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vel of ecotourist" sheetId="1" r:id="rId4"/>
    <sheet state="visible" name="Sheet1" sheetId="2" r:id="rId5"/>
    <sheet state="visible" name="Sheet2" sheetId="3" r:id="rId6"/>
    <sheet state="visible" name="current status of park" sheetId="4" r:id="rId7"/>
  </sheets>
  <definedNames>
    <definedName hidden="1" localSheetId="0" name="_xlnm._FilterDatabase">'level of ecotourist'!$A$2:$BD$64</definedName>
    <definedName hidden="1" localSheetId="1" name="_xlnm._FilterDatabase">Sheet1!$A$1:$BD$1</definedName>
    <definedName hidden="1" localSheetId="3" name="_xlnm._FilterDatabase">'current status of park'!$A$2:$BD$64</definedName>
  </definedNames>
  <calcPr/>
  <extLst>
    <ext uri="GoogleSheetsCustomDataVersion2">
      <go:sheetsCustomData xmlns:go="http://customooxmlschemas.google.com/" r:id="rId8" roundtripDataChecksum="qRE/mnOFICfYti8qrmh3hCQtmN+XgSqdajCvrZMSWsk="/>
    </ext>
  </extLst>
</workbook>
</file>

<file path=xl/sharedStrings.xml><?xml version="1.0" encoding="utf-8"?>
<sst xmlns="http://schemas.openxmlformats.org/spreadsheetml/2006/main" count="2960" uniqueCount="230">
  <si>
    <t>ID</t>
  </si>
  <si>
    <t>Environmental Protection</t>
  </si>
  <si>
    <t>Region code</t>
  </si>
  <si>
    <t xml:space="preserve">Region </t>
  </si>
  <si>
    <t>Consent</t>
  </si>
  <si>
    <t>Nationality</t>
  </si>
  <si>
    <t>Age</t>
  </si>
  <si>
    <t>Sex</t>
  </si>
  <si>
    <t>Educational attainment</t>
  </si>
  <si>
    <t>Occupation/Primary income source</t>
  </si>
  <si>
    <t>Other</t>
  </si>
  <si>
    <t>Secondary income source</t>
  </si>
  <si>
    <t>Transport to park</t>
  </si>
  <si>
    <t>Benefits to local communities</t>
  </si>
  <si>
    <t>Found out through</t>
  </si>
  <si>
    <t>Environmental education</t>
  </si>
  <si>
    <t>Purpose of visit</t>
  </si>
  <si>
    <t>Part 1</t>
  </si>
  <si>
    <t>Importance of community management</t>
  </si>
  <si>
    <t>Frequency of visits</t>
  </si>
  <si>
    <t>Duration of visit</t>
  </si>
  <si>
    <t>WTP?</t>
  </si>
  <si>
    <t>Well advertised?</t>
  </si>
  <si>
    <t>Transport</t>
  </si>
  <si>
    <t>Accommodation nearby</t>
  </si>
  <si>
    <t>Accessibility</t>
  </si>
  <si>
    <t>Boardwalk</t>
  </si>
  <si>
    <t>Cleanliness (e.g. litter)</t>
  </si>
  <si>
    <t>Information and education</t>
  </si>
  <si>
    <t>Maintenance (e.g. vandalism)</t>
  </si>
  <si>
    <t>Part 2</t>
  </si>
  <si>
    <t>Food and drink</t>
  </si>
  <si>
    <t>Adventure</t>
  </si>
  <si>
    <t>Comfort</t>
  </si>
  <si>
    <t>Price</t>
  </si>
  <si>
    <t>Environmental activities</t>
  </si>
  <si>
    <t>Health risk (e.g. mosquitos)</t>
  </si>
  <si>
    <t>Dark and gloomy places</t>
  </si>
  <si>
    <t>Community involvement in conservation</t>
  </si>
  <si>
    <t>Ecotourism for additional local income</t>
  </si>
  <si>
    <t>Ecotourism positive effect on conservation</t>
  </si>
  <si>
    <t>Mangrove are an attractive tourism destination</t>
  </si>
  <si>
    <t>Environmental awareness</t>
  </si>
  <si>
    <t>Future Development</t>
  </si>
  <si>
    <t>Y</t>
  </si>
  <si>
    <t>The Philippines</t>
  </si>
  <si>
    <t>56-65</t>
  </si>
  <si>
    <t>Male</t>
  </si>
  <si>
    <t>Elementary graduate</t>
  </si>
  <si>
    <t>Not working</t>
  </si>
  <si>
    <t>Driver</t>
  </si>
  <si>
    <t>Private car</t>
  </si>
  <si>
    <t>Through friends or family</t>
  </si>
  <si>
    <t>GUIDE FOR RELATIVES</t>
  </si>
  <si>
    <t>Several times a year</t>
  </si>
  <si>
    <t>1-3 hours</t>
  </si>
  <si>
    <t>Yes</t>
  </si>
  <si>
    <t>Relaxation</t>
  </si>
  <si>
    <t>Time in nature/enjoying nature</t>
  </si>
  <si>
    <t>Photography (including for social media)</t>
  </si>
  <si>
    <t>Part 3</t>
  </si>
  <si>
    <t>3,5</t>
  </si>
  <si>
    <t xml:space="preserve"> Beach clean or litter collection, Do voluntary environmental work</t>
  </si>
  <si>
    <t>1,2,4,5</t>
  </si>
  <si>
    <t>Data issues</t>
  </si>
  <si>
    <t xml:space="preserve"> Habitats for marine species, Stabilize shorelines, Are important carbon sinks, Improve fishing</t>
  </si>
  <si>
    <t>Need additional planting of mangroves in areas</t>
  </si>
  <si>
    <t>Regional</t>
  </si>
  <si>
    <t>18-25</t>
  </si>
  <si>
    <t>Undergraduate degree</t>
  </si>
  <si>
    <t>Family business</t>
  </si>
  <si>
    <t>1,5,7</t>
  </si>
  <si>
    <t xml:space="preserve"> Relaxation, Time in nature, Photography</t>
  </si>
  <si>
    <t>Once a year</t>
  </si>
  <si>
    <t>Under an hour</t>
  </si>
  <si>
    <t>1,2,3,4,5,6,7</t>
  </si>
  <si>
    <t xml:space="preserve"> Seek environmental information, Attend public DENR meetings, Beach clean or litter collection, Donate money to an environmental cause, Do voluntary environmental work, Other environmentally friendly activity, None of the above</t>
  </si>
  <si>
    <t>tree planting</t>
  </si>
  <si>
    <t>Boardwalk is not close enough to the entrance - put transcans?</t>
  </si>
  <si>
    <t>Local</t>
  </si>
  <si>
    <t>Mati</t>
  </si>
  <si>
    <t>Female</t>
  </si>
  <si>
    <t>Student</t>
  </si>
  <si>
    <t>Trike or taxi</t>
  </si>
  <si>
    <t>Social Media (Facebook etc.)</t>
  </si>
  <si>
    <t xml:space="preserve"> Photography</t>
  </si>
  <si>
    <t>FOR PROJECT</t>
  </si>
  <si>
    <t>Y*</t>
  </si>
  <si>
    <t xml:space="preserve"> Beach clean or litter collection</t>
  </si>
  <si>
    <t>Need transportation for those without private car</t>
  </si>
  <si>
    <t>26-35</t>
  </si>
  <si>
    <t>Government service</t>
  </si>
  <si>
    <t>1,5</t>
  </si>
  <si>
    <t xml:space="preserve"> Relaxation, Time in nature</t>
  </si>
  <si>
    <t>Improve the promotion of the park</t>
  </si>
  <si>
    <t>General Santos City</t>
  </si>
  <si>
    <t>36-45</t>
  </si>
  <si>
    <t>High school graduate</t>
  </si>
  <si>
    <t>Business/industry</t>
  </si>
  <si>
    <t>3+ hours</t>
  </si>
  <si>
    <t>1,6</t>
  </si>
  <si>
    <t xml:space="preserve"> Seek environmental information, Other environmentally friendly activity</t>
  </si>
  <si>
    <t>More advertising, maintain the surroundings</t>
  </si>
  <si>
    <t>Tagum</t>
  </si>
  <si>
    <t>store owner</t>
  </si>
  <si>
    <t>3*</t>
  </si>
  <si>
    <t>3,4</t>
  </si>
  <si>
    <t xml:space="preserve"> Beach clean or litter collection, Donate money to an environmental cause</t>
  </si>
  <si>
    <t>* missing data</t>
  </si>
  <si>
    <t>Bird watching</t>
  </si>
  <si>
    <t>availability of goods (food) and improved advertising for the park</t>
  </si>
  <si>
    <t>LENDING COLLECTOR</t>
  </si>
  <si>
    <t>Motorcycle or moped</t>
  </si>
  <si>
    <t>Already aware</t>
  </si>
  <si>
    <t>Several times a month</t>
  </si>
  <si>
    <t>3,6</t>
  </si>
  <si>
    <t xml:space="preserve"> Beach clean or litter collection, Other environmentally friendly activity</t>
  </si>
  <si>
    <t>Place to buy water, maybe food to eat</t>
  </si>
  <si>
    <t>hairdressing</t>
  </si>
  <si>
    <t>1,2,5</t>
  </si>
  <si>
    <t xml:space="preserve"> Habitats for marine species, Stabilize shorelines, Improve fishing</t>
  </si>
  <si>
    <t>plant more mangroves, benches to stay while watching/sightseeing, informatiopn sign boards</t>
  </si>
  <si>
    <t>5,7</t>
  </si>
  <si>
    <t xml:space="preserve"> Time in nature, Photography</t>
  </si>
  <si>
    <t>2,5,6</t>
  </si>
  <si>
    <t xml:space="preserve"> Attend public DENR meetings, Do voluntary environmental work, Other environmentally friendly activity</t>
  </si>
  <si>
    <t>improve the maintenance and cleanliness of the area</t>
  </si>
  <si>
    <t>Dahican</t>
  </si>
  <si>
    <t>Relax</t>
  </si>
  <si>
    <t xml:space="preserve"> Relaxation</t>
  </si>
  <si>
    <t xml:space="preserve"> None of the above</t>
  </si>
  <si>
    <t>need to put up signs</t>
  </si>
  <si>
    <t>Governor Generoso</t>
  </si>
  <si>
    <t xml:space="preserve"> Habitats for marine species</t>
  </si>
  <si>
    <t>Photo</t>
  </si>
  <si>
    <t xml:space="preserve"> Stabilize shorelines</t>
  </si>
  <si>
    <t xml:space="preserve"> Are important carbon sinks</t>
  </si>
  <si>
    <t xml:space="preserve"> Improve fishing</t>
  </si>
  <si>
    <t>No</t>
  </si>
  <si>
    <t xml:space="preserve">Time in </t>
  </si>
  <si>
    <t>maintenance and cleanliness in the area</t>
  </si>
  <si>
    <t xml:space="preserve">Bird </t>
  </si>
  <si>
    <t>sign boards</t>
  </si>
  <si>
    <t>Calapgan</t>
  </si>
  <si>
    <t>1,7</t>
  </si>
  <si>
    <t xml:space="preserve"> Relaxation, Photography</t>
  </si>
  <si>
    <t>Never</t>
  </si>
  <si>
    <t>need to have food/ food court nearby</t>
  </si>
  <si>
    <t>Graduate degree</t>
  </si>
  <si>
    <t>3,5,6</t>
  </si>
  <si>
    <t xml:space="preserve"> Beach clean or litter collection, Do voluntary environmental work, Other environmentally friendly activity</t>
  </si>
  <si>
    <t>proper maintenance/ lights for night stay</t>
  </si>
  <si>
    <t xml:space="preserve"> Donate money to an environmental cause</t>
  </si>
  <si>
    <t>1,2,3,4,5,6</t>
  </si>
  <si>
    <t xml:space="preserve"> Habitats for marine species, Stabilize shorelines, Not important for coastal ecosystem health, Are important carbon sinks, Improve fishing, Can be harmful to human health</t>
  </si>
  <si>
    <t>development for improvement to add for good view</t>
  </si>
  <si>
    <t>need improvement</t>
  </si>
  <si>
    <t>Online selling</t>
  </si>
  <si>
    <t>need to plant more trees in the area</t>
  </si>
  <si>
    <t>66-75</t>
  </si>
  <si>
    <t>Physician</t>
  </si>
  <si>
    <t>Retired gvt official</t>
  </si>
  <si>
    <t xml:space="preserve"> Time in nature</t>
  </si>
  <si>
    <t>1,2,3,5</t>
  </si>
  <si>
    <t xml:space="preserve"> Seek environmental information, Attend public DENR meetings, Beach clean or litter collection, Do voluntary environmental work</t>
  </si>
  <si>
    <t>garbage, waste disposal</t>
  </si>
  <si>
    <t>Private business</t>
  </si>
  <si>
    <t>need important signage on mangroves species in the boardwalk for educational purposes</t>
  </si>
  <si>
    <t>Vocational graduate</t>
  </si>
  <si>
    <t>Cook</t>
  </si>
  <si>
    <t>so far, its good</t>
  </si>
  <si>
    <t>Bakery cashier</t>
  </si>
  <si>
    <t>-</t>
  </si>
  <si>
    <t xml:space="preserve"> Attend public DENR meetings</t>
  </si>
  <si>
    <t>1,4,5</t>
  </si>
  <si>
    <t xml:space="preserve"> Habitats for marine species, Are important carbon sinks, Improve fishing</t>
  </si>
  <si>
    <t>To protect the mangroves and preserve (them) for the future</t>
  </si>
  <si>
    <t>To improve this kind of environment</t>
  </si>
  <si>
    <t>1,3,4,5,6</t>
  </si>
  <si>
    <t xml:space="preserve"> Seek environmental information, Beach clean or litter collection, Donate money to an environmental cause, Do voluntary environmental work, Other environmentally friendly activity</t>
  </si>
  <si>
    <t>Plant more trees</t>
  </si>
  <si>
    <t>Farming</t>
  </si>
  <si>
    <t>Walk</t>
  </si>
  <si>
    <t>To protect and preserve the mangroves and ecotourism for the future</t>
  </si>
  <si>
    <t>Comments</t>
  </si>
  <si>
    <t>No comment</t>
  </si>
  <si>
    <t>All</t>
  </si>
  <si>
    <t>Panao</t>
  </si>
  <si>
    <t>Barber</t>
  </si>
  <si>
    <t>1,2</t>
  </si>
  <si>
    <t xml:space="preserve"> Not important for coastal ecosystem health</t>
  </si>
  <si>
    <t xml:space="preserve"> Can be harmful to human health</t>
  </si>
  <si>
    <t>2,4,5</t>
  </si>
  <si>
    <t>46-55</t>
  </si>
  <si>
    <t>2,5</t>
  </si>
  <si>
    <t>1,3,5,6</t>
  </si>
  <si>
    <t>1,2,4,5,6</t>
  </si>
  <si>
    <t>1,4</t>
  </si>
  <si>
    <t>*</t>
  </si>
  <si>
    <t>* missing part 2</t>
  </si>
  <si>
    <t>Private entity</t>
  </si>
  <si>
    <t>1,2,3,4,5</t>
  </si>
  <si>
    <t>No reason given</t>
  </si>
  <si>
    <t>Cotabato City</t>
  </si>
  <si>
    <t>1,2,4,6</t>
  </si>
  <si>
    <t>* missing data from last page</t>
  </si>
  <si>
    <t>Social Media (Facebook etc.) &amp; through friends or family</t>
  </si>
  <si>
    <t>Bicycle</t>
  </si>
  <si>
    <t>1,2,4</t>
  </si>
  <si>
    <t>1,5,6</t>
  </si>
  <si>
    <t>1,2,5,6</t>
  </si>
  <si>
    <t>Food and drink*</t>
  </si>
  <si>
    <t>relax</t>
  </si>
  <si>
    <t>bird</t>
  </si>
  <si>
    <t>ranking 4 or 5</t>
  </si>
  <si>
    <t>DENR meeting</t>
  </si>
  <si>
    <t>students - advertised</t>
  </si>
  <si>
    <t>52 answered</t>
  </si>
  <si>
    <t>beach clean</t>
  </si>
  <si>
    <t>Student community</t>
  </si>
  <si>
    <t>time in nature</t>
  </si>
  <si>
    <t>volunteer</t>
  </si>
  <si>
    <t>other enviro activity</t>
  </si>
  <si>
    <t>photos</t>
  </si>
  <si>
    <t>50% answered 1,2,4,5</t>
  </si>
  <si>
    <t>Habitats for marine species</t>
  </si>
  <si>
    <t>Stabilize shorelines</t>
  </si>
  <si>
    <t>Not important for coastal ecosystem health</t>
  </si>
  <si>
    <t>Are important carbon sinks</t>
  </si>
  <si>
    <t>Can be harmful to human health</t>
  </si>
</sst>
</file>

<file path=xl/styles.xml><?xml version="1.0" encoding="utf-8"?>
<styleSheet xmlns="http://schemas.openxmlformats.org/spreadsheetml/2006/main" xmlns:x14ac="http://schemas.microsoft.com/office/spreadsheetml/2009/9/ac" xmlns:mc="http://schemas.openxmlformats.org/markup-compatibility/2006">
  <fonts count="7">
    <font>
      <sz val="12.0"/>
      <color theme="1"/>
      <name val="Calibri"/>
      <scheme val="minor"/>
    </font>
    <font>
      <color theme="1"/>
      <name val="Calibri"/>
      <scheme val="minor"/>
    </font>
    <font>
      <sz val="12.0"/>
      <color theme="1"/>
      <name val="Calibri"/>
    </font>
    <font/>
    <font>
      <b/>
      <sz val="12.0"/>
      <color theme="1"/>
      <name val="Calibri"/>
    </font>
    <font>
      <b/>
      <sz val="12.0"/>
      <color rgb="FF000000"/>
      <name val="Calibri"/>
    </font>
    <font>
      <sz val="12.0"/>
      <color rgb="FF000000"/>
      <name val="Calibri"/>
    </font>
  </fonts>
  <fills count="9">
    <fill>
      <patternFill patternType="none"/>
    </fill>
    <fill>
      <patternFill patternType="lightGray"/>
    </fill>
    <fill>
      <patternFill patternType="solid">
        <fgColor rgb="FFD0CECE"/>
        <bgColor rgb="FFD0CECE"/>
      </patternFill>
    </fill>
    <fill>
      <patternFill patternType="solid">
        <fgColor rgb="FFFFD965"/>
        <bgColor rgb="FFFFD965"/>
      </patternFill>
    </fill>
    <fill>
      <patternFill patternType="solid">
        <fgColor rgb="FFE2EFD9"/>
        <bgColor rgb="FFE2EFD9"/>
      </patternFill>
    </fill>
    <fill>
      <patternFill patternType="solid">
        <fgColor rgb="FFF7CAAC"/>
        <bgColor rgb="FFF7CAAC"/>
      </patternFill>
    </fill>
    <fill>
      <patternFill patternType="solid">
        <fgColor rgb="FFDEEAF6"/>
        <bgColor rgb="FFDEEAF6"/>
      </patternFill>
    </fill>
    <fill>
      <patternFill patternType="solid">
        <fgColor rgb="FFFFD966"/>
        <bgColor rgb="FFFFD966"/>
      </patternFill>
    </fill>
    <fill>
      <patternFill patternType="solid">
        <fgColor rgb="FFD8D8D8"/>
        <bgColor rgb="FFD8D8D8"/>
      </patternFill>
    </fill>
  </fills>
  <borders count="21">
    <border/>
    <border>
      <left style="thin">
        <color rgb="FF000000"/>
      </left>
      <right style="thin">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right style="double">
        <color rgb="FF000000"/>
      </right>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rder>
    <border>
      <right style="thin">
        <color rgb="FF000000"/>
      </right>
      <top style="thin">
        <color rgb="FF000000"/>
      </top>
    </border>
    <border>
      <left style="thin">
        <color rgb="FF000000"/>
      </left>
      <right style="double">
        <color rgb="FF000000"/>
      </right>
      <top style="thin">
        <color rgb="FF000000"/>
      </top>
    </border>
    <border>
      <left style="thin">
        <color rgb="FF000000"/>
      </left>
      <right style="thin">
        <color rgb="FF000000"/>
      </right>
      <top style="thin">
        <color rgb="FF000000"/>
      </top>
      <bottom/>
    </border>
    <border>
      <left style="thin">
        <color rgb="FF000000"/>
      </left>
      <right style="double">
        <color rgb="FF000000"/>
      </right>
      <top style="thin">
        <color rgb="FF000000"/>
      </top>
      <bottom/>
    </border>
    <border>
      <left style="thin">
        <color rgb="FF000000"/>
      </left>
      <right style="thin">
        <color rgb="FF000000"/>
      </right>
      <top/>
      <bottom/>
    </border>
    <border>
      <right style="double">
        <color rgb="FF000000"/>
      </right>
    </border>
  </borders>
  <cellStyleXfs count="1">
    <xf borderId="0" fillId="0" fontId="0" numFmtId="0" applyAlignment="1" applyFont="1"/>
  </cellStyleXfs>
  <cellXfs count="8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1" fillId="3" fontId="2" numFmtId="0" xfId="0" applyAlignment="1" applyBorder="1" applyFill="1" applyFont="1">
      <alignment horizontal="center"/>
    </xf>
    <xf borderId="2" fillId="2" fontId="2" numFmtId="0" xfId="0" applyAlignment="1" applyBorder="1" applyFill="1" applyFont="1">
      <alignment horizontal="center"/>
    </xf>
    <xf borderId="2" fillId="3" fontId="2" numFmtId="0" xfId="0" applyAlignment="1" applyBorder="1" applyFill="1" applyFont="1">
      <alignment horizontal="center"/>
    </xf>
    <xf borderId="3" fillId="4" fontId="2" numFmtId="0" xfId="0" applyAlignment="1" applyBorder="1" applyFill="1" applyFont="1">
      <alignment horizontal="center" vertical="center"/>
    </xf>
    <xf borderId="4" fillId="0" fontId="3" numFmtId="0" xfId="0" applyBorder="1" applyFont="1"/>
    <xf borderId="1" fillId="3" fontId="4" numFmtId="0" xfId="0" applyAlignment="1" applyBorder="1" applyFill="1" applyFont="1">
      <alignment horizontal="left"/>
    </xf>
    <xf borderId="5" fillId="0" fontId="3" numFmtId="0" xfId="0" applyBorder="1" applyFont="1"/>
    <xf borderId="2" fillId="4" fontId="2" numFmtId="0" xfId="0" applyAlignment="1" applyBorder="1" applyFill="1" applyFont="1">
      <alignment horizontal="center" vertical="center"/>
    </xf>
    <xf borderId="6" fillId="3" fontId="4" numFmtId="2" xfId="0" applyAlignment="1" applyBorder="1" applyFill="1" applyFont="1" applyNumberFormat="1">
      <alignment horizontal="center"/>
    </xf>
    <xf borderId="7" fillId="5" fontId="2" numFmtId="0" xfId="0" applyAlignment="1" applyBorder="1" applyFill="1" applyFont="1">
      <alignment horizontal="center" vertical="center"/>
    </xf>
    <xf borderId="6" fillId="3" fontId="2" numFmtId="2" xfId="0" applyAlignment="1" applyBorder="1" applyFill="1" applyFont="1" applyNumberFormat="1">
      <alignment horizontal="center"/>
    </xf>
    <xf borderId="6" fillId="3" fontId="4" numFmtId="0" xfId="0" applyAlignment="1" applyBorder="1" applyFill="1" applyFont="1">
      <alignment horizontal="center"/>
    </xf>
    <xf borderId="6" fillId="3" fontId="2" numFmtId="0" xfId="0" applyAlignment="1" applyBorder="1" applyFill="1" applyFont="1">
      <alignment horizontal="center"/>
    </xf>
    <xf borderId="2" fillId="5" fontId="2" numFmtId="0" xfId="0" applyAlignment="1" applyBorder="1" applyFill="1" applyFont="1">
      <alignment horizontal="center" vertical="center"/>
    </xf>
    <xf borderId="6" fillId="3" fontId="4" numFmtId="1" xfId="0" applyAlignment="1" applyBorder="1" applyFill="1" applyFont="1" applyNumberFormat="1">
      <alignment horizontal="center"/>
    </xf>
    <xf borderId="7" fillId="6" fontId="2" numFmtId="0" xfId="0" applyAlignment="1" applyBorder="1" applyFill="1" applyFont="1">
      <alignment horizontal="center" vertical="center"/>
    </xf>
    <xf borderId="6" fillId="3" fontId="2" numFmtId="1" xfId="0" applyAlignment="1" applyBorder="1" applyFill="1" applyFont="1" applyNumberFormat="1">
      <alignment horizontal="center"/>
    </xf>
    <xf borderId="1" fillId="5" fontId="2" numFmtId="0" xfId="0" applyAlignment="1" applyBorder="1" applyFill="1" applyFont="1">
      <alignment horizontal="center"/>
    </xf>
    <xf borderId="8" fillId="6" fontId="2" numFmtId="0" xfId="0" applyAlignment="1" applyBorder="1" applyFill="1" applyFont="1">
      <alignment horizontal="center"/>
    </xf>
    <xf borderId="6" fillId="3" fontId="4" numFmtId="9" xfId="0" applyAlignment="1" applyBorder="1" applyFill="1" applyFont="1" applyNumberFormat="1">
      <alignment horizontal="center"/>
    </xf>
    <xf borderId="9" fillId="4" fontId="2" numFmtId="0" xfId="0" applyAlignment="1" applyBorder="1" applyFill="1" applyFont="1">
      <alignment horizontal="center"/>
    </xf>
    <xf borderId="10" fillId="4" fontId="2" numFmtId="0" xfId="0" applyAlignment="1" applyBorder="1" applyFill="1" applyFont="1">
      <alignment horizontal="center"/>
    </xf>
    <xf borderId="6" fillId="3" fontId="2" numFmtId="9" xfId="0" applyAlignment="1" applyBorder="1" applyFill="1" applyFont="1" applyNumberFormat="1">
      <alignment horizontal="center"/>
    </xf>
    <xf borderId="6" fillId="3" fontId="2" numFmtId="0" xfId="0" applyBorder="1" applyFill="1" applyFont="1"/>
    <xf borderId="2" fillId="4" fontId="2" numFmtId="0" xfId="0" applyAlignment="1" applyBorder="1" applyFill="1" applyFont="1">
      <alignment horizontal="center"/>
    </xf>
    <xf borderId="6" fillId="7" fontId="5" numFmtId="9" xfId="0" applyAlignment="1" applyBorder="1" applyFill="1" applyFont="1" applyNumberFormat="1">
      <alignment horizontal="center"/>
    </xf>
    <xf borderId="8" fillId="5" fontId="2" numFmtId="0" xfId="0" applyAlignment="1" applyBorder="1" applyFill="1" applyFont="1">
      <alignment horizontal="center"/>
    </xf>
    <xf borderId="11" fillId="3" fontId="4" numFmtId="0" xfId="0" applyBorder="1" applyFill="1" applyFont="1"/>
    <xf borderId="1" fillId="3" fontId="4" numFmtId="0" xfId="0" applyAlignment="1" applyBorder="1" applyFill="1" applyFont="1">
      <alignment horizontal="center"/>
    </xf>
    <xf borderId="1" fillId="5" fontId="6" numFmtId="0" xfId="0" applyAlignment="1" applyBorder="1" applyFill="1" applyFont="1">
      <alignment horizontal="center"/>
    </xf>
    <xf borderId="11" fillId="3" fontId="4" numFmtId="9" xfId="0" applyBorder="1" applyFill="1" applyFont="1" applyNumberFormat="1"/>
    <xf borderId="2" fillId="5" fontId="2" numFmtId="0" xfId="0" applyAlignment="1" applyBorder="1" applyFill="1" applyFont="1">
      <alignment horizontal="center"/>
    </xf>
    <xf borderId="8" fillId="3" fontId="4" numFmtId="0" xfId="0" applyAlignment="1" applyBorder="1" applyFill="1" applyFont="1">
      <alignment horizontal="center"/>
    </xf>
    <xf borderId="1" fillId="6" fontId="2" numFmtId="0" xfId="0" applyAlignment="1" applyBorder="1" applyFill="1" applyFont="1">
      <alignment horizontal="center"/>
    </xf>
    <xf borderId="1" fillId="0" fontId="2" numFmtId="0" xfId="0" applyAlignment="1" applyBorder="1" applyFont="1">
      <alignment horizontal="center"/>
    </xf>
    <xf borderId="5" fillId="0" fontId="2" numFmtId="0" xfId="0" applyAlignment="1" applyBorder="1" applyFont="1">
      <alignment horizontal="center"/>
    </xf>
    <xf borderId="1" fillId="0" fontId="2" numFmtId="0" xfId="0" applyBorder="1" applyFont="1"/>
    <xf borderId="2" fillId="0" fontId="2" numFmtId="0" xfId="0" applyAlignment="1" applyBorder="1" applyFont="1">
      <alignment horizontal="center"/>
    </xf>
    <xf borderId="12" fillId="0" fontId="2" numFmtId="0" xfId="0" applyAlignment="1" applyBorder="1" applyFont="1">
      <alignment horizontal="center"/>
    </xf>
    <xf borderId="8" fillId="3" fontId="4" numFmtId="0" xfId="0" applyAlignment="1" applyBorder="1" applyFill="1" applyFont="1">
      <alignment horizontal="center" shrinkToFit="1" wrapText="0"/>
    </xf>
    <xf borderId="10" fillId="3" fontId="6" numFmtId="0" xfId="0" applyAlignment="1" applyBorder="1" applyFill="1" applyFont="1">
      <alignment horizontal="center"/>
    </xf>
    <xf borderId="1" fillId="0" fontId="2" numFmtId="0" xfId="0" applyAlignment="1" applyBorder="1" applyFont="1">
      <alignment horizontal="center" shrinkToFit="0" wrapText="1"/>
    </xf>
    <xf borderId="0" fillId="0" fontId="2" numFmtId="9" xfId="0" applyFont="1" applyNumberFormat="1"/>
    <xf borderId="1" fillId="3" fontId="2" numFmtId="0" xfId="0" applyBorder="1" applyFill="1" applyFont="1"/>
    <xf borderId="1" fillId="5" fontId="4" numFmtId="0" xfId="0" applyAlignment="1" applyBorder="1" applyFill="1" applyFont="1">
      <alignment horizontal="center"/>
    </xf>
    <xf borderId="8" fillId="6" fontId="4" numFmtId="0" xfId="0" applyAlignment="1" applyBorder="1" applyFill="1" applyFont="1">
      <alignment horizontal="center"/>
    </xf>
    <xf borderId="1" fillId="0" fontId="4" numFmtId="0" xfId="0" applyAlignment="1" applyBorder="1" applyFont="1">
      <alignment horizontal="center"/>
    </xf>
    <xf borderId="0" fillId="0" fontId="2" numFmtId="2" xfId="0" applyFont="1" applyNumberFormat="1"/>
    <xf borderId="5" fillId="0" fontId="4" numFmtId="0" xfId="0" applyAlignment="1" applyBorder="1" applyFont="1">
      <alignment horizontal="center" shrinkToFit="1" wrapText="0"/>
    </xf>
    <xf borderId="13" fillId="0" fontId="6" numFmtId="0" xfId="0" applyAlignment="1" applyBorder="1" applyFont="1">
      <alignment horizontal="center"/>
    </xf>
    <xf borderId="2" fillId="0" fontId="6" numFmtId="0" xfId="0" applyAlignment="1" applyBorder="1" applyFont="1">
      <alignment horizontal="center"/>
    </xf>
    <xf borderId="1" fillId="0" fontId="6" numFmtId="0" xfId="0" applyAlignment="1" applyBorder="1" applyFont="1">
      <alignment horizontal="center"/>
    </xf>
    <xf borderId="1" fillId="3" fontId="6" numFmtId="0" xfId="0" applyAlignment="1" applyBorder="1" applyFill="1" applyFont="1">
      <alignment horizontal="center"/>
    </xf>
    <xf borderId="12" fillId="0" fontId="6" numFmtId="0" xfId="0" applyAlignment="1" applyBorder="1" applyFont="1">
      <alignment horizontal="center"/>
    </xf>
    <xf borderId="14" fillId="0" fontId="2" numFmtId="0" xfId="0" applyAlignment="1" applyBorder="1" applyFont="1">
      <alignment horizontal="center"/>
    </xf>
    <xf borderId="15" fillId="0" fontId="2" numFmtId="0" xfId="0" applyAlignment="1" applyBorder="1" applyFont="1">
      <alignment horizontal="center"/>
    </xf>
    <xf borderId="14" fillId="0" fontId="2" numFmtId="0" xfId="0" applyBorder="1" applyFont="1"/>
    <xf borderId="16" fillId="0" fontId="2" numFmtId="0" xfId="0" applyAlignment="1" applyBorder="1" applyFont="1">
      <alignment horizontal="center"/>
    </xf>
    <xf borderId="17" fillId="3" fontId="2" numFmtId="0" xfId="0" applyAlignment="1" applyBorder="1" applyFill="1" applyFont="1">
      <alignment horizontal="center"/>
    </xf>
    <xf borderId="18" fillId="3" fontId="2" numFmtId="0" xfId="0" applyAlignment="1" applyBorder="1" applyFill="1" applyFont="1">
      <alignment horizontal="center"/>
    </xf>
    <xf borderId="19" fillId="3" fontId="6" numFmtId="0" xfId="0" applyAlignment="1" applyBorder="1" applyFill="1" applyFont="1">
      <alignment horizontal="center"/>
    </xf>
    <xf borderId="17" fillId="3" fontId="2" numFmtId="0" xfId="0" applyBorder="1" applyFill="1" applyFont="1"/>
    <xf borderId="0" fillId="0" fontId="2" numFmtId="2" xfId="0" applyAlignment="1" applyFont="1" applyNumberFormat="1">
      <alignment horizontal="center"/>
    </xf>
    <xf borderId="0" fillId="0" fontId="2" numFmtId="0" xfId="0" applyAlignment="1" applyFont="1">
      <alignment horizontal="center"/>
    </xf>
    <xf borderId="0" fillId="0" fontId="4" numFmtId="0" xfId="0" applyFont="1"/>
    <xf borderId="0" fillId="0" fontId="4" numFmtId="9" xfId="0" applyFont="1" applyNumberFormat="1"/>
    <xf borderId="0" fillId="0" fontId="2" numFmtId="1" xfId="0" applyAlignment="1" applyFont="1" applyNumberFormat="1">
      <alignment horizontal="center"/>
    </xf>
    <xf borderId="0" fillId="0" fontId="4" numFmtId="1" xfId="0" applyAlignment="1" applyFont="1" applyNumberFormat="1">
      <alignment horizontal="center"/>
    </xf>
    <xf borderId="0" fillId="0" fontId="4" numFmtId="0" xfId="0" applyAlignment="1" applyFont="1">
      <alignment horizontal="center"/>
    </xf>
    <xf borderId="1" fillId="3" fontId="4" numFmtId="9" xfId="0" applyAlignment="1" applyBorder="1" applyFill="1" applyFont="1" applyNumberFormat="1">
      <alignment horizontal="center"/>
    </xf>
    <xf borderId="1" fillId="0" fontId="4" numFmtId="9" xfId="0" applyAlignment="1" applyBorder="1" applyFont="1" applyNumberFormat="1">
      <alignment horizontal="center"/>
    </xf>
    <xf borderId="6" fillId="3" fontId="4" numFmtId="0" xfId="0" applyBorder="1" applyFill="1" applyFont="1"/>
    <xf borderId="20" fillId="0" fontId="2" numFmtId="0" xfId="0" applyBorder="1" applyFont="1"/>
    <xf borderId="0" fillId="0" fontId="2" numFmtId="9" xfId="0" applyAlignment="1" applyFont="1" applyNumberFormat="1">
      <alignment horizontal="center"/>
    </xf>
    <xf borderId="6" fillId="3" fontId="2" numFmtId="9" xfId="0" applyBorder="1" applyFill="1" applyFont="1" applyNumberFormat="1"/>
    <xf borderId="11" fillId="3" fontId="2" numFmtId="0" xfId="0" applyBorder="1" applyFill="1" applyFont="1"/>
    <xf borderId="1" fillId="8" fontId="2" numFmtId="0" xfId="0" applyAlignment="1" applyBorder="1" applyFill="1" applyFont="1">
      <alignment horizontal="center" shrinkToFit="0" wrapText="1"/>
    </xf>
    <xf borderId="1" fillId="8" fontId="2" numFmtId="0" xfId="0" applyAlignment="1" applyBorder="1" applyFill="1" applyFont="1">
      <alignment shrinkToFit="0" wrapText="1"/>
    </xf>
    <xf borderId="1" fillId="0" fontId="2" numFmtId="9" xfId="0" applyAlignment="1" applyBorder="1" applyFont="1" applyNumberFormat="1">
      <alignment horizontal="center"/>
    </xf>
    <xf borderId="1" fillId="0" fontId="2" numFmtId="9" xfId="0" applyBorder="1" applyFont="1" applyNumberFormat="1"/>
    <xf borderId="20" fillId="0" fontId="2" numFmtId="0" xfId="0" applyAlignment="1" applyBorder="1" applyFont="1">
      <alignment horizontal="center"/>
    </xf>
  </cellXfs>
  <cellStyles count="1">
    <cellStyle xfId="0" name="Normal" builtinId="0"/>
  </cellStyles>
  <dxfs count="2">
    <dxf>
      <font>
        <color rgb="FF9C57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spPr>
            <a:solidFill>
              <a:schemeClr val="accent1"/>
            </a:solidFill>
            <a:ln cmpd="sng">
              <a:noFill/>
            </a:ln>
          </c:spPr>
          <c:cat>
            <c:strRef>
              <c:f>'current status of park'!$AP$57:$AU$57</c:f>
            </c:strRef>
          </c:cat>
          <c:val>
            <c:numRef>
              <c:f>'current status of park'!$AP$58:$AU$58</c:f>
              <c:numCache/>
            </c:numRef>
          </c:val>
        </c:ser>
        <c:axId val="529909840"/>
        <c:axId val="449246642"/>
      </c:barChart>
      <c:catAx>
        <c:axId val="5299098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49246642"/>
      </c:catAx>
      <c:valAx>
        <c:axId val="4492466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29909840"/>
      </c:valAx>
    </c:plotArea>
    <c:plotVisOnly val="1"/>
  </c:char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39</xdr:col>
      <xdr:colOff>1304925</xdr:colOff>
      <xdr:row>72</xdr:row>
      <xdr:rowOff>190500</xdr:rowOff>
    </xdr:from>
    <xdr:ext cx="18878550" cy="5448300"/>
    <xdr:graphicFrame>
      <xdr:nvGraphicFramePr>
        <xdr:cNvPr id="1460756334"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1"/>
    <col customWidth="1" min="2" max="2" width="10.78"/>
    <col customWidth="1" min="3" max="3" width="12.0"/>
    <col customWidth="1" min="4" max="4" width="7.67"/>
    <col customWidth="1" min="5" max="5" width="15.44"/>
    <col customWidth="1" min="6" max="6" width="10.67"/>
    <col customWidth="1" min="7" max="7" width="9.44"/>
    <col customWidth="1" min="8" max="8" width="25.67"/>
    <col customWidth="1" min="9" max="9" width="18.0"/>
    <col customWidth="1" min="10" max="10" width="18.78"/>
    <col customWidth="1" min="11" max="11" width="28.44"/>
    <col customWidth="1" min="12" max="12" width="18.78"/>
    <col customWidth="1" min="13" max="13" width="20.44"/>
    <col customWidth="1" min="14" max="14" width="5.44"/>
    <col customWidth="1" min="15" max="15" width="34.67"/>
    <col customWidth="1" min="16" max="16" width="10.56"/>
    <col customWidth="1" min="17" max="17" width="35.0"/>
    <col customWidth="1" min="18" max="18" width="51.44"/>
    <col customWidth="1" min="19" max="19" width="20.0"/>
    <col customWidth="1" min="20" max="20" width="22.67"/>
    <col customWidth="1" min="21" max="21" width="27.11"/>
    <col customWidth="1" min="22" max="22" width="7.11"/>
    <col customWidth="1" min="23" max="23" width="13.0"/>
    <col customWidth="1" min="24" max="24" width="37.11"/>
    <col customWidth="1" min="25" max="26" width="8.44"/>
    <col customWidth="1" min="27" max="30" width="7.78"/>
    <col customWidth="1" min="31" max="31" width="15.33"/>
    <col customWidth="1" min="32" max="32" width="14.67"/>
    <col customWidth="1" min="33" max="33" width="13.0"/>
    <col customWidth="1" min="34" max="34" width="26.0"/>
    <col customWidth="1" min="35" max="35" width="13.0"/>
    <col customWidth="1" min="36" max="36" width="26.78"/>
    <col customWidth="1" min="37" max="37" width="26.11"/>
    <col customWidth="1" min="38" max="38" width="13.0"/>
    <col customWidth="1" min="39" max="39" width="35.11"/>
    <col customWidth="1" min="40" max="40" width="69.78"/>
    <col customWidth="1" min="41" max="41" width="10.78"/>
    <col customWidth="1" min="42" max="42" width="31.67"/>
    <col customWidth="1" min="43" max="43" width="28.67"/>
    <col customWidth="1" min="44" max="44" width="43.11"/>
    <col customWidth="1" min="45" max="45" width="41.0"/>
    <col customWidth="1" min="46" max="46" width="44.67"/>
    <col customWidth="1" min="47" max="47" width="49.78"/>
    <col customWidth="1" min="48" max="48" width="30.67"/>
    <col customWidth="1" min="49" max="50" width="19.33"/>
    <col customWidth="1" min="51" max="51" width="21.67"/>
    <col customWidth="1" min="52" max="53" width="15.78"/>
    <col customWidth="1" min="54" max="54" width="17.44"/>
    <col customWidth="1" min="55" max="55" width="54.67"/>
    <col customWidth="1" min="56" max="56" width="80.11"/>
    <col customWidth="1" min="57" max="57" width="14.33"/>
    <col customWidth="1" min="58" max="58" width="10.56"/>
    <col customWidth="1" min="59" max="59" width="24.44"/>
    <col customWidth="1" min="60" max="60" width="10.44"/>
    <col customWidth="1" min="61" max="61" width="14.67"/>
    <col customWidth="1" min="62" max="62" width="38.11"/>
    <col customWidth="1" min="63" max="65" width="28.67"/>
    <col customWidth="1" min="66" max="67" width="10.56"/>
    <col customWidth="1" min="68" max="68" width="24.44"/>
    <col customWidth="1" min="69" max="69" width="20.67"/>
    <col customWidth="1" min="70" max="70" width="16.11"/>
    <col customWidth="1" min="71" max="72" width="10.56"/>
    <col customWidth="1" min="73" max="73" width="21.78"/>
    <col customWidth="1" min="74" max="74" width="10.56"/>
    <col customWidth="1" min="75" max="75" width="23.44"/>
    <col customWidth="1" min="76" max="76" width="2.11"/>
    <col customWidth="1" min="77" max="79" width="10.56"/>
  </cols>
  <sheetData>
    <row r="1" ht="27.0" customHeight="1">
      <c r="A1" s="2" t="s">
        <v>0</v>
      </c>
      <c r="B1" s="2" t="s">
        <v>2</v>
      </c>
      <c r="C1" s="2" t="s">
        <v>3</v>
      </c>
      <c r="D1" s="4" t="s">
        <v>4</v>
      </c>
      <c r="E1" s="6" t="s">
        <v>17</v>
      </c>
      <c r="F1" s="7"/>
      <c r="G1" s="7"/>
      <c r="H1" s="7"/>
      <c r="I1" s="7"/>
      <c r="J1" s="7"/>
      <c r="K1" s="9"/>
      <c r="L1" s="10"/>
      <c r="M1" s="12" t="s">
        <v>30</v>
      </c>
      <c r="N1" s="7"/>
      <c r="O1" s="7"/>
      <c r="P1" s="7"/>
      <c r="Q1" s="7"/>
      <c r="R1" s="7"/>
      <c r="S1" s="7"/>
      <c r="T1" s="7"/>
      <c r="U1" s="7"/>
      <c r="V1" s="7"/>
      <c r="W1" s="7"/>
      <c r="X1" s="9"/>
      <c r="Y1" s="12">
        <v>9.0</v>
      </c>
      <c r="Z1" s="7"/>
      <c r="AA1" s="7"/>
      <c r="AB1" s="7"/>
      <c r="AC1" s="7"/>
      <c r="AD1" s="7"/>
      <c r="AE1" s="9"/>
      <c r="AF1" s="16"/>
      <c r="AG1" s="12">
        <v>10.0</v>
      </c>
      <c r="AH1" s="7"/>
      <c r="AI1" s="7"/>
      <c r="AJ1" s="7"/>
      <c r="AK1" s="7"/>
      <c r="AL1" s="9"/>
      <c r="AM1" s="18" t="s">
        <v>60</v>
      </c>
      <c r="AN1" s="7"/>
      <c r="AO1" s="7"/>
      <c r="AP1" s="7"/>
      <c r="AQ1" s="7"/>
      <c r="AR1" s="7"/>
      <c r="AS1" s="7"/>
      <c r="AT1" s="7"/>
      <c r="AU1" s="7"/>
      <c r="AV1" s="7"/>
      <c r="AW1" s="7"/>
      <c r="AX1" s="7"/>
      <c r="AY1" s="7"/>
      <c r="AZ1" s="7"/>
      <c r="BA1" s="7"/>
      <c r="BB1" s="7"/>
      <c r="BC1" s="7"/>
      <c r="BD1" s="9"/>
      <c r="BE1" s="1" t="s">
        <v>64</v>
      </c>
      <c r="BP1" s="20" t="s">
        <v>16</v>
      </c>
      <c r="BU1" s="21" t="s">
        <v>35</v>
      </c>
    </row>
    <row r="2" ht="15.75" customHeight="1">
      <c r="A2" s="2" t="s">
        <v>0</v>
      </c>
      <c r="B2" s="2" t="s">
        <v>2</v>
      </c>
      <c r="C2" s="2" t="s">
        <v>3</v>
      </c>
      <c r="D2" s="4" t="s">
        <v>4</v>
      </c>
      <c r="E2" s="23" t="s">
        <v>5</v>
      </c>
      <c r="F2" s="24" t="s">
        <v>6</v>
      </c>
      <c r="G2" s="24" t="s">
        <v>7</v>
      </c>
      <c r="H2" s="24" t="s">
        <v>8</v>
      </c>
      <c r="I2" s="24" t="s">
        <v>9</v>
      </c>
      <c r="J2" s="24" t="s">
        <v>10</v>
      </c>
      <c r="K2" s="24" t="s">
        <v>11</v>
      </c>
      <c r="L2" s="27" t="s">
        <v>10</v>
      </c>
      <c r="M2" s="29" t="s">
        <v>12</v>
      </c>
      <c r="N2" s="20" t="s">
        <v>10</v>
      </c>
      <c r="O2" s="20" t="s">
        <v>14</v>
      </c>
      <c r="P2" s="20" t="s">
        <v>10</v>
      </c>
      <c r="Q2" s="20" t="s">
        <v>16</v>
      </c>
      <c r="R2" s="31" t="s">
        <v>16</v>
      </c>
      <c r="S2" s="32" t="s">
        <v>10</v>
      </c>
      <c r="T2" s="20" t="s">
        <v>19</v>
      </c>
      <c r="U2" s="20" t="s">
        <v>20</v>
      </c>
      <c r="V2" s="3" t="s">
        <v>21</v>
      </c>
      <c r="W2" s="20" t="s">
        <v>22</v>
      </c>
      <c r="X2" s="5" t="s">
        <v>18</v>
      </c>
      <c r="Y2" s="29" t="s">
        <v>23</v>
      </c>
      <c r="Z2" s="20" t="s">
        <v>24</v>
      </c>
      <c r="AA2" s="20" t="s">
        <v>25</v>
      </c>
      <c r="AB2" s="20" t="s">
        <v>26</v>
      </c>
      <c r="AC2" s="20" t="s">
        <v>27</v>
      </c>
      <c r="AD2" s="20" t="s">
        <v>28</v>
      </c>
      <c r="AE2" s="20" t="s">
        <v>29</v>
      </c>
      <c r="AF2" s="34" t="s">
        <v>31</v>
      </c>
      <c r="AG2" s="29" t="s">
        <v>32</v>
      </c>
      <c r="AH2" s="3" t="s">
        <v>1</v>
      </c>
      <c r="AI2" s="20" t="s">
        <v>33</v>
      </c>
      <c r="AJ2" s="3" t="s">
        <v>13</v>
      </c>
      <c r="AK2" s="3" t="s">
        <v>15</v>
      </c>
      <c r="AL2" s="34" t="s">
        <v>34</v>
      </c>
      <c r="AM2" s="21" t="s">
        <v>35</v>
      </c>
      <c r="AN2" s="35" t="s">
        <v>35</v>
      </c>
      <c r="AO2" s="3" t="s">
        <v>10</v>
      </c>
      <c r="AP2" s="3" t="s">
        <v>36</v>
      </c>
      <c r="AQ2" s="3" t="s">
        <v>37</v>
      </c>
      <c r="AR2" s="3" t="s">
        <v>38</v>
      </c>
      <c r="AS2" s="3" t="s">
        <v>39</v>
      </c>
      <c r="AT2" s="3" t="s">
        <v>40</v>
      </c>
      <c r="AU2" s="3" t="s">
        <v>41</v>
      </c>
      <c r="AV2" s="3" t="s">
        <v>42</v>
      </c>
      <c r="AW2" s="3"/>
      <c r="AX2" s="3"/>
      <c r="AY2" s="3"/>
      <c r="AZ2" s="3"/>
      <c r="BA2" s="3"/>
      <c r="BB2" s="3"/>
      <c r="BC2" s="36" t="s">
        <v>42</v>
      </c>
      <c r="BD2" s="3" t="s">
        <v>43</v>
      </c>
      <c r="BE2" s="1" t="s">
        <v>108</v>
      </c>
      <c r="BH2" s="36" t="s">
        <v>42</v>
      </c>
      <c r="BP2" s="37">
        <v>8.0</v>
      </c>
      <c r="BU2" s="38">
        <v>3.0</v>
      </c>
      <c r="BV2" s="1">
        <v>5.0</v>
      </c>
    </row>
    <row r="3" ht="15.75" customHeight="1">
      <c r="A3" s="39">
        <v>1.0</v>
      </c>
      <c r="B3" s="39"/>
      <c r="C3" s="37"/>
      <c r="D3" s="40" t="s">
        <v>44</v>
      </c>
      <c r="E3" s="38" t="s">
        <v>45</v>
      </c>
      <c r="F3" s="37" t="s">
        <v>46</v>
      </c>
      <c r="G3" s="37" t="s">
        <v>47</v>
      </c>
      <c r="H3" s="37" t="s">
        <v>48</v>
      </c>
      <c r="I3" s="37" t="s">
        <v>49</v>
      </c>
      <c r="J3" s="37"/>
      <c r="K3" s="41" t="s">
        <v>10</v>
      </c>
      <c r="L3" s="40" t="s">
        <v>50</v>
      </c>
      <c r="M3" s="38" t="s">
        <v>51</v>
      </c>
      <c r="N3" s="37"/>
      <c r="O3" s="37" t="s">
        <v>52</v>
      </c>
      <c r="P3" s="37"/>
      <c r="Q3" s="37">
        <v>8.0</v>
      </c>
      <c r="R3" s="31"/>
      <c r="S3" s="39" t="s">
        <v>53</v>
      </c>
      <c r="T3" s="37" t="s">
        <v>54</v>
      </c>
      <c r="U3" s="37" t="s">
        <v>55</v>
      </c>
      <c r="V3" s="3" t="s">
        <v>56</v>
      </c>
      <c r="W3" s="37">
        <v>5.0</v>
      </c>
      <c r="X3" s="5">
        <v>5.0</v>
      </c>
      <c r="Y3" s="38">
        <v>4.0</v>
      </c>
      <c r="Z3" s="37">
        <v>3.0</v>
      </c>
      <c r="AA3" s="37">
        <v>5.0</v>
      </c>
      <c r="AB3" s="37">
        <v>5.0</v>
      </c>
      <c r="AC3" s="37">
        <v>5.0</v>
      </c>
      <c r="AD3" s="37">
        <v>5.0</v>
      </c>
      <c r="AE3" s="37">
        <v>4.0</v>
      </c>
      <c r="AF3" s="40"/>
      <c r="AG3" s="38">
        <v>5.0</v>
      </c>
      <c r="AH3" s="3">
        <v>5.0</v>
      </c>
      <c r="AI3" s="37">
        <v>5.0</v>
      </c>
      <c r="AJ3" s="3">
        <v>5.0</v>
      </c>
      <c r="AK3" s="3">
        <v>5.0</v>
      </c>
      <c r="AL3" s="40">
        <v>5.0</v>
      </c>
      <c r="AM3" s="38" t="s">
        <v>61</v>
      </c>
      <c r="AN3" s="42" t="str">
        <f t="shared" ref="AN3:AN56" si="1">SUBSTITUTE(SUBSTITUTE(SUBSTITUTE(SUBSTITUTE(SUBSTITUTE(SUBSTITUTE(SUBSTITUTE(SUBSTITUTE(AM3,"1"," Seek environmental information"),"2"," Attend public DENR meetings"),"3"," Beach clean or litter collection"),"4"," Donate money to an environmental cause"), "5"," Do voluntary environmental work"), "6"," Other environmentally friendly activity"), "7"," None of the above"),"8"," Other")</f>
        <v> Beach clean or litter collection, Do voluntary environmental work</v>
      </c>
      <c r="AO3" s="3"/>
      <c r="AP3" s="3">
        <v>5.0</v>
      </c>
      <c r="AQ3" s="3">
        <v>4.0</v>
      </c>
      <c r="AR3" s="3">
        <v>5.0</v>
      </c>
      <c r="AS3" s="3">
        <v>5.0</v>
      </c>
      <c r="AT3" s="3">
        <v>5.0</v>
      </c>
      <c r="AU3" s="3">
        <v>5.0</v>
      </c>
      <c r="AV3" s="3" t="s">
        <v>63</v>
      </c>
      <c r="AW3" s="43">
        <v>1.0</v>
      </c>
      <c r="AX3" s="26">
        <v>2.0</v>
      </c>
      <c r="AY3" s="26">
        <v>4.0</v>
      </c>
      <c r="AZ3" s="26">
        <v>5.0</v>
      </c>
      <c r="BA3" s="26"/>
      <c r="BB3" s="26"/>
      <c r="BC3" s="44" t="str">
        <f t="shared" ref="BC3:BC56" si="2">SUBSTITUTE(SUBSTITUTE(SUBSTITUTE(SUBSTITUTE(SUBSTITUTE(SUBSTITUTE(AV3,"1"," Habitats for marine species"),"2"," Stabilize shorelines"),"3"," Not important for coastal ecosystem health"),"4"," Are important carbon sinks"), "5"," Improve fishing"), "6"," Can be harmful to human health")</f>
        <v> Habitats for marine species, Stabilize shorelines, Are important carbon sinks, Improve fishing</v>
      </c>
      <c r="BD3" s="3" t="s">
        <v>66</v>
      </c>
      <c r="BH3" s="1" t="s">
        <v>133</v>
      </c>
      <c r="BI3" s="1" t="s">
        <v>135</v>
      </c>
      <c r="BJ3" s="1" t="s">
        <v>136</v>
      </c>
      <c r="BK3" s="1" t="s">
        <v>137</v>
      </c>
      <c r="BP3" s="37">
        <v>1.0</v>
      </c>
      <c r="BQ3" s="1">
        <v>5.0</v>
      </c>
      <c r="BR3" s="1">
        <v>7.0</v>
      </c>
      <c r="BU3" s="38">
        <v>1.0</v>
      </c>
      <c r="BV3" s="1">
        <v>2.0</v>
      </c>
      <c r="BW3" s="1">
        <v>3.0</v>
      </c>
      <c r="BX3" s="1">
        <v>4.0</v>
      </c>
      <c r="BY3" s="1">
        <v>5.0</v>
      </c>
      <c r="BZ3" s="1">
        <v>6.0</v>
      </c>
      <c r="CA3" s="1">
        <v>7.0</v>
      </c>
    </row>
    <row r="4" ht="15.75" customHeight="1">
      <c r="A4" s="39">
        <v>2.0</v>
      </c>
      <c r="B4" s="39" t="s">
        <v>67</v>
      </c>
      <c r="C4" s="37"/>
      <c r="D4" s="40" t="s">
        <v>44</v>
      </c>
      <c r="E4" s="38" t="s">
        <v>45</v>
      </c>
      <c r="F4" s="37" t="s">
        <v>68</v>
      </c>
      <c r="G4" s="37" t="s">
        <v>47</v>
      </c>
      <c r="H4" s="37" t="s">
        <v>69</v>
      </c>
      <c r="I4" s="37" t="s">
        <v>49</v>
      </c>
      <c r="J4" s="37"/>
      <c r="K4" s="37" t="s">
        <v>10</v>
      </c>
      <c r="L4" s="40" t="s">
        <v>70</v>
      </c>
      <c r="M4" s="38" t="s">
        <v>51</v>
      </c>
      <c r="N4" s="37"/>
      <c r="O4" s="37" t="s">
        <v>52</v>
      </c>
      <c r="P4" s="37"/>
      <c r="Q4" s="37" t="s">
        <v>71</v>
      </c>
      <c r="R4" s="31" t="str">
        <f t="shared" ref="R4:R15" si="3">SUBSTITUTE(SUBSTITUTE(SUBSTITUTE(Q4,"1"," Relaxation"),"5"," Time in nature"), "7", " Photography")</f>
        <v> Relaxation, Time in nature, Photography</v>
      </c>
      <c r="S4" s="39"/>
      <c r="T4" s="37" t="s">
        <v>73</v>
      </c>
      <c r="U4" s="37" t="s">
        <v>74</v>
      </c>
      <c r="V4" s="3" t="s">
        <v>56</v>
      </c>
      <c r="W4" s="37">
        <v>4.0</v>
      </c>
      <c r="X4" s="5">
        <v>5.0</v>
      </c>
      <c r="Y4" s="38">
        <v>3.0</v>
      </c>
      <c r="Z4" s="37">
        <v>5.0</v>
      </c>
      <c r="AA4" s="37">
        <v>4.0</v>
      </c>
      <c r="AB4" s="37">
        <v>5.0</v>
      </c>
      <c r="AC4" s="37">
        <v>5.0</v>
      </c>
      <c r="AD4" s="37">
        <v>3.0</v>
      </c>
      <c r="AE4" s="37">
        <v>5.0</v>
      </c>
      <c r="AF4" s="40"/>
      <c r="AG4" s="38">
        <v>5.0</v>
      </c>
      <c r="AH4" s="3">
        <v>5.0</v>
      </c>
      <c r="AI4" s="37">
        <v>5.0</v>
      </c>
      <c r="AJ4" s="3">
        <v>5.0</v>
      </c>
      <c r="AK4" s="3">
        <v>5.0</v>
      </c>
      <c r="AL4" s="40">
        <v>5.0</v>
      </c>
      <c r="AM4" s="38" t="s">
        <v>75</v>
      </c>
      <c r="AN4" s="42" t="str">
        <f t="shared" si="1"/>
        <v> Seek environmental information, Attend public DENR meetings, Beach clean or litter collection, Donate money to an environmental cause, Do voluntary environmental work, Other environmentally friendly activity, None of the above</v>
      </c>
      <c r="AO4" s="3" t="s">
        <v>77</v>
      </c>
      <c r="AP4" s="3">
        <v>2.0</v>
      </c>
      <c r="AQ4" s="3">
        <v>1.0</v>
      </c>
      <c r="AR4" s="3">
        <v>5.0</v>
      </c>
      <c r="AS4" s="3">
        <v>5.0</v>
      </c>
      <c r="AT4" s="3">
        <v>5.0</v>
      </c>
      <c r="AU4" s="3">
        <v>5.0</v>
      </c>
      <c r="AV4" s="3" t="s">
        <v>63</v>
      </c>
      <c r="AW4" s="43">
        <v>1.0</v>
      </c>
      <c r="AX4" s="26">
        <v>2.0</v>
      </c>
      <c r="AY4" s="26">
        <v>4.0</v>
      </c>
      <c r="AZ4" s="26">
        <v>5.0</v>
      </c>
      <c r="BA4" s="26"/>
      <c r="BB4" s="26"/>
      <c r="BC4" s="44" t="str">
        <f t="shared" si="2"/>
        <v> Habitats for marine species, Stabilize shorelines, Are important carbon sinks, Improve fishing</v>
      </c>
      <c r="BD4" s="46" t="s">
        <v>78</v>
      </c>
      <c r="BH4" s="1" t="s">
        <v>133</v>
      </c>
      <c r="BI4" s="1" t="s">
        <v>135</v>
      </c>
      <c r="BJ4" s="1" t="s">
        <v>136</v>
      </c>
      <c r="BK4" s="1" t="s">
        <v>137</v>
      </c>
      <c r="BP4" s="37">
        <v>7.0</v>
      </c>
      <c r="BU4" s="38">
        <v>3.0</v>
      </c>
    </row>
    <row r="5" ht="15.75" customHeight="1">
      <c r="A5" s="39">
        <v>3.0</v>
      </c>
      <c r="B5" s="39" t="s">
        <v>79</v>
      </c>
      <c r="C5" s="37" t="s">
        <v>80</v>
      </c>
      <c r="D5" s="40" t="s">
        <v>44</v>
      </c>
      <c r="E5" s="38" t="s">
        <v>45</v>
      </c>
      <c r="F5" s="37" t="s">
        <v>68</v>
      </c>
      <c r="G5" s="37" t="s">
        <v>81</v>
      </c>
      <c r="H5" s="37" t="s">
        <v>69</v>
      </c>
      <c r="I5" s="37" t="s">
        <v>82</v>
      </c>
      <c r="J5" s="37"/>
      <c r="K5" s="37"/>
      <c r="L5" s="40"/>
      <c r="M5" s="38" t="s">
        <v>83</v>
      </c>
      <c r="N5" s="37"/>
      <c r="O5" s="37" t="s">
        <v>84</v>
      </c>
      <c r="P5" s="37"/>
      <c r="Q5" s="37">
        <v>7.0</v>
      </c>
      <c r="R5" s="31" t="str">
        <f t="shared" si="3"/>
        <v> Photography</v>
      </c>
      <c r="S5" s="39" t="s">
        <v>86</v>
      </c>
      <c r="T5" s="37" t="s">
        <v>54</v>
      </c>
      <c r="U5" s="37" t="s">
        <v>74</v>
      </c>
      <c r="V5" s="3" t="s">
        <v>87</v>
      </c>
      <c r="W5" s="37">
        <v>4.0</v>
      </c>
      <c r="X5" s="5">
        <v>5.0</v>
      </c>
      <c r="Y5" s="38">
        <v>3.0</v>
      </c>
      <c r="Z5" s="37">
        <v>4.0</v>
      </c>
      <c r="AA5" s="37">
        <v>4.0</v>
      </c>
      <c r="AB5" s="37">
        <v>4.0</v>
      </c>
      <c r="AC5" s="37">
        <v>3.0</v>
      </c>
      <c r="AD5" s="37">
        <v>4.0</v>
      </c>
      <c r="AE5" s="37">
        <v>1.0</v>
      </c>
      <c r="AF5" s="40"/>
      <c r="AG5" s="38">
        <v>4.0</v>
      </c>
      <c r="AH5" s="3">
        <v>4.0</v>
      </c>
      <c r="AI5" s="37">
        <v>5.0</v>
      </c>
      <c r="AJ5" s="3">
        <v>4.0</v>
      </c>
      <c r="AK5" s="3">
        <v>5.0</v>
      </c>
      <c r="AL5" s="40">
        <v>4.0</v>
      </c>
      <c r="AM5" s="38">
        <v>3.0</v>
      </c>
      <c r="AN5" s="42" t="str">
        <f t="shared" si="1"/>
        <v> Beach clean or litter collection</v>
      </c>
      <c r="AO5" s="3"/>
      <c r="AP5" s="3">
        <v>5.0</v>
      </c>
      <c r="AQ5" s="3">
        <v>4.0</v>
      </c>
      <c r="AR5" s="3">
        <v>5.0</v>
      </c>
      <c r="AS5" s="3">
        <v>4.0</v>
      </c>
      <c r="AT5" s="3">
        <v>4.0</v>
      </c>
      <c r="AU5" s="3">
        <v>4.0</v>
      </c>
      <c r="AV5" s="3" t="s">
        <v>63</v>
      </c>
      <c r="AW5" s="43">
        <v>1.0</v>
      </c>
      <c r="AX5" s="26">
        <v>2.0</v>
      </c>
      <c r="AY5" s="26">
        <v>4.0</v>
      </c>
      <c r="AZ5" s="26">
        <v>5.0</v>
      </c>
      <c r="BA5" s="26"/>
      <c r="BB5" s="26"/>
      <c r="BC5" s="44" t="str">
        <f t="shared" si="2"/>
        <v> Habitats for marine species, Stabilize shorelines, Are important carbon sinks, Improve fishing</v>
      </c>
      <c r="BD5" s="46" t="s">
        <v>89</v>
      </c>
      <c r="BH5" s="1" t="s">
        <v>133</v>
      </c>
      <c r="BI5" s="1" t="s">
        <v>135</v>
      </c>
      <c r="BJ5" s="1" t="s">
        <v>136</v>
      </c>
      <c r="BK5" s="1" t="s">
        <v>137</v>
      </c>
      <c r="BP5" s="37">
        <v>1.0</v>
      </c>
      <c r="BQ5" s="1">
        <v>5.0</v>
      </c>
      <c r="BU5" s="38">
        <v>3.0</v>
      </c>
    </row>
    <row r="6" ht="15.75" customHeight="1">
      <c r="A6" s="39">
        <v>4.0</v>
      </c>
      <c r="B6" s="39" t="s">
        <v>79</v>
      </c>
      <c r="C6" s="37" t="s">
        <v>80</v>
      </c>
      <c r="D6" s="40" t="s">
        <v>44</v>
      </c>
      <c r="E6" s="38" t="s">
        <v>45</v>
      </c>
      <c r="F6" s="37" t="s">
        <v>90</v>
      </c>
      <c r="G6" s="37" t="s">
        <v>81</v>
      </c>
      <c r="H6" s="37" t="s">
        <v>69</v>
      </c>
      <c r="I6" s="37" t="s">
        <v>91</v>
      </c>
      <c r="J6" s="37"/>
      <c r="K6" s="37"/>
      <c r="L6" s="40"/>
      <c r="M6" s="38" t="s">
        <v>51</v>
      </c>
      <c r="N6" s="37"/>
      <c r="O6" s="37" t="s">
        <v>52</v>
      </c>
      <c r="P6" s="37"/>
      <c r="Q6" s="37" t="s">
        <v>92</v>
      </c>
      <c r="R6" s="31" t="str">
        <f t="shared" si="3"/>
        <v> Relaxation, Time in nature</v>
      </c>
      <c r="S6" s="39"/>
      <c r="T6" s="37" t="s">
        <v>54</v>
      </c>
      <c r="U6" s="37" t="s">
        <v>55</v>
      </c>
      <c r="V6" s="3" t="s">
        <v>56</v>
      </c>
      <c r="W6" s="37">
        <v>4.0</v>
      </c>
      <c r="X6" s="5">
        <v>5.0</v>
      </c>
      <c r="Y6" s="38">
        <v>4.0</v>
      </c>
      <c r="Z6" s="37">
        <v>5.0</v>
      </c>
      <c r="AA6" s="37">
        <v>2.0</v>
      </c>
      <c r="AB6" s="37">
        <v>4.0</v>
      </c>
      <c r="AC6" s="37">
        <v>4.0</v>
      </c>
      <c r="AD6" s="37">
        <v>4.0</v>
      </c>
      <c r="AE6" s="37">
        <v>4.0</v>
      </c>
      <c r="AF6" s="40"/>
      <c r="AG6" s="38">
        <v>4.0</v>
      </c>
      <c r="AH6" s="3">
        <v>4.0</v>
      </c>
      <c r="AI6" s="37">
        <v>4.0</v>
      </c>
      <c r="AJ6" s="3">
        <v>4.0</v>
      </c>
      <c r="AK6" s="3">
        <v>4.0</v>
      </c>
      <c r="AL6" s="40">
        <v>4.0</v>
      </c>
      <c r="AM6" s="38">
        <v>3.0</v>
      </c>
      <c r="AN6" s="42" t="str">
        <f t="shared" si="1"/>
        <v> Beach clean or litter collection</v>
      </c>
      <c r="AO6" s="3"/>
      <c r="AP6" s="3">
        <v>2.0</v>
      </c>
      <c r="AQ6" s="3">
        <v>2.0</v>
      </c>
      <c r="AR6" s="3">
        <v>4.0</v>
      </c>
      <c r="AS6" s="3">
        <v>4.0</v>
      </c>
      <c r="AT6" s="3">
        <v>4.0</v>
      </c>
      <c r="AU6" s="3">
        <v>4.0</v>
      </c>
      <c r="AV6" s="3" t="s">
        <v>63</v>
      </c>
      <c r="AW6" s="43">
        <v>1.0</v>
      </c>
      <c r="AX6" s="26">
        <v>2.0</v>
      </c>
      <c r="AY6" s="26">
        <v>4.0</v>
      </c>
      <c r="AZ6" s="26">
        <v>5.0</v>
      </c>
      <c r="BA6" s="26"/>
      <c r="BB6" s="26"/>
      <c r="BC6" s="44" t="str">
        <f t="shared" si="2"/>
        <v> Habitats for marine species, Stabilize shorelines, Are important carbon sinks, Improve fishing</v>
      </c>
      <c r="BD6" s="46" t="s">
        <v>94</v>
      </c>
      <c r="BH6" s="1" t="s">
        <v>133</v>
      </c>
      <c r="BI6" s="1" t="s">
        <v>135</v>
      </c>
      <c r="BJ6" s="1" t="s">
        <v>136</v>
      </c>
      <c r="BK6" s="1" t="s">
        <v>137</v>
      </c>
      <c r="BP6" s="37">
        <v>1.0</v>
      </c>
      <c r="BQ6" s="1">
        <v>5.0</v>
      </c>
      <c r="BU6" s="38">
        <v>1.0</v>
      </c>
      <c r="BV6" s="1">
        <v>6.0</v>
      </c>
    </row>
    <row r="7" ht="15.75" customHeight="1">
      <c r="A7" s="39">
        <v>5.0</v>
      </c>
      <c r="B7" s="39" t="s">
        <v>67</v>
      </c>
      <c r="C7" s="37" t="s">
        <v>95</v>
      </c>
      <c r="D7" s="40" t="s">
        <v>44</v>
      </c>
      <c r="E7" s="38" t="s">
        <v>45</v>
      </c>
      <c r="F7" s="37" t="s">
        <v>96</v>
      </c>
      <c r="G7" s="37" t="s">
        <v>81</v>
      </c>
      <c r="H7" s="37" t="s">
        <v>97</v>
      </c>
      <c r="I7" s="37" t="s">
        <v>98</v>
      </c>
      <c r="J7" s="37"/>
      <c r="K7" s="37" t="s">
        <v>98</v>
      </c>
      <c r="L7" s="40"/>
      <c r="M7" s="38" t="s">
        <v>51</v>
      </c>
      <c r="N7" s="37"/>
      <c r="O7" s="37" t="s">
        <v>52</v>
      </c>
      <c r="P7" s="37"/>
      <c r="Q7" s="37" t="s">
        <v>92</v>
      </c>
      <c r="R7" s="31" t="str">
        <f t="shared" si="3"/>
        <v> Relaxation, Time in nature</v>
      </c>
      <c r="S7" s="39"/>
      <c r="T7" s="37" t="s">
        <v>54</v>
      </c>
      <c r="U7" s="37" t="s">
        <v>99</v>
      </c>
      <c r="V7" s="3" t="s">
        <v>56</v>
      </c>
      <c r="W7" s="37">
        <v>4.0</v>
      </c>
      <c r="X7" s="5">
        <v>4.0</v>
      </c>
      <c r="Y7" s="38">
        <v>5.0</v>
      </c>
      <c r="Z7" s="37">
        <v>5.0</v>
      </c>
      <c r="AA7" s="37">
        <v>5.0</v>
      </c>
      <c r="AB7" s="37">
        <v>5.0</v>
      </c>
      <c r="AC7" s="37">
        <v>5.0</v>
      </c>
      <c r="AD7" s="37">
        <v>5.0</v>
      </c>
      <c r="AE7" s="37">
        <v>4.0</v>
      </c>
      <c r="AF7" s="40"/>
      <c r="AG7" s="38">
        <v>4.0</v>
      </c>
      <c r="AH7" s="3">
        <v>5.0</v>
      </c>
      <c r="AI7" s="37">
        <v>5.0</v>
      </c>
      <c r="AJ7" s="3">
        <v>5.0</v>
      </c>
      <c r="AK7" s="3">
        <v>5.0</v>
      </c>
      <c r="AL7" s="40">
        <v>5.0</v>
      </c>
      <c r="AM7" s="38" t="s">
        <v>100</v>
      </c>
      <c r="AN7" s="42" t="str">
        <f t="shared" si="1"/>
        <v> Seek environmental information, Other environmentally friendly activity</v>
      </c>
      <c r="AO7" s="3"/>
      <c r="AP7" s="3">
        <v>2.0</v>
      </c>
      <c r="AQ7" s="3">
        <v>2.0</v>
      </c>
      <c r="AR7" s="3">
        <v>4.0</v>
      </c>
      <c r="AS7" s="3">
        <v>5.0</v>
      </c>
      <c r="AT7" s="3">
        <v>5.0</v>
      </c>
      <c r="AU7" s="3">
        <v>5.0</v>
      </c>
      <c r="AV7" s="3" t="s">
        <v>63</v>
      </c>
      <c r="AW7" s="43">
        <v>1.0</v>
      </c>
      <c r="AX7" s="26">
        <v>2.0</v>
      </c>
      <c r="AY7" s="26">
        <v>4.0</v>
      </c>
      <c r="AZ7" s="26">
        <v>5.0</v>
      </c>
      <c r="BA7" s="26"/>
      <c r="BB7" s="26"/>
      <c r="BC7" s="44" t="str">
        <f t="shared" si="2"/>
        <v> Habitats for marine species, Stabilize shorelines, Are important carbon sinks, Improve fishing</v>
      </c>
      <c r="BD7" s="46" t="s">
        <v>102</v>
      </c>
      <c r="BH7" s="1" t="s">
        <v>133</v>
      </c>
      <c r="BI7" s="1" t="s">
        <v>135</v>
      </c>
      <c r="BJ7" s="1" t="s">
        <v>136</v>
      </c>
      <c r="BK7" s="1" t="s">
        <v>137</v>
      </c>
      <c r="BP7" s="37">
        <v>1.0</v>
      </c>
      <c r="BQ7" s="1">
        <v>5.0</v>
      </c>
      <c r="BR7" s="1">
        <v>7.0</v>
      </c>
      <c r="BU7" s="38">
        <v>3.0</v>
      </c>
      <c r="BV7" s="1">
        <v>4.0</v>
      </c>
    </row>
    <row r="8" ht="15.75" customHeight="1">
      <c r="A8" s="39">
        <v>6.0</v>
      </c>
      <c r="B8" s="39" t="s">
        <v>67</v>
      </c>
      <c r="C8" s="37" t="s">
        <v>103</v>
      </c>
      <c r="D8" s="40" t="s">
        <v>44</v>
      </c>
      <c r="E8" s="38" t="s">
        <v>45</v>
      </c>
      <c r="F8" s="37" t="s">
        <v>90</v>
      </c>
      <c r="G8" s="37" t="s">
        <v>81</v>
      </c>
      <c r="H8" s="37" t="s">
        <v>69</v>
      </c>
      <c r="I8" s="37" t="s">
        <v>98</v>
      </c>
      <c r="J8" s="37" t="s">
        <v>104</v>
      </c>
      <c r="K8" s="37"/>
      <c r="L8" s="40"/>
      <c r="M8" s="38" t="s">
        <v>51</v>
      </c>
      <c r="N8" s="37"/>
      <c r="O8" s="37" t="s">
        <v>52</v>
      </c>
      <c r="P8" s="37"/>
      <c r="Q8" s="37" t="s">
        <v>71</v>
      </c>
      <c r="R8" s="31" t="str">
        <f t="shared" si="3"/>
        <v> Relaxation, Time in nature, Photography</v>
      </c>
      <c r="S8" s="39"/>
      <c r="T8" s="37" t="s">
        <v>73</v>
      </c>
      <c r="U8" s="37" t="s">
        <v>74</v>
      </c>
      <c r="V8" s="3" t="s">
        <v>56</v>
      </c>
      <c r="W8" s="37">
        <v>3.0</v>
      </c>
      <c r="X8" s="5">
        <v>5.0</v>
      </c>
      <c r="Y8" s="38">
        <v>4.0</v>
      </c>
      <c r="Z8" s="37">
        <v>3.0</v>
      </c>
      <c r="AA8" s="37">
        <v>4.0</v>
      </c>
      <c r="AB8" s="37">
        <v>4.0</v>
      </c>
      <c r="AC8" s="37">
        <v>4.0</v>
      </c>
      <c r="AD8" s="37">
        <v>4.0</v>
      </c>
      <c r="AE8" s="37">
        <v>4.0</v>
      </c>
      <c r="AF8" s="40"/>
      <c r="AG8" s="38">
        <v>4.0</v>
      </c>
      <c r="AH8" s="3">
        <v>5.0</v>
      </c>
      <c r="AI8" s="37">
        <v>4.0</v>
      </c>
      <c r="AJ8" s="3">
        <v>4.0</v>
      </c>
      <c r="AK8" s="3">
        <v>4.0</v>
      </c>
      <c r="AL8" s="40" t="s">
        <v>105</v>
      </c>
      <c r="AM8" s="38" t="s">
        <v>106</v>
      </c>
      <c r="AN8" s="42" t="str">
        <f t="shared" si="1"/>
        <v> Beach clean or litter collection, Donate money to an environmental cause</v>
      </c>
      <c r="AO8" s="3"/>
      <c r="AP8" s="3">
        <v>2.0</v>
      </c>
      <c r="AQ8" s="3">
        <v>2.0</v>
      </c>
      <c r="AR8" s="3">
        <v>5.0</v>
      </c>
      <c r="AS8" s="3">
        <v>4.0</v>
      </c>
      <c r="AT8" s="3">
        <v>5.0</v>
      </c>
      <c r="AU8" s="3">
        <v>5.0</v>
      </c>
      <c r="AV8" s="3" t="s">
        <v>63</v>
      </c>
      <c r="AW8" s="43">
        <v>1.0</v>
      </c>
      <c r="AX8" s="26">
        <v>2.0</v>
      </c>
      <c r="AY8" s="26">
        <v>4.0</v>
      </c>
      <c r="AZ8" s="26">
        <v>5.0</v>
      </c>
      <c r="BA8" s="26"/>
      <c r="BB8" s="26"/>
      <c r="BC8" s="44" t="str">
        <f t="shared" si="2"/>
        <v> Habitats for marine species, Stabilize shorelines, Are important carbon sinks, Improve fishing</v>
      </c>
      <c r="BD8" s="46" t="s">
        <v>110</v>
      </c>
      <c r="BH8" s="1" t="s">
        <v>133</v>
      </c>
      <c r="BI8" s="1" t="s">
        <v>135</v>
      </c>
      <c r="BJ8" s="1" t="s">
        <v>136</v>
      </c>
      <c r="BK8" s="1" t="s">
        <v>137</v>
      </c>
      <c r="BP8" s="37">
        <v>1.0</v>
      </c>
      <c r="BQ8" s="1">
        <v>5.0</v>
      </c>
      <c r="BR8" s="1">
        <v>7.0</v>
      </c>
      <c r="BU8" s="38">
        <v>3.0</v>
      </c>
      <c r="BV8" s="1">
        <v>6.0</v>
      </c>
    </row>
    <row r="9" ht="15.75" customHeight="1">
      <c r="A9" s="39">
        <v>7.0</v>
      </c>
      <c r="B9" s="39" t="s">
        <v>79</v>
      </c>
      <c r="C9" s="37" t="s">
        <v>80</v>
      </c>
      <c r="D9" s="40" t="s">
        <v>44</v>
      </c>
      <c r="E9" s="38" t="s">
        <v>45</v>
      </c>
      <c r="F9" s="37" t="s">
        <v>68</v>
      </c>
      <c r="G9" s="37" t="s">
        <v>47</v>
      </c>
      <c r="H9" s="37" t="s">
        <v>97</v>
      </c>
      <c r="I9" s="37" t="s">
        <v>10</v>
      </c>
      <c r="J9" s="37" t="s">
        <v>111</v>
      </c>
      <c r="K9" s="37"/>
      <c r="L9" s="40"/>
      <c r="M9" s="38" t="s">
        <v>112</v>
      </c>
      <c r="N9" s="37"/>
      <c r="O9" s="37" t="s">
        <v>10</v>
      </c>
      <c r="P9" s="37" t="s">
        <v>113</v>
      </c>
      <c r="Q9" s="37" t="s">
        <v>71</v>
      </c>
      <c r="R9" s="31" t="str">
        <f t="shared" si="3"/>
        <v> Relaxation, Time in nature, Photography</v>
      </c>
      <c r="S9" s="39"/>
      <c r="T9" s="37" t="s">
        <v>114</v>
      </c>
      <c r="U9" s="37" t="s">
        <v>74</v>
      </c>
      <c r="V9" s="3" t="s">
        <v>56</v>
      </c>
      <c r="W9" s="37">
        <v>3.0</v>
      </c>
      <c r="X9" s="5">
        <v>5.0</v>
      </c>
      <c r="Y9" s="38">
        <v>3.0</v>
      </c>
      <c r="Z9" s="37">
        <v>3.0</v>
      </c>
      <c r="AA9" s="37">
        <v>4.0</v>
      </c>
      <c r="AB9" s="37">
        <v>4.0</v>
      </c>
      <c r="AC9" s="37">
        <v>4.0</v>
      </c>
      <c r="AD9" s="37">
        <v>3.0</v>
      </c>
      <c r="AE9" s="37">
        <v>4.0</v>
      </c>
      <c r="AF9" s="40"/>
      <c r="AG9" s="38">
        <v>3.0</v>
      </c>
      <c r="AH9" s="3">
        <v>4.0</v>
      </c>
      <c r="AI9" s="37">
        <v>5.0</v>
      </c>
      <c r="AJ9" s="3">
        <v>4.0</v>
      </c>
      <c r="AK9" s="3">
        <v>4.0</v>
      </c>
      <c r="AL9" s="40">
        <v>4.0</v>
      </c>
      <c r="AM9" s="38" t="s">
        <v>115</v>
      </c>
      <c r="AN9" s="42" t="str">
        <f t="shared" si="1"/>
        <v> Beach clean or litter collection, Other environmentally friendly activity</v>
      </c>
      <c r="AO9" s="3"/>
      <c r="AP9" s="3">
        <v>2.0</v>
      </c>
      <c r="AQ9" s="3">
        <v>2.0</v>
      </c>
      <c r="AR9" s="3">
        <v>5.0</v>
      </c>
      <c r="AS9" s="3">
        <v>4.0</v>
      </c>
      <c r="AT9" s="3">
        <v>3.0</v>
      </c>
      <c r="AU9" s="3">
        <v>4.0</v>
      </c>
      <c r="AV9" s="3" t="s">
        <v>63</v>
      </c>
      <c r="AW9" s="43">
        <v>1.0</v>
      </c>
      <c r="AX9" s="26">
        <v>2.0</v>
      </c>
      <c r="AY9" s="26">
        <v>4.0</v>
      </c>
      <c r="AZ9" s="26">
        <v>5.0</v>
      </c>
      <c r="BA9" s="26"/>
      <c r="BB9" s="26"/>
      <c r="BC9" s="44" t="str">
        <f t="shared" si="2"/>
        <v> Habitats for marine species, Stabilize shorelines, Are important carbon sinks, Improve fishing</v>
      </c>
      <c r="BD9" s="46" t="s">
        <v>117</v>
      </c>
      <c r="BH9" s="1" t="s">
        <v>133</v>
      </c>
      <c r="BI9" s="1" t="s">
        <v>135</v>
      </c>
      <c r="BJ9" s="1" t="s">
        <v>136</v>
      </c>
      <c r="BK9" s="1" t="s">
        <v>137</v>
      </c>
      <c r="BP9" s="37">
        <v>1.0</v>
      </c>
      <c r="BQ9" s="1">
        <v>5.0</v>
      </c>
      <c r="BR9" s="1">
        <v>7.0</v>
      </c>
      <c r="BU9" s="38">
        <v>3.0</v>
      </c>
    </row>
    <row r="10" ht="15.75" customHeight="1">
      <c r="A10" s="39">
        <v>8.0</v>
      </c>
      <c r="B10" s="39" t="s">
        <v>79</v>
      </c>
      <c r="C10" s="37" t="s">
        <v>80</v>
      </c>
      <c r="D10" s="40" t="s">
        <v>44</v>
      </c>
      <c r="E10" s="38" t="s">
        <v>45</v>
      </c>
      <c r="F10" s="37" t="s">
        <v>96</v>
      </c>
      <c r="G10" s="37" t="s">
        <v>81</v>
      </c>
      <c r="H10" s="37" t="s">
        <v>97</v>
      </c>
      <c r="I10" s="37" t="s">
        <v>10</v>
      </c>
      <c r="J10" s="37" t="s">
        <v>118</v>
      </c>
      <c r="K10" s="37"/>
      <c r="L10" s="40"/>
      <c r="M10" s="38" t="s">
        <v>112</v>
      </c>
      <c r="N10" s="37"/>
      <c r="O10" s="37" t="s">
        <v>84</v>
      </c>
      <c r="P10" s="37"/>
      <c r="Q10" s="37" t="s">
        <v>71</v>
      </c>
      <c r="R10" s="31" t="str">
        <f t="shared" si="3"/>
        <v> Relaxation, Time in nature, Photography</v>
      </c>
      <c r="S10" s="39"/>
      <c r="T10" s="37" t="s">
        <v>54</v>
      </c>
      <c r="U10" s="37"/>
      <c r="V10" s="3" t="s">
        <v>56</v>
      </c>
      <c r="W10" s="37"/>
      <c r="X10" s="5">
        <v>5.0</v>
      </c>
      <c r="Y10" s="38">
        <v>4.0</v>
      </c>
      <c r="Z10" s="37">
        <v>4.0</v>
      </c>
      <c r="AA10" s="37">
        <v>4.0</v>
      </c>
      <c r="AB10" s="37">
        <v>5.0</v>
      </c>
      <c r="AC10" s="37">
        <v>4.0</v>
      </c>
      <c r="AD10" s="37">
        <v>4.0</v>
      </c>
      <c r="AE10" s="37">
        <v>4.0</v>
      </c>
      <c r="AF10" s="40"/>
      <c r="AG10" s="38">
        <v>4.0</v>
      </c>
      <c r="AH10" s="3">
        <v>4.0</v>
      </c>
      <c r="AI10" s="37">
        <v>4.0</v>
      </c>
      <c r="AJ10" s="3">
        <v>4.0</v>
      </c>
      <c r="AK10" s="3">
        <v>4.0</v>
      </c>
      <c r="AL10" s="40">
        <v>4.0</v>
      </c>
      <c r="AM10" s="38">
        <v>3.0</v>
      </c>
      <c r="AN10" s="42" t="str">
        <f t="shared" si="1"/>
        <v> Beach clean or litter collection</v>
      </c>
      <c r="AO10" s="3"/>
      <c r="AP10" s="3">
        <v>2.0</v>
      </c>
      <c r="AQ10" s="3">
        <v>2.0</v>
      </c>
      <c r="AR10" s="3">
        <v>5.0</v>
      </c>
      <c r="AS10" s="3">
        <v>4.0</v>
      </c>
      <c r="AT10" s="3">
        <v>5.0</v>
      </c>
      <c r="AU10" s="3">
        <v>4.0</v>
      </c>
      <c r="AV10" s="3" t="s">
        <v>119</v>
      </c>
      <c r="AW10" s="43">
        <v>1.0</v>
      </c>
      <c r="AX10" s="26">
        <v>2.0</v>
      </c>
      <c r="AY10" s="26">
        <v>5.0</v>
      </c>
      <c r="AZ10" s="26"/>
      <c r="BA10" s="26"/>
      <c r="BB10" s="26"/>
      <c r="BC10" s="44" t="str">
        <f t="shared" si="2"/>
        <v> Habitats for marine species, Stabilize shorelines, Improve fishing</v>
      </c>
      <c r="BD10" s="46" t="s">
        <v>121</v>
      </c>
      <c r="BH10" s="1" t="s">
        <v>133</v>
      </c>
      <c r="BI10" s="1" t="s">
        <v>135</v>
      </c>
      <c r="BJ10" s="1" t="s">
        <v>137</v>
      </c>
      <c r="BP10" s="37">
        <v>5.0</v>
      </c>
      <c r="BQ10" s="1">
        <v>7.0</v>
      </c>
      <c r="BU10" s="38">
        <v>2.0</v>
      </c>
      <c r="BV10" s="1">
        <v>5.0</v>
      </c>
      <c r="BW10" s="1">
        <v>6.0</v>
      </c>
    </row>
    <row r="11" ht="15.75" customHeight="1">
      <c r="A11" s="39">
        <v>9.0</v>
      </c>
      <c r="B11" s="39" t="s">
        <v>79</v>
      </c>
      <c r="C11" s="37" t="s">
        <v>80</v>
      </c>
      <c r="D11" s="40" t="s">
        <v>44</v>
      </c>
      <c r="E11" s="38" t="s">
        <v>45</v>
      </c>
      <c r="F11" s="37" t="s">
        <v>68</v>
      </c>
      <c r="G11" s="37" t="s">
        <v>81</v>
      </c>
      <c r="H11" s="37" t="s">
        <v>69</v>
      </c>
      <c r="I11" s="37" t="s">
        <v>91</v>
      </c>
      <c r="J11" s="37"/>
      <c r="K11" s="37"/>
      <c r="L11" s="40"/>
      <c r="M11" s="38" t="s">
        <v>112</v>
      </c>
      <c r="N11" s="37"/>
      <c r="O11" s="37" t="s">
        <v>84</v>
      </c>
      <c r="P11" s="37"/>
      <c r="Q11" s="37" t="s">
        <v>122</v>
      </c>
      <c r="R11" s="31" t="str">
        <f t="shared" si="3"/>
        <v> Time in nature, Photography</v>
      </c>
      <c r="S11" s="39"/>
      <c r="T11" s="37" t="s">
        <v>73</v>
      </c>
      <c r="U11" s="37" t="s">
        <v>74</v>
      </c>
      <c r="V11" s="3" t="s">
        <v>56</v>
      </c>
      <c r="W11" s="37">
        <v>4.0</v>
      </c>
      <c r="X11" s="5">
        <v>4.0</v>
      </c>
      <c r="Y11" s="38">
        <v>4.0</v>
      </c>
      <c r="Z11" s="37">
        <v>4.0</v>
      </c>
      <c r="AA11" s="37">
        <v>4.0</v>
      </c>
      <c r="AB11" s="37">
        <v>5.0</v>
      </c>
      <c r="AC11" s="37">
        <v>5.0</v>
      </c>
      <c r="AD11" s="37">
        <v>3.0</v>
      </c>
      <c r="AE11" s="37">
        <v>4.0</v>
      </c>
      <c r="AF11" s="40"/>
      <c r="AG11" s="38">
        <v>4.0</v>
      </c>
      <c r="AH11" s="3">
        <v>4.0</v>
      </c>
      <c r="AI11" s="37">
        <v>4.0</v>
      </c>
      <c r="AJ11" s="3">
        <v>4.0</v>
      </c>
      <c r="AK11" s="3">
        <v>4.0</v>
      </c>
      <c r="AL11" s="40">
        <v>4.0</v>
      </c>
      <c r="AM11" s="38" t="s">
        <v>124</v>
      </c>
      <c r="AN11" s="42" t="str">
        <f t="shared" si="1"/>
        <v> Attend public DENR meetings, Do voluntary environmental work, Other environmentally friendly activity</v>
      </c>
      <c r="AO11" s="3"/>
      <c r="AP11" s="3">
        <v>2.0</v>
      </c>
      <c r="AQ11" s="3">
        <v>2.0</v>
      </c>
      <c r="AR11" s="3">
        <v>4.0</v>
      </c>
      <c r="AS11" s="3">
        <v>4.0</v>
      </c>
      <c r="AT11" s="3">
        <v>4.0</v>
      </c>
      <c r="AU11" s="3">
        <v>4.0</v>
      </c>
      <c r="AV11" s="3" t="s">
        <v>63</v>
      </c>
      <c r="AW11" s="43">
        <v>1.0</v>
      </c>
      <c r="AX11" s="26">
        <v>2.0</v>
      </c>
      <c r="AY11" s="26">
        <v>4.0</v>
      </c>
      <c r="AZ11" s="26">
        <v>5.0</v>
      </c>
      <c r="BA11" s="26"/>
      <c r="BB11" s="26"/>
      <c r="BC11" s="44" t="str">
        <f t="shared" si="2"/>
        <v> Habitats for marine species, Stabilize shorelines, Are important carbon sinks, Improve fishing</v>
      </c>
      <c r="BD11" s="46" t="s">
        <v>126</v>
      </c>
      <c r="BH11" s="1" t="s">
        <v>133</v>
      </c>
      <c r="BI11" s="1" t="s">
        <v>135</v>
      </c>
      <c r="BJ11" s="1" t="s">
        <v>136</v>
      </c>
      <c r="BK11" s="1" t="s">
        <v>137</v>
      </c>
      <c r="BP11" s="37">
        <v>1.0</v>
      </c>
      <c r="BU11" s="38">
        <v>7.0</v>
      </c>
    </row>
    <row r="12" ht="15.75" customHeight="1">
      <c r="A12" s="39">
        <v>10.0</v>
      </c>
      <c r="B12" s="39" t="s">
        <v>79</v>
      </c>
      <c r="C12" s="37" t="s">
        <v>127</v>
      </c>
      <c r="D12" s="40" t="s">
        <v>44</v>
      </c>
      <c r="E12" s="38" t="s">
        <v>45</v>
      </c>
      <c r="F12" s="37" t="s">
        <v>68</v>
      </c>
      <c r="G12" s="37" t="s">
        <v>47</v>
      </c>
      <c r="H12" s="37" t="s">
        <v>97</v>
      </c>
      <c r="I12" s="37" t="s">
        <v>82</v>
      </c>
      <c r="J12" s="37"/>
      <c r="K12" s="37"/>
      <c r="L12" s="40"/>
      <c r="M12" s="38" t="s">
        <v>112</v>
      </c>
      <c r="N12" s="37"/>
      <c r="O12" s="37" t="s">
        <v>84</v>
      </c>
      <c r="P12" s="37"/>
      <c r="Q12" s="37">
        <v>1.0</v>
      </c>
      <c r="R12" s="31" t="str">
        <f t="shared" si="3"/>
        <v> Relaxation</v>
      </c>
      <c r="S12" s="39"/>
      <c r="T12" s="37" t="s">
        <v>54</v>
      </c>
      <c r="U12" s="37" t="s">
        <v>55</v>
      </c>
      <c r="V12" s="3" t="s">
        <v>56</v>
      </c>
      <c r="W12" s="37">
        <v>5.0</v>
      </c>
      <c r="X12" s="5">
        <v>4.0</v>
      </c>
      <c r="Y12" s="38">
        <v>4.0</v>
      </c>
      <c r="Z12" s="37">
        <v>5.0</v>
      </c>
      <c r="AA12" s="37">
        <v>4.0</v>
      </c>
      <c r="AB12" s="37">
        <v>5.0</v>
      </c>
      <c r="AC12" s="37">
        <v>3.0</v>
      </c>
      <c r="AD12" s="37">
        <v>4.0</v>
      </c>
      <c r="AE12" s="37">
        <v>3.0</v>
      </c>
      <c r="AF12" s="40"/>
      <c r="AG12" s="38">
        <v>5.0</v>
      </c>
      <c r="AH12" s="3">
        <v>5.0</v>
      </c>
      <c r="AI12" s="37">
        <v>5.0</v>
      </c>
      <c r="AJ12" s="3">
        <v>4.0</v>
      </c>
      <c r="AK12" s="3">
        <v>5.0</v>
      </c>
      <c r="AL12" s="40">
        <v>5.0</v>
      </c>
      <c r="AM12" s="38">
        <v>7.0</v>
      </c>
      <c r="AN12" s="42" t="str">
        <f t="shared" si="1"/>
        <v> None of the above</v>
      </c>
      <c r="AO12" s="3"/>
      <c r="AP12" s="3">
        <v>4.0</v>
      </c>
      <c r="AQ12" s="3">
        <v>4.0</v>
      </c>
      <c r="AR12" s="3">
        <v>5.0</v>
      </c>
      <c r="AS12" s="3">
        <v>5.0</v>
      </c>
      <c r="AT12" s="3">
        <v>5.0</v>
      </c>
      <c r="AU12" s="3">
        <v>5.0</v>
      </c>
      <c r="AV12" s="3" t="s">
        <v>63</v>
      </c>
      <c r="AW12" s="43">
        <v>1.0</v>
      </c>
      <c r="AX12" s="26">
        <v>2.0</v>
      </c>
      <c r="AY12" s="26">
        <v>4.0</v>
      </c>
      <c r="AZ12" s="26">
        <v>5.0</v>
      </c>
      <c r="BA12" s="26"/>
      <c r="BB12" s="26"/>
      <c r="BC12" s="44" t="str">
        <f t="shared" si="2"/>
        <v> Habitats for marine species, Stabilize shorelines, Are important carbon sinks, Improve fishing</v>
      </c>
      <c r="BD12" s="46" t="s">
        <v>131</v>
      </c>
      <c r="BH12" s="1" t="s">
        <v>133</v>
      </c>
      <c r="BI12" s="1" t="s">
        <v>135</v>
      </c>
      <c r="BJ12" s="1" t="s">
        <v>136</v>
      </c>
      <c r="BK12" s="1" t="s">
        <v>137</v>
      </c>
      <c r="BP12" s="37">
        <v>1.0</v>
      </c>
      <c r="BQ12" s="1">
        <v>5.0</v>
      </c>
      <c r="BR12" s="1">
        <v>7.0</v>
      </c>
      <c r="BU12" s="38">
        <v>3.0</v>
      </c>
      <c r="BV12" s="1">
        <v>6.0</v>
      </c>
    </row>
    <row r="13" ht="15.75" customHeight="1">
      <c r="A13" s="39">
        <v>11.0</v>
      </c>
      <c r="B13" s="39" t="s">
        <v>67</v>
      </c>
      <c r="C13" s="37" t="s">
        <v>132</v>
      </c>
      <c r="D13" s="40" t="s">
        <v>44</v>
      </c>
      <c r="E13" s="38" t="s">
        <v>45</v>
      </c>
      <c r="F13" s="37" t="s">
        <v>68</v>
      </c>
      <c r="G13" s="37" t="s">
        <v>47</v>
      </c>
      <c r="H13" s="37" t="s">
        <v>69</v>
      </c>
      <c r="I13" s="37" t="s">
        <v>82</v>
      </c>
      <c r="J13" s="37"/>
      <c r="K13" s="37"/>
      <c r="L13" s="40"/>
      <c r="M13" s="38" t="s">
        <v>112</v>
      </c>
      <c r="N13" s="37"/>
      <c r="O13" s="37" t="s">
        <v>84</v>
      </c>
      <c r="P13" s="37"/>
      <c r="Q13" s="37" t="s">
        <v>71</v>
      </c>
      <c r="R13" s="31" t="str">
        <f t="shared" si="3"/>
        <v> Relaxation, Time in nature, Photography</v>
      </c>
      <c r="S13" s="39"/>
      <c r="T13" s="37" t="s">
        <v>73</v>
      </c>
      <c r="U13" s="37" t="s">
        <v>55</v>
      </c>
      <c r="V13" s="3" t="s">
        <v>138</v>
      </c>
      <c r="W13" s="37">
        <v>3.0</v>
      </c>
      <c r="X13" s="5">
        <v>4.0</v>
      </c>
      <c r="Y13" s="38">
        <v>2.0</v>
      </c>
      <c r="Z13" s="37">
        <v>2.0</v>
      </c>
      <c r="AA13" s="37">
        <v>3.0</v>
      </c>
      <c r="AB13" s="37">
        <v>5.0</v>
      </c>
      <c r="AC13" s="37">
        <v>5.0</v>
      </c>
      <c r="AD13" s="37">
        <v>3.0</v>
      </c>
      <c r="AE13" s="37">
        <v>3.0</v>
      </c>
      <c r="AF13" s="40"/>
      <c r="AG13" s="38">
        <v>4.0</v>
      </c>
      <c r="AH13" s="3">
        <v>5.0</v>
      </c>
      <c r="AI13" s="37">
        <v>5.0</v>
      </c>
      <c r="AJ13" s="3">
        <v>4.0</v>
      </c>
      <c r="AK13" s="3">
        <v>4.0</v>
      </c>
      <c r="AL13" s="40">
        <v>3.0</v>
      </c>
      <c r="AM13" s="38" t="s">
        <v>115</v>
      </c>
      <c r="AN13" s="42" t="str">
        <f t="shared" si="1"/>
        <v> Beach clean or litter collection, Other environmentally friendly activity</v>
      </c>
      <c r="AO13" s="3"/>
      <c r="AP13" s="3">
        <v>3.0</v>
      </c>
      <c r="AQ13" s="3">
        <v>4.0</v>
      </c>
      <c r="AR13" s="3">
        <v>5.0</v>
      </c>
      <c r="AS13" s="3">
        <v>4.0</v>
      </c>
      <c r="AT13" s="3">
        <v>3.0</v>
      </c>
      <c r="AU13" s="3">
        <v>5.0</v>
      </c>
      <c r="AV13" s="3" t="s">
        <v>63</v>
      </c>
      <c r="AW13" s="43">
        <v>1.0</v>
      </c>
      <c r="AX13" s="26">
        <v>2.0</v>
      </c>
      <c r="AY13" s="26">
        <v>4.0</v>
      </c>
      <c r="AZ13" s="26">
        <v>5.0</v>
      </c>
      <c r="BA13" s="26"/>
      <c r="BB13" s="26"/>
      <c r="BC13" s="44" t="str">
        <f t="shared" si="2"/>
        <v> Habitats for marine species, Stabilize shorelines, Are important carbon sinks, Improve fishing</v>
      </c>
      <c r="BD13" s="46" t="s">
        <v>140</v>
      </c>
      <c r="BH13" s="1" t="s">
        <v>133</v>
      </c>
      <c r="BI13" s="1" t="s">
        <v>135</v>
      </c>
      <c r="BJ13" s="1" t="s">
        <v>136</v>
      </c>
      <c r="BK13" s="1" t="s">
        <v>137</v>
      </c>
      <c r="BP13" s="37">
        <v>1.0</v>
      </c>
      <c r="BQ13" s="1">
        <v>5.0</v>
      </c>
      <c r="BU13" s="38">
        <v>3.0</v>
      </c>
    </row>
    <row r="14" ht="15.75" customHeight="1">
      <c r="A14" s="39">
        <v>12.0</v>
      </c>
      <c r="B14" s="39" t="s">
        <v>79</v>
      </c>
      <c r="C14" s="37" t="s">
        <v>80</v>
      </c>
      <c r="D14" s="40" t="s">
        <v>44</v>
      </c>
      <c r="E14" s="38" t="s">
        <v>45</v>
      </c>
      <c r="F14" s="37" t="s">
        <v>68</v>
      </c>
      <c r="G14" s="37" t="s">
        <v>81</v>
      </c>
      <c r="H14" s="37" t="s">
        <v>69</v>
      </c>
      <c r="I14" s="37" t="s">
        <v>82</v>
      </c>
      <c r="J14" s="37"/>
      <c r="K14" s="37"/>
      <c r="L14" s="40"/>
      <c r="M14" s="38" t="s">
        <v>112</v>
      </c>
      <c r="N14" s="37"/>
      <c r="O14" s="37" t="s">
        <v>52</v>
      </c>
      <c r="P14" s="37"/>
      <c r="Q14" s="37" t="s">
        <v>92</v>
      </c>
      <c r="R14" s="31" t="str">
        <f t="shared" si="3"/>
        <v> Relaxation, Time in nature</v>
      </c>
      <c r="S14" s="39"/>
      <c r="T14" s="37" t="s">
        <v>114</v>
      </c>
      <c r="U14" s="37" t="s">
        <v>99</v>
      </c>
      <c r="V14" s="3" t="s">
        <v>56</v>
      </c>
      <c r="W14" s="37">
        <v>4.0</v>
      </c>
      <c r="X14" s="5">
        <v>3.0</v>
      </c>
      <c r="Y14" s="38">
        <v>3.0</v>
      </c>
      <c r="Z14" s="37">
        <v>2.0</v>
      </c>
      <c r="AA14" s="37">
        <v>3.0</v>
      </c>
      <c r="AB14" s="37">
        <v>5.0</v>
      </c>
      <c r="AC14" s="37">
        <v>4.0</v>
      </c>
      <c r="AD14" s="37">
        <v>4.0</v>
      </c>
      <c r="AE14" s="37">
        <v>3.0</v>
      </c>
      <c r="AF14" s="40"/>
      <c r="AG14" s="38">
        <v>5.0</v>
      </c>
      <c r="AH14" s="3">
        <v>5.0</v>
      </c>
      <c r="AI14" s="37">
        <v>5.0</v>
      </c>
      <c r="AJ14" s="3">
        <v>4.0</v>
      </c>
      <c r="AK14" s="3">
        <v>4.0</v>
      </c>
      <c r="AL14" s="40">
        <v>4.0</v>
      </c>
      <c r="AM14" s="38">
        <v>3.0</v>
      </c>
      <c r="AN14" s="42" t="str">
        <f t="shared" si="1"/>
        <v> Beach clean or litter collection</v>
      </c>
      <c r="AO14" s="3"/>
      <c r="AP14" s="3">
        <v>4.0</v>
      </c>
      <c r="AQ14" s="3">
        <v>2.0</v>
      </c>
      <c r="AR14" s="3">
        <v>5.0</v>
      </c>
      <c r="AS14" s="3">
        <v>4.0</v>
      </c>
      <c r="AT14" s="3">
        <v>4.0</v>
      </c>
      <c r="AU14" s="3">
        <v>5.0</v>
      </c>
      <c r="AV14" s="3" t="s">
        <v>63</v>
      </c>
      <c r="AW14" s="43">
        <v>1.0</v>
      </c>
      <c r="AX14" s="26">
        <v>2.0</v>
      </c>
      <c r="AY14" s="26">
        <v>4.0</v>
      </c>
      <c r="AZ14" s="26">
        <v>5.0</v>
      </c>
      <c r="BA14" s="26"/>
      <c r="BB14" s="26"/>
      <c r="BC14" s="44" t="str">
        <f t="shared" si="2"/>
        <v> Habitats for marine species, Stabilize shorelines, Are important carbon sinks, Improve fishing</v>
      </c>
      <c r="BD14" s="46" t="s">
        <v>142</v>
      </c>
      <c r="BH14" s="1" t="s">
        <v>133</v>
      </c>
      <c r="BI14" s="1" t="s">
        <v>135</v>
      </c>
      <c r="BJ14" s="1" t="s">
        <v>136</v>
      </c>
      <c r="BK14" s="1" t="s">
        <v>137</v>
      </c>
      <c r="BP14" s="37">
        <v>1.0</v>
      </c>
      <c r="BQ14" s="1">
        <v>7.0</v>
      </c>
      <c r="BU14" s="38">
        <v>3.0</v>
      </c>
      <c r="BV14" s="1">
        <v>5.0</v>
      </c>
    </row>
    <row r="15" ht="15.75" customHeight="1">
      <c r="A15" s="39">
        <v>13.0</v>
      </c>
      <c r="B15" s="39" t="s">
        <v>67</v>
      </c>
      <c r="C15" s="37" t="s">
        <v>143</v>
      </c>
      <c r="D15" s="40" t="s">
        <v>44</v>
      </c>
      <c r="E15" s="38" t="s">
        <v>45</v>
      </c>
      <c r="F15" s="37" t="s">
        <v>68</v>
      </c>
      <c r="G15" s="37" t="s">
        <v>47</v>
      </c>
      <c r="H15" s="37" t="s">
        <v>97</v>
      </c>
      <c r="I15" s="37" t="s">
        <v>49</v>
      </c>
      <c r="J15" s="37"/>
      <c r="K15" s="37"/>
      <c r="L15" s="40"/>
      <c r="M15" s="38" t="s">
        <v>112</v>
      </c>
      <c r="N15" s="37"/>
      <c r="O15" s="37" t="s">
        <v>84</v>
      </c>
      <c r="P15" s="37"/>
      <c r="Q15" s="37" t="s">
        <v>144</v>
      </c>
      <c r="R15" s="31" t="str">
        <f t="shared" si="3"/>
        <v> Relaxation, Photography</v>
      </c>
      <c r="S15" s="39"/>
      <c r="T15" s="37" t="s">
        <v>146</v>
      </c>
      <c r="U15" s="37" t="s">
        <v>74</v>
      </c>
      <c r="V15" s="3" t="s">
        <v>56</v>
      </c>
      <c r="W15" s="37">
        <v>4.0</v>
      </c>
      <c r="X15" s="5">
        <v>5.0</v>
      </c>
      <c r="Y15" s="38">
        <v>4.0</v>
      </c>
      <c r="Z15" s="37">
        <v>4.0</v>
      </c>
      <c r="AA15" s="37">
        <v>4.0</v>
      </c>
      <c r="AB15" s="37">
        <v>5.0</v>
      </c>
      <c r="AC15" s="37">
        <v>5.0</v>
      </c>
      <c r="AD15" s="37">
        <v>4.0</v>
      </c>
      <c r="AE15" s="37">
        <v>4.0</v>
      </c>
      <c r="AF15" s="40"/>
      <c r="AG15" s="38">
        <v>5.0</v>
      </c>
      <c r="AH15" s="3">
        <v>5.0</v>
      </c>
      <c r="AI15" s="37">
        <v>5.0</v>
      </c>
      <c r="AJ15" s="3">
        <v>5.0</v>
      </c>
      <c r="AK15" s="3">
        <v>5.0</v>
      </c>
      <c r="AL15" s="40">
        <v>4.0</v>
      </c>
      <c r="AM15" s="38" t="s">
        <v>61</v>
      </c>
      <c r="AN15" s="42" t="str">
        <f t="shared" si="1"/>
        <v> Beach clean or litter collection, Do voluntary environmental work</v>
      </c>
      <c r="AO15" s="3"/>
      <c r="AP15" s="3">
        <v>2.0</v>
      </c>
      <c r="AQ15" s="3">
        <v>3.0</v>
      </c>
      <c r="AR15" s="3">
        <v>5.0</v>
      </c>
      <c r="AS15" s="3">
        <v>5.0</v>
      </c>
      <c r="AT15" s="3">
        <v>5.0</v>
      </c>
      <c r="AU15" s="3">
        <v>5.0</v>
      </c>
      <c r="AV15" s="3" t="s">
        <v>63</v>
      </c>
      <c r="AW15" s="43">
        <v>1.0</v>
      </c>
      <c r="AX15" s="26">
        <v>2.0</v>
      </c>
      <c r="AY15" s="26">
        <v>4.0</v>
      </c>
      <c r="AZ15" s="26">
        <v>5.0</v>
      </c>
      <c r="BA15" s="26"/>
      <c r="BB15" s="26"/>
      <c r="BC15" s="44" t="str">
        <f t="shared" si="2"/>
        <v> Habitats for marine species, Stabilize shorelines, Are important carbon sinks, Improve fishing</v>
      </c>
      <c r="BD15" s="46" t="s">
        <v>147</v>
      </c>
      <c r="BH15" s="1" t="s">
        <v>133</v>
      </c>
      <c r="BI15" s="1" t="s">
        <v>135</v>
      </c>
      <c r="BJ15" s="1" t="s">
        <v>136</v>
      </c>
      <c r="BK15" s="1" t="s">
        <v>137</v>
      </c>
      <c r="BP15" s="37">
        <v>1.0</v>
      </c>
      <c r="BQ15" s="1">
        <v>5.0</v>
      </c>
      <c r="BR15" s="1">
        <v>7.0</v>
      </c>
      <c r="BU15" s="38">
        <v>3.0</v>
      </c>
      <c r="BV15" s="1">
        <v>5.0</v>
      </c>
      <c r="BW15" s="1">
        <v>6.0</v>
      </c>
    </row>
    <row r="16" ht="15.75" customHeight="1">
      <c r="A16" s="39">
        <v>14.0</v>
      </c>
      <c r="B16" s="39" t="s">
        <v>67</v>
      </c>
      <c r="C16" s="37" t="s">
        <v>132</v>
      </c>
      <c r="D16" s="40" t="s">
        <v>44</v>
      </c>
      <c r="E16" s="38" t="s">
        <v>45</v>
      </c>
      <c r="F16" s="37" t="s">
        <v>90</v>
      </c>
      <c r="G16" s="37" t="s">
        <v>47</v>
      </c>
      <c r="H16" s="37" t="s">
        <v>148</v>
      </c>
      <c r="I16" s="37" t="s">
        <v>91</v>
      </c>
      <c r="J16" s="37"/>
      <c r="K16" s="37" t="s">
        <v>91</v>
      </c>
      <c r="L16" s="40"/>
      <c r="M16" s="38" t="s">
        <v>112</v>
      </c>
      <c r="N16" s="37"/>
      <c r="O16" s="37" t="s">
        <v>52</v>
      </c>
      <c r="P16" s="37"/>
      <c r="Q16" s="37" t="s">
        <v>71</v>
      </c>
      <c r="R16" s="31" t="str">
        <f t="shared" ref="R16:R42" si="4">SUBSTITUTE(SUBSTITUTE(SUBSTITUTE(SUBSTITUTE(Q16,"1"," Relaxation"),"5"," Time in nature"),"7"," Photography"),"2"," Bird watching")</f>
        <v> Relaxation, Time in nature, Photography</v>
      </c>
      <c r="S16" s="39"/>
      <c r="T16" s="37" t="s">
        <v>54</v>
      </c>
      <c r="U16" s="37" t="s">
        <v>55</v>
      </c>
      <c r="V16" s="3" t="s">
        <v>56</v>
      </c>
      <c r="W16" s="37">
        <v>4.0</v>
      </c>
      <c r="X16" s="5">
        <v>5.0</v>
      </c>
      <c r="Y16" s="38">
        <v>3.0</v>
      </c>
      <c r="Z16" s="37">
        <v>4.0</v>
      </c>
      <c r="AA16" s="37">
        <v>4.0</v>
      </c>
      <c r="AB16" s="37">
        <v>4.0</v>
      </c>
      <c r="AC16" s="37">
        <v>4.0</v>
      </c>
      <c r="AD16" s="37">
        <v>4.0</v>
      </c>
      <c r="AE16" s="37">
        <v>3.0</v>
      </c>
      <c r="AF16" s="40"/>
      <c r="AG16" s="38">
        <v>4.0</v>
      </c>
      <c r="AH16" s="3">
        <v>5.0</v>
      </c>
      <c r="AI16" s="37">
        <v>5.0</v>
      </c>
      <c r="AJ16" s="3">
        <v>5.0</v>
      </c>
      <c r="AK16" s="3">
        <v>5.0</v>
      </c>
      <c r="AL16" s="40">
        <v>4.0</v>
      </c>
      <c r="AM16" s="38" t="s">
        <v>149</v>
      </c>
      <c r="AN16" s="42" t="str">
        <f t="shared" si="1"/>
        <v> Beach clean or litter collection, Do voluntary environmental work, Other environmentally friendly activity</v>
      </c>
      <c r="AO16" s="3"/>
      <c r="AP16" s="3">
        <v>4.0</v>
      </c>
      <c r="AQ16" s="3">
        <v>4.0</v>
      </c>
      <c r="AR16" s="3">
        <v>5.0</v>
      </c>
      <c r="AS16" s="3">
        <v>5.0</v>
      </c>
      <c r="AT16" s="3">
        <v>5.0</v>
      </c>
      <c r="AU16" s="3">
        <v>5.0</v>
      </c>
      <c r="AV16" s="3" t="s">
        <v>63</v>
      </c>
      <c r="AW16" s="43">
        <v>1.0</v>
      </c>
      <c r="AX16" s="26">
        <v>2.0</v>
      </c>
      <c r="AY16" s="26">
        <v>4.0</v>
      </c>
      <c r="AZ16" s="26">
        <v>5.0</v>
      </c>
      <c r="BA16" s="26"/>
      <c r="BB16" s="26"/>
      <c r="BC16" s="44" t="str">
        <f t="shared" si="2"/>
        <v> Habitats for marine species, Stabilize shorelines, Are important carbon sinks, Improve fishing</v>
      </c>
      <c r="BD16" s="46" t="s">
        <v>151</v>
      </c>
      <c r="BH16" s="1" t="s">
        <v>133</v>
      </c>
      <c r="BI16" s="1" t="s">
        <v>135</v>
      </c>
      <c r="BJ16" s="1" t="s">
        <v>136</v>
      </c>
      <c r="BK16" s="1" t="s">
        <v>137</v>
      </c>
      <c r="BP16" s="37">
        <v>1.0</v>
      </c>
      <c r="BQ16" s="1">
        <v>7.0</v>
      </c>
      <c r="BU16" s="38"/>
    </row>
    <row r="17" ht="15.75" customHeight="1">
      <c r="A17" s="39">
        <v>15.0</v>
      </c>
      <c r="B17" s="39" t="s">
        <v>67</v>
      </c>
      <c r="C17" s="37" t="s">
        <v>187</v>
      </c>
      <c r="D17" s="40" t="s">
        <v>44</v>
      </c>
      <c r="E17" s="38" t="s">
        <v>45</v>
      </c>
      <c r="F17" s="37" t="s">
        <v>90</v>
      </c>
      <c r="G17" s="37"/>
      <c r="H17" s="37" t="s">
        <v>69</v>
      </c>
      <c r="I17" s="37" t="s">
        <v>98</v>
      </c>
      <c r="J17" s="37" t="s">
        <v>188</v>
      </c>
      <c r="K17" s="37"/>
      <c r="L17" s="40"/>
      <c r="M17" s="38" t="s">
        <v>51</v>
      </c>
      <c r="N17" s="37"/>
      <c r="O17" s="37" t="s">
        <v>52</v>
      </c>
      <c r="P17" s="37"/>
      <c r="Q17" s="37" t="s">
        <v>144</v>
      </c>
      <c r="R17" s="31" t="str">
        <f t="shared" si="4"/>
        <v> Relaxation, Photography</v>
      </c>
      <c r="S17" s="39"/>
      <c r="T17" s="37" t="s">
        <v>73</v>
      </c>
      <c r="U17" s="37" t="s">
        <v>74</v>
      </c>
      <c r="V17" s="3" t="s">
        <v>56</v>
      </c>
      <c r="W17" s="37">
        <v>2.0</v>
      </c>
      <c r="X17" s="5">
        <v>2.0</v>
      </c>
      <c r="Y17" s="38">
        <v>5.0</v>
      </c>
      <c r="Z17" s="37">
        <v>3.0</v>
      </c>
      <c r="AA17" s="37">
        <v>4.0</v>
      </c>
      <c r="AB17" s="37">
        <v>5.0</v>
      </c>
      <c r="AC17" s="37">
        <v>5.0</v>
      </c>
      <c r="AD17" s="37">
        <v>4.0</v>
      </c>
      <c r="AE17" s="37">
        <v>5.0</v>
      </c>
      <c r="AF17" s="40"/>
      <c r="AG17" s="38">
        <v>4.0</v>
      </c>
      <c r="AH17" s="3">
        <v>5.0</v>
      </c>
      <c r="AI17" s="37">
        <v>4.0</v>
      </c>
      <c r="AJ17" s="3">
        <v>5.0</v>
      </c>
      <c r="AK17" s="3">
        <v>5.0</v>
      </c>
      <c r="AL17" s="40">
        <v>4.0</v>
      </c>
      <c r="AM17" s="38"/>
      <c r="AN17" s="42" t="str">
        <f t="shared" si="1"/>
        <v/>
      </c>
      <c r="AO17" s="3"/>
      <c r="AP17" s="3">
        <v>1.0</v>
      </c>
      <c r="AQ17" s="3">
        <v>1.0</v>
      </c>
      <c r="AR17" s="3">
        <v>5.0</v>
      </c>
      <c r="AS17" s="3">
        <v>4.0</v>
      </c>
      <c r="AT17" s="3">
        <v>5.0</v>
      </c>
      <c r="AU17" s="3">
        <v>5.0</v>
      </c>
      <c r="AV17" s="3" t="s">
        <v>189</v>
      </c>
      <c r="AW17" s="43">
        <v>1.0</v>
      </c>
      <c r="AX17" s="26">
        <v>2.0</v>
      </c>
      <c r="AY17" s="26"/>
      <c r="AZ17" s="26"/>
      <c r="BA17" s="26"/>
      <c r="BB17" s="26"/>
      <c r="BC17" s="44" t="str">
        <f t="shared" si="2"/>
        <v> Habitats for marine species, Stabilize shorelines</v>
      </c>
      <c r="BD17" s="46"/>
      <c r="BH17" s="1" t="s">
        <v>133</v>
      </c>
      <c r="BI17" s="1" t="s">
        <v>135</v>
      </c>
      <c r="BP17" s="37">
        <v>1.0</v>
      </c>
      <c r="BU17" s="38">
        <v>4.0</v>
      </c>
    </row>
    <row r="18" ht="15.75" customHeight="1">
      <c r="A18" s="39">
        <v>16.0</v>
      </c>
      <c r="B18" s="39" t="s">
        <v>79</v>
      </c>
      <c r="C18" s="37" t="s">
        <v>80</v>
      </c>
      <c r="D18" s="40" t="s">
        <v>44</v>
      </c>
      <c r="E18" s="38" t="s">
        <v>45</v>
      </c>
      <c r="F18" s="37" t="s">
        <v>68</v>
      </c>
      <c r="G18" s="37" t="s">
        <v>47</v>
      </c>
      <c r="H18" s="37" t="s">
        <v>69</v>
      </c>
      <c r="I18" s="37" t="s">
        <v>82</v>
      </c>
      <c r="J18" s="37"/>
      <c r="K18" s="37" t="s">
        <v>82</v>
      </c>
      <c r="L18" s="40"/>
      <c r="M18" s="38" t="s">
        <v>112</v>
      </c>
      <c r="N18" s="37"/>
      <c r="O18" s="37" t="s">
        <v>84</v>
      </c>
      <c r="P18" s="37"/>
      <c r="Q18" s="37">
        <v>1.0</v>
      </c>
      <c r="R18" s="31" t="str">
        <f t="shared" si="4"/>
        <v> Relaxation</v>
      </c>
      <c r="S18" s="39"/>
      <c r="T18" s="37" t="s">
        <v>54</v>
      </c>
      <c r="U18" s="37" t="s">
        <v>55</v>
      </c>
      <c r="V18" s="3" t="s">
        <v>56</v>
      </c>
      <c r="W18" s="37">
        <v>5.0</v>
      </c>
      <c r="X18" s="5">
        <v>5.0</v>
      </c>
      <c r="Y18" s="38">
        <v>4.0</v>
      </c>
      <c r="Z18" s="37">
        <v>4.0</v>
      </c>
      <c r="AA18" s="37">
        <v>4.0</v>
      </c>
      <c r="AB18" s="37">
        <v>5.0</v>
      </c>
      <c r="AC18" s="37">
        <v>3.0</v>
      </c>
      <c r="AD18" s="37">
        <v>4.0</v>
      </c>
      <c r="AE18" s="37">
        <v>2.0</v>
      </c>
      <c r="AF18" s="40"/>
      <c r="AG18" s="38">
        <v>5.0</v>
      </c>
      <c r="AH18" s="3">
        <v>5.0</v>
      </c>
      <c r="AI18" s="37">
        <v>5.0</v>
      </c>
      <c r="AJ18" s="3">
        <v>5.0</v>
      </c>
      <c r="AK18" s="3">
        <v>4.0</v>
      </c>
      <c r="AL18" s="40">
        <v>5.0</v>
      </c>
      <c r="AM18" s="38">
        <v>4.0</v>
      </c>
      <c r="AN18" s="42" t="str">
        <f t="shared" si="1"/>
        <v> Donate money to an environmental cause</v>
      </c>
      <c r="AO18" s="3"/>
      <c r="AP18" s="3">
        <v>5.0</v>
      </c>
      <c r="AQ18" s="3">
        <v>4.0</v>
      </c>
      <c r="AR18" s="3">
        <v>5.0</v>
      </c>
      <c r="AS18" s="3">
        <v>5.0</v>
      </c>
      <c r="AT18" s="3">
        <v>5.0</v>
      </c>
      <c r="AU18" s="3">
        <v>5.0</v>
      </c>
      <c r="AV18" s="3" t="s">
        <v>153</v>
      </c>
      <c r="AW18" s="43">
        <v>1.0</v>
      </c>
      <c r="AX18" s="26">
        <v>2.0</v>
      </c>
      <c r="AY18" s="26">
        <v>3.0</v>
      </c>
      <c r="AZ18" s="26">
        <v>4.0</v>
      </c>
      <c r="BA18" s="26">
        <v>5.0</v>
      </c>
      <c r="BB18" s="26">
        <v>6.0</v>
      </c>
      <c r="BC18" s="44" t="str">
        <f t="shared" si="2"/>
        <v> Habitats for marine species, Stabilize shorelines, Not important for coastal ecosystem health, Are important carbon sinks, Improve fishing, Can be harmful to human health</v>
      </c>
      <c r="BD18" s="46" t="s">
        <v>155</v>
      </c>
      <c r="BH18" s="1" t="s">
        <v>133</v>
      </c>
      <c r="BI18" s="1" t="s">
        <v>135</v>
      </c>
      <c r="BJ18" s="1" t="s">
        <v>190</v>
      </c>
      <c r="BK18" s="1" t="s">
        <v>136</v>
      </c>
      <c r="BL18" s="1" t="s">
        <v>137</v>
      </c>
      <c r="BM18" s="1" t="s">
        <v>191</v>
      </c>
      <c r="BP18" s="37">
        <v>1.0</v>
      </c>
      <c r="BU18" s="38">
        <v>4.0</v>
      </c>
    </row>
    <row r="19" ht="15.75" customHeight="1">
      <c r="A19" s="39">
        <v>17.0</v>
      </c>
      <c r="B19" s="39" t="s">
        <v>79</v>
      </c>
      <c r="C19" s="37" t="s">
        <v>80</v>
      </c>
      <c r="D19" s="40" t="s">
        <v>44</v>
      </c>
      <c r="E19" s="38" t="s">
        <v>45</v>
      </c>
      <c r="F19" s="37" t="s">
        <v>68</v>
      </c>
      <c r="G19" s="37" t="s">
        <v>81</v>
      </c>
      <c r="H19" s="37" t="s">
        <v>69</v>
      </c>
      <c r="I19" s="37" t="s">
        <v>82</v>
      </c>
      <c r="J19" s="37"/>
      <c r="K19" s="37" t="s">
        <v>82</v>
      </c>
      <c r="L19" s="40"/>
      <c r="M19" s="38" t="s">
        <v>112</v>
      </c>
      <c r="N19" s="37"/>
      <c r="O19" s="37" t="s">
        <v>84</v>
      </c>
      <c r="P19" s="37"/>
      <c r="Q19" s="37">
        <v>1.0</v>
      </c>
      <c r="R19" s="31" t="str">
        <f t="shared" si="4"/>
        <v> Relaxation</v>
      </c>
      <c r="S19" s="39"/>
      <c r="T19" s="37" t="s">
        <v>114</v>
      </c>
      <c r="U19" s="37" t="s">
        <v>55</v>
      </c>
      <c r="V19" s="3" t="s">
        <v>56</v>
      </c>
      <c r="W19" s="37">
        <v>5.0</v>
      </c>
      <c r="X19" s="5">
        <v>5.0</v>
      </c>
      <c r="Y19" s="38">
        <v>4.0</v>
      </c>
      <c r="Z19" s="37">
        <v>4.0</v>
      </c>
      <c r="AA19" s="37">
        <v>4.0</v>
      </c>
      <c r="AB19" s="37">
        <v>4.0</v>
      </c>
      <c r="AC19" s="37">
        <v>5.0</v>
      </c>
      <c r="AD19" s="37">
        <v>4.0</v>
      </c>
      <c r="AE19" s="37">
        <v>4.0</v>
      </c>
      <c r="AF19" s="40"/>
      <c r="AG19" s="38">
        <v>5.0</v>
      </c>
      <c r="AH19" s="3">
        <v>5.0</v>
      </c>
      <c r="AI19" s="37">
        <v>4.0</v>
      </c>
      <c r="AJ19" s="3">
        <v>5.0</v>
      </c>
      <c r="AK19" s="3">
        <v>5.0</v>
      </c>
      <c r="AL19" s="40">
        <v>5.0</v>
      </c>
      <c r="AM19" s="38">
        <v>4.0</v>
      </c>
      <c r="AN19" s="42" t="str">
        <f t="shared" si="1"/>
        <v> Donate money to an environmental cause</v>
      </c>
      <c r="AO19" s="3"/>
      <c r="AP19" s="3">
        <v>5.0</v>
      </c>
      <c r="AQ19" s="3">
        <v>4.0</v>
      </c>
      <c r="AR19" s="3">
        <v>4.0</v>
      </c>
      <c r="AS19" s="3">
        <v>5.0</v>
      </c>
      <c r="AT19" s="3">
        <v>4.0</v>
      </c>
      <c r="AU19" s="3">
        <v>5.0</v>
      </c>
      <c r="AV19" s="3" t="s">
        <v>153</v>
      </c>
      <c r="AW19" s="43">
        <v>1.0</v>
      </c>
      <c r="AX19" s="26">
        <v>2.0</v>
      </c>
      <c r="AY19" s="26">
        <v>3.0</v>
      </c>
      <c r="AZ19" s="26">
        <v>4.0</v>
      </c>
      <c r="BA19" s="26">
        <v>5.0</v>
      </c>
      <c r="BB19" s="26">
        <v>6.0</v>
      </c>
      <c r="BC19" s="44" t="str">
        <f t="shared" si="2"/>
        <v> Habitats for marine species, Stabilize shorelines, Not important for coastal ecosystem health, Are important carbon sinks, Improve fishing, Can be harmful to human health</v>
      </c>
      <c r="BD19" s="46" t="s">
        <v>156</v>
      </c>
      <c r="BH19" s="1" t="s">
        <v>133</v>
      </c>
      <c r="BI19" s="1" t="s">
        <v>135</v>
      </c>
      <c r="BJ19" s="1" t="s">
        <v>190</v>
      </c>
      <c r="BK19" s="1" t="s">
        <v>136</v>
      </c>
      <c r="BL19" s="1" t="s">
        <v>137</v>
      </c>
      <c r="BM19" s="1" t="s">
        <v>191</v>
      </c>
      <c r="BP19" s="37">
        <v>7.0</v>
      </c>
      <c r="BU19" s="38">
        <v>7.0</v>
      </c>
    </row>
    <row r="20" ht="15.75" customHeight="1">
      <c r="A20" s="39">
        <v>18.0</v>
      </c>
      <c r="B20" s="39"/>
      <c r="C20" s="37"/>
      <c r="D20" s="40" t="s">
        <v>44</v>
      </c>
      <c r="E20" s="38" t="s">
        <v>45</v>
      </c>
      <c r="F20" s="37" t="s">
        <v>68</v>
      </c>
      <c r="G20" s="37" t="s">
        <v>81</v>
      </c>
      <c r="H20" s="37" t="s">
        <v>69</v>
      </c>
      <c r="I20" s="37" t="s">
        <v>82</v>
      </c>
      <c r="J20" s="37"/>
      <c r="K20" s="37" t="s">
        <v>10</v>
      </c>
      <c r="L20" s="40" t="s">
        <v>157</v>
      </c>
      <c r="M20" s="38" t="s">
        <v>112</v>
      </c>
      <c r="N20" s="37"/>
      <c r="O20" s="37" t="s">
        <v>52</v>
      </c>
      <c r="P20" s="37"/>
      <c r="Q20" s="37">
        <v>7.0</v>
      </c>
      <c r="R20" s="31" t="str">
        <f t="shared" si="4"/>
        <v> Photography</v>
      </c>
      <c r="S20" s="39"/>
      <c r="T20" s="37" t="s">
        <v>54</v>
      </c>
      <c r="U20" s="37" t="s">
        <v>55</v>
      </c>
      <c r="V20" s="3" t="s">
        <v>56</v>
      </c>
      <c r="W20" s="37">
        <v>5.0</v>
      </c>
      <c r="X20" s="5">
        <v>5.0</v>
      </c>
      <c r="Y20" s="38">
        <v>4.0</v>
      </c>
      <c r="Z20" s="37">
        <v>3.0</v>
      </c>
      <c r="AA20" s="37">
        <v>4.0</v>
      </c>
      <c r="AB20" s="37">
        <v>5.0</v>
      </c>
      <c r="AC20" s="37">
        <v>5.0</v>
      </c>
      <c r="AD20" s="37">
        <v>5.0</v>
      </c>
      <c r="AE20" s="37">
        <v>5.0</v>
      </c>
      <c r="AF20" s="40">
        <v>3.0</v>
      </c>
      <c r="AG20" s="38">
        <v>5.0</v>
      </c>
      <c r="AH20" s="3">
        <v>3.0</v>
      </c>
      <c r="AI20" s="37">
        <v>4.0</v>
      </c>
      <c r="AJ20" s="3">
        <v>5.0</v>
      </c>
      <c r="AK20" s="3">
        <v>4.0</v>
      </c>
      <c r="AL20" s="40">
        <v>5.0</v>
      </c>
      <c r="AM20" s="38">
        <v>7.0</v>
      </c>
      <c r="AN20" s="42" t="str">
        <f t="shared" si="1"/>
        <v> None of the above</v>
      </c>
      <c r="AO20" s="3"/>
      <c r="AP20" s="3">
        <v>2.0</v>
      </c>
      <c r="AQ20" s="3">
        <v>2.0</v>
      </c>
      <c r="AR20" s="3">
        <v>5.0</v>
      </c>
      <c r="AS20" s="3">
        <v>5.0</v>
      </c>
      <c r="AT20" s="3">
        <v>5.0</v>
      </c>
      <c r="AU20" s="3">
        <v>5.0</v>
      </c>
      <c r="AV20" s="3" t="s">
        <v>63</v>
      </c>
      <c r="AW20" s="43">
        <v>1.0</v>
      </c>
      <c r="AX20" s="26">
        <v>2.0</v>
      </c>
      <c r="AY20" s="26">
        <v>4.0</v>
      </c>
      <c r="AZ20" s="26">
        <v>5.0</v>
      </c>
      <c r="BA20" s="26"/>
      <c r="BB20" s="26"/>
      <c r="BC20" s="44" t="str">
        <f t="shared" si="2"/>
        <v> Habitats for marine species, Stabilize shorelines, Are important carbon sinks, Improve fishing</v>
      </c>
      <c r="BD20" s="46" t="s">
        <v>158</v>
      </c>
      <c r="BH20" s="1" t="s">
        <v>133</v>
      </c>
      <c r="BI20" s="1" t="s">
        <v>135</v>
      </c>
      <c r="BJ20" s="1" t="s">
        <v>136</v>
      </c>
      <c r="BK20" s="1" t="s">
        <v>137</v>
      </c>
      <c r="BP20" s="37">
        <v>1.0</v>
      </c>
      <c r="BQ20" s="1">
        <v>7.0</v>
      </c>
      <c r="BU20" s="38">
        <v>3.0</v>
      </c>
      <c r="BV20" s="1">
        <v>5.0</v>
      </c>
    </row>
    <row r="21" ht="15.75" customHeight="1">
      <c r="A21" s="39">
        <v>19.0</v>
      </c>
      <c r="B21" s="39" t="s">
        <v>79</v>
      </c>
      <c r="C21" s="37"/>
      <c r="D21" s="40" t="s">
        <v>44</v>
      </c>
      <c r="E21" s="38" t="s">
        <v>45</v>
      </c>
      <c r="F21" s="37" t="s">
        <v>68</v>
      </c>
      <c r="G21" s="37" t="s">
        <v>47</v>
      </c>
      <c r="H21" s="37" t="s">
        <v>97</v>
      </c>
      <c r="I21" s="37" t="s">
        <v>82</v>
      </c>
      <c r="J21" s="37"/>
      <c r="K21" s="37" t="s">
        <v>82</v>
      </c>
      <c r="L21" s="40"/>
      <c r="M21" s="38" t="s">
        <v>112</v>
      </c>
      <c r="N21" s="37"/>
      <c r="O21" s="37" t="s">
        <v>84</v>
      </c>
      <c r="P21" s="37"/>
      <c r="Q21" s="37" t="s">
        <v>144</v>
      </c>
      <c r="R21" s="31" t="str">
        <f t="shared" si="4"/>
        <v> Relaxation, Photography</v>
      </c>
      <c r="S21" s="39"/>
      <c r="T21" s="37" t="s">
        <v>73</v>
      </c>
      <c r="U21" s="37" t="s">
        <v>74</v>
      </c>
      <c r="V21" s="3" t="s">
        <v>138</v>
      </c>
      <c r="W21" s="37">
        <v>4.0</v>
      </c>
      <c r="X21" s="5">
        <v>4.0</v>
      </c>
      <c r="Y21" s="38">
        <v>5.0</v>
      </c>
      <c r="Z21" s="37">
        <v>5.0</v>
      </c>
      <c r="AA21" s="37">
        <v>5.0</v>
      </c>
      <c r="AB21" s="37">
        <v>5.0</v>
      </c>
      <c r="AC21" s="37">
        <v>5.0</v>
      </c>
      <c r="AD21" s="37">
        <v>5.0</v>
      </c>
      <c r="AE21" s="37">
        <v>5.0</v>
      </c>
      <c r="AF21" s="40">
        <v>5.0</v>
      </c>
      <c r="AG21" s="38">
        <v>4.0</v>
      </c>
      <c r="AH21" s="3">
        <v>4.0</v>
      </c>
      <c r="AI21" s="37">
        <v>4.0</v>
      </c>
      <c r="AJ21" s="3">
        <v>4.0</v>
      </c>
      <c r="AK21" s="3">
        <v>4.0</v>
      </c>
      <c r="AL21" s="40">
        <v>4.0</v>
      </c>
      <c r="AM21" s="38" t="s">
        <v>61</v>
      </c>
      <c r="AN21" s="42" t="str">
        <f t="shared" si="1"/>
        <v> Beach clean or litter collection, Do voluntary environmental work</v>
      </c>
      <c r="AO21" s="3"/>
      <c r="AP21" s="3">
        <v>4.0</v>
      </c>
      <c r="AQ21" s="3">
        <v>4.0</v>
      </c>
      <c r="AR21" s="3">
        <v>4.0</v>
      </c>
      <c r="AS21" s="3">
        <v>4.0</v>
      </c>
      <c r="AT21" s="3">
        <v>4.0</v>
      </c>
      <c r="AU21" s="3">
        <v>4.0</v>
      </c>
      <c r="AV21" s="3" t="s">
        <v>192</v>
      </c>
      <c r="AW21" s="43">
        <v>2.0</v>
      </c>
      <c r="AX21" s="26">
        <v>4.0</v>
      </c>
      <c r="AY21" s="26">
        <v>5.0</v>
      </c>
      <c r="AZ21" s="26"/>
      <c r="BA21" s="26"/>
      <c r="BB21" s="26"/>
      <c r="BC21" s="44" t="str">
        <f t="shared" si="2"/>
        <v> Stabilize shorelines, Are important carbon sinks, Improve fishing</v>
      </c>
      <c r="BD21" s="46"/>
      <c r="BH21" s="1" t="s">
        <v>135</v>
      </c>
      <c r="BI21" s="1" t="s">
        <v>136</v>
      </c>
      <c r="BJ21" s="1" t="s">
        <v>137</v>
      </c>
      <c r="BP21" s="37">
        <v>5.0</v>
      </c>
      <c r="BU21" s="38">
        <v>1.0</v>
      </c>
      <c r="BV21" s="1">
        <v>2.0</v>
      </c>
      <c r="BW21" s="1">
        <v>3.0</v>
      </c>
      <c r="BX21" s="1">
        <v>5.0</v>
      </c>
    </row>
    <row r="22" ht="15.75" customHeight="1">
      <c r="A22" s="39">
        <v>20.0</v>
      </c>
      <c r="B22" s="39"/>
      <c r="C22" s="37"/>
      <c r="D22" s="40" t="s">
        <v>44</v>
      </c>
      <c r="E22" s="38" t="s">
        <v>45</v>
      </c>
      <c r="F22" s="37" t="s">
        <v>159</v>
      </c>
      <c r="G22" s="37" t="s">
        <v>81</v>
      </c>
      <c r="H22" s="37" t="s">
        <v>148</v>
      </c>
      <c r="I22" s="37" t="s">
        <v>10</v>
      </c>
      <c r="J22" s="37" t="s">
        <v>160</v>
      </c>
      <c r="K22" s="37" t="s">
        <v>91</v>
      </c>
      <c r="L22" s="40" t="s">
        <v>161</v>
      </c>
      <c r="M22" s="38" t="s">
        <v>51</v>
      </c>
      <c r="N22" s="37"/>
      <c r="O22" s="37" t="s">
        <v>84</v>
      </c>
      <c r="P22" s="37"/>
      <c r="Q22" s="37">
        <v>5.0</v>
      </c>
      <c r="R22" s="31" t="str">
        <f t="shared" si="4"/>
        <v> Time in nature</v>
      </c>
      <c r="S22" s="39"/>
      <c r="T22" s="37" t="s">
        <v>73</v>
      </c>
      <c r="U22" s="37" t="s">
        <v>55</v>
      </c>
      <c r="V22" s="3" t="s">
        <v>56</v>
      </c>
      <c r="W22" s="37">
        <v>2.0</v>
      </c>
      <c r="X22" s="5">
        <v>5.0</v>
      </c>
      <c r="Y22" s="38">
        <v>2.0</v>
      </c>
      <c r="Z22" s="37">
        <v>3.0</v>
      </c>
      <c r="AA22" s="37">
        <v>4.0</v>
      </c>
      <c r="AB22" s="37">
        <v>5.0</v>
      </c>
      <c r="AC22" s="37">
        <v>5.0</v>
      </c>
      <c r="AD22" s="37">
        <v>3.0</v>
      </c>
      <c r="AE22" s="37">
        <v>5.0</v>
      </c>
      <c r="AF22" s="40">
        <v>1.0</v>
      </c>
      <c r="AG22" s="38">
        <v>4.0</v>
      </c>
      <c r="AH22" s="3">
        <v>5.0</v>
      </c>
      <c r="AI22" s="37">
        <v>4.0</v>
      </c>
      <c r="AJ22" s="3">
        <v>5.0</v>
      </c>
      <c r="AK22" s="3">
        <v>5.0</v>
      </c>
      <c r="AL22" s="40">
        <v>4.0</v>
      </c>
      <c r="AM22" s="38" t="s">
        <v>163</v>
      </c>
      <c r="AN22" s="42" t="str">
        <f t="shared" si="1"/>
        <v> Seek environmental information, Attend public DENR meetings, Beach clean or litter collection, Do voluntary environmental work</v>
      </c>
      <c r="AO22" s="3"/>
      <c r="AP22" s="3">
        <v>2.0</v>
      </c>
      <c r="AQ22" s="3">
        <v>1.0</v>
      </c>
      <c r="AR22" s="3">
        <v>5.0</v>
      </c>
      <c r="AS22" s="3">
        <v>5.0</v>
      </c>
      <c r="AT22" s="3">
        <v>5.0</v>
      </c>
      <c r="AU22" s="3">
        <v>5.0</v>
      </c>
      <c r="AV22" s="3" t="s">
        <v>63</v>
      </c>
      <c r="AW22" s="43">
        <v>1.0</v>
      </c>
      <c r="AX22" s="26">
        <v>2.0</v>
      </c>
      <c r="AY22" s="26">
        <v>4.0</v>
      </c>
      <c r="AZ22" s="26">
        <v>5.0</v>
      </c>
      <c r="BA22" s="26"/>
      <c r="BB22" s="26"/>
      <c r="BC22" s="44" t="str">
        <f t="shared" si="2"/>
        <v> Habitats for marine species, Stabilize shorelines, Are important carbon sinks, Improve fishing</v>
      </c>
      <c r="BD22" s="46" t="s">
        <v>165</v>
      </c>
      <c r="BH22" s="1" t="s">
        <v>133</v>
      </c>
      <c r="BI22" s="1" t="s">
        <v>135</v>
      </c>
      <c r="BJ22" s="1" t="s">
        <v>136</v>
      </c>
      <c r="BK22" s="1" t="s">
        <v>137</v>
      </c>
      <c r="BP22" s="37">
        <v>7.0</v>
      </c>
      <c r="BU22" s="38">
        <v>7.0</v>
      </c>
    </row>
    <row r="23" ht="15.75" customHeight="1">
      <c r="A23" s="39">
        <v>21.0</v>
      </c>
      <c r="B23" s="39" t="s">
        <v>67</v>
      </c>
      <c r="C23" s="37"/>
      <c r="D23" s="40" t="s">
        <v>44</v>
      </c>
      <c r="E23" s="38" t="s">
        <v>45</v>
      </c>
      <c r="F23" s="37" t="s">
        <v>90</v>
      </c>
      <c r="G23" s="37" t="s">
        <v>81</v>
      </c>
      <c r="H23" s="37" t="s">
        <v>148</v>
      </c>
      <c r="I23" s="37" t="s">
        <v>49</v>
      </c>
      <c r="J23" s="37"/>
      <c r="K23" s="37" t="s">
        <v>10</v>
      </c>
      <c r="L23" s="40" t="s">
        <v>166</v>
      </c>
      <c r="M23" s="38" t="s">
        <v>112</v>
      </c>
      <c r="N23" s="37"/>
      <c r="O23" s="37" t="s">
        <v>84</v>
      </c>
      <c r="P23" s="37"/>
      <c r="Q23" s="37">
        <v>7.0</v>
      </c>
      <c r="R23" s="31" t="str">
        <f t="shared" si="4"/>
        <v> Photography</v>
      </c>
      <c r="S23" s="39"/>
      <c r="T23" s="37" t="s">
        <v>146</v>
      </c>
      <c r="U23" s="37" t="s">
        <v>74</v>
      </c>
      <c r="V23" s="3" t="s">
        <v>56</v>
      </c>
      <c r="W23" s="37">
        <v>4.0</v>
      </c>
      <c r="X23" s="5">
        <v>4.0</v>
      </c>
      <c r="Y23" s="38">
        <v>4.0</v>
      </c>
      <c r="Z23" s="37">
        <v>3.0</v>
      </c>
      <c r="AA23" s="37">
        <v>4.0</v>
      </c>
      <c r="AB23" s="37">
        <v>5.0</v>
      </c>
      <c r="AC23" s="37">
        <v>4.0</v>
      </c>
      <c r="AD23" s="37">
        <v>3.0</v>
      </c>
      <c r="AE23" s="37">
        <v>4.0</v>
      </c>
      <c r="AF23" s="40">
        <v>3.0</v>
      </c>
      <c r="AG23" s="38">
        <v>4.0</v>
      </c>
      <c r="AH23" s="3">
        <v>4.0</v>
      </c>
      <c r="AI23" s="37">
        <v>4.0</v>
      </c>
      <c r="AJ23" s="3">
        <v>5.0</v>
      </c>
      <c r="AK23" s="3">
        <v>4.0</v>
      </c>
      <c r="AL23" s="40">
        <v>3.0</v>
      </c>
      <c r="AM23" s="38">
        <v>7.0</v>
      </c>
      <c r="AN23" s="42" t="str">
        <f t="shared" si="1"/>
        <v> None of the above</v>
      </c>
      <c r="AO23" s="3"/>
      <c r="AP23" s="3">
        <v>2.0</v>
      </c>
      <c r="AQ23" s="3">
        <v>3.0</v>
      </c>
      <c r="AR23" s="3">
        <v>5.0</v>
      </c>
      <c r="AS23" s="3">
        <v>4.0</v>
      </c>
      <c r="AT23" s="3">
        <v>5.0</v>
      </c>
      <c r="AU23" s="3">
        <v>5.0</v>
      </c>
      <c r="AV23" s="3" t="s">
        <v>63</v>
      </c>
      <c r="AW23" s="43">
        <v>1.0</v>
      </c>
      <c r="AX23" s="26">
        <v>2.0</v>
      </c>
      <c r="AY23" s="26">
        <v>4.0</v>
      </c>
      <c r="AZ23" s="26">
        <v>5.0</v>
      </c>
      <c r="BA23" s="26"/>
      <c r="BB23" s="26"/>
      <c r="BC23" s="44" t="str">
        <f t="shared" si="2"/>
        <v> Habitats for marine species, Stabilize shorelines, Are important carbon sinks, Improve fishing</v>
      </c>
      <c r="BD23" s="46" t="s">
        <v>167</v>
      </c>
      <c r="BH23" s="1" t="s">
        <v>133</v>
      </c>
      <c r="BI23" s="1" t="s">
        <v>135</v>
      </c>
      <c r="BJ23" s="1" t="s">
        <v>136</v>
      </c>
      <c r="BK23" s="1" t="s">
        <v>137</v>
      </c>
      <c r="BP23" s="37">
        <v>1.0</v>
      </c>
      <c r="BQ23" s="1">
        <v>7.0</v>
      </c>
      <c r="BU23" s="38">
        <v>7.0</v>
      </c>
    </row>
    <row r="24" ht="15.75" customHeight="1">
      <c r="A24" s="39">
        <v>22.0</v>
      </c>
      <c r="B24" s="39" t="s">
        <v>67</v>
      </c>
      <c r="C24" s="37"/>
      <c r="D24" s="40" t="s">
        <v>44</v>
      </c>
      <c r="E24" s="38" t="s">
        <v>45</v>
      </c>
      <c r="F24" s="37" t="s">
        <v>90</v>
      </c>
      <c r="G24" s="37" t="s">
        <v>47</v>
      </c>
      <c r="H24" s="37" t="s">
        <v>168</v>
      </c>
      <c r="I24" s="37" t="s">
        <v>10</v>
      </c>
      <c r="J24" s="37" t="s">
        <v>169</v>
      </c>
      <c r="K24" s="37"/>
      <c r="L24" s="40"/>
      <c r="M24" s="38" t="s">
        <v>112</v>
      </c>
      <c r="N24" s="37"/>
      <c r="O24" s="37" t="s">
        <v>52</v>
      </c>
      <c r="P24" s="37"/>
      <c r="Q24" s="37" t="s">
        <v>144</v>
      </c>
      <c r="R24" s="31" t="str">
        <f t="shared" si="4"/>
        <v> Relaxation, Photography</v>
      </c>
      <c r="S24" s="39"/>
      <c r="T24" s="37" t="s">
        <v>146</v>
      </c>
      <c r="U24" s="37" t="s">
        <v>74</v>
      </c>
      <c r="V24" s="3" t="s">
        <v>56</v>
      </c>
      <c r="W24" s="37">
        <v>4.0</v>
      </c>
      <c r="X24" s="5">
        <v>4.0</v>
      </c>
      <c r="Y24" s="38">
        <v>5.0</v>
      </c>
      <c r="Z24" s="37">
        <v>3.0</v>
      </c>
      <c r="AA24" s="37">
        <v>4.0</v>
      </c>
      <c r="AB24" s="37">
        <v>5.0</v>
      </c>
      <c r="AC24" s="37">
        <v>4.0</v>
      </c>
      <c r="AD24" s="37">
        <v>4.0</v>
      </c>
      <c r="AE24" s="37">
        <v>4.0</v>
      </c>
      <c r="AF24" s="40">
        <v>3.0</v>
      </c>
      <c r="AG24" s="38">
        <v>4.0</v>
      </c>
      <c r="AH24" s="3">
        <v>4.0</v>
      </c>
      <c r="AI24" s="37">
        <v>4.0</v>
      </c>
      <c r="AJ24" s="3">
        <v>5.0</v>
      </c>
      <c r="AK24" s="3">
        <v>4.0</v>
      </c>
      <c r="AL24" s="40">
        <v>4.0</v>
      </c>
      <c r="AM24" s="38">
        <v>7.0</v>
      </c>
      <c r="AN24" s="42" t="str">
        <f t="shared" si="1"/>
        <v> None of the above</v>
      </c>
      <c r="AO24" s="3"/>
      <c r="AP24" s="3">
        <v>2.0</v>
      </c>
      <c r="AQ24" s="3">
        <v>2.0</v>
      </c>
      <c r="AR24" s="3">
        <v>5.0</v>
      </c>
      <c r="AS24" s="3">
        <v>5.0</v>
      </c>
      <c r="AT24" s="3">
        <v>4.0</v>
      </c>
      <c r="AU24" s="3">
        <v>5.0</v>
      </c>
      <c r="AV24" s="3" t="s">
        <v>63</v>
      </c>
      <c r="AW24" s="43">
        <v>1.0</v>
      </c>
      <c r="AX24" s="26">
        <v>2.0</v>
      </c>
      <c r="AY24" s="26">
        <v>4.0</v>
      </c>
      <c r="AZ24" s="26">
        <v>5.0</v>
      </c>
      <c r="BA24" s="26"/>
      <c r="BB24" s="26"/>
      <c r="BC24" s="44" t="str">
        <f t="shared" si="2"/>
        <v> Habitats for marine species, Stabilize shorelines, Are important carbon sinks, Improve fishing</v>
      </c>
      <c r="BD24" s="46" t="s">
        <v>170</v>
      </c>
      <c r="BH24" s="1" t="s">
        <v>133</v>
      </c>
      <c r="BI24" s="1" t="s">
        <v>135</v>
      </c>
      <c r="BJ24" s="1" t="s">
        <v>136</v>
      </c>
      <c r="BK24" s="1" t="s">
        <v>137</v>
      </c>
      <c r="BP24" s="37">
        <v>2.0</v>
      </c>
      <c r="BQ24" s="1">
        <v>5.0</v>
      </c>
      <c r="BU24" s="38">
        <v>1.0</v>
      </c>
      <c r="BV24" s="1">
        <v>2.0</v>
      </c>
      <c r="BW24" s="1">
        <v>3.0</v>
      </c>
      <c r="BX24" s="1">
        <v>4.0</v>
      </c>
      <c r="BY24" s="1">
        <v>5.0</v>
      </c>
      <c r="BZ24" s="1">
        <v>6.0</v>
      </c>
    </row>
    <row r="25" ht="15.75" customHeight="1">
      <c r="A25" s="39">
        <v>23.0</v>
      </c>
      <c r="B25" s="39" t="s">
        <v>79</v>
      </c>
      <c r="C25" s="37" t="s">
        <v>80</v>
      </c>
      <c r="D25" s="40" t="s">
        <v>44</v>
      </c>
      <c r="E25" s="38" t="s">
        <v>45</v>
      </c>
      <c r="F25" s="37" t="s">
        <v>193</v>
      </c>
      <c r="G25" s="37" t="s">
        <v>81</v>
      </c>
      <c r="H25" s="37" t="s">
        <v>69</v>
      </c>
      <c r="I25" s="37" t="s">
        <v>91</v>
      </c>
      <c r="J25" s="37"/>
      <c r="K25" s="37" t="s">
        <v>181</v>
      </c>
      <c r="L25" s="40"/>
      <c r="M25" s="38" t="s">
        <v>51</v>
      </c>
      <c r="N25" s="37"/>
      <c r="O25" s="37" t="s">
        <v>52</v>
      </c>
      <c r="P25" s="37"/>
      <c r="Q25" s="37" t="s">
        <v>194</v>
      </c>
      <c r="R25" s="31" t="str">
        <f t="shared" si="4"/>
        <v> Bird watching, Time in nature</v>
      </c>
      <c r="S25" s="37"/>
      <c r="T25" s="37" t="s">
        <v>54</v>
      </c>
      <c r="U25" s="37" t="s">
        <v>74</v>
      </c>
      <c r="V25" s="3" t="s">
        <v>56</v>
      </c>
      <c r="W25" s="37">
        <v>4.0</v>
      </c>
      <c r="X25" s="5">
        <v>4.0</v>
      </c>
      <c r="Y25" s="38">
        <v>4.0</v>
      </c>
      <c r="Z25" s="37">
        <v>4.0</v>
      </c>
      <c r="AA25" s="37">
        <v>4.0</v>
      </c>
      <c r="AB25" s="37">
        <v>4.0</v>
      </c>
      <c r="AC25" s="37">
        <v>4.0</v>
      </c>
      <c r="AD25" s="37">
        <v>4.0</v>
      </c>
      <c r="AE25" s="37">
        <v>4.0</v>
      </c>
      <c r="AF25" s="40"/>
      <c r="AG25" s="38">
        <v>4.0</v>
      </c>
      <c r="AH25" s="3">
        <v>4.0</v>
      </c>
      <c r="AI25" s="37">
        <v>4.0</v>
      </c>
      <c r="AJ25" s="3">
        <v>4.0</v>
      </c>
      <c r="AK25" s="3">
        <v>4.0</v>
      </c>
      <c r="AL25" s="40">
        <v>4.0</v>
      </c>
      <c r="AM25" s="38" t="s">
        <v>153</v>
      </c>
      <c r="AN25" s="42" t="str">
        <f t="shared" si="1"/>
        <v> Seek environmental information, Attend public DENR meetings, Beach clean or litter collection, Donate money to an environmental cause, Do voluntary environmental work, Other environmentally friendly activity</v>
      </c>
      <c r="AO25" s="3"/>
      <c r="AP25" s="3">
        <v>2.0</v>
      </c>
      <c r="AQ25" s="3">
        <v>1.0</v>
      </c>
      <c r="AR25" s="3">
        <v>5.0</v>
      </c>
      <c r="AS25" s="3">
        <v>5.0</v>
      </c>
      <c r="AT25" s="3">
        <v>5.0</v>
      </c>
      <c r="AU25" s="3">
        <v>5.0</v>
      </c>
      <c r="AV25" s="3" t="s">
        <v>153</v>
      </c>
      <c r="AW25" s="43">
        <v>1.0</v>
      </c>
      <c r="AX25" s="26">
        <v>2.0</v>
      </c>
      <c r="AY25" s="26">
        <v>3.0</v>
      </c>
      <c r="AZ25" s="26">
        <v>4.0</v>
      </c>
      <c r="BA25" s="26">
        <v>5.0</v>
      </c>
      <c r="BB25" s="26">
        <v>6.0</v>
      </c>
      <c r="BC25" s="44" t="str">
        <f t="shared" si="2"/>
        <v> Habitats for marine species, Stabilize shorelines, Not important for coastal ecosystem health, Are important carbon sinks, Improve fishing, Can be harmful to human health</v>
      </c>
      <c r="BD25" s="46"/>
      <c r="BH25" s="1" t="s">
        <v>133</v>
      </c>
      <c r="BI25" s="1" t="s">
        <v>135</v>
      </c>
      <c r="BJ25" s="1" t="s">
        <v>190</v>
      </c>
      <c r="BK25" s="1" t="s">
        <v>136</v>
      </c>
      <c r="BL25" s="1" t="s">
        <v>137</v>
      </c>
      <c r="BM25" s="1" t="s">
        <v>191</v>
      </c>
      <c r="BP25" s="37">
        <v>5.0</v>
      </c>
      <c r="BU25" s="38">
        <v>1.0</v>
      </c>
      <c r="BV25" s="1">
        <v>3.0</v>
      </c>
      <c r="BW25" s="1">
        <v>5.0</v>
      </c>
      <c r="BX25" s="1">
        <v>6.0</v>
      </c>
    </row>
    <row r="26" ht="15.75" customHeight="1">
      <c r="A26" s="39">
        <v>24.0</v>
      </c>
      <c r="B26" s="39" t="s">
        <v>79</v>
      </c>
      <c r="C26" s="37" t="s">
        <v>80</v>
      </c>
      <c r="D26" s="40" t="s">
        <v>44</v>
      </c>
      <c r="E26" s="38" t="s">
        <v>45</v>
      </c>
      <c r="F26" s="37" t="s">
        <v>90</v>
      </c>
      <c r="G26" s="37" t="s">
        <v>47</v>
      </c>
      <c r="H26" s="37" t="s">
        <v>148</v>
      </c>
      <c r="I26" s="37" t="s">
        <v>91</v>
      </c>
      <c r="J26" s="37"/>
      <c r="K26" s="37" t="s">
        <v>98</v>
      </c>
      <c r="L26" s="40"/>
      <c r="M26" s="38" t="s">
        <v>51</v>
      </c>
      <c r="N26" s="37"/>
      <c r="O26" s="37" t="s">
        <v>52</v>
      </c>
      <c r="P26" s="37"/>
      <c r="Q26" s="37">
        <v>5.0</v>
      </c>
      <c r="R26" s="31" t="str">
        <f t="shared" si="4"/>
        <v> Time in nature</v>
      </c>
      <c r="S26" s="37"/>
      <c r="T26" s="37" t="s">
        <v>54</v>
      </c>
      <c r="U26" s="37" t="s">
        <v>55</v>
      </c>
      <c r="V26" s="3" t="s">
        <v>56</v>
      </c>
      <c r="W26" s="37">
        <v>4.0</v>
      </c>
      <c r="X26" s="5">
        <v>4.0</v>
      </c>
      <c r="Y26" s="38">
        <v>4.0</v>
      </c>
      <c r="Z26" s="37">
        <v>4.0</v>
      </c>
      <c r="AA26" s="37">
        <v>4.0</v>
      </c>
      <c r="AB26" s="37">
        <v>5.0</v>
      </c>
      <c r="AC26" s="37">
        <v>4.0</v>
      </c>
      <c r="AD26" s="37">
        <v>4.0</v>
      </c>
      <c r="AE26" s="37">
        <v>4.0</v>
      </c>
      <c r="AF26" s="40"/>
      <c r="AG26" s="38">
        <v>5.0</v>
      </c>
      <c r="AH26" s="3">
        <v>5.0</v>
      </c>
      <c r="AI26" s="37">
        <v>4.0</v>
      </c>
      <c r="AJ26" s="3">
        <v>4.0</v>
      </c>
      <c r="AK26" s="3">
        <v>4.0</v>
      </c>
      <c r="AL26" s="40">
        <v>4.0</v>
      </c>
      <c r="AM26" s="38" t="s">
        <v>195</v>
      </c>
      <c r="AN26" s="42" t="str">
        <f t="shared" si="1"/>
        <v> Seek environmental information, Beach clean or litter collection, Do voluntary environmental work, Other environmentally friendly activity</v>
      </c>
      <c r="AO26" s="3"/>
      <c r="AP26" s="3">
        <v>3.0</v>
      </c>
      <c r="AQ26" s="3">
        <v>3.0</v>
      </c>
      <c r="AR26" s="3">
        <v>5.0</v>
      </c>
      <c r="AS26" s="3">
        <v>4.0</v>
      </c>
      <c r="AT26" s="3">
        <v>5.0</v>
      </c>
      <c r="AU26" s="3">
        <v>5.0</v>
      </c>
      <c r="AV26" s="3" t="s">
        <v>119</v>
      </c>
      <c r="AW26" s="43">
        <v>1.0</v>
      </c>
      <c r="AX26" s="26">
        <v>2.0</v>
      </c>
      <c r="AY26" s="26">
        <v>5.0</v>
      </c>
      <c r="AZ26" s="26"/>
      <c r="BA26" s="26"/>
      <c r="BB26" s="26"/>
      <c r="BC26" s="44" t="str">
        <f t="shared" si="2"/>
        <v> Habitats for marine species, Stabilize shorelines, Improve fishing</v>
      </c>
      <c r="BD26" s="46"/>
      <c r="BH26" s="1" t="s">
        <v>133</v>
      </c>
      <c r="BI26" s="1" t="s">
        <v>135</v>
      </c>
      <c r="BJ26" s="1" t="s">
        <v>137</v>
      </c>
      <c r="BP26" s="37">
        <v>7.0</v>
      </c>
      <c r="BU26" s="38">
        <v>7.0</v>
      </c>
    </row>
    <row r="27" ht="15.75" customHeight="1">
      <c r="A27" s="39">
        <v>25.0</v>
      </c>
      <c r="B27" s="39" t="s">
        <v>79</v>
      </c>
      <c r="C27" s="37"/>
      <c r="D27" s="40" t="s">
        <v>44</v>
      </c>
      <c r="E27" s="38" t="s">
        <v>45</v>
      </c>
      <c r="F27" s="37" t="s">
        <v>68</v>
      </c>
      <c r="G27" s="37" t="s">
        <v>81</v>
      </c>
      <c r="H27" s="37" t="s">
        <v>69</v>
      </c>
      <c r="I27" s="37" t="s">
        <v>82</v>
      </c>
      <c r="J27" s="37"/>
      <c r="K27" s="37"/>
      <c r="L27" s="40"/>
      <c r="M27" s="38" t="s">
        <v>112</v>
      </c>
      <c r="N27" s="37"/>
      <c r="O27" s="37" t="s">
        <v>84</v>
      </c>
      <c r="P27" s="37"/>
      <c r="Q27" s="37">
        <v>7.0</v>
      </c>
      <c r="R27" s="31" t="str">
        <f t="shared" si="4"/>
        <v> Photography</v>
      </c>
      <c r="S27" s="37"/>
      <c r="T27" s="37" t="s">
        <v>73</v>
      </c>
      <c r="U27" s="37" t="s">
        <v>55</v>
      </c>
      <c r="V27" s="3" t="s">
        <v>56</v>
      </c>
      <c r="W27" s="37">
        <v>5.0</v>
      </c>
      <c r="X27" s="5">
        <v>5.0</v>
      </c>
      <c r="Y27" s="38">
        <v>5.0</v>
      </c>
      <c r="Z27" s="37">
        <v>5.0</v>
      </c>
      <c r="AA27" s="37">
        <v>5.0</v>
      </c>
      <c r="AB27" s="37">
        <v>5.0</v>
      </c>
      <c r="AC27" s="37">
        <v>5.0</v>
      </c>
      <c r="AD27" s="37">
        <v>5.0</v>
      </c>
      <c r="AE27" s="37">
        <v>5.0</v>
      </c>
      <c r="AF27" s="40"/>
      <c r="AG27" s="38">
        <v>5.0</v>
      </c>
      <c r="AH27" s="3">
        <v>5.0</v>
      </c>
      <c r="AI27" s="37">
        <v>5.0</v>
      </c>
      <c r="AJ27" s="3">
        <v>5.0</v>
      </c>
      <c r="AK27" s="3">
        <v>5.0</v>
      </c>
      <c r="AL27" s="40"/>
      <c r="AM27" s="38">
        <v>7.0</v>
      </c>
      <c r="AN27" s="42" t="str">
        <f t="shared" si="1"/>
        <v> None of the above</v>
      </c>
      <c r="AO27" s="3"/>
      <c r="AP27" s="3">
        <v>3.0</v>
      </c>
      <c r="AQ27" s="3">
        <v>2.0</v>
      </c>
      <c r="AR27" s="3">
        <v>5.0</v>
      </c>
      <c r="AS27" s="3">
        <v>5.0</v>
      </c>
      <c r="AT27" s="3">
        <v>5.0</v>
      </c>
      <c r="AU27" s="3">
        <v>5.0</v>
      </c>
      <c r="AV27" s="3" t="s">
        <v>196</v>
      </c>
      <c r="AW27" s="43">
        <v>1.0</v>
      </c>
      <c r="AX27" s="26">
        <v>2.0</v>
      </c>
      <c r="AY27" s="26">
        <v>4.0</v>
      </c>
      <c r="AZ27" s="26">
        <v>5.0</v>
      </c>
      <c r="BA27" s="26">
        <v>6.0</v>
      </c>
      <c r="BB27" s="26"/>
      <c r="BC27" s="44" t="str">
        <f t="shared" si="2"/>
        <v> Habitats for marine species, Stabilize shorelines, Are important carbon sinks, Improve fishing, Can be harmful to human health</v>
      </c>
      <c r="BD27" s="46"/>
      <c r="BH27" s="1" t="s">
        <v>133</v>
      </c>
      <c r="BI27" s="1" t="s">
        <v>135</v>
      </c>
      <c r="BJ27" s="1" t="s">
        <v>136</v>
      </c>
      <c r="BK27" s="1" t="s">
        <v>137</v>
      </c>
      <c r="BL27" s="1" t="s">
        <v>191</v>
      </c>
      <c r="BP27" s="37">
        <v>1.0</v>
      </c>
      <c r="BU27" s="38">
        <v>2.0</v>
      </c>
    </row>
    <row r="28" ht="15.75" customHeight="1">
      <c r="A28" s="39">
        <v>26.0</v>
      </c>
      <c r="B28" s="39" t="s">
        <v>79</v>
      </c>
      <c r="C28" s="37"/>
      <c r="D28" s="40" t="s">
        <v>44</v>
      </c>
      <c r="E28" s="38" t="s">
        <v>45</v>
      </c>
      <c r="F28" s="37" t="s">
        <v>68</v>
      </c>
      <c r="G28" s="37" t="s">
        <v>81</v>
      </c>
      <c r="H28" s="37" t="s">
        <v>69</v>
      </c>
      <c r="I28" s="37" t="s">
        <v>98</v>
      </c>
      <c r="J28" s="37" t="s">
        <v>171</v>
      </c>
      <c r="K28" s="37"/>
      <c r="L28" s="40"/>
      <c r="M28" s="38" t="s">
        <v>112</v>
      </c>
      <c r="N28" s="37"/>
      <c r="O28" s="37" t="s">
        <v>52</v>
      </c>
      <c r="P28" s="37"/>
      <c r="Q28" s="37">
        <v>1.0</v>
      </c>
      <c r="R28" s="31" t="str">
        <f t="shared" si="4"/>
        <v> Relaxation</v>
      </c>
      <c r="S28" s="37"/>
      <c r="T28" s="37" t="s">
        <v>54</v>
      </c>
      <c r="U28" s="37" t="s">
        <v>74</v>
      </c>
      <c r="V28" s="3" t="s">
        <v>56</v>
      </c>
      <c r="W28" s="37">
        <v>5.0</v>
      </c>
      <c r="X28" s="5">
        <v>5.0</v>
      </c>
      <c r="Y28" s="38">
        <v>4.0</v>
      </c>
      <c r="Z28" s="37">
        <v>5.0</v>
      </c>
      <c r="AA28" s="37">
        <v>5.0</v>
      </c>
      <c r="AB28" s="37">
        <v>5.0</v>
      </c>
      <c r="AC28" s="37">
        <v>5.0</v>
      </c>
      <c r="AD28" s="37">
        <v>5.0</v>
      </c>
      <c r="AE28" s="37" t="s">
        <v>172</v>
      </c>
      <c r="AF28" s="40"/>
      <c r="AG28" s="38">
        <v>4.0</v>
      </c>
      <c r="AH28" s="3">
        <v>5.0</v>
      </c>
      <c r="AI28" s="37">
        <v>5.0</v>
      </c>
      <c r="AJ28" s="3">
        <v>5.0</v>
      </c>
      <c r="AK28" s="3">
        <v>5.0</v>
      </c>
      <c r="AL28" s="40"/>
      <c r="AM28" s="38">
        <v>2.0</v>
      </c>
      <c r="AN28" s="42" t="str">
        <f t="shared" si="1"/>
        <v> Attend public DENR meetings</v>
      </c>
      <c r="AO28" s="3"/>
      <c r="AP28" s="3">
        <v>3.0</v>
      </c>
      <c r="AQ28" s="3">
        <v>2.0</v>
      </c>
      <c r="AR28" s="3">
        <v>5.0</v>
      </c>
      <c r="AS28" s="3">
        <v>5.0</v>
      </c>
      <c r="AT28" s="3">
        <v>5.0</v>
      </c>
      <c r="AU28" s="3">
        <v>5.0</v>
      </c>
      <c r="AV28" s="3" t="s">
        <v>174</v>
      </c>
      <c r="AW28" s="43">
        <v>1.0</v>
      </c>
      <c r="AX28" s="26">
        <v>4.0</v>
      </c>
      <c r="AY28" s="26">
        <v>5.0</v>
      </c>
      <c r="AZ28" s="26"/>
      <c r="BA28" s="26"/>
      <c r="BB28" s="26"/>
      <c r="BC28" s="44" t="str">
        <f t="shared" si="2"/>
        <v> Habitats for marine species, Are important carbon sinks, Improve fishing</v>
      </c>
      <c r="BD28" s="46" t="s">
        <v>176</v>
      </c>
      <c r="BH28" s="1" t="s">
        <v>133</v>
      </c>
      <c r="BI28" s="1" t="s">
        <v>136</v>
      </c>
      <c r="BJ28" s="1" t="s">
        <v>137</v>
      </c>
      <c r="BP28" s="37">
        <v>1.0</v>
      </c>
      <c r="BU28" s="38">
        <v>1.0</v>
      </c>
      <c r="BV28" s="1">
        <v>5.0</v>
      </c>
    </row>
    <row r="29" ht="15.75" customHeight="1">
      <c r="A29" s="39">
        <v>27.0</v>
      </c>
      <c r="B29" s="39" t="s">
        <v>79</v>
      </c>
      <c r="C29" s="37"/>
      <c r="D29" s="40" t="s">
        <v>44</v>
      </c>
      <c r="E29" s="38" t="s">
        <v>45</v>
      </c>
      <c r="F29" s="37" t="s">
        <v>90</v>
      </c>
      <c r="G29" s="37" t="s">
        <v>81</v>
      </c>
      <c r="H29" s="37" t="s">
        <v>148</v>
      </c>
      <c r="I29" s="37" t="s">
        <v>49</v>
      </c>
      <c r="J29" s="37"/>
      <c r="K29" s="37"/>
      <c r="L29" s="40"/>
      <c r="M29" s="38" t="s">
        <v>112</v>
      </c>
      <c r="N29" s="37"/>
      <c r="O29" s="37" t="s">
        <v>84</v>
      </c>
      <c r="P29" s="37"/>
      <c r="Q29" s="37">
        <v>1.0</v>
      </c>
      <c r="R29" s="31" t="str">
        <f t="shared" si="4"/>
        <v> Relaxation</v>
      </c>
      <c r="S29" s="37"/>
      <c r="T29" s="37" t="s">
        <v>73</v>
      </c>
      <c r="U29" s="37" t="s">
        <v>55</v>
      </c>
      <c r="V29" s="3" t="s">
        <v>56</v>
      </c>
      <c r="W29" s="37">
        <v>3.0</v>
      </c>
      <c r="X29" s="5">
        <v>5.0</v>
      </c>
      <c r="Y29" s="38">
        <v>3.0</v>
      </c>
      <c r="Z29" s="37">
        <v>3.0</v>
      </c>
      <c r="AA29" s="37">
        <v>3.0</v>
      </c>
      <c r="AB29" s="37">
        <v>5.0</v>
      </c>
      <c r="AC29" s="37">
        <v>5.0</v>
      </c>
      <c r="AD29" s="37">
        <v>3.0</v>
      </c>
      <c r="AE29" s="37">
        <v>3.0</v>
      </c>
      <c r="AF29" s="40"/>
      <c r="AG29" s="38">
        <v>3.0</v>
      </c>
      <c r="AH29" s="3">
        <v>4.0</v>
      </c>
      <c r="AI29" s="37">
        <v>4.0</v>
      </c>
      <c r="AJ29" s="3">
        <v>4.0</v>
      </c>
      <c r="AK29" s="3">
        <v>4.0</v>
      </c>
      <c r="AL29" s="40">
        <v>4.0</v>
      </c>
      <c r="AM29" s="38" t="s">
        <v>92</v>
      </c>
      <c r="AN29" s="42" t="str">
        <f t="shared" si="1"/>
        <v> Seek environmental information, Do voluntary environmental work</v>
      </c>
      <c r="AO29" s="3"/>
      <c r="AP29" s="3">
        <v>4.0</v>
      </c>
      <c r="AQ29" s="3">
        <v>4.0</v>
      </c>
      <c r="AR29" s="3">
        <v>5.0</v>
      </c>
      <c r="AS29" s="3">
        <v>5.0</v>
      </c>
      <c r="AT29" s="3">
        <v>5.0</v>
      </c>
      <c r="AU29" s="3">
        <v>5.0</v>
      </c>
      <c r="AV29" s="3" t="s">
        <v>189</v>
      </c>
      <c r="AW29" s="43">
        <v>1.0</v>
      </c>
      <c r="AX29" s="26">
        <v>2.0</v>
      </c>
      <c r="AY29" s="26"/>
      <c r="AZ29" s="26"/>
      <c r="BA29" s="26"/>
      <c r="BB29" s="26"/>
      <c r="BC29" s="44" t="str">
        <f t="shared" si="2"/>
        <v> Habitats for marine species, Stabilize shorelines</v>
      </c>
      <c r="BD29" s="46"/>
      <c r="BH29" s="1" t="s">
        <v>133</v>
      </c>
      <c r="BI29" s="1" t="s">
        <v>135</v>
      </c>
      <c r="BP29" s="37">
        <v>1.0</v>
      </c>
      <c r="BQ29" s="1">
        <v>5.0</v>
      </c>
      <c r="BU29" s="38">
        <v>1.0</v>
      </c>
      <c r="BV29" s="1">
        <v>4.0</v>
      </c>
    </row>
    <row r="30" ht="15.75" customHeight="1">
      <c r="A30" s="39">
        <v>28.0</v>
      </c>
      <c r="B30" s="39" t="s">
        <v>79</v>
      </c>
      <c r="C30" s="37"/>
      <c r="D30" s="40" t="s">
        <v>44</v>
      </c>
      <c r="E30" s="38" t="s">
        <v>45</v>
      </c>
      <c r="F30" s="37" t="s">
        <v>90</v>
      </c>
      <c r="G30" s="37" t="s">
        <v>81</v>
      </c>
      <c r="H30" s="37" t="s">
        <v>148</v>
      </c>
      <c r="I30" s="37" t="s">
        <v>98</v>
      </c>
      <c r="J30" s="37"/>
      <c r="K30" s="37" t="s">
        <v>10</v>
      </c>
      <c r="L30" s="40"/>
      <c r="M30" s="38" t="s">
        <v>112</v>
      </c>
      <c r="N30" s="37"/>
      <c r="O30" s="37" t="s">
        <v>84</v>
      </c>
      <c r="P30" s="37"/>
      <c r="Q30" s="37" t="s">
        <v>92</v>
      </c>
      <c r="R30" s="31" t="str">
        <f t="shared" si="4"/>
        <v> Relaxation, Time in nature</v>
      </c>
      <c r="S30" s="37"/>
      <c r="T30" s="37" t="s">
        <v>146</v>
      </c>
      <c r="U30" s="37" t="s">
        <v>55</v>
      </c>
      <c r="V30" s="3" t="s">
        <v>56</v>
      </c>
      <c r="W30" s="37">
        <v>4.0</v>
      </c>
      <c r="X30" s="5">
        <v>4.0</v>
      </c>
      <c r="Y30" s="38">
        <v>4.0</v>
      </c>
      <c r="Z30" s="37">
        <v>3.0</v>
      </c>
      <c r="AA30" s="37">
        <v>3.0</v>
      </c>
      <c r="AB30" s="37">
        <v>4.0</v>
      </c>
      <c r="AC30" s="37">
        <v>4.0</v>
      </c>
      <c r="AD30" s="37">
        <v>3.0</v>
      </c>
      <c r="AE30" s="37">
        <v>3.0</v>
      </c>
      <c r="AF30" s="40"/>
      <c r="AG30" s="38">
        <v>4.0</v>
      </c>
      <c r="AH30" s="3">
        <v>4.0</v>
      </c>
      <c r="AI30" s="37">
        <v>4.0</v>
      </c>
      <c r="AJ30" s="3">
        <v>3.0</v>
      </c>
      <c r="AK30" s="3">
        <v>3.0</v>
      </c>
      <c r="AL30" s="40">
        <v>4.0</v>
      </c>
      <c r="AM30" s="38" t="s">
        <v>197</v>
      </c>
      <c r="AN30" s="42" t="str">
        <f t="shared" si="1"/>
        <v> Seek environmental information, Donate money to an environmental cause</v>
      </c>
      <c r="AO30" s="3"/>
      <c r="AP30" s="3">
        <v>4.0</v>
      </c>
      <c r="AQ30" s="3">
        <v>3.0</v>
      </c>
      <c r="AR30" s="3">
        <v>4.0</v>
      </c>
      <c r="AS30" s="3">
        <v>4.0</v>
      </c>
      <c r="AT30" s="3">
        <v>4.0</v>
      </c>
      <c r="AU30" s="3">
        <v>4.0</v>
      </c>
      <c r="AV30" s="3" t="s">
        <v>189</v>
      </c>
      <c r="AW30" s="43">
        <v>1.0</v>
      </c>
      <c r="AX30" s="26">
        <v>2.0</v>
      </c>
      <c r="AY30" s="26"/>
      <c r="AZ30" s="26"/>
      <c r="BA30" s="26"/>
      <c r="BB30" s="26"/>
      <c r="BC30" s="44" t="str">
        <f t="shared" si="2"/>
        <v> Habitats for marine species, Stabilize shorelines</v>
      </c>
      <c r="BD30" s="46"/>
      <c r="BH30" s="1" t="s">
        <v>133</v>
      </c>
      <c r="BI30" s="1" t="s">
        <v>135</v>
      </c>
      <c r="BP30" s="37">
        <v>1.0</v>
      </c>
      <c r="BU30" s="38">
        <v>4.0</v>
      </c>
    </row>
    <row r="31" ht="15.75" customHeight="1">
      <c r="A31" s="39">
        <v>29.0</v>
      </c>
      <c r="B31" s="39" t="s">
        <v>79</v>
      </c>
      <c r="C31" s="37"/>
      <c r="D31" s="40" t="s">
        <v>44</v>
      </c>
      <c r="E31" s="38"/>
      <c r="F31" s="37" t="s">
        <v>68</v>
      </c>
      <c r="G31" s="37" t="s">
        <v>47</v>
      </c>
      <c r="H31" s="37" t="s">
        <v>69</v>
      </c>
      <c r="I31" s="37" t="s">
        <v>82</v>
      </c>
      <c r="J31" s="37"/>
      <c r="K31" s="37" t="s">
        <v>82</v>
      </c>
      <c r="L31" s="40"/>
      <c r="M31" s="38" t="s">
        <v>112</v>
      </c>
      <c r="N31" s="37"/>
      <c r="O31" s="37" t="s">
        <v>84</v>
      </c>
      <c r="P31" s="37"/>
      <c r="Q31" s="37">
        <v>1.0</v>
      </c>
      <c r="R31" s="31" t="str">
        <f t="shared" si="4"/>
        <v> Relaxation</v>
      </c>
      <c r="S31" s="37"/>
      <c r="T31" s="37" t="s">
        <v>114</v>
      </c>
      <c r="U31" s="37" t="s">
        <v>74</v>
      </c>
      <c r="V31" s="3" t="s">
        <v>56</v>
      </c>
      <c r="W31" s="37">
        <v>4.0</v>
      </c>
      <c r="X31" s="5">
        <v>4.0</v>
      </c>
      <c r="Y31" s="38">
        <v>4.0</v>
      </c>
      <c r="Z31" s="37">
        <v>4.0</v>
      </c>
      <c r="AA31" s="37">
        <v>4.0</v>
      </c>
      <c r="AB31" s="37">
        <v>4.0</v>
      </c>
      <c r="AC31" s="37">
        <v>4.0</v>
      </c>
      <c r="AD31" s="37">
        <v>4.0</v>
      </c>
      <c r="AE31" s="37">
        <v>4.0</v>
      </c>
      <c r="AF31" s="40"/>
      <c r="AG31" s="38">
        <v>4.0</v>
      </c>
      <c r="AH31" s="3">
        <v>4.0</v>
      </c>
      <c r="AI31" s="37">
        <v>4.0</v>
      </c>
      <c r="AJ31" s="3">
        <v>4.0</v>
      </c>
      <c r="AK31" s="3">
        <v>4.0</v>
      </c>
      <c r="AL31" s="40">
        <v>4.0</v>
      </c>
      <c r="AM31" s="38">
        <v>4.0</v>
      </c>
      <c r="AN31" s="42" t="str">
        <f t="shared" si="1"/>
        <v> Donate money to an environmental cause</v>
      </c>
      <c r="AO31" s="3"/>
      <c r="AP31" s="3">
        <v>4.0</v>
      </c>
      <c r="AQ31" s="3">
        <v>4.0</v>
      </c>
      <c r="AR31" s="3">
        <v>4.0</v>
      </c>
      <c r="AS31" s="3">
        <v>4.0</v>
      </c>
      <c r="AT31" s="3">
        <v>4.0</v>
      </c>
      <c r="AU31" s="3">
        <v>4.0</v>
      </c>
      <c r="AV31" s="3">
        <v>1.0</v>
      </c>
      <c r="AW31" s="43">
        <v>1.0</v>
      </c>
      <c r="AX31" s="26"/>
      <c r="AY31" s="26"/>
      <c r="AZ31" s="26"/>
      <c r="BA31" s="26"/>
      <c r="BB31" s="26"/>
      <c r="BC31" s="44" t="str">
        <f t="shared" si="2"/>
        <v> Habitats for marine species</v>
      </c>
      <c r="BD31" s="46" t="s">
        <v>177</v>
      </c>
      <c r="BH31" s="1" t="s">
        <v>133</v>
      </c>
      <c r="BP31" s="37">
        <v>1.0</v>
      </c>
      <c r="BU31" s="38">
        <v>3.0</v>
      </c>
    </row>
    <row r="32" ht="15.75" customHeight="1">
      <c r="A32" s="39">
        <v>30.0</v>
      </c>
      <c r="B32" s="39" t="s">
        <v>79</v>
      </c>
      <c r="C32" s="37"/>
      <c r="D32" s="40" t="s">
        <v>44</v>
      </c>
      <c r="E32" s="38" t="s">
        <v>45</v>
      </c>
      <c r="F32" s="37" t="s">
        <v>90</v>
      </c>
      <c r="G32" s="37" t="s">
        <v>47</v>
      </c>
      <c r="H32" s="37" t="s">
        <v>97</v>
      </c>
      <c r="I32" s="37" t="s">
        <v>82</v>
      </c>
      <c r="J32" s="37"/>
      <c r="K32" s="37"/>
      <c r="L32" s="40"/>
      <c r="M32" s="38" t="s">
        <v>182</v>
      </c>
      <c r="N32" s="37"/>
      <c r="O32" s="37" t="s">
        <v>84</v>
      </c>
      <c r="P32" s="37"/>
      <c r="Q32" s="37">
        <v>1.0</v>
      </c>
      <c r="R32" s="31" t="str">
        <f t="shared" si="4"/>
        <v> Relaxation</v>
      </c>
      <c r="S32" s="37"/>
      <c r="T32" s="37" t="s">
        <v>146</v>
      </c>
      <c r="U32" s="37" t="s">
        <v>99</v>
      </c>
      <c r="V32" s="3" t="s">
        <v>56</v>
      </c>
      <c r="W32" s="37">
        <v>3.0</v>
      </c>
      <c r="X32" s="5">
        <v>3.0</v>
      </c>
      <c r="Y32" s="38">
        <v>2.0</v>
      </c>
      <c r="Z32" s="37">
        <v>2.0</v>
      </c>
      <c r="AA32" s="37">
        <v>3.0</v>
      </c>
      <c r="AB32" s="37">
        <v>4.0</v>
      </c>
      <c r="AC32" s="37">
        <v>5.0</v>
      </c>
      <c r="AD32" s="37">
        <v>4.0</v>
      </c>
      <c r="AE32" s="37">
        <v>5.0</v>
      </c>
      <c r="AF32" s="40"/>
      <c r="AG32" s="38">
        <v>5.0</v>
      </c>
      <c r="AH32" s="3">
        <v>5.0</v>
      </c>
      <c r="AI32" s="37">
        <v>5.0</v>
      </c>
      <c r="AJ32" s="3">
        <v>5.0</v>
      </c>
      <c r="AK32" s="3">
        <v>4.0</v>
      </c>
      <c r="AL32" s="40">
        <v>5.0</v>
      </c>
      <c r="AM32" s="38">
        <v>3.0</v>
      </c>
      <c r="AN32" s="42" t="str">
        <f t="shared" si="1"/>
        <v> Beach clean or litter collection</v>
      </c>
      <c r="AO32" s="3"/>
      <c r="AP32" s="3">
        <v>3.0</v>
      </c>
      <c r="AQ32" s="3">
        <v>3.0</v>
      </c>
      <c r="AR32" s="3">
        <v>4.0</v>
      </c>
      <c r="AS32" s="3">
        <v>3.0</v>
      </c>
      <c r="AT32" s="3">
        <v>5.0</v>
      </c>
      <c r="AU32" s="3">
        <v>5.0</v>
      </c>
      <c r="AV32" s="3" t="s">
        <v>63</v>
      </c>
      <c r="AW32" s="43">
        <v>1.0</v>
      </c>
      <c r="AX32" s="26">
        <v>2.0</v>
      </c>
      <c r="AY32" s="26">
        <v>4.0</v>
      </c>
      <c r="AZ32" s="26">
        <v>5.0</v>
      </c>
      <c r="BA32" s="26"/>
      <c r="BB32" s="26"/>
      <c r="BC32" s="44" t="str">
        <f t="shared" si="2"/>
        <v> Habitats for marine species, Stabilize shorelines, Are important carbon sinks, Improve fishing</v>
      </c>
      <c r="BD32" s="46"/>
      <c r="BE32" s="1" t="s">
        <v>198</v>
      </c>
      <c r="BH32" s="1" t="s">
        <v>133</v>
      </c>
      <c r="BI32" s="1" t="s">
        <v>135</v>
      </c>
      <c r="BJ32" s="1" t="s">
        <v>136</v>
      </c>
      <c r="BK32" s="1" t="s">
        <v>137</v>
      </c>
      <c r="BP32" s="37">
        <v>7.0</v>
      </c>
      <c r="BU32" s="38">
        <v>7.0</v>
      </c>
    </row>
    <row r="33" ht="15.75" customHeight="1">
      <c r="A33" s="39">
        <v>31.0</v>
      </c>
      <c r="B33" s="39"/>
      <c r="C33" s="37"/>
      <c r="D33" s="40" t="s">
        <v>44</v>
      </c>
      <c r="E33" s="38" t="s">
        <v>45</v>
      </c>
      <c r="F33" s="37" t="s">
        <v>68</v>
      </c>
      <c r="G33" s="37" t="s">
        <v>47</v>
      </c>
      <c r="H33" s="37" t="s">
        <v>97</v>
      </c>
      <c r="I33" s="37" t="s">
        <v>49</v>
      </c>
      <c r="J33" s="37"/>
      <c r="K33" s="37"/>
      <c r="L33" s="40"/>
      <c r="M33" s="38" t="s">
        <v>112</v>
      </c>
      <c r="N33" s="37"/>
      <c r="O33" s="37" t="s">
        <v>52</v>
      </c>
      <c r="P33" s="37"/>
      <c r="Q33" s="37">
        <v>7.0</v>
      </c>
      <c r="R33" s="31" t="str">
        <f t="shared" si="4"/>
        <v> Photography</v>
      </c>
      <c r="S33" s="37"/>
      <c r="T33" s="37" t="s">
        <v>54</v>
      </c>
      <c r="U33" s="37" t="s">
        <v>55</v>
      </c>
      <c r="V33" s="3" t="s">
        <v>56</v>
      </c>
      <c r="W33" s="37">
        <v>5.0</v>
      </c>
      <c r="X33" s="5">
        <v>5.0</v>
      </c>
      <c r="Y33" s="38">
        <v>4.0</v>
      </c>
      <c r="Z33" s="37">
        <v>5.0</v>
      </c>
      <c r="AA33" s="37">
        <v>4.0</v>
      </c>
      <c r="AB33" s="37">
        <v>5.0</v>
      </c>
      <c r="AC33" s="37">
        <v>4.0</v>
      </c>
      <c r="AD33" s="37">
        <v>4.0</v>
      </c>
      <c r="AE33" s="37">
        <v>4.0</v>
      </c>
      <c r="AF33" s="40"/>
      <c r="AG33" s="38">
        <v>5.0</v>
      </c>
      <c r="AH33" s="3">
        <v>5.0</v>
      </c>
      <c r="AI33" s="37">
        <v>5.0</v>
      </c>
      <c r="AJ33" s="3">
        <v>4.0</v>
      </c>
      <c r="AK33" s="3">
        <v>5.0</v>
      </c>
      <c r="AL33" s="40">
        <v>5.0</v>
      </c>
      <c r="AM33" s="38">
        <v>7.0</v>
      </c>
      <c r="AN33" s="42" t="str">
        <f t="shared" si="1"/>
        <v> None of the above</v>
      </c>
      <c r="AO33" s="3"/>
      <c r="AP33" s="3">
        <v>4.0</v>
      </c>
      <c r="AQ33" s="3">
        <v>4.0</v>
      </c>
      <c r="AR33" s="3">
        <v>4.0</v>
      </c>
      <c r="AS33" s="3">
        <v>4.0</v>
      </c>
      <c r="AT33" s="3">
        <v>4.0</v>
      </c>
      <c r="AU33" s="3">
        <v>4.0</v>
      </c>
      <c r="AV33" s="3">
        <v>1.0</v>
      </c>
      <c r="AW33" s="43">
        <v>1.0</v>
      </c>
      <c r="AX33" s="26"/>
      <c r="AY33" s="26"/>
      <c r="AZ33" s="26"/>
      <c r="BA33" s="26"/>
      <c r="BB33" s="26"/>
      <c r="BC33" s="44" t="str">
        <f t="shared" si="2"/>
        <v> Habitats for marine species</v>
      </c>
      <c r="BD33" s="46"/>
      <c r="BH33" s="1" t="s">
        <v>133</v>
      </c>
      <c r="BP33" s="37">
        <v>7.0</v>
      </c>
      <c r="BU33" s="38">
        <v>7.0</v>
      </c>
    </row>
    <row r="34" ht="15.75" customHeight="1">
      <c r="A34" s="39">
        <v>32.0</v>
      </c>
      <c r="B34" s="39"/>
      <c r="C34" s="37"/>
      <c r="D34" s="40" t="s">
        <v>44</v>
      </c>
      <c r="E34" s="38"/>
      <c r="F34" s="37" t="s">
        <v>68</v>
      </c>
      <c r="G34" s="37" t="s">
        <v>47</v>
      </c>
      <c r="H34" s="37" t="s">
        <v>97</v>
      </c>
      <c r="I34" s="37" t="s">
        <v>49</v>
      </c>
      <c r="J34" s="37"/>
      <c r="K34" s="37"/>
      <c r="L34" s="40"/>
      <c r="M34" s="38" t="s">
        <v>112</v>
      </c>
      <c r="N34" s="37"/>
      <c r="O34" s="37" t="s">
        <v>52</v>
      </c>
      <c r="P34" s="37"/>
      <c r="Q34" s="37">
        <v>7.0</v>
      </c>
      <c r="R34" s="31" t="str">
        <f t="shared" si="4"/>
        <v> Photography</v>
      </c>
      <c r="S34" s="37"/>
      <c r="T34" s="37" t="s">
        <v>54</v>
      </c>
      <c r="U34" s="37" t="s">
        <v>55</v>
      </c>
      <c r="V34" s="3" t="s">
        <v>56</v>
      </c>
      <c r="W34" s="37">
        <v>5.0</v>
      </c>
      <c r="X34" s="5">
        <v>5.0</v>
      </c>
      <c r="Y34" s="38">
        <v>4.0</v>
      </c>
      <c r="Z34" s="37">
        <v>4.0</v>
      </c>
      <c r="AA34" s="37">
        <v>5.0</v>
      </c>
      <c r="AB34" s="37">
        <v>5.0</v>
      </c>
      <c r="AC34" s="37">
        <v>5.0</v>
      </c>
      <c r="AD34" s="37">
        <v>4.0</v>
      </c>
      <c r="AE34" s="37">
        <v>4.0</v>
      </c>
      <c r="AF34" s="40"/>
      <c r="AG34" s="38">
        <v>4.0</v>
      </c>
      <c r="AH34" s="3">
        <v>5.0</v>
      </c>
      <c r="AI34" s="37">
        <v>5.0</v>
      </c>
      <c r="AJ34" s="3">
        <v>4.0</v>
      </c>
      <c r="AK34" s="3">
        <v>4.0</v>
      </c>
      <c r="AL34" s="40">
        <v>5.0</v>
      </c>
      <c r="AM34" s="38">
        <v>7.0</v>
      </c>
      <c r="AN34" s="42" t="str">
        <f t="shared" si="1"/>
        <v> None of the above</v>
      </c>
      <c r="AO34" s="3"/>
      <c r="AP34" s="3">
        <v>4.0</v>
      </c>
      <c r="AQ34" s="3">
        <v>4.0</v>
      </c>
      <c r="AR34" s="3">
        <v>5.0</v>
      </c>
      <c r="AS34" s="3">
        <v>4.0</v>
      </c>
      <c r="AT34" s="3">
        <v>4.0</v>
      </c>
      <c r="AU34" s="3">
        <v>5.0</v>
      </c>
      <c r="AV34" s="3">
        <v>2.0</v>
      </c>
      <c r="AW34" s="43">
        <v>2.0</v>
      </c>
      <c r="AX34" s="26"/>
      <c r="AY34" s="26"/>
      <c r="AZ34" s="26"/>
      <c r="BA34" s="26"/>
      <c r="BB34" s="26"/>
      <c r="BC34" s="44" t="str">
        <f t="shared" si="2"/>
        <v> Stabilize shorelines</v>
      </c>
      <c r="BD34" s="46"/>
      <c r="BH34" s="1" t="s">
        <v>135</v>
      </c>
      <c r="BP34" s="37">
        <v>1.0</v>
      </c>
      <c r="BQ34" s="1">
        <v>7.0</v>
      </c>
      <c r="BU34" s="38">
        <v>7.0</v>
      </c>
    </row>
    <row r="35" ht="15.75" customHeight="1">
      <c r="A35" s="39">
        <v>33.0</v>
      </c>
      <c r="B35" s="39"/>
      <c r="C35" s="37"/>
      <c r="D35" s="40" t="s">
        <v>44</v>
      </c>
      <c r="E35" s="38" t="s">
        <v>45</v>
      </c>
      <c r="F35" s="37" t="s">
        <v>68</v>
      </c>
      <c r="G35" s="37" t="s">
        <v>47</v>
      </c>
      <c r="H35" s="37" t="s">
        <v>97</v>
      </c>
      <c r="I35" s="37" t="s">
        <v>49</v>
      </c>
      <c r="J35" s="37"/>
      <c r="K35" s="37"/>
      <c r="L35" s="40"/>
      <c r="M35" s="38" t="s">
        <v>112</v>
      </c>
      <c r="N35" s="37"/>
      <c r="O35" s="37" t="s">
        <v>52</v>
      </c>
      <c r="P35" s="37"/>
      <c r="Q35" s="37" t="s">
        <v>144</v>
      </c>
      <c r="R35" s="31" t="str">
        <f t="shared" si="4"/>
        <v> Relaxation, Photography</v>
      </c>
      <c r="S35" s="37"/>
      <c r="T35" s="37" t="s">
        <v>73</v>
      </c>
      <c r="U35" s="37" t="s">
        <v>55</v>
      </c>
      <c r="V35" s="3" t="s">
        <v>56</v>
      </c>
      <c r="W35" s="37">
        <v>5.0</v>
      </c>
      <c r="X35" s="5">
        <v>5.0</v>
      </c>
      <c r="Y35" s="38">
        <v>5.0</v>
      </c>
      <c r="Z35" s="37">
        <v>5.0</v>
      </c>
      <c r="AA35" s="37">
        <v>5.0</v>
      </c>
      <c r="AB35" s="37">
        <v>5.0</v>
      </c>
      <c r="AC35" s="37">
        <v>5.0</v>
      </c>
      <c r="AD35" s="37">
        <v>5.0</v>
      </c>
      <c r="AE35" s="37">
        <v>5.0</v>
      </c>
      <c r="AF35" s="40"/>
      <c r="AG35" s="38">
        <v>5.0</v>
      </c>
      <c r="AH35" s="3">
        <v>5.0</v>
      </c>
      <c r="AI35" s="37">
        <v>5.0</v>
      </c>
      <c r="AJ35" s="3">
        <v>5.0</v>
      </c>
      <c r="AK35" s="3">
        <v>5.0</v>
      </c>
      <c r="AL35" s="40">
        <v>5.0</v>
      </c>
      <c r="AM35" s="38">
        <v>7.0</v>
      </c>
      <c r="AN35" s="42" t="str">
        <f t="shared" si="1"/>
        <v> None of the above</v>
      </c>
      <c r="AO35" s="3"/>
      <c r="AP35" s="3">
        <v>5.0</v>
      </c>
      <c r="AQ35" s="3">
        <v>5.0</v>
      </c>
      <c r="AR35" s="3">
        <v>5.0</v>
      </c>
      <c r="AS35" s="3">
        <v>5.0</v>
      </c>
      <c r="AT35" s="3">
        <v>5.0</v>
      </c>
      <c r="AU35" s="3">
        <v>5.0</v>
      </c>
      <c r="AV35" s="3">
        <v>2.0</v>
      </c>
      <c r="AW35" s="43">
        <v>2.0</v>
      </c>
      <c r="AX35" s="26"/>
      <c r="AY35" s="26"/>
      <c r="AZ35" s="26"/>
      <c r="BA35" s="26"/>
      <c r="BB35" s="26"/>
      <c r="BC35" s="44" t="str">
        <f t="shared" si="2"/>
        <v> Stabilize shorelines</v>
      </c>
      <c r="BD35" s="46"/>
      <c r="BE35" s="1" t="s">
        <v>198</v>
      </c>
      <c r="BH35" s="1" t="s">
        <v>135</v>
      </c>
      <c r="BP35" s="37"/>
      <c r="BU35" s="38">
        <v>7.0</v>
      </c>
    </row>
    <row r="36" ht="15.75" customHeight="1">
      <c r="A36" s="39">
        <v>34.0</v>
      </c>
      <c r="B36" s="39" t="s">
        <v>79</v>
      </c>
      <c r="C36" s="37"/>
      <c r="D36" s="40" t="s">
        <v>44</v>
      </c>
      <c r="E36" s="38" t="s">
        <v>45</v>
      </c>
      <c r="F36" s="37" t="s">
        <v>46</v>
      </c>
      <c r="G36" s="37" t="s">
        <v>81</v>
      </c>
      <c r="H36" s="37" t="s">
        <v>48</v>
      </c>
      <c r="I36" s="37" t="s">
        <v>49</v>
      </c>
      <c r="J36" s="37"/>
      <c r="K36" s="37"/>
      <c r="L36" s="40"/>
      <c r="M36" s="38"/>
      <c r="N36" s="37"/>
      <c r="O36" s="37"/>
      <c r="P36" s="37"/>
      <c r="Q36" s="37"/>
      <c r="R36" s="31" t="str">
        <f t="shared" si="4"/>
        <v/>
      </c>
      <c r="S36" s="37"/>
      <c r="T36" s="37"/>
      <c r="U36" s="37"/>
      <c r="V36" s="3"/>
      <c r="W36" s="37"/>
      <c r="X36" s="5"/>
      <c r="Y36" s="38">
        <v>5.0</v>
      </c>
      <c r="Z36" s="37">
        <v>2.0</v>
      </c>
      <c r="AA36" s="37">
        <v>2.0</v>
      </c>
      <c r="AB36" s="37">
        <v>3.0</v>
      </c>
      <c r="AC36" s="37">
        <v>5.0</v>
      </c>
      <c r="AD36" s="37">
        <v>5.0</v>
      </c>
      <c r="AE36" s="37">
        <v>5.0</v>
      </c>
      <c r="AF36" s="40"/>
      <c r="AG36" s="38">
        <v>5.0</v>
      </c>
      <c r="AH36" s="3">
        <v>5.0</v>
      </c>
      <c r="AI36" s="37">
        <v>4.0</v>
      </c>
      <c r="AJ36" s="3">
        <v>5.0</v>
      </c>
      <c r="AK36" s="3">
        <v>5.0</v>
      </c>
      <c r="AL36" s="40">
        <v>5.0</v>
      </c>
      <c r="AM36" s="38">
        <v>7.0</v>
      </c>
      <c r="AN36" s="42" t="str">
        <f t="shared" si="1"/>
        <v> None of the above</v>
      </c>
      <c r="AO36" s="3"/>
      <c r="AP36" s="3">
        <v>5.0</v>
      </c>
      <c r="AQ36" s="3">
        <v>2.0</v>
      </c>
      <c r="AR36" s="3">
        <v>5.0</v>
      </c>
      <c r="AS36" s="3">
        <v>5.0</v>
      </c>
      <c r="AT36" s="3">
        <v>5.0</v>
      </c>
      <c r="AU36" s="3">
        <v>5.0</v>
      </c>
      <c r="AV36" s="3" t="s">
        <v>63</v>
      </c>
      <c r="AW36" s="43">
        <v>1.0</v>
      </c>
      <c r="AX36" s="26">
        <v>2.0</v>
      </c>
      <c r="AY36" s="26">
        <v>4.0</v>
      </c>
      <c r="AZ36" s="26">
        <v>5.0</v>
      </c>
      <c r="BA36" s="26"/>
      <c r="BB36" s="26"/>
      <c r="BC36" s="44" t="str">
        <f t="shared" si="2"/>
        <v> Habitats for marine species, Stabilize shorelines, Are important carbon sinks, Improve fishing</v>
      </c>
      <c r="BD36" s="46"/>
      <c r="BE36" s="1" t="s">
        <v>199</v>
      </c>
      <c r="BH36" s="1" t="s">
        <v>133</v>
      </c>
      <c r="BI36" s="1" t="s">
        <v>135</v>
      </c>
      <c r="BJ36" s="1" t="s">
        <v>136</v>
      </c>
      <c r="BK36" s="1" t="s">
        <v>137</v>
      </c>
      <c r="BP36" s="37">
        <v>1.0</v>
      </c>
      <c r="BQ36" s="1">
        <v>7.0</v>
      </c>
      <c r="BU36" s="38">
        <v>3.0</v>
      </c>
    </row>
    <row r="37" ht="15.75" customHeight="1">
      <c r="A37" s="39">
        <v>35.0</v>
      </c>
      <c r="B37" s="39" t="s">
        <v>79</v>
      </c>
      <c r="C37" s="37"/>
      <c r="D37" s="40" t="s">
        <v>44</v>
      </c>
      <c r="E37" s="38" t="s">
        <v>45</v>
      </c>
      <c r="F37" s="37" t="s">
        <v>68</v>
      </c>
      <c r="G37" s="37" t="s">
        <v>81</v>
      </c>
      <c r="H37" s="37" t="s">
        <v>148</v>
      </c>
      <c r="I37" s="37" t="s">
        <v>10</v>
      </c>
      <c r="J37" s="37" t="s">
        <v>200</v>
      </c>
      <c r="K37" s="37"/>
      <c r="L37" s="40"/>
      <c r="M37" s="38" t="s">
        <v>112</v>
      </c>
      <c r="N37" s="37"/>
      <c r="O37" s="37" t="s">
        <v>84</v>
      </c>
      <c r="P37" s="37"/>
      <c r="Q37" s="37" t="s">
        <v>144</v>
      </c>
      <c r="R37" s="31" t="str">
        <f t="shared" si="4"/>
        <v> Relaxation, Photography</v>
      </c>
      <c r="S37" s="37"/>
      <c r="T37" s="37" t="s">
        <v>54</v>
      </c>
      <c r="U37" s="37" t="s">
        <v>55</v>
      </c>
      <c r="V37" s="3" t="s">
        <v>56</v>
      </c>
      <c r="W37" s="37">
        <v>5.0</v>
      </c>
      <c r="X37" s="5">
        <v>5.0</v>
      </c>
      <c r="Y37" s="38">
        <v>4.0</v>
      </c>
      <c r="Z37" s="37">
        <v>4.0</v>
      </c>
      <c r="AA37" s="37">
        <v>3.0</v>
      </c>
      <c r="AB37" s="37">
        <v>4.0</v>
      </c>
      <c r="AC37" s="37">
        <v>4.0</v>
      </c>
      <c r="AD37" s="37">
        <v>4.0</v>
      </c>
      <c r="AE37" s="37">
        <v>4.0</v>
      </c>
      <c r="AF37" s="40"/>
      <c r="AG37" s="38">
        <v>4.0</v>
      </c>
      <c r="AH37" s="3">
        <v>4.0</v>
      </c>
      <c r="AI37" s="37">
        <v>4.0</v>
      </c>
      <c r="AJ37" s="3">
        <v>4.0</v>
      </c>
      <c r="AK37" s="3">
        <v>4.0</v>
      </c>
      <c r="AL37" s="40">
        <v>4.0</v>
      </c>
      <c r="AM37" s="38">
        <v>3.0</v>
      </c>
      <c r="AN37" s="42" t="str">
        <f t="shared" si="1"/>
        <v> Beach clean or litter collection</v>
      </c>
      <c r="AO37" s="3"/>
      <c r="AP37" s="3">
        <v>4.0</v>
      </c>
      <c r="AQ37" s="3">
        <v>3.0</v>
      </c>
      <c r="AR37" s="3">
        <v>4.0</v>
      </c>
      <c r="AS37" s="3">
        <v>4.0</v>
      </c>
      <c r="AT37" s="3">
        <v>4.0</v>
      </c>
      <c r="AU37" s="3">
        <v>4.0</v>
      </c>
      <c r="AV37" s="3" t="s">
        <v>189</v>
      </c>
      <c r="AW37" s="43">
        <v>1.0</v>
      </c>
      <c r="AX37" s="26">
        <v>2.0</v>
      </c>
      <c r="AY37" s="26"/>
      <c r="AZ37" s="26"/>
      <c r="BA37" s="26"/>
      <c r="BB37" s="26"/>
      <c r="BC37" s="44" t="str">
        <f t="shared" si="2"/>
        <v> Habitats for marine species, Stabilize shorelines</v>
      </c>
      <c r="BD37" s="46"/>
      <c r="BH37" s="1" t="s">
        <v>133</v>
      </c>
      <c r="BI37" s="1" t="s">
        <v>135</v>
      </c>
      <c r="BP37" s="37">
        <v>1.0</v>
      </c>
      <c r="BQ37" s="1">
        <v>5.0</v>
      </c>
      <c r="BU37" s="38">
        <v>3.0</v>
      </c>
    </row>
    <row r="38" ht="15.75" customHeight="1">
      <c r="A38" s="39">
        <v>36.0</v>
      </c>
      <c r="B38" s="39" t="s">
        <v>79</v>
      </c>
      <c r="C38" s="37"/>
      <c r="D38" s="40" t="s">
        <v>44</v>
      </c>
      <c r="E38" s="38" t="s">
        <v>45</v>
      </c>
      <c r="F38" s="37" t="s">
        <v>68</v>
      </c>
      <c r="G38" s="37" t="s">
        <v>47</v>
      </c>
      <c r="H38" s="37" t="s">
        <v>69</v>
      </c>
      <c r="I38" s="37" t="s">
        <v>49</v>
      </c>
      <c r="J38" s="37"/>
      <c r="K38" s="37"/>
      <c r="L38" s="40"/>
      <c r="M38" s="38" t="s">
        <v>112</v>
      </c>
      <c r="N38" s="37"/>
      <c r="O38" s="37" t="s">
        <v>84</v>
      </c>
      <c r="P38" s="37"/>
      <c r="Q38" s="37" t="s">
        <v>92</v>
      </c>
      <c r="R38" s="31" t="str">
        <f t="shared" si="4"/>
        <v> Relaxation, Time in nature</v>
      </c>
      <c r="S38" s="37"/>
      <c r="T38" s="37" t="s">
        <v>54</v>
      </c>
      <c r="U38" s="37" t="s">
        <v>55</v>
      </c>
      <c r="V38" s="3" t="s">
        <v>56</v>
      </c>
      <c r="W38" s="37">
        <v>4.0</v>
      </c>
      <c r="X38" s="5">
        <v>5.0</v>
      </c>
      <c r="Y38" s="38">
        <v>4.0</v>
      </c>
      <c r="Z38" s="37">
        <v>5.0</v>
      </c>
      <c r="AA38" s="37">
        <v>3.0</v>
      </c>
      <c r="AB38" s="37">
        <v>4.0</v>
      </c>
      <c r="AC38" s="37">
        <v>5.0</v>
      </c>
      <c r="AD38" s="37">
        <v>4.0</v>
      </c>
      <c r="AE38" s="37">
        <v>5.0</v>
      </c>
      <c r="AF38" s="40"/>
      <c r="AG38" s="38">
        <v>4.0</v>
      </c>
      <c r="AH38" s="3">
        <v>5.0</v>
      </c>
      <c r="AI38" s="37">
        <v>5.0</v>
      </c>
      <c r="AJ38" s="3">
        <v>4.0</v>
      </c>
      <c r="AK38" s="3">
        <v>4.0</v>
      </c>
      <c r="AL38" s="40">
        <v>4.0</v>
      </c>
      <c r="AM38" s="38">
        <v>3.0</v>
      </c>
      <c r="AN38" s="42" t="str">
        <f t="shared" si="1"/>
        <v> Beach clean or litter collection</v>
      </c>
      <c r="AO38" s="3"/>
      <c r="AP38" s="3">
        <v>3.0</v>
      </c>
      <c r="AQ38" s="3">
        <v>2.0</v>
      </c>
      <c r="AR38" s="3">
        <v>5.0</v>
      </c>
      <c r="AS38" s="3">
        <v>4.0</v>
      </c>
      <c r="AT38" s="3">
        <v>3.0</v>
      </c>
      <c r="AU38" s="3">
        <v>4.0</v>
      </c>
      <c r="AV38" s="3" t="s">
        <v>63</v>
      </c>
      <c r="AW38" s="43">
        <v>1.0</v>
      </c>
      <c r="AX38" s="26">
        <v>2.0</v>
      </c>
      <c r="AY38" s="26">
        <v>4.0</v>
      </c>
      <c r="AZ38" s="26">
        <v>5.0</v>
      </c>
      <c r="BA38" s="26"/>
      <c r="BB38" s="26"/>
      <c r="BC38" s="44" t="str">
        <f t="shared" si="2"/>
        <v> Habitats for marine species, Stabilize shorelines, Are important carbon sinks, Improve fishing</v>
      </c>
      <c r="BD38" s="46"/>
      <c r="BH38" s="1" t="s">
        <v>133</v>
      </c>
      <c r="BI38" s="1" t="s">
        <v>135</v>
      </c>
      <c r="BJ38" s="1" t="s">
        <v>136</v>
      </c>
      <c r="BK38" s="1" t="s">
        <v>137</v>
      </c>
      <c r="BP38" s="37">
        <v>1.0</v>
      </c>
      <c r="BQ38" s="1">
        <v>5.0</v>
      </c>
      <c r="BU38" s="38">
        <v>1.0</v>
      </c>
      <c r="BV38" s="1">
        <v>3.0</v>
      </c>
      <c r="BW38" s="1">
        <v>4.0</v>
      </c>
      <c r="BX38" s="1">
        <v>5.0</v>
      </c>
      <c r="BY38" s="1">
        <v>6.0</v>
      </c>
    </row>
    <row r="39" ht="15.75" customHeight="1">
      <c r="A39" s="39">
        <v>37.0</v>
      </c>
      <c r="B39" s="39" t="s">
        <v>67</v>
      </c>
      <c r="C39" s="37"/>
      <c r="D39" s="40" t="s">
        <v>44</v>
      </c>
      <c r="E39" s="38" t="s">
        <v>45</v>
      </c>
      <c r="F39" s="37" t="s">
        <v>68</v>
      </c>
      <c r="G39" s="37" t="s">
        <v>47</v>
      </c>
      <c r="H39" s="37"/>
      <c r="I39" s="37" t="s">
        <v>82</v>
      </c>
      <c r="J39" s="37"/>
      <c r="K39" s="37"/>
      <c r="L39" s="40"/>
      <c r="M39" s="38" t="s">
        <v>112</v>
      </c>
      <c r="N39" s="37"/>
      <c r="O39" s="37" t="s">
        <v>52</v>
      </c>
      <c r="P39" s="37"/>
      <c r="Q39" s="37" t="s">
        <v>92</v>
      </c>
      <c r="R39" s="31" t="str">
        <f t="shared" si="4"/>
        <v> Relaxation, Time in nature</v>
      </c>
      <c r="S39" s="37"/>
      <c r="T39" s="37" t="s">
        <v>54</v>
      </c>
      <c r="U39" s="37" t="s">
        <v>55</v>
      </c>
      <c r="V39" s="3" t="s">
        <v>56</v>
      </c>
      <c r="W39" s="37">
        <v>4.0</v>
      </c>
      <c r="X39" s="5">
        <v>5.0</v>
      </c>
      <c r="Y39" s="38">
        <v>2.0</v>
      </c>
      <c r="Z39" s="37">
        <v>2.0</v>
      </c>
      <c r="AA39" s="37">
        <v>3.0</v>
      </c>
      <c r="AB39" s="37">
        <v>4.0</v>
      </c>
      <c r="AC39" s="37">
        <v>5.0</v>
      </c>
      <c r="AD39" s="37">
        <v>3.0</v>
      </c>
      <c r="AE39" s="37">
        <v>4.0</v>
      </c>
      <c r="AF39" s="40"/>
      <c r="AG39" s="38">
        <v>3.0</v>
      </c>
      <c r="AH39" s="3">
        <v>4.0</v>
      </c>
      <c r="AI39" s="37">
        <v>5.0</v>
      </c>
      <c r="AJ39" s="3">
        <v>4.0</v>
      </c>
      <c r="AK39" s="3">
        <v>4.0</v>
      </c>
      <c r="AL39" s="40">
        <v>3.0</v>
      </c>
      <c r="AM39" s="38" t="s">
        <v>178</v>
      </c>
      <c r="AN39" s="42" t="str">
        <f t="shared" si="1"/>
        <v> Seek environmental information, Beach clean or litter collection, Donate money to an environmental cause, Do voluntary environmental work, Other environmentally friendly activity</v>
      </c>
      <c r="AO39" s="3"/>
      <c r="AP39" s="3">
        <v>5.0</v>
      </c>
      <c r="AQ39" s="3">
        <v>5.0</v>
      </c>
      <c r="AR39" s="3">
        <v>5.0</v>
      </c>
      <c r="AS39" s="3">
        <v>5.0</v>
      </c>
      <c r="AT39" s="3">
        <v>5.0</v>
      </c>
      <c r="AU39" s="3">
        <v>5.0</v>
      </c>
      <c r="AV39" s="3" t="s">
        <v>63</v>
      </c>
      <c r="AW39" s="43">
        <v>1.0</v>
      </c>
      <c r="AX39" s="26">
        <v>2.0</v>
      </c>
      <c r="AY39" s="26">
        <v>4.0</v>
      </c>
      <c r="AZ39" s="26">
        <v>5.0</v>
      </c>
      <c r="BA39" s="26"/>
      <c r="BB39" s="26"/>
      <c r="BC39" s="44" t="str">
        <f t="shared" si="2"/>
        <v> Habitats for marine species, Stabilize shorelines, Are important carbon sinks, Improve fishing</v>
      </c>
      <c r="BD39" s="46" t="s">
        <v>180</v>
      </c>
      <c r="BH39" s="1" t="s">
        <v>133</v>
      </c>
      <c r="BI39" s="1" t="s">
        <v>135</v>
      </c>
      <c r="BJ39" s="1" t="s">
        <v>136</v>
      </c>
      <c r="BK39" s="1" t="s">
        <v>137</v>
      </c>
      <c r="BP39" s="37">
        <v>1.0</v>
      </c>
      <c r="BQ39" s="1">
        <v>2.0</v>
      </c>
      <c r="BR39" s="1">
        <v>5.0</v>
      </c>
      <c r="BU39" s="38">
        <v>3.0</v>
      </c>
    </row>
    <row r="40" ht="15.75" customHeight="1">
      <c r="A40" s="39">
        <v>38.0</v>
      </c>
      <c r="B40" s="39"/>
      <c r="C40" s="37"/>
      <c r="D40" s="40" t="s">
        <v>44</v>
      </c>
      <c r="E40" s="38" t="s">
        <v>45</v>
      </c>
      <c r="F40" s="37" t="s">
        <v>68</v>
      </c>
      <c r="G40" s="37" t="s">
        <v>81</v>
      </c>
      <c r="H40" s="37"/>
      <c r="I40" s="37" t="s">
        <v>82</v>
      </c>
      <c r="J40" s="37"/>
      <c r="K40" s="37"/>
      <c r="L40" s="40"/>
      <c r="M40" s="38" t="s">
        <v>112</v>
      </c>
      <c r="N40" s="37"/>
      <c r="O40" s="37" t="s">
        <v>52</v>
      </c>
      <c r="P40" s="37"/>
      <c r="Q40" s="37" t="s">
        <v>119</v>
      </c>
      <c r="R40" s="31" t="str">
        <f t="shared" si="4"/>
        <v> Relaxation, Bird watching, Time in nature</v>
      </c>
      <c r="S40" s="37"/>
      <c r="T40" s="37" t="s">
        <v>146</v>
      </c>
      <c r="U40" s="37" t="s">
        <v>55</v>
      </c>
      <c r="V40" s="3" t="s">
        <v>56</v>
      </c>
      <c r="W40" s="37">
        <v>4.0</v>
      </c>
      <c r="X40" s="5">
        <v>4.0</v>
      </c>
      <c r="Y40" s="38" t="s">
        <v>172</v>
      </c>
      <c r="Z40" s="37" t="s">
        <v>172</v>
      </c>
      <c r="AA40" s="37" t="s">
        <v>172</v>
      </c>
      <c r="AB40" s="37">
        <v>4.0</v>
      </c>
      <c r="AC40" s="37">
        <v>4.0</v>
      </c>
      <c r="AD40" s="37" t="s">
        <v>172</v>
      </c>
      <c r="AE40" s="37">
        <v>3.0</v>
      </c>
      <c r="AF40" s="40"/>
      <c r="AG40" s="38">
        <v>4.0</v>
      </c>
      <c r="AH40" s="3"/>
      <c r="AI40" s="37">
        <v>4.0</v>
      </c>
      <c r="AJ40" s="3"/>
      <c r="AK40" s="3"/>
      <c r="AL40" s="40"/>
      <c r="AM40" s="38">
        <v>3.0</v>
      </c>
      <c r="AN40" s="42" t="str">
        <f t="shared" si="1"/>
        <v> Beach clean or litter collection</v>
      </c>
      <c r="AO40" s="3"/>
      <c r="AP40" s="3">
        <v>3.0</v>
      </c>
      <c r="AQ40" s="3">
        <v>3.0</v>
      </c>
      <c r="AR40" s="3">
        <v>3.0</v>
      </c>
      <c r="AS40" s="3">
        <v>4.0</v>
      </c>
      <c r="AT40" s="3"/>
      <c r="AU40" s="3">
        <v>4.0</v>
      </c>
      <c r="AV40" s="3" t="s">
        <v>201</v>
      </c>
      <c r="AW40" s="43">
        <v>1.0</v>
      </c>
      <c r="AX40" s="26">
        <v>2.0</v>
      </c>
      <c r="AY40" s="26">
        <v>3.0</v>
      </c>
      <c r="AZ40" s="26">
        <v>4.0</v>
      </c>
      <c r="BA40" s="26">
        <v>5.0</v>
      </c>
      <c r="BB40" s="26"/>
      <c r="BC40" s="44" t="str">
        <f t="shared" si="2"/>
        <v> Habitats for marine species, Stabilize shorelines, Not important for coastal ecosystem health, Are important carbon sinks, Improve fishing</v>
      </c>
      <c r="BD40" s="46"/>
      <c r="BE40" s="1" t="s">
        <v>198</v>
      </c>
      <c r="BH40" s="1" t="s">
        <v>133</v>
      </c>
      <c r="BI40" s="1" t="s">
        <v>135</v>
      </c>
      <c r="BJ40" s="1" t="s">
        <v>190</v>
      </c>
      <c r="BK40" s="1" t="s">
        <v>136</v>
      </c>
      <c r="BL40" s="1" t="s">
        <v>137</v>
      </c>
      <c r="BP40" s="37">
        <v>5.0</v>
      </c>
      <c r="BU40" s="38">
        <v>2.0</v>
      </c>
    </row>
    <row r="41" ht="15.75" customHeight="1">
      <c r="A41" s="39">
        <v>39.0</v>
      </c>
      <c r="B41" s="39" t="s">
        <v>79</v>
      </c>
      <c r="C41" s="37"/>
      <c r="D41" s="40" t="s">
        <v>44</v>
      </c>
      <c r="E41" s="38" t="s">
        <v>45</v>
      </c>
      <c r="F41" s="37" t="s">
        <v>68</v>
      </c>
      <c r="G41" s="37" t="s">
        <v>47</v>
      </c>
      <c r="H41" s="37" t="s">
        <v>69</v>
      </c>
      <c r="I41" s="37" t="s">
        <v>82</v>
      </c>
      <c r="J41" s="37"/>
      <c r="K41" s="37" t="s">
        <v>181</v>
      </c>
      <c r="L41" s="40"/>
      <c r="M41" s="38" t="s">
        <v>182</v>
      </c>
      <c r="N41" s="37"/>
      <c r="O41" s="37" t="s">
        <v>84</v>
      </c>
      <c r="P41" s="37"/>
      <c r="Q41" s="37">
        <v>5.0</v>
      </c>
      <c r="R41" s="31" t="str">
        <f t="shared" si="4"/>
        <v> Time in nature</v>
      </c>
      <c r="S41" s="37"/>
      <c r="T41" s="37" t="s">
        <v>114</v>
      </c>
      <c r="U41" s="37" t="s">
        <v>55</v>
      </c>
      <c r="V41" s="3" t="s">
        <v>56</v>
      </c>
      <c r="W41" s="37">
        <v>5.0</v>
      </c>
      <c r="X41" s="5">
        <v>5.0</v>
      </c>
      <c r="Y41" s="38">
        <v>4.0</v>
      </c>
      <c r="Z41" s="37">
        <v>4.0</v>
      </c>
      <c r="AA41" s="37">
        <v>5.0</v>
      </c>
      <c r="AB41" s="37">
        <v>5.0</v>
      </c>
      <c r="AC41" s="37">
        <v>5.0</v>
      </c>
      <c r="AD41" s="37">
        <v>5.0</v>
      </c>
      <c r="AE41" s="37" t="s">
        <v>172</v>
      </c>
      <c r="AF41" s="40"/>
      <c r="AG41" s="38">
        <v>4.0</v>
      </c>
      <c r="AH41" s="3">
        <v>5.0</v>
      </c>
      <c r="AI41" s="37">
        <v>5.0</v>
      </c>
      <c r="AJ41" s="3">
        <v>5.0</v>
      </c>
      <c r="AK41" s="3">
        <v>5.0</v>
      </c>
      <c r="AL41" s="53" t="s">
        <v>172</v>
      </c>
      <c r="AM41" s="38">
        <v>2.0</v>
      </c>
      <c r="AN41" s="42" t="str">
        <f t="shared" si="1"/>
        <v> Attend public DENR meetings</v>
      </c>
      <c r="AO41" s="3"/>
      <c r="AP41" s="3">
        <v>3.0</v>
      </c>
      <c r="AQ41" s="3">
        <v>2.0</v>
      </c>
      <c r="AR41" s="3">
        <v>5.0</v>
      </c>
      <c r="AS41" s="3">
        <v>5.0</v>
      </c>
      <c r="AT41" s="3">
        <v>5.0</v>
      </c>
      <c r="AU41" s="3">
        <v>5.0</v>
      </c>
      <c r="AV41" s="3" t="s">
        <v>174</v>
      </c>
      <c r="AW41" s="43">
        <v>1.0</v>
      </c>
      <c r="AX41" s="26">
        <v>4.0</v>
      </c>
      <c r="AY41" s="26">
        <v>5.0</v>
      </c>
      <c r="AZ41" s="26"/>
      <c r="BA41" s="26"/>
      <c r="BB41" s="26"/>
      <c r="BC41" s="44" t="str">
        <f t="shared" si="2"/>
        <v> Habitats for marine species, Are important carbon sinks, Improve fishing</v>
      </c>
      <c r="BD41" s="46" t="s">
        <v>183</v>
      </c>
      <c r="BH41" s="1" t="s">
        <v>133</v>
      </c>
      <c r="BI41" s="1" t="s">
        <v>136</v>
      </c>
      <c r="BJ41" s="1" t="s">
        <v>137</v>
      </c>
      <c r="BP41" s="37">
        <v>5.0</v>
      </c>
      <c r="BU41" s="38">
        <v>2.0</v>
      </c>
    </row>
    <row r="42" ht="15.75" customHeight="1">
      <c r="A42" s="39">
        <v>40.0</v>
      </c>
      <c r="B42" s="39" t="s">
        <v>79</v>
      </c>
      <c r="C42" s="37"/>
      <c r="D42" s="40" t="s">
        <v>44</v>
      </c>
      <c r="E42" s="38" t="s">
        <v>45</v>
      </c>
      <c r="F42" s="37" t="s">
        <v>68</v>
      </c>
      <c r="G42" s="37" t="s">
        <v>81</v>
      </c>
      <c r="H42" s="37" t="s">
        <v>69</v>
      </c>
      <c r="I42" s="37" t="s">
        <v>82</v>
      </c>
      <c r="J42" s="37"/>
      <c r="K42" s="37" t="s">
        <v>181</v>
      </c>
      <c r="L42" s="40"/>
      <c r="M42" s="38" t="s">
        <v>112</v>
      </c>
      <c r="N42" s="37"/>
      <c r="O42" s="37" t="s">
        <v>84</v>
      </c>
      <c r="P42" s="37"/>
      <c r="Q42" s="37">
        <v>5.0</v>
      </c>
      <c r="R42" s="31" t="str">
        <f t="shared" si="4"/>
        <v> Time in nature</v>
      </c>
      <c r="S42" s="37"/>
      <c r="T42" s="37" t="s">
        <v>114</v>
      </c>
      <c r="U42" s="37" t="s">
        <v>55</v>
      </c>
      <c r="V42" s="3" t="s">
        <v>56</v>
      </c>
      <c r="W42" s="37">
        <v>5.0</v>
      </c>
      <c r="X42" s="5">
        <v>5.0</v>
      </c>
      <c r="Y42" s="38">
        <v>4.0</v>
      </c>
      <c r="Z42" s="37">
        <v>5.0</v>
      </c>
      <c r="AA42" s="37">
        <v>5.0</v>
      </c>
      <c r="AB42" s="37">
        <v>5.0</v>
      </c>
      <c r="AC42" s="37">
        <v>5.0</v>
      </c>
      <c r="AD42" s="37">
        <v>5.0</v>
      </c>
      <c r="AE42" s="54" t="s">
        <v>172</v>
      </c>
      <c r="AF42" s="40"/>
      <c r="AG42" s="38">
        <v>4.0</v>
      </c>
      <c r="AH42" s="3">
        <v>5.0</v>
      </c>
      <c r="AI42" s="37">
        <v>5.0</v>
      </c>
      <c r="AJ42" s="3">
        <v>5.0</v>
      </c>
      <c r="AK42" s="3">
        <v>5.0</v>
      </c>
      <c r="AL42" s="54" t="s">
        <v>172</v>
      </c>
      <c r="AM42" s="38">
        <v>2.0</v>
      </c>
      <c r="AN42" s="42" t="str">
        <f t="shared" si="1"/>
        <v> Attend public DENR meetings</v>
      </c>
      <c r="AO42" s="3"/>
      <c r="AP42" s="3">
        <v>4.0</v>
      </c>
      <c r="AQ42" s="3">
        <v>3.0</v>
      </c>
      <c r="AR42" s="3">
        <v>5.0</v>
      </c>
      <c r="AS42" s="3">
        <v>5.0</v>
      </c>
      <c r="AT42" s="3">
        <v>5.0</v>
      </c>
      <c r="AU42" s="3">
        <v>5.0</v>
      </c>
      <c r="AV42" s="3" t="s">
        <v>63</v>
      </c>
      <c r="AW42" s="43">
        <v>1.0</v>
      </c>
      <c r="AX42" s="26">
        <v>2.0</v>
      </c>
      <c r="AY42" s="26">
        <v>4.0</v>
      </c>
      <c r="AZ42" s="26">
        <v>5.0</v>
      </c>
      <c r="BA42" s="26"/>
      <c r="BB42" s="26"/>
      <c r="BC42" s="44" t="str">
        <f t="shared" si="2"/>
        <v> Habitats for marine species, Stabilize shorelines, Are important carbon sinks, Improve fishing</v>
      </c>
      <c r="BD42" s="46"/>
      <c r="BH42" s="1" t="s">
        <v>133</v>
      </c>
      <c r="BI42" s="1" t="s">
        <v>135</v>
      </c>
      <c r="BJ42" s="1" t="s">
        <v>136</v>
      </c>
      <c r="BK42" s="1" t="s">
        <v>137</v>
      </c>
      <c r="BP42" s="37">
        <v>7.0</v>
      </c>
      <c r="BU42" s="38">
        <v>7.0</v>
      </c>
    </row>
    <row r="43" ht="15.75" customHeight="1">
      <c r="A43" s="39">
        <v>41.0</v>
      </c>
      <c r="B43" s="39" t="s">
        <v>79</v>
      </c>
      <c r="C43" s="37"/>
      <c r="D43" s="40" t="s">
        <v>44</v>
      </c>
      <c r="E43" s="38" t="s">
        <v>45</v>
      </c>
      <c r="F43" s="37" t="s">
        <v>68</v>
      </c>
      <c r="G43" s="37" t="s">
        <v>81</v>
      </c>
      <c r="H43" s="37" t="s">
        <v>69</v>
      </c>
      <c r="I43" s="37" t="s">
        <v>82</v>
      </c>
      <c r="J43" s="37"/>
      <c r="K43" s="37"/>
      <c r="L43" s="40"/>
      <c r="M43" s="38" t="s">
        <v>51</v>
      </c>
      <c r="N43" s="37"/>
      <c r="O43" s="37" t="s">
        <v>84</v>
      </c>
      <c r="P43" s="37"/>
      <c r="Q43" s="37">
        <v>8.0</v>
      </c>
      <c r="R43" s="31" t="s">
        <v>10</v>
      </c>
      <c r="S43" s="37" t="s">
        <v>202</v>
      </c>
      <c r="T43" s="37" t="s">
        <v>146</v>
      </c>
      <c r="U43" s="37" t="s">
        <v>99</v>
      </c>
      <c r="V43" s="3" t="s">
        <v>138</v>
      </c>
      <c r="W43" s="37">
        <v>4.0</v>
      </c>
      <c r="X43" s="5">
        <v>4.0</v>
      </c>
      <c r="Y43" s="38">
        <v>4.0</v>
      </c>
      <c r="Z43" s="37">
        <v>4.0</v>
      </c>
      <c r="AA43" s="37">
        <v>4.0</v>
      </c>
      <c r="AB43" s="37">
        <v>4.0</v>
      </c>
      <c r="AC43" s="37">
        <v>4.0</v>
      </c>
      <c r="AD43" s="37">
        <v>4.0</v>
      </c>
      <c r="AE43" s="37">
        <v>4.0</v>
      </c>
      <c r="AF43" s="40"/>
      <c r="AG43" s="38">
        <v>4.0</v>
      </c>
      <c r="AH43" s="3">
        <v>4.0</v>
      </c>
      <c r="AI43" s="37">
        <v>4.0</v>
      </c>
      <c r="AJ43" s="3">
        <v>4.0</v>
      </c>
      <c r="AK43" s="3">
        <v>4.0</v>
      </c>
      <c r="AL43" s="40">
        <v>4.0</v>
      </c>
      <c r="AM43" s="38">
        <v>7.0</v>
      </c>
      <c r="AN43" s="42" t="str">
        <f t="shared" si="1"/>
        <v> None of the above</v>
      </c>
      <c r="AO43" s="3"/>
      <c r="AP43" s="3">
        <v>4.0</v>
      </c>
      <c r="AQ43" s="3">
        <v>4.0</v>
      </c>
      <c r="AR43" s="3">
        <v>4.0</v>
      </c>
      <c r="AS43" s="3">
        <v>4.0</v>
      </c>
      <c r="AT43" s="3">
        <v>4.0</v>
      </c>
      <c r="AU43" s="3">
        <v>4.0</v>
      </c>
      <c r="AV43" s="3" t="s">
        <v>172</v>
      </c>
      <c r="AW43" s="43" t="s">
        <v>172</v>
      </c>
      <c r="AX43" s="26"/>
      <c r="AY43" s="26"/>
      <c r="AZ43" s="26"/>
      <c r="BA43" s="26"/>
      <c r="BB43" s="26"/>
      <c r="BC43" s="44" t="str">
        <f t="shared" si="2"/>
        <v>-</v>
      </c>
      <c r="BD43" s="46"/>
      <c r="BH43" s="1" t="s">
        <v>172</v>
      </c>
      <c r="BP43" s="37">
        <v>8.0</v>
      </c>
      <c r="BU43" s="38">
        <v>5.0</v>
      </c>
    </row>
    <row r="44" ht="15.75" customHeight="1">
      <c r="A44" s="39">
        <v>42.0</v>
      </c>
      <c r="B44" s="39" t="s">
        <v>67</v>
      </c>
      <c r="C44" s="37" t="s">
        <v>203</v>
      </c>
      <c r="D44" s="40" t="s">
        <v>44</v>
      </c>
      <c r="E44" s="38" t="s">
        <v>45</v>
      </c>
      <c r="F44" s="37" t="s">
        <v>90</v>
      </c>
      <c r="G44" s="37" t="s">
        <v>81</v>
      </c>
      <c r="H44" s="37" t="s">
        <v>148</v>
      </c>
      <c r="I44" s="37" t="s">
        <v>98</v>
      </c>
      <c r="J44" s="37"/>
      <c r="K44" s="37"/>
      <c r="L44" s="40"/>
      <c r="M44" s="38" t="s">
        <v>51</v>
      </c>
      <c r="N44" s="37"/>
      <c r="O44" s="37" t="s">
        <v>84</v>
      </c>
      <c r="P44" s="37"/>
      <c r="Q44" s="37">
        <v>1.0</v>
      </c>
      <c r="R44" s="31" t="str">
        <f t="shared" ref="R44:R52" si="5">SUBSTITUTE(SUBSTITUTE(SUBSTITUTE(SUBSTITUTE(Q44,"1"," Relaxation"),"5"," Time in nature"),"7"," Photography"),"2"," Bird watching")</f>
        <v> Relaxation</v>
      </c>
      <c r="S44" s="37"/>
      <c r="T44" s="37" t="s">
        <v>146</v>
      </c>
      <c r="U44" s="37" t="s">
        <v>74</v>
      </c>
      <c r="V44" s="3" t="s">
        <v>56</v>
      </c>
      <c r="W44" s="37">
        <v>5.0</v>
      </c>
      <c r="X44" s="5">
        <v>5.0</v>
      </c>
      <c r="Y44" s="38">
        <v>5.0</v>
      </c>
      <c r="Z44" s="37">
        <v>5.0</v>
      </c>
      <c r="AA44" s="37">
        <v>5.0</v>
      </c>
      <c r="AB44" s="37">
        <v>5.0</v>
      </c>
      <c r="AC44" s="37">
        <v>5.0</v>
      </c>
      <c r="AD44" s="37">
        <v>5.0</v>
      </c>
      <c r="AE44" s="37">
        <v>5.0</v>
      </c>
      <c r="AF44" s="40"/>
      <c r="AG44" s="38">
        <v>5.0</v>
      </c>
      <c r="AH44" s="3">
        <v>5.0</v>
      </c>
      <c r="AI44" s="37">
        <v>5.0</v>
      </c>
      <c r="AJ44" s="3">
        <v>5.0</v>
      </c>
      <c r="AK44" s="3">
        <v>5.0</v>
      </c>
      <c r="AL44" s="40">
        <v>5.0</v>
      </c>
      <c r="AM44" s="38">
        <v>5.0</v>
      </c>
      <c r="AN44" s="42" t="str">
        <f t="shared" si="1"/>
        <v> Do voluntary environmental work</v>
      </c>
      <c r="AO44" s="3"/>
      <c r="AP44" s="3">
        <v>3.0</v>
      </c>
      <c r="AQ44" s="3">
        <v>3.0</v>
      </c>
      <c r="AR44" s="3">
        <v>5.0</v>
      </c>
      <c r="AS44" s="3">
        <v>5.0</v>
      </c>
      <c r="AT44" s="3">
        <v>5.0</v>
      </c>
      <c r="AU44" s="3">
        <v>5.0</v>
      </c>
      <c r="AV44" s="3" t="s">
        <v>63</v>
      </c>
      <c r="AW44" s="43">
        <v>1.0</v>
      </c>
      <c r="AX44" s="26">
        <v>2.0</v>
      </c>
      <c r="AY44" s="26">
        <v>4.0</v>
      </c>
      <c r="AZ44" s="26">
        <v>5.0</v>
      </c>
      <c r="BA44" s="26"/>
      <c r="BB44" s="26"/>
      <c r="BC44" s="44" t="str">
        <f t="shared" si="2"/>
        <v> Habitats for marine species, Stabilize shorelines, Are important carbon sinks, Improve fishing</v>
      </c>
      <c r="BD44" s="46"/>
      <c r="BH44" s="1" t="s">
        <v>133</v>
      </c>
      <c r="BI44" s="1" t="s">
        <v>135</v>
      </c>
      <c r="BJ44" s="1" t="s">
        <v>136</v>
      </c>
      <c r="BK44" s="1" t="s">
        <v>137</v>
      </c>
      <c r="BP44" s="37">
        <v>1.0</v>
      </c>
      <c r="BU44" s="38">
        <v>2.0</v>
      </c>
    </row>
    <row r="45" ht="15.75" customHeight="1">
      <c r="A45" s="39">
        <v>43.0</v>
      </c>
      <c r="B45" s="39" t="s">
        <v>79</v>
      </c>
      <c r="C45" s="37"/>
      <c r="D45" s="40" t="s">
        <v>44</v>
      </c>
      <c r="E45" s="38" t="s">
        <v>45</v>
      </c>
      <c r="F45" s="37" t="s">
        <v>68</v>
      </c>
      <c r="G45" s="37" t="s">
        <v>81</v>
      </c>
      <c r="H45" s="37" t="s">
        <v>69</v>
      </c>
      <c r="I45" s="37" t="s">
        <v>82</v>
      </c>
      <c r="J45" s="37"/>
      <c r="K45" s="37"/>
      <c r="L45" s="40"/>
      <c r="M45" s="38" t="s">
        <v>182</v>
      </c>
      <c r="N45" s="37"/>
      <c r="O45" s="37" t="s">
        <v>52</v>
      </c>
      <c r="P45" s="37"/>
      <c r="Q45" s="37">
        <v>1.0</v>
      </c>
      <c r="R45" s="31" t="str">
        <f t="shared" si="5"/>
        <v> Relaxation</v>
      </c>
      <c r="S45" s="37"/>
      <c r="T45" s="37" t="s">
        <v>73</v>
      </c>
      <c r="U45" s="37" t="s">
        <v>74</v>
      </c>
      <c r="V45" s="3" t="s">
        <v>56</v>
      </c>
      <c r="W45" s="37">
        <v>5.0</v>
      </c>
      <c r="X45" s="5">
        <v>5.0</v>
      </c>
      <c r="Y45" s="38">
        <v>5.0</v>
      </c>
      <c r="Z45" s="37">
        <v>5.0</v>
      </c>
      <c r="AA45" s="37">
        <v>5.0</v>
      </c>
      <c r="AB45" s="37">
        <v>5.0</v>
      </c>
      <c r="AC45" s="37">
        <v>5.0</v>
      </c>
      <c r="AD45" s="37">
        <v>5.0</v>
      </c>
      <c r="AE45" s="37">
        <v>5.0</v>
      </c>
      <c r="AF45" s="40"/>
      <c r="AG45" s="38">
        <v>5.0</v>
      </c>
      <c r="AH45" s="3">
        <v>5.0</v>
      </c>
      <c r="AI45" s="37">
        <v>5.0</v>
      </c>
      <c r="AJ45" s="3">
        <v>5.0</v>
      </c>
      <c r="AK45" s="3">
        <v>5.0</v>
      </c>
      <c r="AL45" s="40" t="s">
        <v>172</v>
      </c>
      <c r="AM45" s="38">
        <v>2.0</v>
      </c>
      <c r="AN45" s="42" t="str">
        <f t="shared" si="1"/>
        <v> Attend public DENR meetings</v>
      </c>
      <c r="AO45" s="3"/>
      <c r="AP45" s="3">
        <v>2.0</v>
      </c>
      <c r="AQ45" s="3">
        <v>2.0</v>
      </c>
      <c r="AR45" s="3">
        <v>5.0</v>
      </c>
      <c r="AS45" s="3">
        <v>5.0</v>
      </c>
      <c r="AT45" s="3">
        <v>5.0</v>
      </c>
      <c r="AU45" s="3">
        <v>5.0</v>
      </c>
      <c r="AV45" s="3" t="s">
        <v>204</v>
      </c>
      <c r="AW45" s="43">
        <v>1.0</v>
      </c>
      <c r="AX45" s="26">
        <v>2.0</v>
      </c>
      <c r="AY45" s="26">
        <v>4.0</v>
      </c>
      <c r="AZ45" s="26">
        <v>6.0</v>
      </c>
      <c r="BA45" s="26"/>
      <c r="BB45" s="26"/>
      <c r="BC45" s="44" t="str">
        <f t="shared" si="2"/>
        <v> Habitats for marine species, Stabilize shorelines, Are important carbon sinks, Can be harmful to human health</v>
      </c>
      <c r="BD45" s="46"/>
      <c r="BH45" s="1" t="s">
        <v>133</v>
      </c>
      <c r="BI45" s="1" t="s">
        <v>135</v>
      </c>
      <c r="BJ45" s="1" t="s">
        <v>136</v>
      </c>
      <c r="BK45" s="1" t="s">
        <v>191</v>
      </c>
      <c r="BP45" s="37">
        <v>7.0</v>
      </c>
      <c r="BU45" s="38">
        <v>3.0</v>
      </c>
    </row>
    <row r="46" ht="15.75" customHeight="1">
      <c r="A46" s="39">
        <v>44.0</v>
      </c>
      <c r="B46" s="39" t="s">
        <v>79</v>
      </c>
      <c r="C46" s="37"/>
      <c r="D46" s="40" t="s">
        <v>44</v>
      </c>
      <c r="E46" s="38" t="s">
        <v>172</v>
      </c>
      <c r="F46" s="37" t="s">
        <v>68</v>
      </c>
      <c r="G46" s="37" t="s">
        <v>47</v>
      </c>
      <c r="H46" s="37" t="s">
        <v>69</v>
      </c>
      <c r="I46" s="37" t="s">
        <v>82</v>
      </c>
      <c r="J46" s="37"/>
      <c r="K46" s="37" t="s">
        <v>91</v>
      </c>
      <c r="L46" s="40"/>
      <c r="M46" s="38" t="s">
        <v>112</v>
      </c>
      <c r="N46" s="37"/>
      <c r="O46" s="37" t="s">
        <v>52</v>
      </c>
      <c r="P46" s="37"/>
      <c r="Q46" s="37">
        <v>7.0</v>
      </c>
      <c r="R46" s="31" t="str">
        <f t="shared" si="5"/>
        <v> Photography</v>
      </c>
      <c r="S46" s="37"/>
      <c r="T46" s="37" t="s">
        <v>54</v>
      </c>
      <c r="U46" s="37" t="s">
        <v>74</v>
      </c>
      <c r="V46" s="3" t="s">
        <v>56</v>
      </c>
      <c r="W46" s="37">
        <v>5.0</v>
      </c>
      <c r="X46" s="5">
        <v>5.0</v>
      </c>
      <c r="Y46" s="38">
        <v>5.0</v>
      </c>
      <c r="Z46" s="37">
        <v>5.0</v>
      </c>
      <c r="AA46" s="37">
        <v>5.0</v>
      </c>
      <c r="AB46" s="37">
        <v>5.0</v>
      </c>
      <c r="AC46" s="37">
        <v>5.0</v>
      </c>
      <c r="AD46" s="37">
        <v>5.0</v>
      </c>
      <c r="AE46" s="37">
        <v>5.0</v>
      </c>
      <c r="AF46" s="40"/>
      <c r="AG46" s="38">
        <v>5.0</v>
      </c>
      <c r="AH46" s="3">
        <v>5.0</v>
      </c>
      <c r="AI46" s="37">
        <v>5.0</v>
      </c>
      <c r="AJ46" s="3">
        <v>5.0</v>
      </c>
      <c r="AK46" s="3">
        <v>5.0</v>
      </c>
      <c r="AL46" s="40">
        <v>5.0</v>
      </c>
      <c r="AM46" s="38">
        <v>3.0</v>
      </c>
      <c r="AN46" s="42" t="str">
        <f t="shared" si="1"/>
        <v> Beach clean or litter collection</v>
      </c>
      <c r="AO46" s="3"/>
      <c r="AP46" s="3">
        <v>2.0</v>
      </c>
      <c r="AQ46" s="3">
        <v>2.0</v>
      </c>
      <c r="AR46" s="3">
        <v>5.0</v>
      </c>
      <c r="AS46" s="3">
        <v>5.0</v>
      </c>
      <c r="AT46" s="3">
        <v>5.0</v>
      </c>
      <c r="AU46" s="3">
        <v>5.0</v>
      </c>
      <c r="AV46" s="3" t="s">
        <v>174</v>
      </c>
      <c r="AW46" s="43">
        <v>1.0</v>
      </c>
      <c r="AX46" s="26">
        <v>4.0</v>
      </c>
      <c r="AY46" s="26">
        <v>5.0</v>
      </c>
      <c r="AZ46" s="26"/>
      <c r="BA46" s="26"/>
      <c r="BB46" s="26"/>
      <c r="BC46" s="44" t="str">
        <f t="shared" si="2"/>
        <v> Habitats for marine species, Are important carbon sinks, Improve fishing</v>
      </c>
      <c r="BD46" s="46"/>
      <c r="BH46" s="1" t="s">
        <v>133</v>
      </c>
      <c r="BI46" s="1" t="s">
        <v>136</v>
      </c>
      <c r="BJ46" s="1" t="s">
        <v>137</v>
      </c>
      <c r="BP46" s="37">
        <v>1.0</v>
      </c>
      <c r="BU46" s="38">
        <v>5.0</v>
      </c>
    </row>
    <row r="47" ht="15.75" customHeight="1">
      <c r="A47" s="39">
        <v>45.0</v>
      </c>
      <c r="B47" s="39" t="s">
        <v>79</v>
      </c>
      <c r="C47" s="37"/>
      <c r="D47" s="40" t="s">
        <v>44</v>
      </c>
      <c r="E47" s="38" t="s">
        <v>45</v>
      </c>
      <c r="F47" s="37" t="s">
        <v>68</v>
      </c>
      <c r="G47" s="37" t="s">
        <v>81</v>
      </c>
      <c r="H47" s="37" t="s">
        <v>69</v>
      </c>
      <c r="I47" s="37" t="s">
        <v>82</v>
      </c>
      <c r="J47" s="37"/>
      <c r="K47" s="37"/>
      <c r="L47" s="40"/>
      <c r="M47" s="38" t="s">
        <v>112</v>
      </c>
      <c r="N47" s="37"/>
      <c r="O47" s="37" t="s">
        <v>52</v>
      </c>
      <c r="P47" s="37"/>
      <c r="Q47" s="37">
        <v>1.0</v>
      </c>
      <c r="R47" s="31" t="str">
        <f t="shared" si="5"/>
        <v> Relaxation</v>
      </c>
      <c r="S47" s="37"/>
      <c r="T47" s="37" t="s">
        <v>54</v>
      </c>
      <c r="U47" s="37" t="s">
        <v>74</v>
      </c>
      <c r="V47" s="3" t="s">
        <v>56</v>
      </c>
      <c r="W47" s="37">
        <v>5.0</v>
      </c>
      <c r="X47" s="5">
        <v>5.0</v>
      </c>
      <c r="Y47" s="38">
        <v>5.0</v>
      </c>
      <c r="Z47" s="37">
        <v>5.0</v>
      </c>
      <c r="AA47" s="37">
        <v>5.0</v>
      </c>
      <c r="AB47" s="37">
        <v>5.0</v>
      </c>
      <c r="AC47" s="37">
        <v>5.0</v>
      </c>
      <c r="AD47" s="37">
        <v>5.0</v>
      </c>
      <c r="AE47" s="37">
        <v>5.0</v>
      </c>
      <c r="AF47" s="40"/>
      <c r="AG47" s="38">
        <v>5.0</v>
      </c>
      <c r="AH47" s="3">
        <v>5.0</v>
      </c>
      <c r="AI47" s="37">
        <v>5.0</v>
      </c>
      <c r="AJ47" s="3">
        <v>5.0</v>
      </c>
      <c r="AK47" s="3">
        <v>5.0</v>
      </c>
      <c r="AL47" s="40">
        <v>5.0</v>
      </c>
      <c r="AM47" s="38">
        <v>5.0</v>
      </c>
      <c r="AN47" s="42" t="str">
        <f t="shared" si="1"/>
        <v> Do voluntary environmental work</v>
      </c>
      <c r="AO47" s="3"/>
      <c r="AP47" s="3">
        <v>3.0</v>
      </c>
      <c r="AQ47" s="3">
        <v>4.0</v>
      </c>
      <c r="AR47" s="3">
        <v>5.0</v>
      </c>
      <c r="AS47" s="3">
        <v>5.0</v>
      </c>
      <c r="AT47" s="3">
        <v>5.0</v>
      </c>
      <c r="AU47" s="3">
        <v>5.0</v>
      </c>
      <c r="AV47" s="3" t="s">
        <v>63</v>
      </c>
      <c r="AW47" s="43">
        <v>1.0</v>
      </c>
      <c r="AX47" s="26">
        <v>2.0</v>
      </c>
      <c r="AY47" s="26">
        <v>4.0</v>
      </c>
      <c r="AZ47" s="26">
        <v>5.0</v>
      </c>
      <c r="BA47" s="26"/>
      <c r="BB47" s="26"/>
      <c r="BC47" s="44" t="str">
        <f t="shared" si="2"/>
        <v> Habitats for marine species, Stabilize shorelines, Are important carbon sinks, Improve fishing</v>
      </c>
      <c r="BD47" s="46"/>
      <c r="BH47" s="1" t="s">
        <v>133</v>
      </c>
      <c r="BI47" s="1" t="s">
        <v>135</v>
      </c>
      <c r="BJ47" s="1" t="s">
        <v>136</v>
      </c>
      <c r="BK47" s="1" t="s">
        <v>137</v>
      </c>
      <c r="BP47" s="37">
        <v>1.0</v>
      </c>
      <c r="BU47" s="38">
        <v>5.0</v>
      </c>
    </row>
    <row r="48" ht="15.75" customHeight="1">
      <c r="A48" s="39">
        <v>46.0</v>
      </c>
      <c r="B48" s="39" t="s">
        <v>79</v>
      </c>
      <c r="C48" s="37"/>
      <c r="D48" s="40" t="s">
        <v>44</v>
      </c>
      <c r="E48" s="38" t="s">
        <v>45</v>
      </c>
      <c r="F48" s="37" t="s">
        <v>68</v>
      </c>
      <c r="G48" s="37" t="s">
        <v>47</v>
      </c>
      <c r="H48" s="37" t="s">
        <v>148</v>
      </c>
      <c r="I48" s="37" t="s">
        <v>91</v>
      </c>
      <c r="J48" s="37"/>
      <c r="K48" s="37"/>
      <c r="L48" s="40"/>
      <c r="M48" s="38" t="s">
        <v>51</v>
      </c>
      <c r="N48" s="37"/>
      <c r="O48" s="37" t="s">
        <v>84</v>
      </c>
      <c r="P48" s="37"/>
      <c r="Q48" s="37">
        <v>1.0</v>
      </c>
      <c r="R48" s="31" t="str">
        <f t="shared" si="5"/>
        <v> Relaxation</v>
      </c>
      <c r="S48" s="37"/>
      <c r="T48" s="37" t="s">
        <v>54</v>
      </c>
      <c r="U48" s="37" t="s">
        <v>74</v>
      </c>
      <c r="V48" s="3" t="s">
        <v>56</v>
      </c>
      <c r="W48" s="37">
        <v>5.0</v>
      </c>
      <c r="X48" s="5">
        <v>5.0</v>
      </c>
      <c r="Y48" s="38">
        <v>5.0</v>
      </c>
      <c r="Z48" s="37">
        <v>5.0</v>
      </c>
      <c r="AA48" s="37">
        <v>5.0</v>
      </c>
      <c r="AB48" s="37">
        <v>5.0</v>
      </c>
      <c r="AC48" s="37">
        <v>5.0</v>
      </c>
      <c r="AD48" s="37">
        <v>5.0</v>
      </c>
      <c r="AE48" s="37">
        <v>5.0</v>
      </c>
      <c r="AF48" s="40"/>
      <c r="AG48" s="38">
        <v>5.0</v>
      </c>
      <c r="AH48" s="3">
        <v>5.0</v>
      </c>
      <c r="AI48" s="37">
        <v>5.0</v>
      </c>
      <c r="AJ48" s="3">
        <v>5.0</v>
      </c>
      <c r="AK48" s="3">
        <v>5.0</v>
      </c>
      <c r="AL48" s="40" t="s">
        <v>172</v>
      </c>
      <c r="AM48" s="38">
        <v>5.0</v>
      </c>
      <c r="AN48" s="42" t="str">
        <f t="shared" si="1"/>
        <v> Do voluntary environmental work</v>
      </c>
      <c r="AO48" s="3"/>
      <c r="AP48" s="3">
        <v>4.0</v>
      </c>
      <c r="AQ48" s="3">
        <v>3.0</v>
      </c>
      <c r="AR48" s="3">
        <v>5.0</v>
      </c>
      <c r="AS48" s="3">
        <v>5.0</v>
      </c>
      <c r="AT48" s="3">
        <v>5.0</v>
      </c>
      <c r="AU48" s="3">
        <v>5.0</v>
      </c>
      <c r="AV48" s="3" t="s">
        <v>204</v>
      </c>
      <c r="AW48" s="43">
        <v>1.0</v>
      </c>
      <c r="AX48" s="26">
        <v>2.0</v>
      </c>
      <c r="AY48" s="26">
        <v>4.0</v>
      </c>
      <c r="AZ48" s="26">
        <v>6.0</v>
      </c>
      <c r="BA48" s="26"/>
      <c r="BB48" s="26"/>
      <c r="BC48" s="44" t="str">
        <f t="shared" si="2"/>
        <v> Habitats for marine species, Stabilize shorelines, Are important carbon sinks, Can be harmful to human health</v>
      </c>
      <c r="BD48" s="46"/>
      <c r="BH48" s="1" t="s">
        <v>133</v>
      </c>
      <c r="BI48" s="1" t="s">
        <v>135</v>
      </c>
      <c r="BJ48" s="1" t="s">
        <v>136</v>
      </c>
      <c r="BK48" s="1" t="s">
        <v>191</v>
      </c>
      <c r="BP48" s="37">
        <v>1.0</v>
      </c>
      <c r="BU48" s="38">
        <v>5.0</v>
      </c>
    </row>
    <row r="49" ht="15.75" customHeight="1">
      <c r="A49" s="39">
        <v>47.0</v>
      </c>
      <c r="B49" s="39" t="s">
        <v>79</v>
      </c>
      <c r="C49" s="37"/>
      <c r="D49" s="40" t="s">
        <v>44</v>
      </c>
      <c r="E49" s="38" t="s">
        <v>172</v>
      </c>
      <c r="F49" s="37" t="s">
        <v>96</v>
      </c>
      <c r="G49" s="37" t="s">
        <v>47</v>
      </c>
      <c r="H49" s="37" t="s">
        <v>148</v>
      </c>
      <c r="I49" s="37" t="s">
        <v>98</v>
      </c>
      <c r="J49" s="37"/>
      <c r="K49" s="37"/>
      <c r="L49" s="40"/>
      <c r="M49" s="38" t="s">
        <v>112</v>
      </c>
      <c r="N49" s="37"/>
      <c r="O49" s="37" t="s">
        <v>84</v>
      </c>
      <c r="P49" s="37"/>
      <c r="Q49" s="37">
        <v>1.0</v>
      </c>
      <c r="R49" s="31" t="str">
        <f t="shared" si="5"/>
        <v> Relaxation</v>
      </c>
      <c r="S49" s="37"/>
      <c r="T49" s="37" t="s">
        <v>54</v>
      </c>
      <c r="U49" s="37" t="s">
        <v>74</v>
      </c>
      <c r="V49" s="3" t="s">
        <v>56</v>
      </c>
      <c r="W49" s="37">
        <v>5.0</v>
      </c>
      <c r="X49" s="5">
        <v>5.0</v>
      </c>
      <c r="Y49" s="38">
        <v>5.0</v>
      </c>
      <c r="Z49" s="37">
        <v>5.0</v>
      </c>
      <c r="AA49" s="37">
        <v>5.0</v>
      </c>
      <c r="AB49" s="37">
        <v>5.0</v>
      </c>
      <c r="AC49" s="37">
        <v>5.0</v>
      </c>
      <c r="AD49" s="37">
        <v>5.0</v>
      </c>
      <c r="AE49" s="37">
        <v>5.0</v>
      </c>
      <c r="AF49" s="40"/>
      <c r="AG49" s="38">
        <v>5.0</v>
      </c>
      <c r="AH49" s="3">
        <v>5.0</v>
      </c>
      <c r="AI49" s="37">
        <v>5.0</v>
      </c>
      <c r="AJ49" s="3">
        <v>5.0</v>
      </c>
      <c r="AK49" s="3">
        <v>5.0</v>
      </c>
      <c r="AL49" s="40" t="s">
        <v>172</v>
      </c>
      <c r="AM49" s="38">
        <v>5.0</v>
      </c>
      <c r="AN49" s="42" t="str">
        <f t="shared" si="1"/>
        <v> Do voluntary environmental work</v>
      </c>
      <c r="AO49" s="3"/>
      <c r="AP49" s="55" t="s">
        <v>172</v>
      </c>
      <c r="AQ49" s="55"/>
      <c r="AR49" s="55" t="s">
        <v>172</v>
      </c>
      <c r="AS49" s="55" t="s">
        <v>172</v>
      </c>
      <c r="AT49" s="55" t="s">
        <v>172</v>
      </c>
      <c r="AU49" s="55" t="s">
        <v>172</v>
      </c>
      <c r="AV49" s="55" t="s">
        <v>172</v>
      </c>
      <c r="AW49" s="43" t="s">
        <v>172</v>
      </c>
      <c r="AX49" s="26"/>
      <c r="AY49" s="26"/>
      <c r="AZ49" s="26"/>
      <c r="BA49" s="26"/>
      <c r="BB49" s="26"/>
      <c r="BC49" s="44" t="str">
        <f t="shared" si="2"/>
        <v>-</v>
      </c>
      <c r="BD49" s="46"/>
      <c r="BE49" s="56" t="s">
        <v>205</v>
      </c>
      <c r="BH49" s="1" t="s">
        <v>172</v>
      </c>
      <c r="BP49" s="37">
        <v>1.0</v>
      </c>
      <c r="BU49" s="38">
        <v>7.0</v>
      </c>
    </row>
    <row r="50" ht="15.75" customHeight="1">
      <c r="A50" s="39">
        <v>48.0</v>
      </c>
      <c r="B50" s="39" t="s">
        <v>79</v>
      </c>
      <c r="C50" s="37"/>
      <c r="D50" s="40" t="s">
        <v>44</v>
      </c>
      <c r="E50" s="38" t="s">
        <v>45</v>
      </c>
      <c r="F50" s="37" t="s">
        <v>90</v>
      </c>
      <c r="G50" s="37" t="s">
        <v>81</v>
      </c>
      <c r="H50" s="37" t="s">
        <v>148</v>
      </c>
      <c r="I50" s="37" t="s">
        <v>98</v>
      </c>
      <c r="J50" s="37"/>
      <c r="K50" s="37"/>
      <c r="L50" s="40"/>
      <c r="M50" s="38" t="s">
        <v>112</v>
      </c>
      <c r="N50" s="37"/>
      <c r="O50" s="37" t="s">
        <v>206</v>
      </c>
      <c r="P50" s="37"/>
      <c r="Q50" s="37">
        <v>1.0</v>
      </c>
      <c r="R50" s="31" t="str">
        <f t="shared" si="5"/>
        <v> Relaxation</v>
      </c>
      <c r="S50" s="37"/>
      <c r="T50" s="37" t="s">
        <v>54</v>
      </c>
      <c r="U50" s="37" t="s">
        <v>74</v>
      </c>
      <c r="V50" s="3" t="s">
        <v>56</v>
      </c>
      <c r="W50" s="37">
        <v>5.0</v>
      </c>
      <c r="X50" s="5">
        <v>5.0</v>
      </c>
      <c r="Y50" s="38">
        <v>5.0</v>
      </c>
      <c r="Z50" s="37">
        <v>5.0</v>
      </c>
      <c r="AA50" s="37">
        <v>5.0</v>
      </c>
      <c r="AB50" s="37">
        <v>5.0</v>
      </c>
      <c r="AC50" s="37">
        <v>5.0</v>
      </c>
      <c r="AD50" s="37">
        <v>5.0</v>
      </c>
      <c r="AE50" s="37">
        <v>5.0</v>
      </c>
      <c r="AF50" s="40"/>
      <c r="AG50" s="38">
        <v>5.0</v>
      </c>
      <c r="AH50" s="3">
        <v>5.0</v>
      </c>
      <c r="AI50" s="37">
        <v>5.0</v>
      </c>
      <c r="AJ50" s="3">
        <v>5.0</v>
      </c>
      <c r="AK50" s="3">
        <v>5.0</v>
      </c>
      <c r="AL50" s="40">
        <v>5.0</v>
      </c>
      <c r="AM50" s="38">
        <v>7.0</v>
      </c>
      <c r="AN50" s="42" t="str">
        <f t="shared" si="1"/>
        <v> None of the above</v>
      </c>
      <c r="AO50" s="3"/>
      <c r="AP50" s="3">
        <v>4.0</v>
      </c>
      <c r="AQ50" s="3">
        <v>4.0</v>
      </c>
      <c r="AR50" s="3">
        <v>5.0</v>
      </c>
      <c r="AS50" s="3">
        <v>5.0</v>
      </c>
      <c r="AT50" s="3">
        <v>5.0</v>
      </c>
      <c r="AU50" s="3">
        <v>5.0</v>
      </c>
      <c r="AV50" s="3" t="s">
        <v>63</v>
      </c>
      <c r="AW50" s="43">
        <v>1.0</v>
      </c>
      <c r="AX50" s="26">
        <v>2.0</v>
      </c>
      <c r="AY50" s="26">
        <v>4.0</v>
      </c>
      <c r="AZ50" s="26">
        <v>5.0</v>
      </c>
      <c r="BA50" s="26"/>
      <c r="BB50" s="26"/>
      <c r="BC50" s="44" t="str">
        <f t="shared" si="2"/>
        <v> Habitats for marine species, Stabilize shorelines, Are important carbon sinks, Improve fishing</v>
      </c>
      <c r="BD50" s="46"/>
      <c r="BH50" s="1" t="s">
        <v>133</v>
      </c>
      <c r="BI50" s="1" t="s">
        <v>135</v>
      </c>
      <c r="BJ50" s="1" t="s">
        <v>136</v>
      </c>
      <c r="BK50" s="1" t="s">
        <v>137</v>
      </c>
      <c r="BP50" s="37">
        <v>1.0</v>
      </c>
      <c r="BU50" s="38">
        <v>3.0</v>
      </c>
    </row>
    <row r="51" ht="15.75" customHeight="1">
      <c r="A51" s="39">
        <v>49.0</v>
      </c>
      <c r="B51" s="39" t="s">
        <v>79</v>
      </c>
      <c r="C51" s="37"/>
      <c r="D51" s="40" t="s">
        <v>44</v>
      </c>
      <c r="E51" s="38" t="s">
        <v>45</v>
      </c>
      <c r="F51" s="37" t="s">
        <v>68</v>
      </c>
      <c r="G51" s="37" t="s">
        <v>81</v>
      </c>
      <c r="H51" s="37" t="s">
        <v>69</v>
      </c>
      <c r="I51" s="37" t="s">
        <v>82</v>
      </c>
      <c r="J51" s="37"/>
      <c r="K51" s="37"/>
      <c r="L51" s="40"/>
      <c r="M51" s="38" t="s">
        <v>112</v>
      </c>
      <c r="N51" s="37"/>
      <c r="O51" s="37" t="s">
        <v>84</v>
      </c>
      <c r="P51" s="37"/>
      <c r="Q51" s="37">
        <v>1.0</v>
      </c>
      <c r="R51" s="31" t="str">
        <f t="shared" si="5"/>
        <v> Relaxation</v>
      </c>
      <c r="S51" s="37"/>
      <c r="T51" s="37" t="s">
        <v>146</v>
      </c>
      <c r="U51" s="37" t="s">
        <v>74</v>
      </c>
      <c r="V51" s="3" t="s">
        <v>56</v>
      </c>
      <c r="W51" s="37">
        <v>5.0</v>
      </c>
      <c r="X51" s="5">
        <v>5.0</v>
      </c>
      <c r="Y51" s="38">
        <v>5.0</v>
      </c>
      <c r="Z51" s="37">
        <v>5.0</v>
      </c>
      <c r="AA51" s="37">
        <v>5.0</v>
      </c>
      <c r="AB51" s="37">
        <v>5.0</v>
      </c>
      <c r="AC51" s="37">
        <v>5.0</v>
      </c>
      <c r="AD51" s="37">
        <v>5.0</v>
      </c>
      <c r="AE51" s="37">
        <v>5.0</v>
      </c>
      <c r="AF51" s="40"/>
      <c r="AG51" s="38">
        <v>5.0</v>
      </c>
      <c r="AH51" s="3">
        <v>5.0</v>
      </c>
      <c r="AI51" s="37">
        <v>5.0</v>
      </c>
      <c r="AJ51" s="3">
        <v>5.0</v>
      </c>
      <c r="AK51" s="3">
        <v>5.0</v>
      </c>
      <c r="AL51" s="54" t="s">
        <v>172</v>
      </c>
      <c r="AM51" s="38">
        <v>3.0</v>
      </c>
      <c r="AN51" s="42" t="str">
        <f t="shared" si="1"/>
        <v> Beach clean or litter collection</v>
      </c>
      <c r="AO51" s="3"/>
      <c r="AP51" s="3">
        <v>4.0</v>
      </c>
      <c r="AQ51" s="3">
        <v>2.0</v>
      </c>
      <c r="AR51" s="3">
        <v>5.0</v>
      </c>
      <c r="AS51" s="3">
        <v>5.0</v>
      </c>
      <c r="AT51" s="3">
        <v>5.0</v>
      </c>
      <c r="AU51" s="3">
        <v>5.0</v>
      </c>
      <c r="AV51" s="3" t="s">
        <v>63</v>
      </c>
      <c r="AW51" s="43">
        <v>1.0</v>
      </c>
      <c r="AX51" s="26">
        <v>2.0</v>
      </c>
      <c r="AY51" s="26">
        <v>4.0</v>
      </c>
      <c r="AZ51" s="26">
        <v>5.0</v>
      </c>
      <c r="BA51" s="26"/>
      <c r="BB51" s="26"/>
      <c r="BC51" s="44" t="str">
        <f t="shared" si="2"/>
        <v> Habitats for marine species, Stabilize shorelines, Are important carbon sinks, Improve fishing</v>
      </c>
      <c r="BD51" s="46"/>
      <c r="BH51" s="1" t="s">
        <v>133</v>
      </c>
      <c r="BI51" s="1" t="s">
        <v>135</v>
      </c>
      <c r="BJ51" s="1" t="s">
        <v>136</v>
      </c>
      <c r="BK51" s="1" t="s">
        <v>137</v>
      </c>
      <c r="BP51" s="37">
        <v>1.0</v>
      </c>
      <c r="BU51" s="54" t="s">
        <v>172</v>
      </c>
    </row>
    <row r="52" ht="15.75" customHeight="1">
      <c r="A52" s="39">
        <v>50.0</v>
      </c>
      <c r="B52" s="39" t="s">
        <v>79</v>
      </c>
      <c r="C52" s="37"/>
      <c r="D52" s="40" t="s">
        <v>44</v>
      </c>
      <c r="E52" s="38" t="s">
        <v>45</v>
      </c>
      <c r="F52" s="37" t="s">
        <v>68</v>
      </c>
      <c r="G52" s="37" t="s">
        <v>81</v>
      </c>
      <c r="H52" s="37" t="s">
        <v>168</v>
      </c>
      <c r="I52" s="37" t="s">
        <v>49</v>
      </c>
      <c r="J52" s="37"/>
      <c r="K52" s="37"/>
      <c r="L52" s="40"/>
      <c r="M52" s="38" t="s">
        <v>207</v>
      </c>
      <c r="N52" s="37"/>
      <c r="O52" s="37" t="s">
        <v>84</v>
      </c>
      <c r="P52" s="37"/>
      <c r="Q52" s="37">
        <v>1.0</v>
      </c>
      <c r="R52" s="31" t="str">
        <f t="shared" si="5"/>
        <v> Relaxation</v>
      </c>
      <c r="S52" s="37"/>
      <c r="T52" s="37" t="s">
        <v>54</v>
      </c>
      <c r="U52" s="37" t="s">
        <v>74</v>
      </c>
      <c r="V52" s="3" t="s">
        <v>56</v>
      </c>
      <c r="W52" s="37">
        <v>5.0</v>
      </c>
      <c r="X52" s="5">
        <v>5.0</v>
      </c>
      <c r="Y52" s="38">
        <v>5.0</v>
      </c>
      <c r="Z52" s="37">
        <v>5.0</v>
      </c>
      <c r="AA52" s="37">
        <v>5.0</v>
      </c>
      <c r="AB52" s="37">
        <v>5.0</v>
      </c>
      <c r="AC52" s="37">
        <v>5.0</v>
      </c>
      <c r="AD52" s="37">
        <v>5.0</v>
      </c>
      <c r="AE52" s="37">
        <v>5.0</v>
      </c>
      <c r="AF52" s="40"/>
      <c r="AG52" s="38">
        <v>4.0</v>
      </c>
      <c r="AH52" s="3">
        <v>5.0</v>
      </c>
      <c r="AI52" s="37">
        <v>5.0</v>
      </c>
      <c r="AJ52" s="3">
        <v>5.0</v>
      </c>
      <c r="AK52" s="3">
        <v>5.0</v>
      </c>
      <c r="AL52" s="54" t="s">
        <v>172</v>
      </c>
      <c r="AM52" s="54" t="s">
        <v>172</v>
      </c>
      <c r="AN52" s="42" t="str">
        <f t="shared" si="1"/>
        <v>-</v>
      </c>
      <c r="AO52" s="3"/>
      <c r="AP52" s="3">
        <v>4.0</v>
      </c>
      <c r="AQ52" s="3">
        <v>2.0</v>
      </c>
      <c r="AR52" s="3">
        <v>5.0</v>
      </c>
      <c r="AS52" s="3">
        <v>5.0</v>
      </c>
      <c r="AT52" s="3">
        <v>5.0</v>
      </c>
      <c r="AU52" s="3">
        <v>5.0</v>
      </c>
      <c r="AV52" s="3" t="s">
        <v>208</v>
      </c>
      <c r="AW52" s="43">
        <v>1.0</v>
      </c>
      <c r="AX52" s="26">
        <v>2.0</v>
      </c>
      <c r="AY52" s="26">
        <v>4.0</v>
      </c>
      <c r="AZ52" s="26"/>
      <c r="BA52" s="26"/>
      <c r="BB52" s="26"/>
      <c r="BC52" s="44" t="str">
        <f t="shared" si="2"/>
        <v> Habitats for marine species, Stabilize shorelines, Are important carbon sinks</v>
      </c>
      <c r="BD52" s="46"/>
      <c r="BH52" s="1" t="s">
        <v>133</v>
      </c>
      <c r="BI52" s="1" t="s">
        <v>135</v>
      </c>
      <c r="BJ52" s="1" t="s">
        <v>136</v>
      </c>
      <c r="BP52" s="37">
        <v>1.0</v>
      </c>
      <c r="BQ52" s="1">
        <v>5.0</v>
      </c>
      <c r="BR52" s="1">
        <v>7.0</v>
      </c>
      <c r="BU52" s="38" t="s">
        <v>172</v>
      </c>
    </row>
    <row r="53" ht="15.75" customHeight="1">
      <c r="A53" s="39">
        <v>51.0</v>
      </c>
      <c r="B53" s="39" t="s">
        <v>79</v>
      </c>
      <c r="C53" s="37"/>
      <c r="D53" s="40" t="s">
        <v>44</v>
      </c>
      <c r="E53" s="54" t="s">
        <v>172</v>
      </c>
      <c r="F53" s="37" t="s">
        <v>96</v>
      </c>
      <c r="G53" s="37" t="s">
        <v>47</v>
      </c>
      <c r="H53" s="37" t="s">
        <v>148</v>
      </c>
      <c r="I53" s="37" t="s">
        <v>91</v>
      </c>
      <c r="J53" s="37"/>
      <c r="K53" s="37" t="s">
        <v>98</v>
      </c>
      <c r="L53" s="40"/>
      <c r="M53" s="38" t="s">
        <v>51</v>
      </c>
      <c r="N53" s="37"/>
      <c r="O53" s="37" t="s">
        <v>84</v>
      </c>
      <c r="P53" s="37"/>
      <c r="Q53" s="37" t="s">
        <v>71</v>
      </c>
      <c r="R53" s="31" t="str">
        <f>SUBSTITUTE(SUBSTITUTE(SUBSTITUTE(SUBSTITUTE(Q53,"1"," Relaxation"),"5"," Time in nature/enjoying nature"),"7"," Photography"),"2"," Bird watching")</f>
        <v> Relaxation, Time in nature/enjoying nature, Photography</v>
      </c>
      <c r="S53" s="37"/>
      <c r="T53" s="37" t="s">
        <v>54</v>
      </c>
      <c r="U53" s="37" t="s">
        <v>74</v>
      </c>
      <c r="V53" s="3" t="s">
        <v>56</v>
      </c>
      <c r="W53" s="37">
        <v>5.0</v>
      </c>
      <c r="X53" s="5">
        <v>5.0</v>
      </c>
      <c r="Y53" s="38">
        <v>5.0</v>
      </c>
      <c r="Z53" s="37">
        <v>5.0</v>
      </c>
      <c r="AA53" s="37">
        <v>5.0</v>
      </c>
      <c r="AB53" s="37">
        <v>5.0</v>
      </c>
      <c r="AC53" s="37">
        <v>5.0</v>
      </c>
      <c r="AD53" s="37">
        <v>5.0</v>
      </c>
      <c r="AE53" s="37">
        <v>5.0</v>
      </c>
      <c r="AF53" s="40"/>
      <c r="AG53" s="38">
        <v>5.0</v>
      </c>
      <c r="AH53" s="3">
        <v>5.0</v>
      </c>
      <c r="AI53" s="37">
        <v>5.0</v>
      </c>
      <c r="AJ53" s="3">
        <v>5.0</v>
      </c>
      <c r="AK53" s="3">
        <v>5.0</v>
      </c>
      <c r="AL53" s="40" t="s">
        <v>172</v>
      </c>
      <c r="AM53" s="38" t="s">
        <v>172</v>
      </c>
      <c r="AN53" s="42" t="str">
        <f t="shared" si="1"/>
        <v>-</v>
      </c>
      <c r="AO53" s="3"/>
      <c r="AP53" s="3">
        <v>4.0</v>
      </c>
      <c r="AQ53" s="3">
        <v>2.0</v>
      </c>
      <c r="AR53" s="3">
        <v>5.0</v>
      </c>
      <c r="AS53" s="3">
        <v>5.0</v>
      </c>
      <c r="AT53" s="3">
        <v>5.0</v>
      </c>
      <c r="AU53" s="3">
        <v>5.0</v>
      </c>
      <c r="AV53" s="3" t="s">
        <v>204</v>
      </c>
      <c r="AW53" s="43">
        <v>1.0</v>
      </c>
      <c r="AX53" s="26">
        <v>2.0</v>
      </c>
      <c r="AY53" s="26">
        <v>4.0</v>
      </c>
      <c r="AZ53" s="26">
        <v>6.0</v>
      </c>
      <c r="BA53" s="26"/>
      <c r="BB53" s="26"/>
      <c r="BC53" s="44" t="str">
        <f t="shared" si="2"/>
        <v> Habitats for marine species, Stabilize shorelines, Are important carbon sinks, Can be harmful to human health</v>
      </c>
      <c r="BD53" s="46"/>
      <c r="BH53" s="1" t="s">
        <v>133</v>
      </c>
      <c r="BI53" s="1" t="s">
        <v>135</v>
      </c>
      <c r="BJ53" s="1" t="s">
        <v>136</v>
      </c>
      <c r="BK53" s="1" t="s">
        <v>191</v>
      </c>
      <c r="BP53" s="57">
        <v>1.0</v>
      </c>
      <c r="BU53" s="58">
        <v>2.0</v>
      </c>
    </row>
    <row r="54" ht="15.75" customHeight="1">
      <c r="A54" s="59">
        <v>52.0</v>
      </c>
      <c r="B54" s="59" t="s">
        <v>79</v>
      </c>
      <c r="C54" s="57"/>
      <c r="D54" s="60" t="s">
        <v>44</v>
      </c>
      <c r="E54" s="58" t="s">
        <v>172</v>
      </c>
      <c r="F54" s="57" t="s">
        <v>90</v>
      </c>
      <c r="G54" s="57" t="s">
        <v>47</v>
      </c>
      <c r="H54" s="57" t="s">
        <v>148</v>
      </c>
      <c r="I54" s="57" t="s">
        <v>98</v>
      </c>
      <c r="J54" s="57"/>
      <c r="K54" s="57"/>
      <c r="L54" s="60"/>
      <c r="M54" s="58" t="s">
        <v>112</v>
      </c>
      <c r="N54" s="57"/>
      <c r="O54" s="57" t="s">
        <v>84</v>
      </c>
      <c r="P54" s="57"/>
      <c r="Q54" s="57">
        <v>1.0</v>
      </c>
      <c r="R54" s="31" t="str">
        <f t="shared" ref="R54:R56" si="6">SUBSTITUTE(SUBSTITUTE(SUBSTITUTE(SUBSTITUTE(Q54,"1"," Relaxation"),"5"," Time in nature"),"7"," Photography"),"2"," Bird watching")</f>
        <v> Relaxation</v>
      </c>
      <c r="S54" s="57"/>
      <c r="T54" s="57" t="s">
        <v>73</v>
      </c>
      <c r="U54" s="57" t="s">
        <v>74</v>
      </c>
      <c r="V54" s="61" t="s">
        <v>56</v>
      </c>
      <c r="W54" s="57">
        <v>5.0</v>
      </c>
      <c r="X54" s="62">
        <v>5.0</v>
      </c>
      <c r="Y54" s="58">
        <v>5.0</v>
      </c>
      <c r="Z54" s="57">
        <v>5.0</v>
      </c>
      <c r="AA54" s="57">
        <v>5.0</v>
      </c>
      <c r="AB54" s="57">
        <v>5.0</v>
      </c>
      <c r="AC54" s="57">
        <v>5.0</v>
      </c>
      <c r="AD54" s="57">
        <v>5.0</v>
      </c>
      <c r="AE54" s="57">
        <v>5.0</v>
      </c>
      <c r="AF54" s="60"/>
      <c r="AG54" s="58">
        <v>5.0</v>
      </c>
      <c r="AH54" s="61">
        <v>5.0</v>
      </c>
      <c r="AI54" s="57">
        <v>5.0</v>
      </c>
      <c r="AJ54" s="61">
        <v>5.0</v>
      </c>
      <c r="AK54" s="61">
        <v>5.0</v>
      </c>
      <c r="AL54" s="60" t="s">
        <v>172</v>
      </c>
      <c r="AM54" s="58">
        <v>2.0</v>
      </c>
      <c r="AN54" s="42" t="str">
        <f t="shared" si="1"/>
        <v> Attend public DENR meetings</v>
      </c>
      <c r="AO54" s="61"/>
      <c r="AP54" s="61">
        <v>5.0</v>
      </c>
      <c r="AQ54" s="61">
        <v>2.0</v>
      </c>
      <c r="AR54" s="61">
        <v>5.0</v>
      </c>
      <c r="AS54" s="61">
        <v>5.0</v>
      </c>
      <c r="AT54" s="61">
        <v>5.0</v>
      </c>
      <c r="AU54" s="61">
        <v>5.0</v>
      </c>
      <c r="AV54" s="61" t="s">
        <v>196</v>
      </c>
      <c r="AW54" s="63">
        <v>1.0</v>
      </c>
      <c r="AX54" s="26">
        <v>2.0</v>
      </c>
      <c r="AY54" s="26">
        <v>4.0</v>
      </c>
      <c r="AZ54" s="26">
        <v>5.0</v>
      </c>
      <c r="BA54" s="26">
        <v>6.0</v>
      </c>
      <c r="BB54" s="26"/>
      <c r="BC54" s="44" t="str">
        <f t="shared" si="2"/>
        <v> Habitats for marine species, Stabilize shorelines, Are important carbon sinks, Improve fishing, Can be harmful to human health</v>
      </c>
      <c r="BD54" s="64"/>
      <c r="BH54" s="1" t="s">
        <v>133</v>
      </c>
      <c r="BI54" s="1" t="s">
        <v>135</v>
      </c>
      <c r="BJ54" s="1" t="s">
        <v>136</v>
      </c>
      <c r="BK54" s="1" t="s">
        <v>137</v>
      </c>
      <c r="BL54" s="1" t="s">
        <v>191</v>
      </c>
      <c r="BP54" s="37">
        <v>1.0</v>
      </c>
      <c r="BU54" s="37">
        <v>3.0</v>
      </c>
    </row>
    <row r="55" ht="15.75" customHeight="1">
      <c r="A55" s="39">
        <v>53.0</v>
      </c>
      <c r="B55" s="39" t="s">
        <v>79</v>
      </c>
      <c r="C55" s="37"/>
      <c r="D55" s="37" t="s">
        <v>44</v>
      </c>
      <c r="E55" s="37" t="s">
        <v>45</v>
      </c>
      <c r="F55" s="37" t="s">
        <v>68</v>
      </c>
      <c r="G55" s="37" t="s">
        <v>81</v>
      </c>
      <c r="H55" s="37" t="s">
        <v>69</v>
      </c>
      <c r="I55" s="37" t="s">
        <v>82</v>
      </c>
      <c r="J55" s="37"/>
      <c r="K55" s="37"/>
      <c r="L55" s="37"/>
      <c r="M55" s="37" t="s">
        <v>112</v>
      </c>
      <c r="N55" s="37"/>
      <c r="O55" s="37" t="s">
        <v>206</v>
      </c>
      <c r="P55" s="37"/>
      <c r="Q55" s="37">
        <v>1.0</v>
      </c>
      <c r="R55" s="31" t="str">
        <f t="shared" si="6"/>
        <v> Relaxation</v>
      </c>
      <c r="S55" s="37"/>
      <c r="T55" s="37" t="s">
        <v>114</v>
      </c>
      <c r="U55" s="37" t="s">
        <v>74</v>
      </c>
      <c r="V55" s="3" t="s">
        <v>56</v>
      </c>
      <c r="W55" s="37">
        <v>5.0</v>
      </c>
      <c r="X55" s="3">
        <v>5.0</v>
      </c>
      <c r="Y55" s="37">
        <v>5.0</v>
      </c>
      <c r="Z55" s="37">
        <v>5.0</v>
      </c>
      <c r="AA55" s="37">
        <v>5.0</v>
      </c>
      <c r="AB55" s="37">
        <v>5.0</v>
      </c>
      <c r="AC55" s="37">
        <v>5.0</v>
      </c>
      <c r="AD55" s="37">
        <v>5.0</v>
      </c>
      <c r="AE55" s="37">
        <v>5.0</v>
      </c>
      <c r="AF55" s="37"/>
      <c r="AG55" s="37">
        <v>4.0</v>
      </c>
      <c r="AH55" s="3">
        <v>5.0</v>
      </c>
      <c r="AI55" s="37">
        <v>5.0</v>
      </c>
      <c r="AJ55" s="3">
        <v>5.0</v>
      </c>
      <c r="AK55" s="3">
        <v>5.0</v>
      </c>
      <c r="AL55" s="37"/>
      <c r="AM55" s="37">
        <v>3.0</v>
      </c>
      <c r="AN55" s="42" t="str">
        <f t="shared" si="1"/>
        <v> Beach clean or litter collection</v>
      </c>
      <c r="AO55" s="3"/>
      <c r="AP55" s="3">
        <v>4.0</v>
      </c>
      <c r="AQ55" s="3">
        <v>3.0</v>
      </c>
      <c r="AR55" s="3">
        <v>5.0</v>
      </c>
      <c r="AS55" s="3">
        <v>5.0</v>
      </c>
      <c r="AT55" s="3">
        <v>5.0</v>
      </c>
      <c r="AU55" s="3">
        <v>5.0</v>
      </c>
      <c r="AV55" s="3" t="s">
        <v>209</v>
      </c>
      <c r="AW55" s="55">
        <v>1.0</v>
      </c>
      <c r="AX55" s="26">
        <v>5.0</v>
      </c>
      <c r="AY55" s="26">
        <v>6.0</v>
      </c>
      <c r="AZ55" s="26"/>
      <c r="BA55" s="26"/>
      <c r="BB55" s="26"/>
      <c r="BC55" s="44" t="str">
        <f t="shared" si="2"/>
        <v> Habitats for marine species, Improve fishing, Can be harmful to human health</v>
      </c>
      <c r="BD55" s="46"/>
      <c r="BH55" s="1" t="s">
        <v>133</v>
      </c>
      <c r="BI55" s="1" t="s">
        <v>137</v>
      </c>
      <c r="BJ55" s="1" t="s">
        <v>191</v>
      </c>
      <c r="BP55" s="37">
        <v>1.0</v>
      </c>
      <c r="BU55" s="37">
        <v>3.0</v>
      </c>
    </row>
    <row r="56" ht="15.75" customHeight="1">
      <c r="A56" s="39">
        <v>54.0</v>
      </c>
      <c r="B56" s="39" t="s">
        <v>79</v>
      </c>
      <c r="C56" s="37"/>
      <c r="D56" s="37" t="s">
        <v>44</v>
      </c>
      <c r="E56" s="37" t="s">
        <v>172</v>
      </c>
      <c r="F56" s="37" t="s">
        <v>68</v>
      </c>
      <c r="G56" s="37" t="s">
        <v>47</v>
      </c>
      <c r="H56" s="37" t="s">
        <v>69</v>
      </c>
      <c r="I56" s="37" t="s">
        <v>82</v>
      </c>
      <c r="J56" s="37"/>
      <c r="K56" s="37"/>
      <c r="L56" s="37"/>
      <c r="M56" s="37" t="s">
        <v>112</v>
      </c>
      <c r="N56" s="37"/>
      <c r="O56" s="37" t="s">
        <v>206</v>
      </c>
      <c r="P56" s="37"/>
      <c r="Q56" s="37">
        <v>1.0</v>
      </c>
      <c r="R56" s="31" t="str">
        <f t="shared" si="6"/>
        <v> Relaxation</v>
      </c>
      <c r="S56" s="37"/>
      <c r="T56" s="37" t="s">
        <v>114</v>
      </c>
      <c r="U56" s="37" t="s">
        <v>172</v>
      </c>
      <c r="V56" s="3" t="s">
        <v>56</v>
      </c>
      <c r="W56" s="37">
        <v>5.0</v>
      </c>
      <c r="X56" s="3">
        <v>5.0</v>
      </c>
      <c r="Y56" s="37">
        <v>4.0</v>
      </c>
      <c r="Z56" s="37">
        <v>5.0</v>
      </c>
      <c r="AA56" s="37">
        <v>5.0</v>
      </c>
      <c r="AB56" s="37">
        <v>5.0</v>
      </c>
      <c r="AC56" s="37">
        <v>5.0</v>
      </c>
      <c r="AD56" s="37">
        <v>5.0</v>
      </c>
      <c r="AE56" s="37">
        <v>5.0</v>
      </c>
      <c r="AF56" s="37"/>
      <c r="AG56" s="37">
        <v>5.0</v>
      </c>
      <c r="AH56" s="3">
        <v>4.0</v>
      </c>
      <c r="AI56" s="37">
        <v>5.0</v>
      </c>
      <c r="AJ56" s="3">
        <v>5.0</v>
      </c>
      <c r="AK56" s="3">
        <v>5.0</v>
      </c>
      <c r="AL56" s="37" t="s">
        <v>172</v>
      </c>
      <c r="AM56" s="37">
        <v>3.0</v>
      </c>
      <c r="AN56" s="42" t="str">
        <f t="shared" si="1"/>
        <v> Beach clean or litter collection</v>
      </c>
      <c r="AO56" s="3"/>
      <c r="AP56" s="3">
        <v>4.0</v>
      </c>
      <c r="AQ56" s="3">
        <v>5.0</v>
      </c>
      <c r="AR56" s="3">
        <v>5.0</v>
      </c>
      <c r="AS56" s="3">
        <v>5.0</v>
      </c>
      <c r="AT56" s="3">
        <v>5.0</v>
      </c>
      <c r="AU56" s="3">
        <v>5.0</v>
      </c>
      <c r="AV56" s="3" t="s">
        <v>210</v>
      </c>
      <c r="AW56" s="43">
        <v>1.0</v>
      </c>
      <c r="AX56" s="26">
        <v>2.0</v>
      </c>
      <c r="AY56" s="26">
        <v>5.0</v>
      </c>
      <c r="AZ56" s="26">
        <v>6.0</v>
      </c>
      <c r="BA56" s="26"/>
      <c r="BB56" s="26"/>
      <c r="BC56" s="44" t="str">
        <f t="shared" si="2"/>
        <v> Habitats for marine species, Stabilize shorelines, Improve fishing, Can be harmful to human health</v>
      </c>
      <c r="BD56" s="46"/>
      <c r="BH56" s="1" t="s">
        <v>133</v>
      </c>
      <c r="BI56" s="1" t="s">
        <v>135</v>
      </c>
      <c r="BJ56" s="1" t="s">
        <v>137</v>
      </c>
      <c r="BK56" s="1" t="s">
        <v>191</v>
      </c>
      <c r="BP56" s="20" t="s">
        <v>16</v>
      </c>
      <c r="BU56" s="21" t="s">
        <v>35</v>
      </c>
    </row>
    <row r="57" ht="84.0" customHeight="1">
      <c r="A57" s="2" t="s">
        <v>0</v>
      </c>
      <c r="B57" s="2" t="s">
        <v>2</v>
      </c>
      <c r="C57" s="2" t="s">
        <v>3</v>
      </c>
      <c r="D57" s="4" t="s">
        <v>4</v>
      </c>
      <c r="E57" s="23" t="s">
        <v>5</v>
      </c>
      <c r="F57" s="24" t="s">
        <v>6</v>
      </c>
      <c r="G57" s="24" t="s">
        <v>7</v>
      </c>
      <c r="H57" s="24" t="s">
        <v>8</v>
      </c>
      <c r="I57" s="24" t="s">
        <v>9</v>
      </c>
      <c r="J57" s="24" t="s">
        <v>10</v>
      </c>
      <c r="K57" s="24" t="s">
        <v>11</v>
      </c>
      <c r="L57" s="27" t="s">
        <v>10</v>
      </c>
      <c r="M57" s="29" t="s">
        <v>12</v>
      </c>
      <c r="N57" s="20" t="s">
        <v>10</v>
      </c>
      <c r="O57" s="20" t="s">
        <v>14</v>
      </c>
      <c r="P57" s="20" t="s">
        <v>10</v>
      </c>
      <c r="Q57" s="20" t="s">
        <v>16</v>
      </c>
      <c r="R57" s="31" t="s">
        <v>16</v>
      </c>
      <c r="S57" s="32" t="s">
        <v>10</v>
      </c>
      <c r="T57" s="20" t="s">
        <v>19</v>
      </c>
      <c r="U57" s="20" t="s">
        <v>20</v>
      </c>
      <c r="V57" s="3" t="s">
        <v>21</v>
      </c>
      <c r="W57" s="20" t="s">
        <v>22</v>
      </c>
      <c r="X57" s="5" t="s">
        <v>18</v>
      </c>
      <c r="Y57" s="29" t="s">
        <v>23</v>
      </c>
      <c r="Z57" s="20" t="s">
        <v>24</v>
      </c>
      <c r="AA57" s="20" t="s">
        <v>25</v>
      </c>
      <c r="AB57" s="20" t="s">
        <v>26</v>
      </c>
      <c r="AC57" s="20" t="s">
        <v>27</v>
      </c>
      <c r="AD57" s="20" t="s">
        <v>28</v>
      </c>
      <c r="AE57" s="20" t="s">
        <v>29</v>
      </c>
      <c r="AF57" s="34" t="s">
        <v>211</v>
      </c>
      <c r="AG57" s="29" t="s">
        <v>32</v>
      </c>
      <c r="AH57" s="3" t="s">
        <v>1</v>
      </c>
      <c r="AI57" s="20" t="s">
        <v>33</v>
      </c>
      <c r="AJ57" s="3" t="s">
        <v>13</v>
      </c>
      <c r="AK57" s="3" t="s">
        <v>15</v>
      </c>
      <c r="AL57" s="34" t="s">
        <v>34</v>
      </c>
      <c r="AM57" s="21" t="s">
        <v>35</v>
      </c>
      <c r="AN57" s="35" t="s">
        <v>35</v>
      </c>
      <c r="AO57" s="3" t="s">
        <v>10</v>
      </c>
      <c r="AP57" s="3" t="s">
        <v>36</v>
      </c>
      <c r="AQ57" s="3" t="s">
        <v>37</v>
      </c>
      <c r="AR57" s="3" t="s">
        <v>38</v>
      </c>
      <c r="AS57" s="3" t="s">
        <v>39</v>
      </c>
      <c r="AT57" s="3" t="s">
        <v>40</v>
      </c>
      <c r="AU57" s="3" t="s">
        <v>41</v>
      </c>
      <c r="AV57" s="3" t="s">
        <v>42</v>
      </c>
      <c r="AW57" s="3"/>
      <c r="AX57" s="3"/>
      <c r="AY57" s="3"/>
      <c r="AZ57" s="3"/>
      <c r="BA57" s="3"/>
      <c r="BB57" s="3"/>
      <c r="BC57" s="36" t="s">
        <v>42</v>
      </c>
      <c r="BD57" s="3" t="s">
        <v>43</v>
      </c>
      <c r="BE57" s="1" t="s">
        <v>108</v>
      </c>
      <c r="BU57" s="65">
        <f>AVERAGE(BU2:BU55)</f>
        <v>3.647058824</v>
      </c>
    </row>
    <row r="58" ht="42.0" customHeight="1">
      <c r="C58" s="66"/>
      <c r="D58" s="66"/>
      <c r="E58" s="66"/>
      <c r="F58" s="66"/>
      <c r="H58" s="66"/>
      <c r="I58" s="66"/>
      <c r="J58" s="66"/>
      <c r="K58" s="66"/>
      <c r="L58" s="66"/>
      <c r="M58" s="66"/>
      <c r="N58" s="66"/>
      <c r="O58" s="66"/>
      <c r="P58" s="66"/>
      <c r="Q58" s="66"/>
      <c r="R58" s="14"/>
      <c r="S58" s="66"/>
      <c r="T58" s="66"/>
      <c r="U58" s="66"/>
      <c r="V58" s="14">
        <f>COUNTIF(V3:V56, "yes")</f>
        <v>49</v>
      </c>
      <c r="W58" s="65">
        <f t="shared" ref="W58:AM58" si="7">AVERAGE(W3:W56)</f>
        <v>4.326923077</v>
      </c>
      <c r="X58" s="11">
        <f t="shared" si="7"/>
        <v>4.622641509</v>
      </c>
      <c r="Y58" s="65">
        <f t="shared" si="7"/>
        <v>4.094339623</v>
      </c>
      <c r="Z58" s="65">
        <f t="shared" si="7"/>
        <v>4.075471698</v>
      </c>
      <c r="AA58" s="65">
        <f t="shared" si="7"/>
        <v>4.188679245</v>
      </c>
      <c r="AB58" s="65">
        <f t="shared" si="7"/>
        <v>4.685185185</v>
      </c>
      <c r="AC58" s="65">
        <f t="shared" si="7"/>
        <v>4.592592593</v>
      </c>
      <c r="AD58" s="65">
        <f t="shared" si="7"/>
        <v>4.264150943</v>
      </c>
      <c r="AE58" s="65">
        <f t="shared" si="7"/>
        <v>4.215686275</v>
      </c>
      <c r="AF58" s="65">
        <f t="shared" si="7"/>
        <v>3</v>
      </c>
      <c r="AG58" s="65">
        <f t="shared" si="7"/>
        <v>4.407407407</v>
      </c>
      <c r="AH58" s="11">
        <f t="shared" si="7"/>
        <v>4.660377358</v>
      </c>
      <c r="AI58" s="65">
        <f t="shared" si="7"/>
        <v>4.62962963</v>
      </c>
      <c r="AJ58" s="13">
        <f t="shared" si="7"/>
        <v>4.58490566</v>
      </c>
      <c r="AK58" s="13">
        <f t="shared" si="7"/>
        <v>4.547169811</v>
      </c>
      <c r="AL58" s="65">
        <f t="shared" si="7"/>
        <v>4.333333333</v>
      </c>
      <c r="AM58" s="65">
        <f t="shared" si="7"/>
        <v>4.428571429</v>
      </c>
      <c r="AN58" s="13"/>
      <c r="AO58" s="13"/>
      <c r="AP58" s="11">
        <f t="shared" ref="AP58:AU58" si="8">AVERAGE(AP3:AP56)</f>
        <v>3.339622642</v>
      </c>
      <c r="AQ58" s="11">
        <f t="shared" si="8"/>
        <v>2.867924528</v>
      </c>
      <c r="AR58" s="11">
        <f t="shared" si="8"/>
        <v>4.754716981</v>
      </c>
      <c r="AS58" s="11">
        <f t="shared" si="8"/>
        <v>4.58490566</v>
      </c>
      <c r="AT58" s="11">
        <f t="shared" si="8"/>
        <v>4.634615385</v>
      </c>
      <c r="AU58" s="11">
        <f t="shared" si="8"/>
        <v>4.754716981</v>
      </c>
      <c r="AV58" s="13"/>
      <c r="AW58" s="13"/>
      <c r="AX58" s="13"/>
      <c r="AY58" s="13"/>
      <c r="AZ58" s="13"/>
      <c r="BA58" s="13"/>
      <c r="BB58" s="13"/>
      <c r="BC58" s="65"/>
      <c r="BD58" s="26"/>
      <c r="BG58" s="67" t="s">
        <v>133</v>
      </c>
      <c r="BH58" s="67">
        <f>COUNTIF(BH3:BM56, " Habitats for marine species")</f>
        <v>49</v>
      </c>
      <c r="BI58" s="68">
        <f t="shared" ref="BI58:BI63" si="9">$BH58/52</f>
        <v>0.9423076923</v>
      </c>
      <c r="BP58" s="1">
        <f>COUNTIF($BP$2:$BS$55, "1")</f>
        <v>37</v>
      </c>
      <c r="BQ58" s="45">
        <f t="shared" ref="BQ58:BQ66" si="10">$BP58/52</f>
        <v>0.7115384615</v>
      </c>
      <c r="BR58" s="1" t="s">
        <v>212</v>
      </c>
      <c r="BU58" s="66"/>
    </row>
    <row r="59" ht="15.75" customHeight="1">
      <c r="C59" s="66"/>
      <c r="D59" s="66"/>
      <c r="E59" s="66"/>
      <c r="F59" s="66"/>
      <c r="H59" s="66"/>
      <c r="I59" s="66"/>
      <c r="J59" s="66"/>
      <c r="K59" s="66"/>
      <c r="L59" s="66"/>
      <c r="M59" s="66"/>
      <c r="N59" s="66"/>
      <c r="O59" s="66"/>
      <c r="P59" s="66"/>
      <c r="Q59" s="66"/>
      <c r="R59" s="14"/>
      <c r="S59" s="66"/>
      <c r="T59" s="66"/>
      <c r="U59" s="66"/>
      <c r="V59" s="14">
        <f>COUNTIF(V3:V56, "no")</f>
        <v>3</v>
      </c>
      <c r="W59" s="69"/>
      <c r="X59" s="17"/>
      <c r="Y59" s="69"/>
      <c r="Z59" s="69"/>
      <c r="AA59" s="69"/>
      <c r="AB59" s="69"/>
      <c r="AC59" s="69"/>
      <c r="AD59" s="69"/>
      <c r="AE59" s="69"/>
      <c r="AF59" s="69"/>
      <c r="AG59" s="66"/>
      <c r="AH59" s="15"/>
      <c r="AI59" s="66"/>
      <c r="AJ59" s="15"/>
      <c r="AK59" s="15"/>
      <c r="AL59" s="66"/>
      <c r="AM59" s="66"/>
      <c r="AN59" s="14"/>
      <c r="AO59" s="15"/>
      <c r="AP59" s="15"/>
      <c r="AQ59" s="15"/>
      <c r="AR59" s="15"/>
      <c r="AS59" s="15"/>
      <c r="AT59" s="15"/>
      <c r="AU59" s="15"/>
      <c r="AV59" s="15"/>
      <c r="AW59" s="15"/>
      <c r="AX59" s="15"/>
      <c r="AY59" s="15"/>
      <c r="AZ59" s="15"/>
      <c r="BA59" s="15"/>
      <c r="BB59" s="15"/>
      <c r="BC59" s="66"/>
      <c r="BD59" s="26"/>
      <c r="BG59" s="67" t="s">
        <v>135</v>
      </c>
      <c r="BH59" s="67">
        <f>COUNTIF(BH4:BM57, " stabilize shorelines")</f>
        <v>45</v>
      </c>
      <c r="BI59" s="68">
        <f t="shared" si="9"/>
        <v>0.8653846154</v>
      </c>
      <c r="BP59" s="1">
        <f>COUNTIF($BP$2:$BS$55, "2")</f>
        <v>2</v>
      </c>
      <c r="BQ59" s="45">
        <f t="shared" si="10"/>
        <v>0.03846153846</v>
      </c>
      <c r="BR59" s="1" t="s">
        <v>213</v>
      </c>
      <c r="BU59" s="66"/>
    </row>
    <row r="60" ht="15.75" customHeight="1">
      <c r="C60" s="66"/>
      <c r="D60" s="66"/>
      <c r="E60" s="66"/>
      <c r="F60" s="66"/>
      <c r="H60" s="66"/>
      <c r="I60" s="66"/>
      <c r="J60" s="66"/>
      <c r="K60" s="66"/>
      <c r="L60" s="66"/>
      <c r="M60" s="66"/>
      <c r="N60" s="66"/>
      <c r="O60" s="66"/>
      <c r="P60" s="66"/>
      <c r="Q60" s="66"/>
      <c r="R60" s="14"/>
      <c r="S60" s="66"/>
      <c r="T60" s="66"/>
      <c r="U60" s="66"/>
      <c r="V60" s="15"/>
      <c r="W60" s="66"/>
      <c r="X60" s="17">
        <f>COUNTIF($X$3:$X$56, "4")</f>
        <v>13</v>
      </c>
      <c r="Y60" s="66"/>
      <c r="Z60" s="66"/>
      <c r="AA60" s="66"/>
      <c r="AB60" s="66"/>
      <c r="AC60" s="66"/>
      <c r="AD60" s="66"/>
      <c r="AE60" s="66"/>
      <c r="AF60" s="66"/>
      <c r="AG60" s="66"/>
      <c r="AH60" s="15"/>
      <c r="AI60" s="66"/>
      <c r="AJ60" s="15"/>
      <c r="AK60" s="15"/>
      <c r="AL60" s="66"/>
      <c r="AM60" s="66"/>
      <c r="AN60" s="14"/>
      <c r="AO60" s="15"/>
      <c r="AP60" s="15" t="s">
        <v>214</v>
      </c>
      <c r="AQ60" s="15" t="s">
        <v>214</v>
      </c>
      <c r="AR60" s="15"/>
      <c r="AS60" s="15"/>
      <c r="AT60" s="15"/>
      <c r="AU60" s="15"/>
      <c r="AV60" s="15"/>
      <c r="AW60" s="15">
        <f>COUNTIF(AW3:BB56, "1")</f>
        <v>49</v>
      </c>
      <c r="AX60" s="15">
        <f>COUNTIF(AW3:BB56, "2")</f>
        <v>46</v>
      </c>
      <c r="AY60" s="15">
        <f>COUNTIF(AW3:BB56, "3")</f>
        <v>4</v>
      </c>
      <c r="AZ60" s="15">
        <f>COUNTIF(AW3:BB56, "4")</f>
        <v>40</v>
      </c>
      <c r="BA60" s="15">
        <f>COUNTIF(AW3:BB56, "5")</f>
        <v>40</v>
      </c>
      <c r="BB60" s="15">
        <f>COUNTIF(AW3:BB56, "6")</f>
        <v>10</v>
      </c>
      <c r="BC60" s="66"/>
      <c r="BD60" s="26"/>
      <c r="BG60" s="67" t="s">
        <v>190</v>
      </c>
      <c r="BH60" s="67">
        <f>COUNTIF(BH5:BM58, " Not important for coastal ecosystem health")</f>
        <v>4</v>
      </c>
      <c r="BI60" s="68">
        <f t="shared" si="9"/>
        <v>0.07692307692</v>
      </c>
      <c r="BP60" s="1">
        <f>COUNTIF($BP$2:$BS$55, "3")</f>
        <v>0</v>
      </c>
      <c r="BQ60" s="45">
        <f t="shared" si="10"/>
        <v>0</v>
      </c>
      <c r="BU60" s="70">
        <f>COUNTIF($BU$2:$CA$55, "2")</f>
        <v>9</v>
      </c>
      <c r="BV60" s="68">
        <f t="shared" ref="BV60:BV63" si="14">$BU60/50</f>
        <v>0.18</v>
      </c>
      <c r="BW60" s="67" t="s">
        <v>215</v>
      </c>
    </row>
    <row r="61" ht="15.75" customHeight="1">
      <c r="C61" s="66"/>
      <c r="D61" s="66"/>
      <c r="E61" s="66"/>
      <c r="F61" s="66"/>
      <c r="G61" s="66"/>
      <c r="H61" s="66" t="s">
        <v>216</v>
      </c>
      <c r="I61" s="66">
        <f>AVERAGEIFS(W3:W56, I3:I56, "Student")</f>
        <v>4.5</v>
      </c>
      <c r="J61" s="66"/>
      <c r="K61" s="66"/>
      <c r="L61" s="66"/>
      <c r="M61" s="66"/>
      <c r="N61" s="66"/>
      <c r="O61" s="66"/>
      <c r="P61" s="66"/>
      <c r="Q61" s="66"/>
      <c r="R61" s="14"/>
      <c r="S61" s="66"/>
      <c r="T61" s="17">
        <f>COUNTIF($T$3:$T$56, "Never")</f>
        <v>9</v>
      </c>
      <c r="U61" s="17">
        <f>COUNTIF($U$3:$U$56, "Under an hour")</f>
        <v>25</v>
      </c>
      <c r="V61" s="22">
        <f>V58/53</f>
        <v>0.9245283019</v>
      </c>
      <c r="W61" s="69">
        <f>COUNTIF(W5:W58, "5")</f>
        <v>25</v>
      </c>
      <c r="X61" s="17">
        <f>COUNTIF($X$3:$X$56, "5")</f>
        <v>37</v>
      </c>
      <c r="Y61" s="69">
        <f t="shared" ref="Y61:AL61" si="11">COUNTIF(Y5:Y58, "5")</f>
        <v>19</v>
      </c>
      <c r="Z61" s="69">
        <f t="shared" si="11"/>
        <v>23</v>
      </c>
      <c r="AA61" s="69">
        <f t="shared" si="11"/>
        <v>21</v>
      </c>
      <c r="AB61" s="69">
        <f t="shared" si="11"/>
        <v>36</v>
      </c>
      <c r="AC61" s="69">
        <f t="shared" si="11"/>
        <v>33</v>
      </c>
      <c r="AD61" s="69">
        <f t="shared" si="11"/>
        <v>22</v>
      </c>
      <c r="AE61" s="69">
        <f t="shared" si="11"/>
        <v>22</v>
      </c>
      <c r="AF61" s="69">
        <f t="shared" si="11"/>
        <v>1</v>
      </c>
      <c r="AG61" s="69">
        <f t="shared" si="11"/>
        <v>23</v>
      </c>
      <c r="AH61" s="17">
        <f t="shared" si="11"/>
        <v>34</v>
      </c>
      <c r="AI61" s="69">
        <f t="shared" si="11"/>
        <v>32</v>
      </c>
      <c r="AJ61" s="19">
        <f t="shared" si="11"/>
        <v>30</v>
      </c>
      <c r="AK61" s="19">
        <f t="shared" si="11"/>
        <v>28</v>
      </c>
      <c r="AL61" s="69">
        <f t="shared" si="11"/>
        <v>14</v>
      </c>
      <c r="AM61" s="69">
        <f>COUNTIF($AM$5:$AM$58, "5")</f>
        <v>4</v>
      </c>
      <c r="AN61" s="19"/>
      <c r="AO61" s="19"/>
      <c r="AP61" s="19">
        <f t="shared" ref="AP61:AQ61" si="12">COUNTIF(AP3:AP56, "5")</f>
        <v>8</v>
      </c>
      <c r="AQ61" s="19">
        <f t="shared" si="12"/>
        <v>3</v>
      </c>
      <c r="AR61" s="19">
        <f t="shared" ref="AR61:AU61" si="13">COUNTIF(AR5:AR58, "5")</f>
        <v>39</v>
      </c>
      <c r="AS61" s="19">
        <f t="shared" si="13"/>
        <v>30</v>
      </c>
      <c r="AT61" s="19">
        <f t="shared" si="13"/>
        <v>34</v>
      </c>
      <c r="AU61" s="19">
        <f t="shared" si="13"/>
        <v>38</v>
      </c>
      <c r="AV61" s="15"/>
      <c r="AW61" s="15" t="s">
        <v>217</v>
      </c>
      <c r="AX61" s="15"/>
      <c r="AY61" s="15"/>
      <c r="AZ61" s="15"/>
      <c r="BA61" s="15"/>
      <c r="BB61" s="15"/>
      <c r="BC61" s="66"/>
      <c r="BD61" s="26"/>
      <c r="BG61" s="67" t="s">
        <v>136</v>
      </c>
      <c r="BH61" s="67">
        <f>COUNTIF(BH6:BM59, " Are important carbon sinks")</f>
        <v>37</v>
      </c>
      <c r="BI61" s="68">
        <f t="shared" si="9"/>
        <v>0.7115384615</v>
      </c>
      <c r="BP61" s="1">
        <f>COUNTIF($BP$2:$BS$55, "4")</f>
        <v>0</v>
      </c>
      <c r="BQ61" s="45">
        <f t="shared" si="10"/>
        <v>0</v>
      </c>
      <c r="BU61" s="70">
        <f>COUNTIF($BU$2:$CA$55, "3")</f>
        <v>24</v>
      </c>
      <c r="BV61" s="68">
        <f t="shared" si="14"/>
        <v>0.48</v>
      </c>
      <c r="BW61" s="67" t="s">
        <v>218</v>
      </c>
    </row>
    <row r="62" ht="15.75" customHeight="1">
      <c r="C62" s="66"/>
      <c r="D62" s="66"/>
      <c r="E62" s="66"/>
      <c r="F62" s="66"/>
      <c r="G62" s="66"/>
      <c r="H62" s="66" t="s">
        <v>219</v>
      </c>
      <c r="I62" s="66">
        <f>AVERAGEIFS(X3:X56, I3:I56, "Student")</f>
        <v>4.545454545</v>
      </c>
      <c r="J62" s="66"/>
      <c r="K62" s="66"/>
      <c r="L62" s="66"/>
      <c r="M62" s="66"/>
      <c r="N62" s="66"/>
      <c r="O62" s="66"/>
      <c r="P62" s="66"/>
      <c r="Q62" s="66"/>
      <c r="R62" s="14"/>
      <c r="S62" s="66"/>
      <c r="T62" s="17">
        <f>COUNTIF($T$3:$T$56, "Several times a month")</f>
        <v>8</v>
      </c>
      <c r="U62" s="17">
        <f>COUNTIF($U$3:$U$56, "1-3 hours")</f>
        <v>22</v>
      </c>
      <c r="V62" s="25"/>
      <c r="W62" s="66"/>
      <c r="X62" s="72">
        <f>SUM(X$61/54)</f>
        <v>0.6851851852</v>
      </c>
      <c r="Y62" s="73"/>
      <c r="Z62" s="73"/>
      <c r="AA62" s="73"/>
      <c r="AB62" s="73"/>
      <c r="AC62" s="73"/>
      <c r="AD62" s="73"/>
      <c r="AE62" s="37"/>
      <c r="AF62" s="37"/>
      <c r="AG62" s="72">
        <f t="shared" ref="AG62:AI62" si="15">SUM(AG$61/54)</f>
        <v>0.4259259259</v>
      </c>
      <c r="AH62" s="72">
        <f t="shared" si="15"/>
        <v>0.6296296296</v>
      </c>
      <c r="AI62" s="72">
        <f t="shared" si="15"/>
        <v>0.5925925926</v>
      </c>
      <c r="AJ62" s="72">
        <f t="shared" ref="AJ62:AK62" si="16">SUM(AJ61/54)</f>
        <v>0.5555555556</v>
      </c>
      <c r="AK62" s="72">
        <f t="shared" si="16"/>
        <v>0.5185185185</v>
      </c>
      <c r="AL62" s="66"/>
      <c r="AM62" s="69">
        <f>COUNTIF($AM$5:$AM$58, "2")</f>
        <v>5</v>
      </c>
      <c r="AN62" s="14"/>
      <c r="AO62" s="15"/>
      <c r="AP62" s="19">
        <f>COUNTIF(AP4:AP57, "4")</f>
        <v>19</v>
      </c>
      <c r="AQ62" s="19">
        <f t="shared" ref="AQ62:AU62" si="17">COUNTIF(AQ$4:AQ$57, "4")</f>
        <v>14</v>
      </c>
      <c r="AR62" s="19">
        <f t="shared" si="17"/>
        <v>11</v>
      </c>
      <c r="AS62" s="19">
        <f t="shared" si="17"/>
        <v>20</v>
      </c>
      <c r="AT62" s="19">
        <f t="shared" si="17"/>
        <v>13</v>
      </c>
      <c r="AU62" s="19">
        <f t="shared" si="17"/>
        <v>13</v>
      </c>
      <c r="AV62" s="15"/>
      <c r="AW62" s="25">
        <f t="shared" ref="AW62:BB62" si="18">SUM(AW60/52)</f>
        <v>0.9423076923</v>
      </c>
      <c r="AX62" s="25">
        <f t="shared" si="18"/>
        <v>0.8846153846</v>
      </c>
      <c r="AY62" s="25">
        <f t="shared" si="18"/>
        <v>0.07692307692</v>
      </c>
      <c r="AZ62" s="25">
        <f t="shared" si="18"/>
        <v>0.7692307692</v>
      </c>
      <c r="BA62" s="25">
        <f t="shared" si="18"/>
        <v>0.7692307692</v>
      </c>
      <c r="BB62" s="25">
        <f t="shared" si="18"/>
        <v>0.1923076923</v>
      </c>
      <c r="BC62" s="66"/>
      <c r="BD62" s="26"/>
      <c r="BG62" s="67" t="s">
        <v>137</v>
      </c>
      <c r="BH62" s="67">
        <f>COUNTIF(BH7:BM60, " improve fishing")</f>
        <v>36</v>
      </c>
      <c r="BI62" s="68">
        <f t="shared" si="9"/>
        <v>0.6923076923</v>
      </c>
      <c r="BP62" s="1">
        <f>COUNTIF($BP$2:$BS$55, "5")</f>
        <v>20</v>
      </c>
      <c r="BQ62" s="45">
        <f t="shared" si="10"/>
        <v>0.3846153846</v>
      </c>
      <c r="BR62" s="1" t="s">
        <v>220</v>
      </c>
      <c r="BU62" s="70">
        <f>COUNTIF($BU$2:$CA$55, "5")</f>
        <v>15</v>
      </c>
      <c r="BV62" s="68">
        <f t="shared" si="14"/>
        <v>0.3</v>
      </c>
      <c r="BW62" s="67" t="s">
        <v>221</v>
      </c>
    </row>
    <row r="63" ht="15.75" customHeight="1">
      <c r="C63" s="66"/>
      <c r="D63" s="66"/>
      <c r="R63" s="74"/>
      <c r="T63" s="17">
        <f>COUNTIF($T$3:$T$56, "Several times a year")</f>
        <v>24</v>
      </c>
      <c r="U63" s="17">
        <f>COUNTIF($U$3:$U$56, "3+ hours")</f>
        <v>4</v>
      </c>
      <c r="V63" s="26"/>
      <c r="X63" s="30"/>
      <c r="AF63" s="75"/>
      <c r="AH63" s="26"/>
      <c r="AJ63" s="28"/>
      <c r="AK63" s="28"/>
      <c r="AL63" s="75"/>
      <c r="AM63" s="69">
        <f>COUNTIF($AM$5:$AM$58, "3")</f>
        <v>12</v>
      </c>
      <c r="AN63" s="74"/>
      <c r="AO63" s="26"/>
      <c r="AP63" s="17">
        <f>SUM(AP61:AP62)</f>
        <v>27</v>
      </c>
      <c r="AQ63" s="17">
        <f t="shared" ref="AQ63:AU63" si="19">SUM(AQ$61:AQ$62)</f>
        <v>17</v>
      </c>
      <c r="AR63" s="17">
        <f t="shared" si="19"/>
        <v>50</v>
      </c>
      <c r="AS63" s="17">
        <f t="shared" si="19"/>
        <v>50</v>
      </c>
      <c r="AT63" s="17">
        <f t="shared" si="19"/>
        <v>47</v>
      </c>
      <c r="AU63" s="17">
        <f t="shared" si="19"/>
        <v>51</v>
      </c>
      <c r="AV63" s="26"/>
      <c r="AW63" s="26"/>
      <c r="AX63" s="26"/>
      <c r="AY63" s="26"/>
      <c r="AZ63" s="26"/>
      <c r="BA63" s="26"/>
      <c r="BB63" s="26"/>
      <c r="BD63" s="26"/>
      <c r="BG63" s="67" t="s">
        <v>191</v>
      </c>
      <c r="BH63" s="67">
        <f>COUNTIF(BH8:BM61, " Can be harmful to human health")</f>
        <v>10</v>
      </c>
      <c r="BI63" s="68">
        <f t="shared" si="9"/>
        <v>0.1923076923</v>
      </c>
      <c r="BP63" s="1">
        <f>COUNTIF($BP$2:$BS$55, "6")</f>
        <v>0</v>
      </c>
      <c r="BQ63" s="45">
        <f t="shared" si="10"/>
        <v>0</v>
      </c>
      <c r="BU63" s="70">
        <f>COUNTIF($BU$2:$CA$55, "6")</f>
        <v>9</v>
      </c>
      <c r="BV63" s="68">
        <f t="shared" si="14"/>
        <v>0.18</v>
      </c>
      <c r="BW63" s="67" t="s">
        <v>222</v>
      </c>
    </row>
    <row r="64" ht="15.75" customHeight="1">
      <c r="C64" s="66"/>
      <c r="D64" s="66"/>
      <c r="R64" s="74"/>
      <c r="T64" s="17">
        <f>COUNTIF($T$3:$T$56, "Once a year")</f>
        <v>12</v>
      </c>
      <c r="V64" s="26"/>
      <c r="X64" s="33">
        <f>SUM((X60+X61)/54)</f>
        <v>0.9259259259</v>
      </c>
      <c r="AF64" s="75"/>
      <c r="AG64" s="17">
        <f>COUNTIF(AG$3:AG$56, "4")</f>
        <v>26</v>
      </c>
      <c r="AH64" s="17">
        <f>COUNTIF($AH$3:$AH$56, "4")</f>
        <v>16</v>
      </c>
      <c r="AI64" s="17">
        <f>COUNTIF(AI$3:AI$56, "4")</f>
        <v>20</v>
      </c>
      <c r="AJ64" s="17">
        <f>COUNTIF($AJ$3:$AJ$56, "4")</f>
        <v>20</v>
      </c>
      <c r="AK64" s="17">
        <f>COUNTIF($AK$3:$AK$56, "4")</f>
        <v>22</v>
      </c>
      <c r="AL64" s="75"/>
      <c r="AM64" s="69"/>
      <c r="AN64" s="74"/>
      <c r="AO64" s="26"/>
      <c r="AP64" s="77">
        <f>AP63/54</f>
        <v>0.5</v>
      </c>
      <c r="AQ64" s="77">
        <f>AQ$63/53</f>
        <v>0.320754717</v>
      </c>
      <c r="AR64" s="77">
        <f t="shared" ref="AR64:AU64" si="20">AR$63/54</f>
        <v>0.9259259259</v>
      </c>
      <c r="AS64" s="77">
        <f t="shared" si="20"/>
        <v>0.9259259259</v>
      </c>
      <c r="AT64" s="77">
        <f t="shared" si="20"/>
        <v>0.8703703704</v>
      </c>
      <c r="AU64" s="77">
        <f t="shared" si="20"/>
        <v>0.9444444444</v>
      </c>
      <c r="AV64" s="26">
        <f>COUNTIF($AV$3:$AV$56, "1,2,4,5")</f>
        <v>26</v>
      </c>
      <c r="AW64" s="26"/>
      <c r="AX64" s="26"/>
      <c r="AY64" s="26"/>
      <c r="AZ64" s="26"/>
      <c r="BA64" s="26"/>
      <c r="BB64" s="26"/>
      <c r="BD64" s="26"/>
      <c r="BP64" s="1">
        <f>COUNTIF($BP$2:$BS$55, "7")</f>
        <v>22</v>
      </c>
      <c r="BQ64" s="45">
        <f t="shared" si="10"/>
        <v>0.4230769231</v>
      </c>
      <c r="BR64" s="1" t="s">
        <v>223</v>
      </c>
    </row>
    <row r="65" ht="15.75" customHeight="1">
      <c r="C65" s="66"/>
      <c r="D65" s="66"/>
      <c r="I65" s="66"/>
      <c r="R65" s="74"/>
      <c r="U65" s="45">
        <f t="shared" ref="U65:U67" si="21">U61/51</f>
        <v>0.4901960784</v>
      </c>
      <c r="V65" s="26"/>
      <c r="X65" s="30"/>
      <c r="AF65" s="75"/>
      <c r="AG65" s="17">
        <f>COUNTIF(AG$3:AG$56, "5")</f>
        <v>25</v>
      </c>
      <c r="AH65" s="17">
        <f>COUNTIF($AH$3:$AH$56, "5")</f>
        <v>36</v>
      </c>
      <c r="AI65" s="17">
        <f>COUNTIF(AI$3:AI$56, "5")</f>
        <v>34</v>
      </c>
      <c r="AJ65" s="17">
        <f>COUNTIF($AJ$3:$AJ$56, "5")</f>
        <v>32</v>
      </c>
      <c r="AK65" s="17">
        <f>COUNTIF($AK$3:$AK$56, "5")</f>
        <v>30</v>
      </c>
      <c r="AL65" s="75"/>
      <c r="AM65" s="69"/>
      <c r="AN65" s="74"/>
      <c r="AO65" s="26"/>
      <c r="AP65" s="26"/>
      <c r="AQ65" s="26"/>
      <c r="AR65" s="26"/>
      <c r="AS65" s="26"/>
      <c r="AT65" s="26"/>
      <c r="AU65" s="26"/>
      <c r="AV65" s="26">
        <f>COUNTIF($AV$3:$AV$56, "1,2,4,5,6")</f>
        <v>2</v>
      </c>
      <c r="AW65" s="26" t="s">
        <v>224</v>
      </c>
      <c r="AX65" s="26"/>
      <c r="AY65" s="26"/>
      <c r="AZ65" s="26"/>
      <c r="BA65" s="26"/>
      <c r="BB65" s="26"/>
      <c r="BD65" s="26"/>
      <c r="BP65" s="1">
        <f>COUNTIF($BP$2:$BS$55, "8")</f>
        <v>2</v>
      </c>
      <c r="BQ65" s="45">
        <f t="shared" si="10"/>
        <v>0.03846153846</v>
      </c>
    </row>
    <row r="66" ht="15.75" customHeight="1">
      <c r="C66" s="66"/>
      <c r="D66" s="66"/>
      <c r="R66" s="74"/>
      <c r="S66" s="1" t="s">
        <v>146</v>
      </c>
      <c r="T66" s="45">
        <f>9/53</f>
        <v>0.1698113208</v>
      </c>
      <c r="U66" s="45">
        <f t="shared" si="21"/>
        <v>0.431372549</v>
      </c>
      <c r="V66" s="26"/>
      <c r="X66" s="78"/>
      <c r="AF66" s="75"/>
      <c r="AG66" s="22">
        <f t="shared" ref="AG66:AK66" si="22">SUM(AG65/54)</f>
        <v>0.462962963</v>
      </c>
      <c r="AH66" s="22">
        <f t="shared" si="22"/>
        <v>0.6666666667</v>
      </c>
      <c r="AI66" s="22">
        <f t="shared" si="22"/>
        <v>0.6296296296</v>
      </c>
      <c r="AJ66" s="22">
        <f t="shared" si="22"/>
        <v>0.5925925926</v>
      </c>
      <c r="AK66" s="22">
        <f t="shared" si="22"/>
        <v>0.5555555556</v>
      </c>
      <c r="AL66" s="75"/>
      <c r="AM66" s="69"/>
      <c r="AN66" s="74"/>
      <c r="AO66" s="26"/>
      <c r="AP66" s="26"/>
      <c r="AQ66" s="26"/>
      <c r="AR66" s="26"/>
      <c r="AS66" s="26"/>
      <c r="AT66" s="26"/>
      <c r="AU66" s="26"/>
      <c r="AV66" s="26">
        <f>COUNTIF($AV$3:$AV$56, "1,2,4,")</f>
        <v>0</v>
      </c>
      <c r="AW66" s="26"/>
      <c r="AX66" s="26"/>
      <c r="AY66" s="26"/>
      <c r="AZ66" s="26"/>
      <c r="BA66" s="26"/>
      <c r="BB66" s="26"/>
      <c r="BD66" s="26"/>
      <c r="BP66" s="1">
        <f>COUNTIF($BP$2:$BS$55, "4")</f>
        <v>0</v>
      </c>
      <c r="BQ66" s="45">
        <f t="shared" si="10"/>
        <v>0</v>
      </c>
    </row>
    <row r="67" ht="15.75" customHeight="1">
      <c r="C67" s="66"/>
      <c r="D67" s="66"/>
      <c r="R67" s="74"/>
      <c r="S67" s="1" t="s">
        <v>114</v>
      </c>
      <c r="T67" s="45">
        <f>8/53</f>
        <v>0.1509433962</v>
      </c>
      <c r="U67" s="45">
        <f t="shared" si="21"/>
        <v>0.07843137255</v>
      </c>
      <c r="V67" s="26"/>
      <c r="X67" s="78"/>
      <c r="AF67" s="75"/>
      <c r="AH67" s="30"/>
      <c r="AJ67" s="30"/>
      <c r="AK67" s="30"/>
      <c r="AL67" s="75"/>
      <c r="AN67" s="74"/>
      <c r="AO67" s="26"/>
      <c r="AP67" s="26"/>
      <c r="AQ67" s="26"/>
      <c r="AR67" s="26"/>
      <c r="AS67" s="26"/>
      <c r="AT67" s="26"/>
      <c r="AU67" s="26"/>
      <c r="AV67" s="26">
        <f>COUNTIF($AV$3:$AV$56, "1,4,5")</f>
        <v>3</v>
      </c>
      <c r="AW67" s="26"/>
      <c r="AX67" s="26"/>
      <c r="AY67" s="26"/>
      <c r="AZ67" s="26"/>
      <c r="BA67" s="26"/>
      <c r="BB67" s="26"/>
      <c r="BD67" s="26"/>
    </row>
    <row r="68" ht="15.75" customHeight="1">
      <c r="C68" s="66"/>
      <c r="D68" s="66"/>
      <c r="R68" s="74"/>
      <c r="S68" s="1" t="s">
        <v>54</v>
      </c>
      <c r="T68" s="45">
        <f>24/53</f>
        <v>0.4528301887</v>
      </c>
      <c r="V68" s="26"/>
      <c r="X68" s="78"/>
      <c r="Y68" s="1">
        <v>4.1</v>
      </c>
      <c r="AF68" s="75"/>
      <c r="AG68" s="33">
        <f t="shared" ref="AG68:AK68" si="23">SUM((AG64+AG65)/54)</f>
        <v>0.9444444444</v>
      </c>
      <c r="AH68" s="33">
        <f t="shared" si="23"/>
        <v>0.962962963</v>
      </c>
      <c r="AI68" s="33">
        <f t="shared" si="23"/>
        <v>1</v>
      </c>
      <c r="AJ68" s="33">
        <f t="shared" si="23"/>
        <v>0.962962963</v>
      </c>
      <c r="AK68" s="33">
        <f t="shared" si="23"/>
        <v>0.962962963</v>
      </c>
      <c r="AL68" s="75"/>
      <c r="AN68" s="74"/>
      <c r="AO68" s="26"/>
      <c r="AP68" s="26"/>
      <c r="AQ68" s="26"/>
      <c r="AR68" s="26"/>
      <c r="AS68" s="26"/>
      <c r="AT68" s="26"/>
      <c r="AU68" s="26"/>
      <c r="AV68" s="26">
        <f t="shared" ref="AV68:AV70" si="24">COUNTIF($AV$3:$AV$56, "1,2,4,5")</f>
        <v>26</v>
      </c>
      <c r="AW68" s="77">
        <f>28/54</f>
        <v>0.5185185185</v>
      </c>
      <c r="AX68" s="26"/>
      <c r="AY68" s="26"/>
      <c r="AZ68" s="26"/>
      <c r="BA68" s="26"/>
      <c r="BB68" s="26"/>
      <c r="BD68" s="26"/>
    </row>
    <row r="69" ht="15.75" customHeight="1">
      <c r="C69" s="66"/>
      <c r="D69" s="66"/>
      <c r="R69" s="74"/>
      <c r="S69" s="1" t="s">
        <v>73</v>
      </c>
      <c r="T69" s="45">
        <f>12/53</f>
        <v>0.2264150943</v>
      </c>
      <c r="V69" s="26"/>
      <c r="X69" s="78"/>
      <c r="AF69" s="75"/>
      <c r="AH69" s="26"/>
      <c r="AJ69" s="26"/>
      <c r="AK69" s="26"/>
      <c r="AL69" s="75"/>
      <c r="AN69" s="74"/>
      <c r="AO69" s="26"/>
      <c r="AP69" s="26"/>
      <c r="AQ69" s="26"/>
      <c r="AR69" s="26"/>
      <c r="AS69" s="26"/>
      <c r="AT69" s="26"/>
      <c r="AU69" s="26"/>
      <c r="AV69" s="26">
        <f t="shared" si="24"/>
        <v>26</v>
      </c>
      <c r="AW69" s="26"/>
      <c r="AX69" s="26"/>
      <c r="AY69" s="26"/>
      <c r="AZ69" s="26"/>
      <c r="BA69" s="26"/>
      <c r="BB69" s="26"/>
      <c r="BD69" s="26"/>
    </row>
    <row r="70" ht="15.75" customHeight="1">
      <c r="C70" s="66"/>
      <c r="D70" s="66"/>
      <c r="R70" s="74"/>
      <c r="V70" s="26"/>
      <c r="X70" s="78"/>
      <c r="AF70" s="75"/>
      <c r="AH70" s="26"/>
      <c r="AJ70" s="26"/>
      <c r="AK70" s="26"/>
      <c r="AL70" s="75"/>
      <c r="AN70" s="1">
        <v>37.0</v>
      </c>
      <c r="AO70" s="45">
        <v>0.7115384615384616</v>
      </c>
      <c r="AP70" s="1" t="s">
        <v>212</v>
      </c>
      <c r="AQ70" s="26"/>
      <c r="AR70" s="26"/>
      <c r="AS70" s="26"/>
      <c r="AT70" s="26"/>
      <c r="AU70" s="26"/>
      <c r="AV70" s="26">
        <f t="shared" si="24"/>
        <v>26</v>
      </c>
      <c r="AW70" s="26"/>
      <c r="AX70" s="26"/>
      <c r="AY70" s="26"/>
      <c r="AZ70" s="26"/>
      <c r="BA70" s="26"/>
      <c r="BB70" s="26"/>
      <c r="BD70" s="26"/>
    </row>
    <row r="71" ht="15.75" customHeight="1">
      <c r="C71" s="66"/>
      <c r="D71" s="66"/>
      <c r="R71" s="74"/>
      <c r="V71" s="26"/>
      <c r="W71" s="50">
        <f t="shared" ref="W71:AE71" si="25">AVERAGE(W17:W56)</f>
        <v>4.461538462</v>
      </c>
      <c r="X71" s="50">
        <f t="shared" si="25"/>
        <v>4.641025641</v>
      </c>
      <c r="Y71" s="50">
        <f t="shared" si="25"/>
        <v>4.282051282</v>
      </c>
      <c r="Z71" s="50">
        <f t="shared" si="25"/>
        <v>4.179487179</v>
      </c>
      <c r="AA71" s="50">
        <f t="shared" si="25"/>
        <v>4.307692308</v>
      </c>
      <c r="AB71" s="50">
        <f t="shared" si="25"/>
        <v>4.7</v>
      </c>
      <c r="AC71" s="50">
        <f t="shared" si="25"/>
        <v>4.7</v>
      </c>
      <c r="AD71" s="50">
        <f t="shared" si="25"/>
        <v>4.41025641</v>
      </c>
      <c r="AE71" s="50">
        <f t="shared" si="25"/>
        <v>4.459459459</v>
      </c>
      <c r="AF71" s="75"/>
      <c r="AH71" s="26"/>
      <c r="AJ71" s="26"/>
      <c r="AK71" s="26"/>
      <c r="AL71" s="75"/>
      <c r="AN71" s="1">
        <v>2.0</v>
      </c>
      <c r="AO71" s="45">
        <v>0.038461538461538464</v>
      </c>
      <c r="AP71" s="1" t="s">
        <v>213</v>
      </c>
      <c r="AQ71" s="26"/>
      <c r="AR71" s="26"/>
      <c r="AS71" s="26"/>
      <c r="AT71" s="26"/>
      <c r="AU71" s="26"/>
      <c r="AV71" s="26"/>
      <c r="AW71" s="26"/>
      <c r="AX71" s="26"/>
      <c r="AY71" s="26"/>
      <c r="AZ71" s="26"/>
      <c r="BA71" s="26"/>
      <c r="BB71" s="26"/>
      <c r="BD71" s="26"/>
    </row>
    <row r="72" ht="15.75" customHeight="1">
      <c r="C72" s="66"/>
      <c r="D72" s="66"/>
      <c r="R72" s="74"/>
      <c r="V72" s="26"/>
      <c r="X72" s="78"/>
      <c r="AF72" s="75"/>
      <c r="AH72" s="26"/>
      <c r="AJ72" s="26"/>
      <c r="AK72" s="26"/>
      <c r="AL72" s="75"/>
      <c r="AN72" s="1">
        <v>0.0</v>
      </c>
      <c r="AO72" s="45">
        <v>0.0</v>
      </c>
      <c r="AQ72" s="26"/>
      <c r="AR72" s="26"/>
      <c r="AS72" s="26"/>
      <c r="AT72" s="26"/>
      <c r="AU72" s="26"/>
      <c r="AV72" s="26"/>
      <c r="AW72" s="26"/>
      <c r="AX72" s="26"/>
      <c r="AY72" s="26"/>
      <c r="AZ72" s="26"/>
      <c r="BA72" s="26"/>
      <c r="BB72" s="26"/>
      <c r="BD72" s="26"/>
    </row>
    <row r="73" ht="15.75" customHeight="1">
      <c r="C73" s="66"/>
      <c r="D73" s="66"/>
      <c r="R73" s="74"/>
      <c r="V73" s="26"/>
      <c r="X73" s="78"/>
      <c r="AF73" s="75"/>
      <c r="AH73" s="26"/>
      <c r="AJ73" s="26"/>
      <c r="AK73" s="26"/>
      <c r="AL73" s="75"/>
      <c r="AN73" s="1">
        <v>0.0</v>
      </c>
      <c r="AO73" s="45">
        <v>0.0</v>
      </c>
      <c r="AQ73" s="26"/>
      <c r="AR73" s="26"/>
      <c r="AS73" s="26"/>
      <c r="AT73" s="26"/>
      <c r="AU73" s="26"/>
      <c r="AV73" s="26"/>
      <c r="AW73" s="26"/>
      <c r="AX73" s="26"/>
      <c r="AY73" s="26"/>
      <c r="AZ73" s="26"/>
      <c r="BA73" s="26"/>
      <c r="BB73" s="26"/>
      <c r="BD73" s="26"/>
    </row>
    <row r="74" ht="15.75" customHeight="1">
      <c r="C74" s="66"/>
      <c r="D74" s="66"/>
      <c r="R74" s="74"/>
      <c r="V74" s="26"/>
      <c r="X74" s="78"/>
      <c r="AF74" s="75"/>
      <c r="AH74" s="26"/>
      <c r="AJ74" s="26"/>
      <c r="AK74" s="26"/>
      <c r="AL74" s="75"/>
      <c r="AN74" s="1">
        <v>20.0</v>
      </c>
      <c r="AO74" s="45">
        <v>0.38461538461538464</v>
      </c>
      <c r="AP74" s="1" t="s">
        <v>220</v>
      </c>
      <c r="AQ74" s="26"/>
      <c r="AR74" s="26"/>
      <c r="AS74" s="26"/>
      <c r="AT74" s="26"/>
      <c r="AU74" s="26"/>
      <c r="AV74" s="26"/>
      <c r="AW74" s="26"/>
      <c r="AX74" s="26"/>
      <c r="AY74" s="26"/>
      <c r="AZ74" s="26"/>
      <c r="BA74" s="26"/>
      <c r="BB74" s="26"/>
      <c r="BD74" s="26"/>
    </row>
    <row r="75" ht="15.75" customHeight="1">
      <c r="C75" s="66"/>
      <c r="D75" s="66"/>
      <c r="R75" s="74"/>
      <c r="V75" s="26"/>
      <c r="X75" s="78"/>
      <c r="AF75" s="75"/>
      <c r="AH75" s="26"/>
      <c r="AJ75" s="26"/>
      <c r="AK75" s="26"/>
      <c r="AL75" s="75"/>
      <c r="AN75" s="1">
        <v>0.0</v>
      </c>
      <c r="AO75" s="45">
        <v>0.0</v>
      </c>
      <c r="AQ75" s="26"/>
      <c r="AR75" s="26"/>
      <c r="AS75" s="26"/>
      <c r="AT75" s="26"/>
      <c r="AU75" s="26"/>
      <c r="AV75" s="26"/>
      <c r="AW75" s="26"/>
      <c r="AX75" s="26"/>
      <c r="AY75" s="26"/>
      <c r="AZ75" s="26"/>
      <c r="BA75" s="26"/>
      <c r="BB75" s="26"/>
      <c r="BD75" s="26"/>
    </row>
    <row r="76" ht="15.75" customHeight="1">
      <c r="C76" s="66"/>
      <c r="D76" s="66"/>
      <c r="R76" s="74"/>
      <c r="V76" s="26"/>
      <c r="X76" s="78"/>
      <c r="AF76" s="75"/>
      <c r="AH76" s="26"/>
      <c r="AJ76" s="26"/>
      <c r="AK76" s="26"/>
      <c r="AL76" s="75"/>
      <c r="AN76" s="1">
        <v>22.0</v>
      </c>
      <c r="AO76" s="45">
        <v>0.4230769230769231</v>
      </c>
      <c r="AP76" s="1" t="s">
        <v>223</v>
      </c>
      <c r="AQ76" s="26"/>
      <c r="AR76" s="26"/>
      <c r="AS76" s="26"/>
      <c r="AT76" s="26"/>
      <c r="AU76" s="26"/>
      <c r="AV76" s="26"/>
      <c r="AW76" s="26"/>
      <c r="AX76" s="26"/>
      <c r="AY76" s="26"/>
      <c r="AZ76" s="26"/>
      <c r="BA76" s="26"/>
      <c r="BB76" s="26"/>
      <c r="BD76" s="26"/>
    </row>
    <row r="77" ht="15.75" customHeight="1">
      <c r="C77" s="66"/>
      <c r="D77" s="66"/>
      <c r="R77" s="74"/>
      <c r="V77" s="26"/>
      <c r="X77" s="78"/>
      <c r="AF77" s="75"/>
      <c r="AH77" s="26"/>
      <c r="AJ77" s="26"/>
      <c r="AK77" s="26"/>
      <c r="AL77" s="75"/>
      <c r="AN77" s="1">
        <v>2.0</v>
      </c>
      <c r="AO77" s="45">
        <v>0.038461538461538464</v>
      </c>
      <c r="AQ77" s="26"/>
      <c r="AR77" s="26"/>
      <c r="AS77" s="26"/>
      <c r="AT77" s="26"/>
      <c r="AU77" s="26"/>
      <c r="AV77" s="26"/>
      <c r="AW77" s="26"/>
      <c r="AX77" s="26"/>
      <c r="AY77" s="26"/>
      <c r="AZ77" s="26"/>
      <c r="BA77" s="26"/>
      <c r="BB77" s="26"/>
      <c r="BD77" s="26"/>
    </row>
    <row r="78" ht="15.75" customHeight="1">
      <c r="C78" s="66"/>
      <c r="D78" s="66"/>
      <c r="R78" s="74"/>
      <c r="V78" s="26"/>
      <c r="X78" s="78"/>
      <c r="AF78" s="75"/>
      <c r="AH78" s="26"/>
      <c r="AJ78" s="26"/>
      <c r="AK78" s="26"/>
      <c r="AL78" s="75"/>
      <c r="AN78" s="1">
        <v>0.0</v>
      </c>
      <c r="AO78" s="45">
        <v>0.0</v>
      </c>
      <c r="AQ78" s="26"/>
      <c r="AR78" s="26"/>
      <c r="AS78" s="26"/>
      <c r="AT78" s="26"/>
      <c r="AU78" s="26"/>
      <c r="AV78" s="26"/>
      <c r="AW78" s="26"/>
      <c r="AX78" s="26"/>
      <c r="AY78" s="26"/>
      <c r="AZ78" s="26"/>
      <c r="BA78" s="26"/>
      <c r="BB78" s="26"/>
      <c r="BD78" s="26"/>
    </row>
    <row r="79" ht="15.75" customHeight="1">
      <c r="C79" s="66"/>
      <c r="D79" s="66"/>
      <c r="R79" s="74"/>
      <c r="V79" s="26"/>
      <c r="X79" s="78"/>
      <c r="AF79" s="75"/>
      <c r="AH79" s="26"/>
      <c r="AJ79" s="26"/>
      <c r="AK79" s="26"/>
      <c r="AL79" s="75"/>
      <c r="AN79" s="74"/>
      <c r="AO79" s="26"/>
      <c r="AP79" s="26"/>
      <c r="AQ79" s="26"/>
      <c r="AR79" s="26"/>
      <c r="AS79" s="26"/>
      <c r="AT79" s="26"/>
      <c r="AU79" s="26"/>
      <c r="AV79" s="26"/>
      <c r="AW79" s="26"/>
      <c r="AX79" s="26"/>
      <c r="AY79" s="26"/>
      <c r="AZ79" s="26"/>
      <c r="BA79" s="26"/>
      <c r="BB79" s="26"/>
      <c r="BD79" s="26"/>
    </row>
    <row r="80" ht="15.75" customHeight="1">
      <c r="C80" s="66"/>
      <c r="D80" s="66"/>
      <c r="R80" s="67"/>
      <c r="X80" s="75"/>
      <c r="AF80" s="75"/>
      <c r="AL80" s="75"/>
      <c r="AN80" s="67"/>
    </row>
    <row r="81" ht="15.75" customHeight="1">
      <c r="C81" s="66"/>
      <c r="D81" s="66"/>
      <c r="R81" s="67"/>
      <c r="X81" s="75"/>
      <c r="AF81" s="75"/>
      <c r="AL81" s="75"/>
      <c r="AN81" s="67"/>
    </row>
    <row r="82" ht="15.75" customHeight="1">
      <c r="C82" s="66"/>
      <c r="D82" s="66"/>
      <c r="R82" s="67"/>
      <c r="X82" s="75"/>
      <c r="AF82" s="75"/>
      <c r="AL82" s="75"/>
      <c r="AN82" s="67"/>
    </row>
    <row r="83" ht="15.75" customHeight="1">
      <c r="C83" s="66"/>
      <c r="D83" s="66"/>
      <c r="R83" s="67"/>
      <c r="X83" s="75"/>
      <c r="AF83" s="75"/>
      <c r="AL83" s="75"/>
      <c r="AN83" s="67"/>
    </row>
    <row r="84" ht="15.75" customHeight="1">
      <c r="C84" s="66"/>
      <c r="D84" s="66"/>
      <c r="R84" s="67"/>
      <c r="X84" s="75"/>
      <c r="AF84" s="75"/>
      <c r="AL84" s="75"/>
      <c r="AN84" s="67"/>
    </row>
    <row r="85" ht="15.75" customHeight="1">
      <c r="C85" s="66"/>
      <c r="D85" s="66"/>
      <c r="R85" s="67"/>
      <c r="X85" s="75"/>
      <c r="AF85" s="75"/>
      <c r="AL85" s="75"/>
      <c r="AN85" s="67"/>
    </row>
    <row r="86" ht="15.75" customHeight="1">
      <c r="C86" s="66"/>
      <c r="D86" s="66"/>
      <c r="R86" s="67"/>
      <c r="X86" s="75"/>
      <c r="AF86" s="75"/>
      <c r="AL86" s="75"/>
      <c r="AN86" s="67"/>
    </row>
    <row r="87" ht="15.75" customHeight="1">
      <c r="C87" s="66"/>
      <c r="D87" s="66"/>
      <c r="R87" s="67"/>
      <c r="X87" s="75"/>
      <c r="AF87" s="75"/>
      <c r="AL87" s="75"/>
      <c r="AN87" s="67"/>
    </row>
    <row r="88" ht="15.75" customHeight="1">
      <c r="C88" s="66"/>
      <c r="D88" s="66"/>
      <c r="R88" s="67"/>
      <c r="X88" s="75"/>
      <c r="AF88" s="75"/>
      <c r="AL88" s="75"/>
      <c r="AN88" s="67"/>
      <c r="AW88" s="79" t="s">
        <v>225</v>
      </c>
      <c r="AX88" s="79" t="s">
        <v>226</v>
      </c>
      <c r="AY88" s="79" t="s">
        <v>227</v>
      </c>
      <c r="AZ88" s="79" t="s">
        <v>228</v>
      </c>
      <c r="BA88" s="79" t="s">
        <v>137</v>
      </c>
      <c r="BB88" s="80" t="s">
        <v>229</v>
      </c>
    </row>
    <row r="89" ht="15.75" customHeight="1">
      <c r="C89" s="66"/>
      <c r="D89" s="66"/>
      <c r="R89" s="67"/>
      <c r="X89" s="75"/>
      <c r="AF89" s="75"/>
      <c r="AL89" s="75"/>
      <c r="AN89" s="67"/>
      <c r="AW89" s="37">
        <v>49.0</v>
      </c>
      <c r="AX89" s="37">
        <v>46.0</v>
      </c>
      <c r="AY89" s="37">
        <v>4.0</v>
      </c>
      <c r="AZ89" s="37">
        <v>40.0</v>
      </c>
      <c r="BA89" s="37">
        <v>40.0</v>
      </c>
      <c r="BB89" s="39">
        <v>10.0</v>
      </c>
    </row>
    <row r="90" ht="15.75" customHeight="1">
      <c r="C90" s="66"/>
      <c r="D90" s="66"/>
      <c r="R90" s="67"/>
      <c r="X90" s="75"/>
      <c r="AF90" s="75"/>
      <c r="AL90" s="75"/>
      <c r="AN90" s="67"/>
      <c r="AW90" s="81">
        <v>0.9423076923076923</v>
      </c>
      <c r="AX90" s="81">
        <v>0.8846153846153846</v>
      </c>
      <c r="AY90" s="81">
        <v>0.07692307692307693</v>
      </c>
      <c r="AZ90" s="81">
        <v>0.7692307692307693</v>
      </c>
      <c r="BA90" s="81">
        <v>0.7692307692307693</v>
      </c>
      <c r="BB90" s="82">
        <v>0.19230769230769232</v>
      </c>
    </row>
    <row r="91" ht="15.75" customHeight="1">
      <c r="C91" s="66"/>
      <c r="D91" s="66"/>
      <c r="R91" s="67"/>
      <c r="X91" s="75"/>
      <c r="AF91" s="75"/>
      <c r="AL91" s="75"/>
      <c r="AN91" s="67"/>
    </row>
    <row r="92" ht="15.75" customHeight="1">
      <c r="C92" s="66"/>
      <c r="D92" s="66"/>
      <c r="R92" s="67"/>
      <c r="X92" s="75"/>
      <c r="AF92" s="75"/>
      <c r="AL92" s="75"/>
      <c r="AN92" s="67"/>
    </row>
    <row r="93" ht="15.75" customHeight="1">
      <c r="C93" s="66"/>
      <c r="D93" s="66"/>
      <c r="R93" s="67"/>
      <c r="X93" s="75"/>
      <c r="AF93" s="75"/>
      <c r="AL93" s="75"/>
      <c r="AN93" s="67"/>
    </row>
    <row r="94" ht="15.75" customHeight="1">
      <c r="C94" s="66"/>
      <c r="D94" s="66"/>
      <c r="R94" s="67"/>
      <c r="X94" s="75"/>
      <c r="AF94" s="75"/>
      <c r="AL94" s="75"/>
      <c r="AN94" s="67"/>
    </row>
    <row r="95" ht="15.75" customHeight="1">
      <c r="C95" s="66"/>
      <c r="D95" s="66"/>
      <c r="R95" s="67"/>
      <c r="X95" s="75"/>
      <c r="AF95" s="75"/>
      <c r="AL95" s="75"/>
      <c r="AN95" s="67"/>
    </row>
    <row r="96" ht="15.75" customHeight="1">
      <c r="C96" s="66"/>
      <c r="D96" s="66"/>
      <c r="R96" s="67"/>
      <c r="X96" s="75"/>
      <c r="AF96" s="75"/>
      <c r="AL96" s="75"/>
      <c r="AN96" s="67"/>
    </row>
    <row r="97" ht="15.75" customHeight="1">
      <c r="C97" s="66"/>
      <c r="D97" s="66"/>
      <c r="R97" s="67"/>
      <c r="X97" s="75"/>
      <c r="AF97" s="75"/>
      <c r="AL97" s="75"/>
      <c r="AN97" s="67"/>
    </row>
    <row r="98" ht="15.75" customHeight="1">
      <c r="C98" s="66"/>
      <c r="D98" s="66"/>
      <c r="R98" s="67"/>
      <c r="X98" s="75"/>
      <c r="AF98" s="75"/>
      <c r="AL98" s="75"/>
      <c r="AN98" s="67"/>
    </row>
    <row r="99" ht="15.75" customHeight="1">
      <c r="C99" s="66"/>
      <c r="D99" s="66"/>
      <c r="R99" s="67"/>
      <c r="X99" s="75"/>
      <c r="AF99" s="75"/>
      <c r="AL99" s="75"/>
      <c r="AN99" s="67"/>
    </row>
    <row r="100" ht="15.75" customHeight="1">
      <c r="C100" s="66"/>
      <c r="D100" s="66"/>
      <c r="R100" s="67"/>
      <c r="X100" s="75"/>
      <c r="AF100" s="75"/>
      <c r="AL100" s="75"/>
      <c r="AN100" s="67"/>
    </row>
    <row r="101" ht="15.75" customHeight="1">
      <c r="C101" s="66"/>
      <c r="D101" s="66"/>
      <c r="R101" s="67"/>
      <c r="X101" s="75"/>
      <c r="AF101" s="75"/>
      <c r="AL101" s="75"/>
      <c r="AN101" s="67"/>
    </row>
    <row r="102" ht="15.75" customHeight="1">
      <c r="C102" s="66"/>
      <c r="D102" s="66"/>
      <c r="R102" s="67"/>
      <c r="X102" s="75"/>
      <c r="AF102" s="75"/>
      <c r="AL102" s="75"/>
      <c r="AN102" s="67"/>
    </row>
    <row r="103" ht="15.75" customHeight="1">
      <c r="C103" s="66"/>
      <c r="D103" s="66"/>
      <c r="R103" s="67"/>
      <c r="X103" s="75"/>
      <c r="AF103" s="75"/>
      <c r="AL103" s="75"/>
      <c r="AN103" s="67"/>
    </row>
    <row r="104" ht="15.75" customHeight="1">
      <c r="C104" s="66"/>
      <c r="D104" s="66"/>
      <c r="R104" s="67"/>
      <c r="X104" s="75"/>
      <c r="AF104" s="75"/>
      <c r="AL104" s="75"/>
      <c r="AN104" s="67"/>
    </row>
    <row r="105" ht="15.75" customHeight="1">
      <c r="C105" s="66"/>
      <c r="D105" s="66"/>
      <c r="R105" s="67"/>
      <c r="X105" s="75"/>
      <c r="AF105" s="75"/>
      <c r="AL105" s="75"/>
      <c r="AN105" s="67"/>
    </row>
    <row r="106" ht="15.75" customHeight="1">
      <c r="C106" s="66"/>
      <c r="D106" s="66"/>
      <c r="R106" s="67"/>
      <c r="X106" s="75"/>
      <c r="AF106" s="75"/>
      <c r="AL106" s="75"/>
      <c r="AN106" s="67"/>
    </row>
    <row r="107" ht="15.75" customHeight="1">
      <c r="C107" s="66"/>
      <c r="D107" s="66"/>
      <c r="R107" s="67"/>
      <c r="X107" s="75"/>
      <c r="AF107" s="75"/>
      <c r="AL107" s="75"/>
      <c r="AN107" s="67"/>
    </row>
    <row r="108" ht="15.75" customHeight="1">
      <c r="C108" s="66"/>
      <c r="D108" s="66"/>
      <c r="R108" s="67"/>
      <c r="X108" s="75"/>
      <c r="AF108" s="75"/>
      <c r="AL108" s="75"/>
      <c r="AN108" s="67"/>
    </row>
    <row r="109" ht="15.75" customHeight="1">
      <c r="C109" s="66"/>
      <c r="D109" s="66"/>
      <c r="R109" s="67"/>
      <c r="X109" s="75"/>
      <c r="AF109" s="75"/>
      <c r="AL109" s="75"/>
      <c r="AN109" s="67"/>
    </row>
    <row r="110" ht="15.75" customHeight="1">
      <c r="C110" s="66"/>
      <c r="D110" s="66"/>
      <c r="R110" s="67"/>
      <c r="X110" s="75"/>
      <c r="AF110" s="75"/>
      <c r="AL110" s="75"/>
      <c r="AN110" s="67"/>
    </row>
    <row r="111" ht="15.75" customHeight="1">
      <c r="C111" s="66"/>
      <c r="D111" s="66"/>
      <c r="R111" s="67"/>
      <c r="X111" s="75"/>
      <c r="AF111" s="75"/>
      <c r="AL111" s="75"/>
      <c r="AN111" s="67"/>
    </row>
    <row r="112" ht="15.75" customHeight="1">
      <c r="C112" s="66"/>
      <c r="D112" s="66"/>
      <c r="R112" s="67"/>
      <c r="X112" s="75"/>
      <c r="AF112" s="75"/>
      <c r="AL112" s="75"/>
      <c r="AN112" s="67"/>
    </row>
    <row r="113" ht="15.75" customHeight="1">
      <c r="C113" s="66"/>
      <c r="D113" s="66"/>
      <c r="R113" s="67"/>
      <c r="X113" s="75"/>
      <c r="AF113" s="75"/>
      <c r="AL113" s="75"/>
      <c r="AN113" s="67"/>
    </row>
    <row r="114" ht="15.75" customHeight="1">
      <c r="C114" s="66"/>
      <c r="D114" s="66"/>
      <c r="R114" s="67"/>
      <c r="X114" s="75"/>
      <c r="AF114" s="75"/>
      <c r="AL114" s="75"/>
      <c r="AN114" s="67"/>
    </row>
    <row r="115" ht="15.75" customHeight="1">
      <c r="C115" s="66"/>
      <c r="D115" s="66"/>
      <c r="R115" s="67"/>
      <c r="X115" s="75"/>
      <c r="AF115" s="75"/>
      <c r="AL115" s="75"/>
      <c r="AN115" s="67"/>
    </row>
    <row r="116" ht="15.75" customHeight="1">
      <c r="C116" s="66"/>
      <c r="D116" s="66"/>
      <c r="R116" s="67"/>
      <c r="X116" s="75"/>
      <c r="AF116" s="75"/>
      <c r="AL116" s="75"/>
      <c r="AN116" s="67"/>
    </row>
    <row r="117" ht="15.75" customHeight="1">
      <c r="C117" s="66"/>
      <c r="D117" s="66"/>
      <c r="R117" s="67"/>
      <c r="X117" s="75"/>
      <c r="AF117" s="75"/>
      <c r="AL117" s="75"/>
      <c r="AN117" s="67"/>
    </row>
    <row r="118" ht="15.75" customHeight="1">
      <c r="C118" s="66"/>
      <c r="D118" s="66"/>
      <c r="R118" s="67"/>
      <c r="X118" s="75"/>
      <c r="AF118" s="75"/>
      <c r="AL118" s="75"/>
      <c r="AN118" s="67"/>
    </row>
    <row r="119" ht="15.75" customHeight="1">
      <c r="C119" s="66"/>
      <c r="D119" s="66"/>
      <c r="R119" s="67"/>
      <c r="X119" s="75"/>
      <c r="AF119" s="75"/>
      <c r="AL119" s="75"/>
      <c r="AN119" s="67"/>
    </row>
    <row r="120" ht="15.75" customHeight="1">
      <c r="C120" s="66"/>
      <c r="D120" s="66"/>
      <c r="R120" s="67"/>
      <c r="X120" s="75"/>
      <c r="AF120" s="75"/>
      <c r="AL120" s="75"/>
      <c r="AN120" s="67"/>
    </row>
    <row r="121" ht="15.75" customHeight="1">
      <c r="C121" s="66"/>
      <c r="D121" s="66"/>
      <c r="R121" s="67"/>
      <c r="X121" s="75"/>
      <c r="AF121" s="75"/>
      <c r="AL121" s="75"/>
      <c r="AN121" s="67"/>
    </row>
    <row r="122" ht="15.75" customHeight="1">
      <c r="C122" s="66"/>
      <c r="D122" s="66"/>
      <c r="R122" s="67"/>
      <c r="X122" s="75"/>
      <c r="AF122" s="75"/>
      <c r="AL122" s="75"/>
      <c r="AN122" s="67"/>
    </row>
    <row r="123" ht="15.75" customHeight="1">
      <c r="C123" s="66"/>
      <c r="D123" s="66"/>
      <c r="R123" s="67"/>
      <c r="X123" s="75"/>
      <c r="AF123" s="75"/>
      <c r="AL123" s="75"/>
      <c r="AN123" s="67"/>
    </row>
    <row r="124" ht="15.75" customHeight="1">
      <c r="C124" s="66"/>
      <c r="D124" s="66"/>
      <c r="R124" s="67"/>
      <c r="X124" s="75"/>
      <c r="AF124" s="75"/>
      <c r="AL124" s="75"/>
      <c r="AN124" s="67"/>
    </row>
    <row r="125" ht="15.75" customHeight="1">
      <c r="C125" s="66"/>
      <c r="D125" s="66"/>
      <c r="R125" s="67"/>
      <c r="X125" s="75"/>
      <c r="AF125" s="75"/>
      <c r="AL125" s="75"/>
      <c r="AN125" s="67"/>
    </row>
    <row r="126" ht="15.75" customHeight="1">
      <c r="C126" s="66"/>
      <c r="D126" s="66"/>
      <c r="R126" s="67"/>
      <c r="X126" s="75"/>
      <c r="AF126" s="75"/>
      <c r="AL126" s="75"/>
      <c r="AN126" s="67"/>
    </row>
    <row r="127" ht="15.75" customHeight="1">
      <c r="C127" s="66"/>
      <c r="D127" s="66"/>
      <c r="R127" s="67"/>
      <c r="X127" s="75"/>
      <c r="AF127" s="75"/>
      <c r="AL127" s="75"/>
      <c r="AN127" s="67"/>
    </row>
    <row r="128" ht="15.75" customHeight="1">
      <c r="C128" s="66"/>
      <c r="D128" s="66"/>
      <c r="R128" s="67"/>
      <c r="X128" s="75"/>
      <c r="AF128" s="75"/>
      <c r="AL128" s="75"/>
      <c r="AN128" s="67"/>
    </row>
    <row r="129" ht="15.75" customHeight="1">
      <c r="C129" s="66"/>
      <c r="D129" s="66"/>
      <c r="R129" s="67"/>
      <c r="X129" s="75"/>
      <c r="AF129" s="75"/>
      <c r="AL129" s="75"/>
      <c r="AN129" s="67"/>
    </row>
    <row r="130" ht="15.75" customHeight="1">
      <c r="C130" s="66"/>
      <c r="D130" s="66"/>
      <c r="R130" s="67"/>
      <c r="X130" s="75"/>
      <c r="AF130" s="75"/>
      <c r="AL130" s="75"/>
      <c r="AN130" s="67"/>
    </row>
    <row r="131" ht="15.75" customHeight="1">
      <c r="C131" s="66"/>
      <c r="D131" s="66"/>
      <c r="R131" s="67"/>
      <c r="X131" s="75"/>
      <c r="AF131" s="75"/>
      <c r="AL131" s="75"/>
      <c r="AN131" s="67"/>
    </row>
    <row r="132" ht="15.75" customHeight="1">
      <c r="C132" s="66"/>
      <c r="D132" s="66"/>
      <c r="R132" s="67"/>
      <c r="X132" s="75"/>
      <c r="AF132" s="75"/>
      <c r="AL132" s="75"/>
      <c r="AN132" s="67"/>
    </row>
    <row r="133" ht="15.75" customHeight="1">
      <c r="C133" s="66"/>
      <c r="D133" s="66"/>
      <c r="R133" s="67"/>
      <c r="X133" s="75"/>
      <c r="AF133" s="75"/>
      <c r="AL133" s="75"/>
      <c r="AN133" s="67"/>
    </row>
    <row r="134" ht="15.75" customHeight="1">
      <c r="C134" s="66"/>
      <c r="D134" s="66"/>
      <c r="R134" s="67"/>
      <c r="X134" s="75"/>
      <c r="AF134" s="75"/>
      <c r="AL134" s="75"/>
      <c r="AN134" s="67"/>
    </row>
    <row r="135" ht="15.75" customHeight="1">
      <c r="C135" s="66"/>
      <c r="D135" s="66"/>
      <c r="R135" s="67"/>
      <c r="X135" s="75"/>
      <c r="AF135" s="75"/>
      <c r="AL135" s="75"/>
      <c r="AN135" s="67"/>
    </row>
    <row r="136" ht="15.75" customHeight="1">
      <c r="C136" s="66"/>
      <c r="D136" s="66"/>
      <c r="R136" s="67"/>
      <c r="X136" s="75"/>
      <c r="AF136" s="75"/>
      <c r="AL136" s="75"/>
      <c r="AN136" s="67"/>
    </row>
    <row r="137" ht="15.75" customHeight="1">
      <c r="C137" s="66"/>
      <c r="D137" s="66"/>
      <c r="R137" s="67"/>
      <c r="X137" s="75"/>
      <c r="AF137" s="75"/>
      <c r="AL137" s="75"/>
      <c r="AN137" s="67"/>
    </row>
    <row r="138" ht="15.75" customHeight="1">
      <c r="C138" s="66"/>
      <c r="D138" s="66"/>
      <c r="R138" s="67"/>
      <c r="X138" s="75"/>
      <c r="AF138" s="75"/>
      <c r="AL138" s="75"/>
      <c r="AN138" s="67"/>
    </row>
    <row r="139" ht="15.75" customHeight="1">
      <c r="C139" s="66"/>
      <c r="D139" s="66"/>
      <c r="R139" s="67"/>
      <c r="X139" s="75"/>
      <c r="AF139" s="75"/>
      <c r="AL139" s="75"/>
      <c r="AN139" s="67"/>
    </row>
    <row r="140" ht="15.75" customHeight="1">
      <c r="C140" s="66"/>
      <c r="D140" s="66"/>
      <c r="R140" s="67"/>
      <c r="X140" s="75"/>
      <c r="AF140" s="75"/>
      <c r="AL140" s="75"/>
      <c r="AN140" s="67"/>
    </row>
    <row r="141" ht="15.75" customHeight="1">
      <c r="C141" s="66"/>
      <c r="D141" s="66"/>
      <c r="R141" s="67"/>
      <c r="X141" s="75"/>
      <c r="AF141" s="75"/>
      <c r="AL141" s="75"/>
      <c r="AN141" s="67"/>
    </row>
    <row r="142" ht="15.75" customHeight="1">
      <c r="C142" s="66"/>
      <c r="D142" s="66"/>
      <c r="R142" s="67"/>
      <c r="X142" s="75"/>
      <c r="AF142" s="75"/>
      <c r="AL142" s="75"/>
      <c r="AN142" s="67"/>
    </row>
    <row r="143" ht="15.75" customHeight="1">
      <c r="C143" s="66"/>
      <c r="D143" s="66"/>
      <c r="R143" s="67"/>
      <c r="X143" s="75"/>
      <c r="AF143" s="75"/>
      <c r="AL143" s="75"/>
      <c r="AN143" s="67"/>
    </row>
    <row r="144" ht="15.75" customHeight="1">
      <c r="C144" s="66"/>
      <c r="D144" s="66"/>
      <c r="R144" s="67"/>
      <c r="X144" s="75"/>
      <c r="AF144" s="75"/>
      <c r="AL144" s="75"/>
      <c r="AN144" s="67"/>
    </row>
    <row r="145" ht="15.75" customHeight="1">
      <c r="C145" s="66"/>
      <c r="D145" s="66"/>
      <c r="R145" s="67"/>
      <c r="X145" s="75"/>
      <c r="AF145" s="75"/>
      <c r="AL145" s="75"/>
      <c r="AN145" s="67"/>
    </row>
    <row r="146" ht="15.75" customHeight="1">
      <c r="C146" s="66"/>
      <c r="D146" s="66"/>
      <c r="R146" s="67"/>
      <c r="X146" s="75"/>
      <c r="AF146" s="75"/>
      <c r="AL146" s="75"/>
      <c r="AN146" s="67"/>
    </row>
    <row r="147" ht="15.75" customHeight="1">
      <c r="C147" s="66"/>
      <c r="D147" s="66"/>
      <c r="R147" s="67"/>
      <c r="X147" s="75"/>
      <c r="AF147" s="75"/>
      <c r="AL147" s="75"/>
      <c r="AN147" s="67"/>
    </row>
    <row r="148" ht="15.75" customHeight="1">
      <c r="C148" s="66"/>
      <c r="D148" s="66"/>
      <c r="R148" s="67"/>
      <c r="X148" s="75"/>
      <c r="AF148" s="75"/>
      <c r="AL148" s="75"/>
      <c r="AN148" s="67"/>
    </row>
    <row r="149" ht="15.75" customHeight="1">
      <c r="C149" s="66"/>
      <c r="D149" s="66"/>
      <c r="R149" s="67"/>
      <c r="X149" s="75"/>
      <c r="AF149" s="75"/>
      <c r="AL149" s="75"/>
      <c r="AN149" s="67"/>
    </row>
    <row r="150" ht="15.75" customHeight="1">
      <c r="C150" s="66"/>
      <c r="D150" s="66"/>
      <c r="R150" s="67"/>
      <c r="X150" s="75"/>
      <c r="AF150" s="75"/>
      <c r="AL150" s="75"/>
      <c r="AN150" s="67"/>
    </row>
    <row r="151" ht="15.75" customHeight="1">
      <c r="C151" s="66"/>
      <c r="D151" s="66"/>
      <c r="R151" s="67"/>
      <c r="X151" s="75"/>
      <c r="AF151" s="75"/>
      <c r="AL151" s="75"/>
      <c r="AN151" s="67"/>
    </row>
    <row r="152" ht="15.75" customHeight="1">
      <c r="C152" s="66"/>
      <c r="D152" s="66"/>
      <c r="R152" s="67"/>
      <c r="X152" s="75"/>
      <c r="AF152" s="75"/>
      <c r="AL152" s="75"/>
      <c r="AN152" s="67"/>
    </row>
    <row r="153" ht="15.75" customHeight="1">
      <c r="C153" s="66"/>
      <c r="D153" s="66"/>
      <c r="R153" s="67"/>
      <c r="X153" s="75"/>
      <c r="AF153" s="75"/>
      <c r="AL153" s="75"/>
      <c r="AN153" s="67"/>
    </row>
    <row r="154" ht="15.75" customHeight="1">
      <c r="C154" s="66"/>
      <c r="D154" s="66"/>
      <c r="R154" s="67"/>
      <c r="X154" s="75"/>
      <c r="AF154" s="75"/>
      <c r="AL154" s="75"/>
      <c r="AN154" s="67"/>
    </row>
    <row r="155" ht="15.75" customHeight="1">
      <c r="C155" s="66"/>
      <c r="D155" s="66"/>
      <c r="R155" s="67"/>
      <c r="X155" s="75"/>
      <c r="AF155" s="75"/>
      <c r="AL155" s="75"/>
      <c r="AN155" s="67"/>
    </row>
    <row r="156" ht="15.75" customHeight="1">
      <c r="C156" s="66"/>
      <c r="D156" s="66"/>
      <c r="R156" s="67"/>
      <c r="X156" s="75"/>
      <c r="AF156" s="75"/>
      <c r="AL156" s="75"/>
      <c r="AN156" s="67"/>
    </row>
    <row r="157" ht="15.75" customHeight="1">
      <c r="C157" s="66"/>
      <c r="D157" s="66"/>
      <c r="R157" s="67"/>
      <c r="X157" s="75"/>
      <c r="AF157" s="75"/>
      <c r="AL157" s="75"/>
      <c r="AN157" s="67"/>
    </row>
    <row r="158" ht="15.75" customHeight="1">
      <c r="C158" s="66"/>
      <c r="D158" s="66"/>
      <c r="R158" s="74"/>
      <c r="V158" s="26"/>
      <c r="X158" s="78"/>
      <c r="AF158" s="75"/>
      <c r="AH158" s="26"/>
      <c r="AJ158" s="26"/>
      <c r="AK158" s="26"/>
      <c r="AL158" s="75"/>
      <c r="AN158" s="74"/>
      <c r="AO158" s="26"/>
      <c r="AP158" s="26"/>
      <c r="AQ158" s="26"/>
      <c r="AR158" s="26"/>
      <c r="AS158" s="26"/>
      <c r="AT158" s="26"/>
      <c r="AU158" s="26"/>
      <c r="AV158" s="26"/>
      <c r="AW158" s="26"/>
      <c r="AX158" s="26"/>
      <c r="AY158" s="26"/>
      <c r="AZ158" s="26"/>
      <c r="BA158" s="26"/>
      <c r="BB158" s="26"/>
      <c r="BD158" s="26"/>
    </row>
    <row r="159" ht="15.75" customHeight="1">
      <c r="C159" s="66"/>
      <c r="D159" s="66"/>
      <c r="R159" s="74"/>
      <c r="V159" s="26"/>
      <c r="X159" s="78"/>
      <c r="AF159" s="75"/>
      <c r="AH159" s="26"/>
      <c r="AJ159" s="26"/>
      <c r="AK159" s="26"/>
      <c r="AL159" s="75"/>
      <c r="AN159" s="74"/>
      <c r="AO159" s="26"/>
      <c r="AP159" s="26"/>
      <c r="AQ159" s="26"/>
      <c r="AR159" s="26"/>
      <c r="AS159" s="26"/>
      <c r="AT159" s="26"/>
      <c r="AU159" s="26"/>
      <c r="AV159" s="26"/>
      <c r="AW159" s="26"/>
      <c r="AX159" s="26"/>
      <c r="AY159" s="26"/>
      <c r="AZ159" s="26"/>
      <c r="BA159" s="26"/>
      <c r="BB159" s="26"/>
      <c r="BD159" s="26"/>
    </row>
    <row r="160" ht="15.75" customHeight="1">
      <c r="C160" s="66"/>
      <c r="D160" s="66"/>
      <c r="R160" s="74"/>
      <c r="V160" s="26"/>
      <c r="X160" s="78"/>
      <c r="AF160" s="75"/>
      <c r="AH160" s="26"/>
      <c r="AJ160" s="26"/>
      <c r="AK160" s="26"/>
      <c r="AL160" s="75"/>
      <c r="AN160" s="74"/>
      <c r="AO160" s="26"/>
      <c r="AP160" s="26"/>
      <c r="AQ160" s="26"/>
      <c r="AR160" s="26"/>
      <c r="AS160" s="26"/>
      <c r="AT160" s="26"/>
      <c r="AU160" s="26"/>
      <c r="AV160" s="26"/>
      <c r="AW160" s="26"/>
      <c r="AX160" s="26"/>
      <c r="AY160" s="26"/>
      <c r="AZ160" s="26"/>
      <c r="BA160" s="26"/>
      <c r="BB160" s="26"/>
      <c r="BD160" s="26"/>
    </row>
    <row r="161" ht="15.75" customHeight="1">
      <c r="C161" s="66"/>
      <c r="D161" s="66"/>
      <c r="R161" s="74"/>
      <c r="V161" s="26"/>
      <c r="X161" s="78"/>
      <c r="AF161" s="75"/>
      <c r="AH161" s="26"/>
      <c r="AJ161" s="26"/>
      <c r="AK161" s="26"/>
      <c r="AL161" s="75"/>
      <c r="AN161" s="74"/>
      <c r="AO161" s="26"/>
      <c r="AP161" s="26"/>
      <c r="AQ161" s="26"/>
      <c r="AR161" s="26"/>
      <c r="AS161" s="26"/>
      <c r="AT161" s="26"/>
      <c r="AU161" s="26"/>
      <c r="AV161" s="26"/>
      <c r="AW161" s="26"/>
      <c r="AX161" s="26"/>
      <c r="AY161" s="26"/>
      <c r="AZ161" s="26"/>
      <c r="BA161" s="26"/>
      <c r="BB161" s="26"/>
      <c r="BD161" s="26"/>
    </row>
    <row r="162" ht="15.75" customHeight="1">
      <c r="C162" s="66"/>
      <c r="D162" s="66"/>
      <c r="R162" s="74"/>
      <c r="V162" s="26"/>
      <c r="X162" s="78"/>
      <c r="AF162" s="75"/>
      <c r="AH162" s="26"/>
      <c r="AJ162" s="26"/>
      <c r="AK162" s="26"/>
      <c r="AL162" s="75"/>
      <c r="AN162" s="74"/>
      <c r="AO162" s="26"/>
      <c r="AP162" s="26"/>
      <c r="AQ162" s="26"/>
      <c r="AR162" s="26"/>
      <c r="AS162" s="26"/>
      <c r="AT162" s="26"/>
      <c r="AU162" s="26"/>
      <c r="AV162" s="26"/>
      <c r="AW162" s="26"/>
      <c r="AX162" s="26"/>
      <c r="AY162" s="26"/>
      <c r="AZ162" s="26"/>
      <c r="BA162" s="26"/>
      <c r="BB162" s="26"/>
      <c r="BD162" s="26"/>
    </row>
    <row r="163" ht="15.75" customHeight="1">
      <c r="C163" s="66"/>
      <c r="D163" s="66"/>
      <c r="R163" s="74"/>
      <c r="V163" s="26"/>
      <c r="X163" s="78"/>
      <c r="AF163" s="75"/>
      <c r="AH163" s="26"/>
      <c r="AJ163" s="26"/>
      <c r="AK163" s="26"/>
      <c r="AL163" s="75"/>
      <c r="AN163" s="74"/>
      <c r="AO163" s="26"/>
      <c r="AP163" s="26"/>
      <c r="AQ163" s="26"/>
      <c r="AR163" s="26"/>
      <c r="AS163" s="26"/>
      <c r="AT163" s="26"/>
      <c r="AU163" s="26"/>
      <c r="AV163" s="26"/>
      <c r="AW163" s="26"/>
      <c r="AX163" s="26"/>
      <c r="AY163" s="26"/>
      <c r="AZ163" s="26"/>
      <c r="BA163" s="26"/>
      <c r="BB163" s="26"/>
      <c r="BD163" s="26"/>
    </row>
    <row r="164" ht="15.75" customHeight="1">
      <c r="C164" s="66"/>
      <c r="D164" s="66"/>
      <c r="R164" s="74"/>
      <c r="V164" s="26"/>
      <c r="X164" s="78"/>
      <c r="AF164" s="75"/>
      <c r="AH164" s="26"/>
      <c r="AJ164" s="26"/>
      <c r="AK164" s="26"/>
      <c r="AL164" s="75"/>
      <c r="AN164" s="74"/>
      <c r="AO164" s="26"/>
      <c r="AP164" s="26"/>
      <c r="AQ164" s="26"/>
      <c r="AR164" s="26"/>
      <c r="AS164" s="26"/>
      <c r="AT164" s="26"/>
      <c r="AU164" s="26"/>
      <c r="AV164" s="26"/>
      <c r="AW164" s="26"/>
      <c r="AX164" s="26"/>
      <c r="AY164" s="26"/>
      <c r="AZ164" s="26"/>
      <c r="BA164" s="26"/>
      <c r="BB164" s="26"/>
      <c r="BD164" s="26"/>
    </row>
    <row r="165" ht="15.75" customHeight="1">
      <c r="C165" s="66"/>
      <c r="D165" s="66"/>
      <c r="R165" s="74"/>
      <c r="V165" s="26"/>
      <c r="X165" s="78"/>
      <c r="AF165" s="75"/>
      <c r="AH165" s="26"/>
      <c r="AJ165" s="26"/>
      <c r="AK165" s="26"/>
      <c r="AL165" s="75"/>
      <c r="AN165" s="74"/>
      <c r="AO165" s="26"/>
      <c r="AP165" s="26"/>
      <c r="AQ165" s="26"/>
      <c r="AR165" s="26"/>
      <c r="AS165" s="26"/>
      <c r="AT165" s="26"/>
      <c r="AU165" s="26"/>
      <c r="AV165" s="26"/>
      <c r="AW165" s="26"/>
      <c r="AX165" s="26"/>
      <c r="AY165" s="26"/>
      <c r="AZ165" s="26"/>
      <c r="BA165" s="26"/>
      <c r="BB165" s="26"/>
      <c r="BD165" s="26"/>
    </row>
    <row r="166" ht="15.75" customHeight="1">
      <c r="C166" s="66"/>
      <c r="D166" s="66"/>
      <c r="R166" s="74"/>
      <c r="V166" s="26"/>
      <c r="X166" s="78"/>
      <c r="AF166" s="75"/>
      <c r="AH166" s="26"/>
      <c r="AJ166" s="26"/>
      <c r="AK166" s="26"/>
      <c r="AL166" s="75"/>
      <c r="AN166" s="74"/>
      <c r="AO166" s="26"/>
      <c r="AP166" s="26"/>
      <c r="AQ166" s="26"/>
      <c r="AR166" s="26"/>
      <c r="AS166" s="26"/>
      <c r="AT166" s="26"/>
      <c r="AU166" s="26"/>
      <c r="AV166" s="26"/>
      <c r="AW166" s="26"/>
      <c r="AX166" s="26"/>
      <c r="AY166" s="26"/>
      <c r="AZ166" s="26"/>
      <c r="BA166" s="26"/>
      <c r="BB166" s="26"/>
      <c r="BD166" s="26"/>
    </row>
    <row r="167" ht="15.75" customHeight="1">
      <c r="C167" s="66"/>
      <c r="D167" s="66"/>
      <c r="R167" s="74"/>
      <c r="V167" s="26"/>
      <c r="X167" s="78"/>
      <c r="AF167" s="75"/>
      <c r="AH167" s="26"/>
      <c r="AJ167" s="26"/>
      <c r="AK167" s="26"/>
      <c r="AL167" s="75"/>
      <c r="AN167" s="74"/>
      <c r="AO167" s="26"/>
      <c r="AP167" s="26"/>
      <c r="AQ167" s="26"/>
      <c r="AR167" s="26"/>
      <c r="AS167" s="26"/>
      <c r="AT167" s="26"/>
      <c r="AU167" s="26"/>
      <c r="AV167" s="26"/>
      <c r="AW167" s="26"/>
      <c r="AX167" s="26"/>
      <c r="AY167" s="26"/>
      <c r="AZ167" s="26"/>
      <c r="BA167" s="26"/>
      <c r="BB167" s="26"/>
      <c r="BD167" s="26"/>
    </row>
    <row r="168" ht="15.75" customHeight="1">
      <c r="C168" s="66"/>
      <c r="D168" s="66"/>
      <c r="R168" s="74"/>
      <c r="V168" s="26"/>
      <c r="X168" s="78"/>
      <c r="AF168" s="75"/>
      <c r="AH168" s="26"/>
      <c r="AJ168" s="26"/>
      <c r="AK168" s="26"/>
      <c r="AL168" s="75"/>
      <c r="AN168" s="74"/>
      <c r="AO168" s="26"/>
      <c r="AP168" s="26"/>
      <c r="AQ168" s="26"/>
      <c r="AR168" s="26"/>
      <c r="AS168" s="26"/>
      <c r="AT168" s="26"/>
      <c r="AU168" s="26"/>
      <c r="AV168" s="26"/>
      <c r="AW168" s="26"/>
      <c r="AX168" s="26"/>
      <c r="AY168" s="26"/>
      <c r="AZ168" s="26"/>
      <c r="BA168" s="26"/>
      <c r="BB168" s="26"/>
      <c r="BD168" s="26"/>
    </row>
    <row r="169" ht="15.75" customHeight="1">
      <c r="C169" s="66"/>
      <c r="D169" s="66"/>
      <c r="R169" s="74"/>
      <c r="V169" s="26"/>
      <c r="X169" s="78"/>
      <c r="AF169" s="75"/>
      <c r="AH169" s="26"/>
      <c r="AJ169" s="26"/>
      <c r="AK169" s="26"/>
      <c r="AL169" s="75"/>
      <c r="AN169" s="74"/>
      <c r="AO169" s="26"/>
      <c r="AP169" s="26"/>
      <c r="AQ169" s="26"/>
      <c r="AR169" s="26"/>
      <c r="AS169" s="26"/>
      <c r="AT169" s="26"/>
      <c r="AU169" s="26"/>
      <c r="AV169" s="26"/>
      <c r="AW169" s="26"/>
      <c r="AX169" s="26"/>
      <c r="AY169" s="26"/>
      <c r="AZ169" s="26"/>
      <c r="BA169" s="26"/>
      <c r="BB169" s="26"/>
      <c r="BD169" s="26"/>
    </row>
    <row r="170" ht="15.75" customHeight="1">
      <c r="C170" s="66"/>
      <c r="D170" s="66"/>
      <c r="R170" s="74"/>
      <c r="V170" s="26"/>
      <c r="X170" s="78"/>
      <c r="AF170" s="75"/>
      <c r="AH170" s="26"/>
      <c r="AJ170" s="26"/>
      <c r="AK170" s="26"/>
      <c r="AL170" s="75"/>
      <c r="AN170" s="74"/>
      <c r="AO170" s="26"/>
      <c r="AP170" s="26"/>
      <c r="AQ170" s="26"/>
      <c r="AR170" s="26"/>
      <c r="AS170" s="26"/>
      <c r="AT170" s="26"/>
      <c r="AU170" s="26"/>
      <c r="AV170" s="26"/>
      <c r="AW170" s="26"/>
      <c r="AX170" s="26"/>
      <c r="AY170" s="26"/>
      <c r="AZ170" s="26"/>
      <c r="BA170" s="26"/>
      <c r="BB170" s="26"/>
      <c r="BD170" s="26"/>
    </row>
    <row r="171" ht="15.75" customHeight="1">
      <c r="C171" s="66"/>
      <c r="D171" s="66"/>
      <c r="R171" s="74"/>
      <c r="V171" s="26"/>
      <c r="X171" s="78"/>
      <c r="AF171" s="75"/>
      <c r="AH171" s="26"/>
      <c r="AJ171" s="26"/>
      <c r="AK171" s="26"/>
      <c r="AL171" s="75"/>
      <c r="AN171" s="74"/>
      <c r="AO171" s="26"/>
      <c r="AP171" s="26"/>
      <c r="AQ171" s="26"/>
      <c r="AR171" s="26"/>
      <c r="AS171" s="26"/>
      <c r="AT171" s="26"/>
      <c r="AU171" s="26"/>
      <c r="AV171" s="26"/>
      <c r="AW171" s="26"/>
      <c r="AX171" s="26"/>
      <c r="AY171" s="26"/>
      <c r="AZ171" s="26"/>
      <c r="BA171" s="26"/>
      <c r="BB171" s="26"/>
      <c r="BD171" s="26"/>
    </row>
    <row r="172" ht="15.75" customHeight="1">
      <c r="C172" s="66"/>
      <c r="D172" s="66"/>
      <c r="R172" s="74"/>
      <c r="V172" s="26"/>
      <c r="X172" s="78"/>
      <c r="AF172" s="75"/>
      <c r="AH172" s="26"/>
      <c r="AJ172" s="26"/>
      <c r="AK172" s="26"/>
      <c r="AL172" s="75"/>
      <c r="AN172" s="74"/>
      <c r="AO172" s="26"/>
      <c r="AP172" s="26"/>
      <c r="AQ172" s="26"/>
      <c r="AR172" s="26"/>
      <c r="AS172" s="26"/>
      <c r="AT172" s="26"/>
      <c r="AU172" s="26"/>
      <c r="AV172" s="26"/>
      <c r="AW172" s="26"/>
      <c r="AX172" s="26"/>
      <c r="AY172" s="26"/>
      <c r="AZ172" s="26"/>
      <c r="BA172" s="26"/>
      <c r="BB172" s="26"/>
      <c r="BD172" s="26"/>
    </row>
    <row r="173" ht="15.75" customHeight="1">
      <c r="C173" s="66"/>
      <c r="D173" s="66"/>
      <c r="R173" s="74"/>
      <c r="V173" s="26"/>
      <c r="X173" s="78"/>
      <c r="AF173" s="75"/>
      <c r="AH173" s="26"/>
      <c r="AJ173" s="26"/>
      <c r="AK173" s="26"/>
      <c r="AL173" s="75"/>
      <c r="AN173" s="74"/>
      <c r="AO173" s="26"/>
      <c r="AP173" s="26"/>
      <c r="AQ173" s="26"/>
      <c r="AR173" s="26"/>
      <c r="AS173" s="26"/>
      <c r="AT173" s="26"/>
      <c r="AU173" s="26"/>
      <c r="AV173" s="26"/>
      <c r="AW173" s="26"/>
      <c r="AX173" s="26"/>
      <c r="AY173" s="26"/>
      <c r="AZ173" s="26"/>
      <c r="BA173" s="26"/>
      <c r="BB173" s="26"/>
      <c r="BD173" s="26"/>
    </row>
    <row r="174" ht="15.75" customHeight="1">
      <c r="C174" s="66"/>
      <c r="D174" s="83"/>
      <c r="L174" s="75"/>
      <c r="R174" s="74"/>
      <c r="V174" s="26"/>
      <c r="X174" s="78"/>
      <c r="AF174" s="75"/>
      <c r="AH174" s="26"/>
      <c r="AJ174" s="26"/>
      <c r="AK174" s="26"/>
      <c r="AL174" s="75"/>
      <c r="AN174" s="74"/>
      <c r="AO174" s="26"/>
      <c r="AP174" s="26"/>
      <c r="AQ174" s="26"/>
      <c r="AR174" s="26"/>
      <c r="AS174" s="26"/>
      <c r="AT174" s="26"/>
      <c r="AU174" s="26"/>
      <c r="AV174" s="26"/>
      <c r="AW174" s="26"/>
      <c r="AX174" s="26"/>
      <c r="AY174" s="26"/>
      <c r="AZ174" s="26"/>
      <c r="BA174" s="26"/>
      <c r="BB174" s="26"/>
      <c r="BD174" s="26"/>
    </row>
    <row r="175" ht="15.75" customHeight="1">
      <c r="C175" s="66"/>
      <c r="D175" s="83"/>
      <c r="L175" s="75"/>
      <c r="R175" s="74"/>
      <c r="V175" s="26"/>
      <c r="X175" s="78"/>
      <c r="AF175" s="75"/>
      <c r="AH175" s="26"/>
      <c r="AJ175" s="26"/>
      <c r="AK175" s="26"/>
      <c r="AL175" s="75"/>
      <c r="AN175" s="74"/>
      <c r="AO175" s="26"/>
      <c r="AP175" s="26"/>
      <c r="AQ175" s="26"/>
      <c r="AR175" s="26"/>
      <c r="AS175" s="26"/>
      <c r="AT175" s="26"/>
      <c r="AU175" s="26"/>
      <c r="AV175" s="26"/>
      <c r="AW175" s="26"/>
      <c r="AX175" s="26"/>
      <c r="AY175" s="26"/>
      <c r="AZ175" s="26"/>
      <c r="BA175" s="26"/>
      <c r="BB175" s="26"/>
      <c r="BD175" s="26"/>
    </row>
    <row r="176" ht="15.75" customHeight="1">
      <c r="C176" s="66"/>
      <c r="D176" s="83"/>
      <c r="L176" s="75"/>
      <c r="R176" s="74"/>
      <c r="V176" s="26"/>
      <c r="X176" s="78"/>
      <c r="AF176" s="75"/>
      <c r="AH176" s="26"/>
      <c r="AJ176" s="26"/>
      <c r="AK176" s="26"/>
      <c r="AL176" s="75"/>
      <c r="AN176" s="74"/>
      <c r="AO176" s="26"/>
      <c r="AP176" s="26"/>
      <c r="AQ176" s="26"/>
      <c r="AR176" s="26"/>
      <c r="AS176" s="26"/>
      <c r="AT176" s="26"/>
      <c r="AU176" s="26"/>
      <c r="AV176" s="26"/>
      <c r="AW176" s="26"/>
      <c r="AX176" s="26"/>
      <c r="AY176" s="26"/>
      <c r="AZ176" s="26"/>
      <c r="BA176" s="26"/>
      <c r="BB176" s="26"/>
      <c r="BD176" s="26"/>
    </row>
    <row r="177" ht="15.75" customHeight="1">
      <c r="C177" s="66"/>
      <c r="D177" s="83"/>
      <c r="L177" s="75"/>
      <c r="R177" s="74"/>
      <c r="V177" s="26"/>
      <c r="X177" s="78"/>
      <c r="AF177" s="75"/>
      <c r="AH177" s="26"/>
      <c r="AJ177" s="26"/>
      <c r="AK177" s="26"/>
      <c r="AL177" s="75"/>
      <c r="AN177" s="74"/>
      <c r="AO177" s="26"/>
      <c r="AP177" s="26"/>
      <c r="AQ177" s="26"/>
      <c r="AR177" s="26"/>
      <c r="AS177" s="26"/>
      <c r="AT177" s="26"/>
      <c r="AU177" s="26"/>
      <c r="AV177" s="26"/>
      <c r="AW177" s="26"/>
      <c r="AX177" s="26"/>
      <c r="AY177" s="26"/>
      <c r="AZ177" s="26"/>
      <c r="BA177" s="26"/>
      <c r="BB177" s="26"/>
      <c r="BD177" s="26"/>
    </row>
    <row r="178" ht="15.75" customHeight="1">
      <c r="C178" s="66"/>
      <c r="D178" s="83"/>
      <c r="L178" s="75"/>
      <c r="R178" s="74"/>
      <c r="V178" s="26"/>
      <c r="X178" s="78"/>
      <c r="AF178" s="75"/>
      <c r="AH178" s="26"/>
      <c r="AJ178" s="26"/>
      <c r="AK178" s="26"/>
      <c r="AL178" s="75"/>
      <c r="AN178" s="74"/>
      <c r="AO178" s="26"/>
      <c r="AP178" s="26"/>
      <c r="AQ178" s="26"/>
      <c r="AR178" s="26"/>
      <c r="AS178" s="26"/>
      <c r="AT178" s="26"/>
      <c r="AU178" s="26"/>
      <c r="AV178" s="26"/>
      <c r="AW178" s="26"/>
      <c r="AX178" s="26"/>
      <c r="AY178" s="26"/>
      <c r="AZ178" s="26"/>
      <c r="BA178" s="26"/>
      <c r="BB178" s="26"/>
      <c r="BD178" s="26"/>
    </row>
    <row r="179" ht="15.75" customHeight="1">
      <c r="C179" s="66"/>
      <c r="D179" s="83"/>
      <c r="L179" s="75"/>
      <c r="R179" s="74"/>
      <c r="V179" s="26"/>
      <c r="X179" s="78"/>
      <c r="AF179" s="75"/>
      <c r="AH179" s="26"/>
      <c r="AJ179" s="26"/>
      <c r="AK179" s="26"/>
      <c r="AL179" s="75"/>
      <c r="AN179" s="74"/>
      <c r="AO179" s="26"/>
      <c r="AP179" s="26"/>
      <c r="AQ179" s="26"/>
      <c r="AR179" s="26"/>
      <c r="AS179" s="26"/>
      <c r="AT179" s="26"/>
      <c r="AU179" s="26"/>
      <c r="AV179" s="26"/>
      <c r="AW179" s="26"/>
      <c r="AX179" s="26"/>
      <c r="AY179" s="26"/>
      <c r="AZ179" s="26"/>
      <c r="BA179" s="26"/>
      <c r="BB179" s="26"/>
      <c r="BD179" s="26"/>
    </row>
    <row r="180" ht="15.75" customHeight="1">
      <c r="C180" s="66"/>
      <c r="D180" s="83"/>
      <c r="L180" s="75"/>
      <c r="R180" s="74"/>
      <c r="V180" s="26"/>
      <c r="X180" s="78"/>
      <c r="AF180" s="75"/>
      <c r="AH180" s="26"/>
      <c r="AJ180" s="26"/>
      <c r="AK180" s="26"/>
      <c r="AL180" s="75"/>
      <c r="AN180" s="74"/>
      <c r="AO180" s="26"/>
      <c r="AP180" s="26"/>
      <c r="AQ180" s="26"/>
      <c r="AR180" s="26"/>
      <c r="AS180" s="26"/>
      <c r="AT180" s="26"/>
      <c r="AU180" s="26"/>
      <c r="AV180" s="26"/>
      <c r="AW180" s="26"/>
      <c r="AX180" s="26"/>
      <c r="AY180" s="26"/>
      <c r="AZ180" s="26"/>
      <c r="BA180" s="26"/>
      <c r="BB180" s="26"/>
      <c r="BD180" s="26"/>
    </row>
    <row r="181" ht="15.75" customHeight="1">
      <c r="C181" s="66"/>
      <c r="D181" s="83"/>
      <c r="L181" s="75"/>
      <c r="R181" s="74"/>
      <c r="V181" s="26"/>
      <c r="X181" s="78"/>
      <c r="AF181" s="75"/>
      <c r="AH181" s="26"/>
      <c r="AJ181" s="26"/>
      <c r="AK181" s="26"/>
      <c r="AL181" s="75"/>
      <c r="AN181" s="74"/>
      <c r="AO181" s="26"/>
      <c r="AP181" s="26"/>
      <c r="AQ181" s="26"/>
      <c r="AR181" s="26"/>
      <c r="AS181" s="26"/>
      <c r="AT181" s="26"/>
      <c r="AU181" s="26"/>
      <c r="AV181" s="26"/>
      <c r="AW181" s="26"/>
      <c r="AX181" s="26"/>
      <c r="AY181" s="26"/>
      <c r="AZ181" s="26"/>
      <c r="BA181" s="26"/>
      <c r="BB181" s="26"/>
      <c r="BD181" s="26"/>
    </row>
    <row r="182" ht="15.75" customHeight="1">
      <c r="C182" s="66"/>
      <c r="D182" s="83"/>
      <c r="L182" s="75"/>
      <c r="R182" s="74"/>
      <c r="V182" s="26"/>
      <c r="X182" s="78"/>
      <c r="AF182" s="75"/>
      <c r="AH182" s="26"/>
      <c r="AJ182" s="26"/>
      <c r="AK182" s="26"/>
      <c r="AL182" s="75"/>
      <c r="AN182" s="74"/>
      <c r="AO182" s="26"/>
      <c r="AP182" s="26"/>
      <c r="AQ182" s="26"/>
      <c r="AR182" s="26"/>
      <c r="AS182" s="26"/>
      <c r="AT182" s="26"/>
      <c r="AU182" s="26"/>
      <c r="AV182" s="26"/>
      <c r="AW182" s="26"/>
      <c r="AX182" s="26"/>
      <c r="AY182" s="26"/>
      <c r="AZ182" s="26"/>
      <c r="BA182" s="26"/>
      <c r="BB182" s="26"/>
      <c r="BD182" s="26"/>
    </row>
    <row r="183" ht="15.75" customHeight="1">
      <c r="C183" s="66"/>
      <c r="D183" s="83"/>
      <c r="L183" s="75"/>
      <c r="R183" s="74"/>
      <c r="V183" s="26"/>
      <c r="X183" s="78"/>
      <c r="AF183" s="75"/>
      <c r="AH183" s="26"/>
      <c r="AJ183" s="26"/>
      <c r="AK183" s="26"/>
      <c r="AL183" s="75"/>
      <c r="AN183" s="74"/>
      <c r="AO183" s="26"/>
      <c r="AP183" s="26"/>
      <c r="AQ183" s="26"/>
      <c r="AR183" s="26"/>
      <c r="AS183" s="26"/>
      <c r="AT183" s="26"/>
      <c r="AU183" s="26"/>
      <c r="AV183" s="26"/>
      <c r="AW183" s="26"/>
      <c r="AX183" s="26"/>
      <c r="AY183" s="26"/>
      <c r="AZ183" s="26"/>
      <c r="BA183" s="26"/>
      <c r="BB183" s="26"/>
      <c r="BD183" s="26"/>
    </row>
    <row r="184" ht="15.75" customHeight="1">
      <c r="C184" s="66"/>
      <c r="D184" s="83"/>
      <c r="L184" s="75"/>
      <c r="R184" s="74"/>
      <c r="V184" s="26"/>
      <c r="X184" s="78"/>
      <c r="AF184" s="75"/>
      <c r="AH184" s="26"/>
      <c r="AJ184" s="26"/>
      <c r="AK184" s="26"/>
      <c r="AL184" s="75"/>
      <c r="AN184" s="74"/>
      <c r="AO184" s="26"/>
      <c r="AP184" s="26"/>
      <c r="AQ184" s="26"/>
      <c r="AR184" s="26"/>
      <c r="AS184" s="26"/>
      <c r="AT184" s="26"/>
      <c r="AU184" s="26"/>
      <c r="AV184" s="26"/>
      <c r="AW184" s="26"/>
      <c r="AX184" s="26"/>
      <c r="AY184" s="26"/>
      <c r="AZ184" s="26"/>
      <c r="BA184" s="26"/>
      <c r="BB184" s="26"/>
      <c r="BD184" s="26"/>
    </row>
    <row r="185" ht="15.75" customHeight="1">
      <c r="C185" s="66"/>
      <c r="D185" s="83"/>
      <c r="L185" s="75"/>
      <c r="R185" s="74"/>
      <c r="V185" s="26"/>
      <c r="X185" s="78"/>
      <c r="AF185" s="75"/>
      <c r="AH185" s="26"/>
      <c r="AJ185" s="26"/>
      <c r="AK185" s="26"/>
      <c r="AL185" s="75"/>
      <c r="AN185" s="74"/>
      <c r="AO185" s="26"/>
      <c r="AP185" s="26"/>
      <c r="AQ185" s="26"/>
      <c r="AR185" s="26"/>
      <c r="AS185" s="26"/>
      <c r="AT185" s="26"/>
      <c r="AU185" s="26"/>
      <c r="AV185" s="26"/>
      <c r="AW185" s="26"/>
      <c r="AX185" s="26"/>
      <c r="AY185" s="26"/>
      <c r="AZ185" s="26"/>
      <c r="BA185" s="26"/>
      <c r="BB185" s="26"/>
      <c r="BD185" s="26"/>
    </row>
    <row r="186" ht="15.75" customHeight="1">
      <c r="C186" s="66"/>
      <c r="D186" s="83"/>
      <c r="L186" s="75"/>
      <c r="R186" s="74"/>
      <c r="V186" s="26"/>
      <c r="X186" s="78"/>
      <c r="AF186" s="75"/>
      <c r="AH186" s="26"/>
      <c r="AJ186" s="26"/>
      <c r="AK186" s="26"/>
      <c r="AL186" s="75"/>
      <c r="AN186" s="74"/>
      <c r="AO186" s="26"/>
      <c r="AP186" s="26"/>
      <c r="AQ186" s="26"/>
      <c r="AR186" s="26"/>
      <c r="AS186" s="26"/>
      <c r="AT186" s="26"/>
      <c r="AU186" s="26"/>
      <c r="AV186" s="26"/>
      <c r="AW186" s="26"/>
      <c r="AX186" s="26"/>
      <c r="AY186" s="26"/>
      <c r="AZ186" s="26"/>
      <c r="BA186" s="26"/>
      <c r="BB186" s="26"/>
      <c r="BD186" s="26"/>
    </row>
    <row r="187" ht="15.75" customHeight="1">
      <c r="C187" s="66"/>
      <c r="D187" s="83"/>
      <c r="L187" s="75"/>
      <c r="R187" s="74"/>
      <c r="V187" s="26"/>
      <c r="X187" s="78"/>
      <c r="AF187" s="75"/>
      <c r="AH187" s="26"/>
      <c r="AJ187" s="26"/>
      <c r="AK187" s="26"/>
      <c r="AL187" s="75"/>
      <c r="AN187" s="74"/>
      <c r="AO187" s="26"/>
      <c r="AP187" s="26"/>
      <c r="AQ187" s="26"/>
      <c r="AR187" s="26"/>
      <c r="AS187" s="26"/>
      <c r="AT187" s="26"/>
      <c r="AU187" s="26"/>
      <c r="AV187" s="26"/>
      <c r="AW187" s="26"/>
      <c r="AX187" s="26"/>
      <c r="AY187" s="26"/>
      <c r="AZ187" s="26"/>
      <c r="BA187" s="26"/>
      <c r="BB187" s="26"/>
      <c r="BD187" s="26"/>
    </row>
    <row r="188" ht="15.75" customHeight="1">
      <c r="C188" s="66"/>
      <c r="D188" s="83"/>
      <c r="L188" s="75"/>
      <c r="R188" s="74"/>
      <c r="V188" s="26"/>
      <c r="X188" s="78"/>
      <c r="AF188" s="75"/>
      <c r="AH188" s="26"/>
      <c r="AJ188" s="26"/>
      <c r="AK188" s="26"/>
      <c r="AL188" s="75"/>
      <c r="AN188" s="74"/>
      <c r="AO188" s="26"/>
      <c r="AP188" s="26"/>
      <c r="AQ188" s="26"/>
      <c r="AR188" s="26"/>
      <c r="AS188" s="26"/>
      <c r="AT188" s="26"/>
      <c r="AU188" s="26"/>
      <c r="AV188" s="26"/>
      <c r="AW188" s="26"/>
      <c r="AX188" s="26"/>
      <c r="AY188" s="26"/>
      <c r="AZ188" s="26"/>
      <c r="BA188" s="26"/>
      <c r="BB188" s="26"/>
      <c r="BD188" s="26"/>
    </row>
    <row r="189" ht="15.75" customHeight="1">
      <c r="C189" s="66"/>
      <c r="D189" s="83"/>
      <c r="L189" s="75"/>
      <c r="R189" s="74"/>
      <c r="V189" s="26"/>
      <c r="X189" s="78"/>
      <c r="AF189" s="75"/>
      <c r="AH189" s="26"/>
      <c r="AJ189" s="26"/>
      <c r="AK189" s="26"/>
      <c r="AL189" s="75"/>
      <c r="AN189" s="74"/>
      <c r="AO189" s="26"/>
      <c r="AP189" s="26"/>
      <c r="AQ189" s="26"/>
      <c r="AR189" s="26"/>
      <c r="AS189" s="26"/>
      <c r="AT189" s="26"/>
      <c r="AU189" s="26"/>
      <c r="AV189" s="26"/>
      <c r="AW189" s="26"/>
      <c r="AX189" s="26"/>
      <c r="AY189" s="26"/>
      <c r="AZ189" s="26"/>
      <c r="BA189" s="26"/>
      <c r="BB189" s="26"/>
      <c r="BD189" s="26"/>
    </row>
    <row r="190" ht="15.75" customHeight="1">
      <c r="C190" s="66"/>
      <c r="D190" s="83"/>
      <c r="L190" s="75"/>
      <c r="R190" s="74"/>
      <c r="V190" s="26"/>
      <c r="X190" s="78"/>
      <c r="AF190" s="75"/>
      <c r="AH190" s="26"/>
      <c r="AJ190" s="26"/>
      <c r="AK190" s="26"/>
      <c r="AL190" s="75"/>
      <c r="AN190" s="74"/>
      <c r="AO190" s="26"/>
      <c r="AP190" s="26"/>
      <c r="AQ190" s="26"/>
      <c r="AR190" s="26"/>
      <c r="AS190" s="26"/>
      <c r="AT190" s="26"/>
      <c r="AU190" s="26"/>
      <c r="AV190" s="26"/>
      <c r="AW190" s="26"/>
      <c r="AX190" s="26"/>
      <c r="AY190" s="26"/>
      <c r="AZ190" s="26"/>
      <c r="BA190" s="26"/>
      <c r="BB190" s="26"/>
      <c r="BD190" s="26"/>
    </row>
    <row r="191" ht="15.75" customHeight="1">
      <c r="C191" s="66"/>
      <c r="D191" s="83"/>
      <c r="L191" s="75"/>
      <c r="R191" s="74"/>
      <c r="V191" s="26"/>
      <c r="X191" s="78"/>
      <c r="AF191" s="75"/>
      <c r="AH191" s="26"/>
      <c r="AJ191" s="26"/>
      <c r="AK191" s="26"/>
      <c r="AL191" s="75"/>
      <c r="AN191" s="74"/>
      <c r="AO191" s="26"/>
      <c r="AP191" s="26"/>
      <c r="AQ191" s="26"/>
      <c r="AR191" s="26"/>
      <c r="AS191" s="26"/>
      <c r="AT191" s="26"/>
      <c r="AU191" s="26"/>
      <c r="AV191" s="26"/>
      <c r="AW191" s="26"/>
      <c r="AX191" s="26"/>
      <c r="AY191" s="26"/>
      <c r="AZ191" s="26"/>
      <c r="BA191" s="26"/>
      <c r="BB191" s="26"/>
      <c r="BD191" s="26"/>
    </row>
    <row r="192" ht="15.75" customHeight="1">
      <c r="C192" s="66"/>
      <c r="D192" s="83"/>
      <c r="L192" s="75"/>
      <c r="R192" s="74"/>
      <c r="V192" s="26"/>
      <c r="X192" s="78"/>
      <c r="AF192" s="75"/>
      <c r="AH192" s="26"/>
      <c r="AJ192" s="26"/>
      <c r="AK192" s="26"/>
      <c r="AL192" s="75"/>
      <c r="AN192" s="74"/>
      <c r="AO192" s="26"/>
      <c r="AP192" s="26"/>
      <c r="AQ192" s="26"/>
      <c r="AR192" s="26"/>
      <c r="AS192" s="26"/>
      <c r="AT192" s="26"/>
      <c r="AU192" s="26"/>
      <c r="AV192" s="26"/>
      <c r="AW192" s="26"/>
      <c r="AX192" s="26"/>
      <c r="AY192" s="26"/>
      <c r="AZ192" s="26"/>
      <c r="BA192" s="26"/>
      <c r="BB192" s="26"/>
      <c r="BD192" s="26"/>
    </row>
    <row r="193" ht="15.75" customHeight="1">
      <c r="C193" s="66"/>
      <c r="D193" s="83"/>
      <c r="L193" s="75"/>
      <c r="R193" s="74"/>
      <c r="V193" s="26"/>
      <c r="X193" s="78"/>
      <c r="AF193" s="75"/>
      <c r="AH193" s="26"/>
      <c r="AJ193" s="26"/>
      <c r="AK193" s="26"/>
      <c r="AL193" s="75"/>
      <c r="AN193" s="74"/>
      <c r="AO193" s="26"/>
      <c r="AP193" s="26"/>
      <c r="AQ193" s="26"/>
      <c r="AR193" s="26"/>
      <c r="AS193" s="26"/>
      <c r="AT193" s="26"/>
      <c r="AU193" s="26"/>
      <c r="AV193" s="26"/>
      <c r="AW193" s="26"/>
      <c r="AX193" s="26"/>
      <c r="AY193" s="26"/>
      <c r="AZ193" s="26"/>
      <c r="BA193" s="26"/>
      <c r="BB193" s="26"/>
      <c r="BD193" s="26"/>
    </row>
    <row r="194" ht="15.75" customHeight="1">
      <c r="C194" s="66"/>
      <c r="D194" s="83"/>
      <c r="L194" s="75"/>
      <c r="R194" s="74"/>
      <c r="V194" s="26"/>
      <c r="X194" s="78"/>
      <c r="AF194" s="75"/>
      <c r="AH194" s="26"/>
      <c r="AJ194" s="26"/>
      <c r="AK194" s="26"/>
      <c r="AL194" s="75"/>
      <c r="AN194" s="74"/>
      <c r="AO194" s="26"/>
      <c r="AP194" s="26"/>
      <c r="AQ194" s="26"/>
      <c r="AR194" s="26"/>
      <c r="AS194" s="26"/>
      <c r="AT194" s="26"/>
      <c r="AU194" s="26"/>
      <c r="AV194" s="26"/>
      <c r="AW194" s="26"/>
      <c r="AX194" s="26"/>
      <c r="AY194" s="26"/>
      <c r="AZ194" s="26"/>
      <c r="BA194" s="26"/>
      <c r="BB194" s="26"/>
      <c r="BD194" s="26"/>
    </row>
    <row r="195" ht="15.75" customHeight="1">
      <c r="C195" s="66"/>
      <c r="D195" s="83"/>
      <c r="L195" s="75"/>
      <c r="R195" s="74"/>
      <c r="V195" s="26"/>
      <c r="X195" s="78"/>
      <c r="AF195" s="75"/>
      <c r="AH195" s="26"/>
      <c r="AJ195" s="26"/>
      <c r="AK195" s="26"/>
      <c r="AL195" s="75"/>
      <c r="AN195" s="74"/>
      <c r="AO195" s="26"/>
      <c r="AP195" s="26"/>
      <c r="AQ195" s="26"/>
      <c r="AR195" s="26"/>
      <c r="AS195" s="26"/>
      <c r="AT195" s="26"/>
      <c r="AU195" s="26"/>
      <c r="AV195" s="26"/>
      <c r="AW195" s="26"/>
      <c r="AX195" s="26"/>
      <c r="AY195" s="26"/>
      <c r="AZ195" s="26"/>
      <c r="BA195" s="26"/>
      <c r="BB195" s="26"/>
      <c r="BD195" s="26"/>
    </row>
    <row r="196" ht="15.75" customHeight="1">
      <c r="C196" s="66"/>
      <c r="D196" s="83"/>
      <c r="L196" s="75"/>
      <c r="R196" s="74"/>
      <c r="V196" s="26"/>
      <c r="X196" s="78"/>
      <c r="AF196" s="75"/>
      <c r="AH196" s="26"/>
      <c r="AJ196" s="26"/>
      <c r="AK196" s="26"/>
      <c r="AL196" s="75"/>
      <c r="AN196" s="74"/>
      <c r="AO196" s="26"/>
      <c r="AP196" s="26"/>
      <c r="AQ196" s="26"/>
      <c r="AR196" s="26"/>
      <c r="AS196" s="26"/>
      <c r="AT196" s="26"/>
      <c r="AU196" s="26"/>
      <c r="AV196" s="26"/>
      <c r="AW196" s="26"/>
      <c r="AX196" s="26"/>
      <c r="AY196" s="26"/>
      <c r="AZ196" s="26"/>
      <c r="BA196" s="26"/>
      <c r="BB196" s="26"/>
      <c r="BD196" s="26"/>
    </row>
    <row r="197" ht="15.75" customHeight="1">
      <c r="C197" s="66"/>
      <c r="D197" s="83"/>
      <c r="L197" s="75"/>
      <c r="R197" s="74"/>
      <c r="V197" s="26"/>
      <c r="X197" s="78"/>
      <c r="AF197" s="75"/>
      <c r="AH197" s="26"/>
      <c r="AJ197" s="26"/>
      <c r="AK197" s="26"/>
      <c r="AL197" s="75"/>
      <c r="AN197" s="74"/>
      <c r="AO197" s="26"/>
      <c r="AP197" s="26"/>
      <c r="AQ197" s="26"/>
      <c r="AR197" s="26"/>
      <c r="AS197" s="26"/>
      <c r="AT197" s="26"/>
      <c r="AU197" s="26"/>
      <c r="AV197" s="26"/>
      <c r="AW197" s="26"/>
      <c r="AX197" s="26"/>
      <c r="AY197" s="26"/>
      <c r="AZ197" s="26"/>
      <c r="BA197" s="26"/>
      <c r="BB197" s="26"/>
      <c r="BD197" s="26"/>
    </row>
    <row r="198" ht="15.75" customHeight="1">
      <c r="C198" s="66"/>
      <c r="D198" s="83"/>
      <c r="L198" s="75"/>
      <c r="R198" s="74"/>
      <c r="V198" s="26"/>
      <c r="X198" s="78"/>
      <c r="AF198" s="75"/>
      <c r="AH198" s="26"/>
      <c r="AJ198" s="26"/>
      <c r="AK198" s="26"/>
      <c r="AL198" s="75"/>
      <c r="AN198" s="74"/>
      <c r="AO198" s="26"/>
      <c r="AP198" s="26"/>
      <c r="AQ198" s="26"/>
      <c r="AR198" s="26"/>
      <c r="AS198" s="26"/>
      <c r="AT198" s="26"/>
      <c r="AU198" s="26"/>
      <c r="AV198" s="26"/>
      <c r="AW198" s="26"/>
      <c r="AX198" s="26"/>
      <c r="AY198" s="26"/>
      <c r="AZ198" s="26"/>
      <c r="BA198" s="26"/>
      <c r="BB198" s="26"/>
      <c r="BD198" s="26"/>
    </row>
    <row r="199" ht="15.75" customHeight="1">
      <c r="C199" s="66"/>
      <c r="D199" s="83"/>
      <c r="L199" s="75"/>
      <c r="R199" s="74"/>
      <c r="V199" s="26"/>
      <c r="X199" s="78"/>
      <c r="AF199" s="75"/>
      <c r="AH199" s="26"/>
      <c r="AJ199" s="26"/>
      <c r="AK199" s="26"/>
      <c r="AL199" s="75"/>
      <c r="AN199" s="74"/>
      <c r="AO199" s="26"/>
      <c r="AP199" s="26"/>
      <c r="AQ199" s="26"/>
      <c r="AR199" s="26"/>
      <c r="AS199" s="26"/>
      <c r="AT199" s="26"/>
      <c r="AU199" s="26"/>
      <c r="AV199" s="26"/>
      <c r="AW199" s="26"/>
      <c r="AX199" s="26"/>
      <c r="AY199" s="26"/>
      <c r="AZ199" s="26"/>
      <c r="BA199" s="26"/>
      <c r="BB199" s="26"/>
      <c r="BD199" s="26"/>
    </row>
    <row r="200" ht="15.75" customHeight="1">
      <c r="C200" s="66"/>
      <c r="D200" s="83"/>
      <c r="L200" s="75"/>
      <c r="R200" s="74"/>
      <c r="V200" s="26"/>
      <c r="X200" s="78"/>
      <c r="AF200" s="75"/>
      <c r="AH200" s="26"/>
      <c r="AJ200" s="26"/>
      <c r="AK200" s="26"/>
      <c r="AL200" s="75"/>
      <c r="AN200" s="74"/>
      <c r="AO200" s="26"/>
      <c r="AP200" s="26"/>
      <c r="AQ200" s="26"/>
      <c r="AR200" s="26"/>
      <c r="AS200" s="26"/>
      <c r="AT200" s="26"/>
      <c r="AU200" s="26"/>
      <c r="AV200" s="26"/>
      <c r="AW200" s="26"/>
      <c r="AX200" s="26"/>
      <c r="AY200" s="26"/>
      <c r="AZ200" s="26"/>
      <c r="BA200" s="26"/>
      <c r="BB200" s="26"/>
      <c r="BD200" s="26"/>
    </row>
    <row r="201" ht="15.75" customHeight="1">
      <c r="C201" s="66"/>
      <c r="D201" s="83"/>
      <c r="L201" s="75"/>
      <c r="R201" s="74"/>
      <c r="V201" s="26"/>
      <c r="X201" s="78"/>
      <c r="AF201" s="75"/>
      <c r="AH201" s="26"/>
      <c r="AJ201" s="26"/>
      <c r="AK201" s="26"/>
      <c r="AL201" s="75"/>
      <c r="AN201" s="74"/>
      <c r="AO201" s="26"/>
      <c r="AP201" s="26"/>
      <c r="AQ201" s="26"/>
      <c r="AR201" s="26"/>
      <c r="AS201" s="26"/>
      <c r="AT201" s="26"/>
      <c r="AU201" s="26"/>
      <c r="AV201" s="26"/>
      <c r="AW201" s="26"/>
      <c r="AX201" s="26"/>
      <c r="AY201" s="26"/>
      <c r="AZ201" s="26"/>
      <c r="BA201" s="26"/>
      <c r="BB201" s="26"/>
      <c r="BD201" s="26"/>
    </row>
    <row r="202" ht="15.75" customHeight="1">
      <c r="C202" s="66"/>
      <c r="D202" s="83"/>
      <c r="L202" s="75"/>
      <c r="R202" s="74"/>
      <c r="V202" s="26"/>
      <c r="X202" s="78"/>
      <c r="AF202" s="75"/>
      <c r="AH202" s="26"/>
      <c r="AJ202" s="26"/>
      <c r="AK202" s="26"/>
      <c r="AL202" s="75"/>
      <c r="AN202" s="74"/>
      <c r="AO202" s="26"/>
      <c r="AP202" s="26"/>
      <c r="AQ202" s="26"/>
      <c r="AR202" s="26"/>
      <c r="AS202" s="26"/>
      <c r="AT202" s="26"/>
      <c r="AU202" s="26"/>
      <c r="AV202" s="26"/>
      <c r="AW202" s="26"/>
      <c r="AX202" s="26"/>
      <c r="AY202" s="26"/>
      <c r="AZ202" s="26"/>
      <c r="BA202" s="26"/>
      <c r="BB202" s="26"/>
      <c r="BD202" s="26"/>
    </row>
    <row r="203" ht="15.75" customHeight="1">
      <c r="C203" s="66"/>
      <c r="D203" s="83"/>
      <c r="L203" s="75"/>
      <c r="R203" s="74"/>
      <c r="V203" s="26"/>
      <c r="X203" s="78"/>
      <c r="AF203" s="75"/>
      <c r="AH203" s="26"/>
      <c r="AJ203" s="26"/>
      <c r="AK203" s="26"/>
      <c r="AL203" s="75"/>
      <c r="AN203" s="74"/>
      <c r="AO203" s="26"/>
      <c r="AP203" s="26"/>
      <c r="AQ203" s="26"/>
      <c r="AR203" s="26"/>
      <c r="AS203" s="26"/>
      <c r="AT203" s="26"/>
      <c r="AU203" s="26"/>
      <c r="AV203" s="26"/>
      <c r="AW203" s="26"/>
      <c r="AX203" s="26"/>
      <c r="AY203" s="26"/>
      <c r="AZ203" s="26"/>
      <c r="BA203" s="26"/>
      <c r="BB203" s="26"/>
      <c r="BD203" s="26"/>
    </row>
    <row r="204" ht="15.75" customHeight="1">
      <c r="C204" s="66"/>
      <c r="D204" s="83"/>
      <c r="L204" s="75"/>
      <c r="R204" s="74"/>
      <c r="V204" s="26"/>
      <c r="X204" s="78"/>
      <c r="AF204" s="75"/>
      <c r="AH204" s="26"/>
      <c r="AJ204" s="26"/>
      <c r="AK204" s="26"/>
      <c r="AL204" s="75"/>
      <c r="AN204" s="74"/>
      <c r="AO204" s="26"/>
      <c r="AP204" s="26"/>
      <c r="AQ204" s="26"/>
      <c r="AR204" s="26"/>
      <c r="AS204" s="26"/>
      <c r="AT204" s="26"/>
      <c r="AU204" s="26"/>
      <c r="AV204" s="26"/>
      <c r="AW204" s="26"/>
      <c r="AX204" s="26"/>
      <c r="AY204" s="26"/>
      <c r="AZ204" s="26"/>
      <c r="BA204" s="26"/>
      <c r="BB204" s="26"/>
      <c r="BD204" s="26"/>
    </row>
    <row r="205" ht="15.75" customHeight="1">
      <c r="C205" s="66"/>
      <c r="D205" s="83"/>
      <c r="L205" s="75"/>
      <c r="R205" s="74"/>
      <c r="V205" s="26"/>
      <c r="X205" s="78"/>
      <c r="AF205" s="75"/>
      <c r="AH205" s="26"/>
      <c r="AJ205" s="26"/>
      <c r="AK205" s="26"/>
      <c r="AL205" s="75"/>
      <c r="AN205" s="74"/>
      <c r="AO205" s="26"/>
      <c r="AP205" s="26"/>
      <c r="AQ205" s="26"/>
      <c r="AR205" s="26"/>
      <c r="AS205" s="26"/>
      <c r="AT205" s="26"/>
      <c r="AU205" s="26"/>
      <c r="AV205" s="26"/>
      <c r="AW205" s="26"/>
      <c r="AX205" s="26"/>
      <c r="AY205" s="26"/>
      <c r="AZ205" s="26"/>
      <c r="BA205" s="26"/>
      <c r="BB205" s="26"/>
      <c r="BD205" s="26"/>
    </row>
    <row r="206" ht="15.75" customHeight="1">
      <c r="C206" s="66"/>
      <c r="D206" s="83"/>
      <c r="L206" s="75"/>
      <c r="R206" s="74"/>
      <c r="V206" s="26"/>
      <c r="X206" s="78"/>
      <c r="AF206" s="75"/>
      <c r="AH206" s="26"/>
      <c r="AJ206" s="26"/>
      <c r="AK206" s="26"/>
      <c r="AL206" s="75"/>
      <c r="AN206" s="74"/>
      <c r="AO206" s="26"/>
      <c r="AP206" s="26"/>
      <c r="AQ206" s="26"/>
      <c r="AR206" s="26"/>
      <c r="AS206" s="26"/>
      <c r="AT206" s="26"/>
      <c r="AU206" s="26"/>
      <c r="AV206" s="26"/>
      <c r="AW206" s="26"/>
      <c r="AX206" s="26"/>
      <c r="AY206" s="26"/>
      <c r="AZ206" s="26"/>
      <c r="BA206" s="26"/>
      <c r="BB206" s="26"/>
      <c r="BD206" s="26"/>
    </row>
    <row r="207" ht="15.75" customHeight="1">
      <c r="C207" s="66"/>
      <c r="D207" s="83"/>
      <c r="L207" s="75"/>
      <c r="R207" s="74"/>
      <c r="V207" s="26"/>
      <c r="X207" s="78"/>
      <c r="AF207" s="75"/>
      <c r="AH207" s="26"/>
      <c r="AJ207" s="26"/>
      <c r="AK207" s="26"/>
      <c r="AL207" s="75"/>
      <c r="AN207" s="74"/>
      <c r="AO207" s="26"/>
      <c r="AP207" s="26"/>
      <c r="AQ207" s="26"/>
      <c r="AR207" s="26"/>
      <c r="AS207" s="26"/>
      <c r="AT207" s="26"/>
      <c r="AU207" s="26"/>
      <c r="AV207" s="26"/>
      <c r="AW207" s="26"/>
      <c r="AX207" s="26"/>
      <c r="AY207" s="26"/>
      <c r="AZ207" s="26"/>
      <c r="BA207" s="26"/>
      <c r="BB207" s="26"/>
      <c r="BD207" s="26"/>
    </row>
    <row r="208" ht="15.75" customHeight="1">
      <c r="C208" s="66"/>
      <c r="D208" s="83"/>
      <c r="L208" s="75"/>
      <c r="R208" s="74"/>
      <c r="V208" s="26"/>
      <c r="X208" s="78"/>
      <c r="AF208" s="75"/>
      <c r="AH208" s="26"/>
      <c r="AJ208" s="26"/>
      <c r="AK208" s="26"/>
      <c r="AL208" s="75"/>
      <c r="AN208" s="74"/>
      <c r="AO208" s="26"/>
      <c r="AP208" s="26"/>
      <c r="AQ208" s="26"/>
      <c r="AR208" s="26"/>
      <c r="AS208" s="26"/>
      <c r="AT208" s="26"/>
      <c r="AU208" s="26"/>
      <c r="AV208" s="26"/>
      <c r="AW208" s="26"/>
      <c r="AX208" s="26"/>
      <c r="AY208" s="26"/>
      <c r="AZ208" s="26"/>
      <c r="BA208" s="26"/>
      <c r="BB208" s="26"/>
      <c r="BD208" s="26"/>
    </row>
    <row r="209" ht="15.75" customHeight="1">
      <c r="C209" s="66"/>
      <c r="D209" s="83"/>
      <c r="L209" s="75"/>
      <c r="R209" s="74"/>
      <c r="V209" s="26"/>
      <c r="X209" s="78"/>
      <c r="AF209" s="75"/>
      <c r="AH209" s="26"/>
      <c r="AJ209" s="26"/>
      <c r="AK209" s="26"/>
      <c r="AL209" s="75"/>
      <c r="AN209" s="74"/>
      <c r="AO209" s="26"/>
      <c r="AP209" s="26"/>
      <c r="AQ209" s="26"/>
      <c r="AR209" s="26"/>
      <c r="AS209" s="26"/>
      <c r="AT209" s="26"/>
      <c r="AU209" s="26"/>
      <c r="AV209" s="26"/>
      <c r="AW209" s="26"/>
      <c r="AX209" s="26"/>
      <c r="AY209" s="26"/>
      <c r="AZ209" s="26"/>
      <c r="BA209" s="26"/>
      <c r="BB209" s="26"/>
      <c r="BD209" s="26"/>
    </row>
    <row r="210" ht="15.75" customHeight="1">
      <c r="C210" s="66"/>
      <c r="D210" s="83"/>
      <c r="L210" s="75"/>
      <c r="R210" s="74"/>
      <c r="V210" s="26"/>
      <c r="X210" s="78"/>
      <c r="AF210" s="75"/>
      <c r="AH210" s="26"/>
      <c r="AJ210" s="26"/>
      <c r="AK210" s="26"/>
      <c r="AL210" s="75"/>
      <c r="AN210" s="74"/>
      <c r="AO210" s="26"/>
      <c r="AP210" s="26"/>
      <c r="AQ210" s="26"/>
      <c r="AR210" s="26"/>
      <c r="AS210" s="26"/>
      <c r="AT210" s="26"/>
      <c r="AU210" s="26"/>
      <c r="AV210" s="26"/>
      <c r="AW210" s="26"/>
      <c r="AX210" s="26"/>
      <c r="AY210" s="26"/>
      <c r="AZ210" s="26"/>
      <c r="BA210" s="26"/>
      <c r="BB210" s="26"/>
      <c r="BD210" s="26"/>
    </row>
    <row r="211" ht="15.75" customHeight="1">
      <c r="C211" s="66"/>
      <c r="D211" s="83"/>
      <c r="L211" s="75"/>
      <c r="R211" s="74"/>
      <c r="V211" s="26"/>
      <c r="X211" s="78"/>
      <c r="AF211" s="75"/>
      <c r="AH211" s="26"/>
      <c r="AJ211" s="26"/>
      <c r="AK211" s="26"/>
      <c r="AL211" s="75"/>
      <c r="AN211" s="74"/>
      <c r="AO211" s="26"/>
      <c r="AP211" s="26"/>
      <c r="AQ211" s="26"/>
      <c r="AR211" s="26"/>
      <c r="AS211" s="26"/>
      <c r="AT211" s="26"/>
      <c r="AU211" s="26"/>
      <c r="AV211" s="26"/>
      <c r="AW211" s="26"/>
      <c r="AX211" s="26"/>
      <c r="AY211" s="26"/>
      <c r="AZ211" s="26"/>
      <c r="BA211" s="26"/>
      <c r="BB211" s="26"/>
      <c r="BD211" s="26"/>
    </row>
    <row r="212" ht="15.75" customHeight="1">
      <c r="C212" s="66"/>
      <c r="D212" s="83"/>
      <c r="L212" s="75"/>
      <c r="R212" s="74"/>
      <c r="V212" s="26"/>
      <c r="X212" s="78"/>
      <c r="AF212" s="75"/>
      <c r="AH212" s="26"/>
      <c r="AJ212" s="26"/>
      <c r="AK212" s="26"/>
      <c r="AL212" s="75"/>
      <c r="AN212" s="74"/>
      <c r="AO212" s="26"/>
      <c r="AP212" s="26"/>
      <c r="AQ212" s="26"/>
      <c r="AR212" s="26"/>
      <c r="AS212" s="26"/>
      <c r="AT212" s="26"/>
      <c r="AU212" s="26"/>
      <c r="AV212" s="26"/>
      <c r="AW212" s="26"/>
      <c r="AX212" s="26"/>
      <c r="AY212" s="26"/>
      <c r="AZ212" s="26"/>
      <c r="BA212" s="26"/>
      <c r="BB212" s="26"/>
      <c r="BD212" s="26"/>
    </row>
    <row r="213" ht="15.75" customHeight="1">
      <c r="C213" s="66"/>
      <c r="D213" s="83"/>
      <c r="L213" s="75"/>
      <c r="R213" s="74"/>
      <c r="V213" s="26"/>
      <c r="X213" s="78"/>
      <c r="AF213" s="75"/>
      <c r="AH213" s="26"/>
      <c r="AJ213" s="26"/>
      <c r="AK213" s="26"/>
      <c r="AL213" s="75"/>
      <c r="AN213" s="74"/>
      <c r="AO213" s="26"/>
      <c r="AP213" s="26"/>
      <c r="AQ213" s="26"/>
      <c r="AR213" s="26"/>
      <c r="AS213" s="26"/>
      <c r="AT213" s="26"/>
      <c r="AU213" s="26"/>
      <c r="AV213" s="26"/>
      <c r="AW213" s="26"/>
      <c r="AX213" s="26"/>
      <c r="AY213" s="26"/>
      <c r="AZ213" s="26"/>
      <c r="BA213" s="26"/>
      <c r="BB213" s="26"/>
      <c r="BD213" s="26"/>
    </row>
    <row r="214" ht="15.75" customHeight="1">
      <c r="C214" s="66"/>
      <c r="D214" s="83"/>
      <c r="L214" s="75"/>
      <c r="R214" s="74"/>
      <c r="V214" s="26"/>
      <c r="X214" s="78"/>
      <c r="AF214" s="75"/>
      <c r="AH214" s="26"/>
      <c r="AJ214" s="26"/>
      <c r="AK214" s="26"/>
      <c r="AL214" s="75"/>
      <c r="AN214" s="74"/>
      <c r="AO214" s="26"/>
      <c r="AP214" s="26"/>
      <c r="AQ214" s="26"/>
      <c r="AR214" s="26"/>
      <c r="AS214" s="26"/>
      <c r="AT214" s="26"/>
      <c r="AU214" s="26"/>
      <c r="AV214" s="26"/>
      <c r="AW214" s="26"/>
      <c r="AX214" s="26"/>
      <c r="AY214" s="26"/>
      <c r="AZ214" s="26"/>
      <c r="BA214" s="26"/>
      <c r="BB214" s="26"/>
      <c r="BD214" s="26"/>
    </row>
    <row r="215" ht="15.75" customHeight="1">
      <c r="C215" s="66"/>
      <c r="D215" s="83"/>
      <c r="L215" s="75"/>
      <c r="R215" s="74"/>
      <c r="V215" s="26"/>
      <c r="X215" s="78"/>
      <c r="AF215" s="75"/>
      <c r="AH215" s="26"/>
      <c r="AJ215" s="26"/>
      <c r="AK215" s="26"/>
      <c r="AL215" s="75"/>
      <c r="AN215" s="74"/>
      <c r="AO215" s="26"/>
      <c r="AP215" s="26"/>
      <c r="AQ215" s="26"/>
      <c r="AR215" s="26"/>
      <c r="AS215" s="26"/>
      <c r="AT215" s="26"/>
      <c r="AU215" s="26"/>
      <c r="AV215" s="26"/>
      <c r="AW215" s="26"/>
      <c r="AX215" s="26"/>
      <c r="AY215" s="26"/>
      <c r="AZ215" s="26"/>
      <c r="BA215" s="26"/>
      <c r="BB215" s="26"/>
      <c r="BD215" s="26"/>
    </row>
    <row r="216" ht="15.75" customHeight="1">
      <c r="C216" s="66"/>
      <c r="D216" s="83"/>
      <c r="L216" s="75"/>
      <c r="R216" s="74"/>
      <c r="V216" s="26"/>
      <c r="X216" s="78"/>
      <c r="AF216" s="75"/>
      <c r="AH216" s="26"/>
      <c r="AJ216" s="26"/>
      <c r="AK216" s="26"/>
      <c r="AL216" s="75"/>
      <c r="AN216" s="74"/>
      <c r="AO216" s="26"/>
      <c r="AP216" s="26"/>
      <c r="AQ216" s="26"/>
      <c r="AR216" s="26"/>
      <c r="AS216" s="26"/>
      <c r="AT216" s="26"/>
      <c r="AU216" s="26"/>
      <c r="AV216" s="26"/>
      <c r="AW216" s="26"/>
      <c r="AX216" s="26"/>
      <c r="AY216" s="26"/>
      <c r="AZ216" s="26"/>
      <c r="BA216" s="26"/>
      <c r="BB216" s="26"/>
      <c r="BD216" s="26"/>
    </row>
    <row r="217" ht="15.75" customHeight="1">
      <c r="C217" s="66"/>
      <c r="D217" s="83"/>
      <c r="L217" s="75"/>
      <c r="R217" s="74"/>
      <c r="V217" s="26"/>
      <c r="X217" s="78"/>
      <c r="AF217" s="75"/>
      <c r="AH217" s="26"/>
      <c r="AJ217" s="26"/>
      <c r="AK217" s="26"/>
      <c r="AL217" s="75"/>
      <c r="AN217" s="74"/>
      <c r="AO217" s="26"/>
      <c r="AP217" s="26"/>
      <c r="AQ217" s="26"/>
      <c r="AR217" s="26"/>
      <c r="AS217" s="26"/>
      <c r="AT217" s="26"/>
      <c r="AU217" s="26"/>
      <c r="AV217" s="26"/>
      <c r="AW217" s="26"/>
      <c r="AX217" s="26"/>
      <c r="AY217" s="26"/>
      <c r="AZ217" s="26"/>
      <c r="BA217" s="26"/>
      <c r="BB217" s="26"/>
      <c r="BD217" s="26"/>
    </row>
    <row r="218" ht="15.75" customHeight="1">
      <c r="C218" s="66"/>
      <c r="D218" s="83"/>
      <c r="L218" s="75"/>
      <c r="R218" s="74"/>
      <c r="V218" s="26"/>
      <c r="X218" s="78"/>
      <c r="AF218" s="75"/>
      <c r="AH218" s="26"/>
      <c r="AJ218" s="26"/>
      <c r="AK218" s="26"/>
      <c r="AL218" s="75"/>
      <c r="AN218" s="74"/>
      <c r="AO218" s="26"/>
      <c r="AP218" s="26"/>
      <c r="AQ218" s="26"/>
      <c r="AR218" s="26"/>
      <c r="AS218" s="26"/>
      <c r="AT218" s="26"/>
      <c r="AU218" s="26"/>
      <c r="AV218" s="26"/>
      <c r="AW218" s="26"/>
      <c r="AX218" s="26"/>
      <c r="AY218" s="26"/>
      <c r="AZ218" s="26"/>
      <c r="BA218" s="26"/>
      <c r="BB218" s="26"/>
      <c r="BD218" s="26"/>
    </row>
    <row r="219" ht="15.75" customHeight="1">
      <c r="C219" s="66"/>
      <c r="D219" s="83"/>
      <c r="L219" s="75"/>
      <c r="R219" s="74"/>
      <c r="V219" s="26"/>
      <c r="X219" s="78"/>
      <c r="AF219" s="75"/>
      <c r="AH219" s="26"/>
      <c r="AJ219" s="26"/>
      <c r="AK219" s="26"/>
      <c r="AL219" s="75"/>
      <c r="AN219" s="74"/>
      <c r="AO219" s="26"/>
      <c r="AP219" s="26"/>
      <c r="AQ219" s="26"/>
      <c r="AR219" s="26"/>
      <c r="AS219" s="26"/>
      <c r="AT219" s="26"/>
      <c r="AU219" s="26"/>
      <c r="AV219" s="26"/>
      <c r="AW219" s="26"/>
      <c r="AX219" s="26"/>
      <c r="AY219" s="26"/>
      <c r="AZ219" s="26"/>
      <c r="BA219" s="26"/>
      <c r="BB219" s="26"/>
      <c r="BD219" s="26"/>
    </row>
    <row r="220" ht="15.75" customHeight="1">
      <c r="C220" s="66"/>
      <c r="D220" s="83"/>
      <c r="L220" s="75"/>
      <c r="R220" s="74"/>
      <c r="V220" s="26"/>
      <c r="X220" s="78"/>
      <c r="AF220" s="75"/>
      <c r="AH220" s="26"/>
      <c r="AJ220" s="26"/>
      <c r="AK220" s="26"/>
      <c r="AL220" s="75"/>
      <c r="AN220" s="74"/>
      <c r="AO220" s="26"/>
      <c r="AP220" s="26"/>
      <c r="AQ220" s="26"/>
      <c r="AR220" s="26"/>
      <c r="AS220" s="26"/>
      <c r="AT220" s="26"/>
      <c r="AU220" s="26"/>
      <c r="AV220" s="26"/>
      <c r="AW220" s="26"/>
      <c r="AX220" s="26"/>
      <c r="AY220" s="26"/>
      <c r="AZ220" s="26"/>
      <c r="BA220" s="26"/>
      <c r="BB220" s="26"/>
      <c r="BD220" s="26"/>
    </row>
    <row r="221" ht="15.75" customHeight="1">
      <c r="C221" s="66"/>
      <c r="D221" s="83"/>
      <c r="L221" s="75"/>
      <c r="R221" s="74"/>
      <c r="V221" s="26"/>
      <c r="X221" s="78"/>
      <c r="AF221" s="75"/>
      <c r="AH221" s="26"/>
      <c r="AJ221" s="26"/>
      <c r="AK221" s="26"/>
      <c r="AL221" s="75"/>
      <c r="AN221" s="74"/>
      <c r="AO221" s="26"/>
      <c r="AP221" s="26"/>
      <c r="AQ221" s="26"/>
      <c r="AR221" s="26"/>
      <c r="AS221" s="26"/>
      <c r="AT221" s="26"/>
      <c r="AU221" s="26"/>
      <c r="AV221" s="26"/>
      <c r="AW221" s="26"/>
      <c r="AX221" s="26"/>
      <c r="AY221" s="26"/>
      <c r="AZ221" s="26"/>
      <c r="BA221" s="26"/>
      <c r="BB221" s="26"/>
      <c r="BD221" s="26"/>
    </row>
    <row r="222" ht="15.75" customHeight="1">
      <c r="C222" s="66"/>
      <c r="D222" s="83"/>
      <c r="L222" s="75"/>
      <c r="R222" s="74"/>
      <c r="V222" s="26"/>
      <c r="X222" s="78"/>
      <c r="AF222" s="75"/>
      <c r="AH222" s="26"/>
      <c r="AJ222" s="26"/>
      <c r="AK222" s="26"/>
      <c r="AL222" s="75"/>
      <c r="AN222" s="74"/>
      <c r="AO222" s="26"/>
      <c r="AP222" s="26"/>
      <c r="AQ222" s="26"/>
      <c r="AR222" s="26"/>
      <c r="AS222" s="26"/>
      <c r="AT222" s="26"/>
      <c r="AU222" s="26"/>
      <c r="AV222" s="26"/>
      <c r="AW222" s="26"/>
      <c r="AX222" s="26"/>
      <c r="AY222" s="26"/>
      <c r="AZ222" s="26"/>
      <c r="BA222" s="26"/>
      <c r="BB222" s="26"/>
      <c r="BD222" s="26"/>
    </row>
    <row r="223" ht="15.75" customHeight="1">
      <c r="C223" s="66"/>
      <c r="D223" s="83"/>
      <c r="L223" s="75"/>
      <c r="R223" s="74"/>
      <c r="V223" s="26"/>
      <c r="X223" s="78"/>
      <c r="AF223" s="75"/>
      <c r="AH223" s="26"/>
      <c r="AJ223" s="26"/>
      <c r="AK223" s="26"/>
      <c r="AL223" s="75"/>
      <c r="AN223" s="74"/>
      <c r="AO223" s="26"/>
      <c r="AP223" s="26"/>
      <c r="AQ223" s="26"/>
      <c r="AR223" s="26"/>
      <c r="AS223" s="26"/>
      <c r="AT223" s="26"/>
      <c r="AU223" s="26"/>
      <c r="AV223" s="26"/>
      <c r="AW223" s="26"/>
      <c r="AX223" s="26"/>
      <c r="AY223" s="26"/>
      <c r="AZ223" s="26"/>
      <c r="BA223" s="26"/>
      <c r="BB223" s="26"/>
      <c r="BD223" s="26"/>
    </row>
    <row r="224" ht="15.75" customHeight="1">
      <c r="C224" s="66"/>
      <c r="D224" s="83"/>
      <c r="L224" s="75"/>
      <c r="R224" s="74"/>
      <c r="V224" s="26"/>
      <c r="X224" s="78"/>
      <c r="AF224" s="75"/>
      <c r="AH224" s="26"/>
      <c r="AJ224" s="26"/>
      <c r="AK224" s="26"/>
      <c r="AL224" s="75"/>
      <c r="AN224" s="74"/>
      <c r="AO224" s="26"/>
      <c r="AP224" s="26"/>
      <c r="AQ224" s="26"/>
      <c r="AR224" s="26"/>
      <c r="AS224" s="26"/>
      <c r="AT224" s="26"/>
      <c r="AU224" s="26"/>
      <c r="AV224" s="26"/>
      <c r="AW224" s="26"/>
      <c r="AX224" s="26"/>
      <c r="AY224" s="26"/>
      <c r="AZ224" s="26"/>
      <c r="BA224" s="26"/>
      <c r="BB224" s="26"/>
      <c r="BD224" s="26"/>
    </row>
    <row r="225" ht="15.75" customHeight="1">
      <c r="C225" s="66"/>
      <c r="D225" s="83"/>
      <c r="L225" s="75"/>
      <c r="R225" s="74"/>
      <c r="V225" s="26"/>
      <c r="X225" s="78"/>
      <c r="AF225" s="75"/>
      <c r="AH225" s="26"/>
      <c r="AJ225" s="26"/>
      <c r="AK225" s="26"/>
      <c r="AL225" s="75"/>
      <c r="AN225" s="74"/>
      <c r="AO225" s="26"/>
      <c r="AP225" s="26"/>
      <c r="AQ225" s="26"/>
      <c r="AR225" s="26"/>
      <c r="AS225" s="26"/>
      <c r="AT225" s="26"/>
      <c r="AU225" s="26"/>
      <c r="AV225" s="26"/>
      <c r="AW225" s="26"/>
      <c r="AX225" s="26"/>
      <c r="AY225" s="26"/>
      <c r="AZ225" s="26"/>
      <c r="BA225" s="26"/>
      <c r="BB225" s="26"/>
      <c r="BD225" s="26"/>
    </row>
    <row r="226" ht="15.75" customHeight="1">
      <c r="C226" s="66"/>
      <c r="D226" s="83"/>
      <c r="L226" s="75"/>
      <c r="R226" s="74"/>
      <c r="V226" s="26"/>
      <c r="X226" s="78"/>
      <c r="AF226" s="75"/>
      <c r="AH226" s="26"/>
      <c r="AJ226" s="26"/>
      <c r="AK226" s="26"/>
      <c r="AL226" s="75"/>
      <c r="AN226" s="74"/>
      <c r="AO226" s="26"/>
      <c r="AP226" s="26"/>
      <c r="AQ226" s="26"/>
      <c r="AR226" s="26"/>
      <c r="AS226" s="26"/>
      <c r="AT226" s="26"/>
      <c r="AU226" s="26"/>
      <c r="AV226" s="26"/>
      <c r="AW226" s="26"/>
      <c r="AX226" s="26"/>
      <c r="AY226" s="26"/>
      <c r="AZ226" s="26"/>
      <c r="BA226" s="26"/>
      <c r="BB226" s="26"/>
      <c r="BD226" s="26"/>
    </row>
    <row r="227" ht="15.75" customHeight="1">
      <c r="C227" s="66"/>
      <c r="D227" s="83"/>
      <c r="L227" s="75"/>
      <c r="R227" s="74"/>
      <c r="V227" s="26"/>
      <c r="X227" s="78"/>
      <c r="AF227" s="75"/>
      <c r="AH227" s="26"/>
      <c r="AJ227" s="26"/>
      <c r="AK227" s="26"/>
      <c r="AL227" s="75"/>
      <c r="AN227" s="74"/>
      <c r="AO227" s="26"/>
      <c r="AP227" s="26"/>
      <c r="AQ227" s="26"/>
      <c r="AR227" s="26"/>
      <c r="AS227" s="26"/>
      <c r="AT227" s="26"/>
      <c r="AU227" s="26"/>
      <c r="AV227" s="26"/>
      <c r="AW227" s="26"/>
      <c r="AX227" s="26"/>
      <c r="AY227" s="26"/>
      <c r="AZ227" s="26"/>
      <c r="BA227" s="26"/>
      <c r="BB227" s="26"/>
      <c r="BD227" s="26"/>
    </row>
    <row r="228" ht="15.75" customHeight="1">
      <c r="C228" s="66"/>
      <c r="D228" s="83"/>
      <c r="L228" s="75"/>
      <c r="R228" s="74"/>
      <c r="V228" s="26"/>
      <c r="X228" s="78"/>
      <c r="AF228" s="75"/>
      <c r="AH228" s="26"/>
      <c r="AJ228" s="26"/>
      <c r="AK228" s="26"/>
      <c r="AL228" s="75"/>
      <c r="AN228" s="74"/>
      <c r="AO228" s="26"/>
      <c r="AP228" s="26"/>
      <c r="AQ228" s="26"/>
      <c r="AR228" s="26"/>
      <c r="AS228" s="26"/>
      <c r="AT228" s="26"/>
      <c r="AU228" s="26"/>
      <c r="AV228" s="26"/>
      <c r="AW228" s="26"/>
      <c r="AX228" s="26"/>
      <c r="AY228" s="26"/>
      <c r="AZ228" s="26"/>
      <c r="BA228" s="26"/>
      <c r="BB228" s="26"/>
      <c r="BD228" s="26"/>
    </row>
    <row r="229" ht="15.75" customHeight="1">
      <c r="C229" s="66"/>
      <c r="D229" s="83"/>
      <c r="L229" s="75"/>
      <c r="R229" s="74"/>
      <c r="V229" s="26"/>
      <c r="X229" s="78"/>
      <c r="AF229" s="75"/>
      <c r="AH229" s="26"/>
      <c r="AJ229" s="26"/>
      <c r="AK229" s="26"/>
      <c r="AL229" s="75"/>
      <c r="AN229" s="74"/>
      <c r="AO229" s="26"/>
      <c r="AP229" s="26"/>
      <c r="AQ229" s="26"/>
      <c r="AR229" s="26"/>
      <c r="AS229" s="26"/>
      <c r="AT229" s="26"/>
      <c r="AU229" s="26"/>
      <c r="AV229" s="26"/>
      <c r="AW229" s="26"/>
      <c r="AX229" s="26"/>
      <c r="AY229" s="26"/>
      <c r="AZ229" s="26"/>
      <c r="BA229" s="26"/>
      <c r="BB229" s="26"/>
      <c r="BD229" s="26"/>
    </row>
    <row r="230" ht="15.75" customHeight="1">
      <c r="C230" s="66"/>
      <c r="D230" s="83"/>
      <c r="L230" s="75"/>
      <c r="R230" s="74"/>
      <c r="V230" s="26"/>
      <c r="X230" s="78"/>
      <c r="AF230" s="75"/>
      <c r="AH230" s="26"/>
      <c r="AJ230" s="26"/>
      <c r="AK230" s="26"/>
      <c r="AL230" s="75"/>
      <c r="AN230" s="74"/>
      <c r="AO230" s="26"/>
      <c r="AP230" s="26"/>
      <c r="AQ230" s="26"/>
      <c r="AR230" s="26"/>
      <c r="AS230" s="26"/>
      <c r="AT230" s="26"/>
      <c r="AU230" s="26"/>
      <c r="AV230" s="26"/>
      <c r="AW230" s="26"/>
      <c r="AX230" s="26"/>
      <c r="AY230" s="26"/>
      <c r="AZ230" s="26"/>
      <c r="BA230" s="26"/>
      <c r="BB230" s="26"/>
      <c r="BD230" s="26"/>
    </row>
    <row r="231" ht="15.75" customHeight="1">
      <c r="C231" s="66"/>
      <c r="D231" s="83"/>
      <c r="L231" s="75"/>
      <c r="R231" s="74"/>
      <c r="V231" s="26"/>
      <c r="X231" s="78"/>
      <c r="AF231" s="75"/>
      <c r="AH231" s="26"/>
      <c r="AJ231" s="26"/>
      <c r="AK231" s="26"/>
      <c r="AL231" s="75"/>
      <c r="AN231" s="74"/>
      <c r="AO231" s="26"/>
      <c r="AP231" s="26"/>
      <c r="AQ231" s="26"/>
      <c r="AR231" s="26"/>
      <c r="AS231" s="26"/>
      <c r="AT231" s="26"/>
      <c r="AU231" s="26"/>
      <c r="AV231" s="26"/>
      <c r="AW231" s="26"/>
      <c r="AX231" s="26"/>
      <c r="AY231" s="26"/>
      <c r="AZ231" s="26"/>
      <c r="BA231" s="26"/>
      <c r="BB231" s="26"/>
      <c r="BD231" s="26"/>
    </row>
    <row r="232" ht="15.75" customHeight="1">
      <c r="C232" s="66"/>
      <c r="D232" s="83"/>
      <c r="L232" s="75"/>
      <c r="R232" s="74"/>
      <c r="V232" s="26"/>
      <c r="X232" s="78"/>
      <c r="AF232" s="75"/>
      <c r="AH232" s="26"/>
      <c r="AJ232" s="26"/>
      <c r="AK232" s="26"/>
      <c r="AL232" s="75"/>
      <c r="AN232" s="74"/>
      <c r="AO232" s="26"/>
      <c r="AP232" s="26"/>
      <c r="AQ232" s="26"/>
      <c r="AR232" s="26"/>
      <c r="AS232" s="26"/>
      <c r="AT232" s="26"/>
      <c r="AU232" s="26"/>
      <c r="AV232" s="26"/>
      <c r="AW232" s="26"/>
      <c r="AX232" s="26"/>
      <c r="AY232" s="26"/>
      <c r="AZ232" s="26"/>
      <c r="BA232" s="26"/>
      <c r="BB232" s="26"/>
      <c r="BD232" s="26"/>
    </row>
    <row r="233" ht="15.75" customHeight="1">
      <c r="C233" s="66"/>
      <c r="D233" s="83"/>
      <c r="L233" s="75"/>
      <c r="R233" s="74"/>
      <c r="V233" s="26"/>
      <c r="X233" s="78"/>
      <c r="AF233" s="75"/>
      <c r="AH233" s="26"/>
      <c r="AJ233" s="26"/>
      <c r="AK233" s="26"/>
      <c r="AL233" s="75"/>
      <c r="AN233" s="74"/>
      <c r="AO233" s="26"/>
      <c r="AP233" s="26"/>
      <c r="AQ233" s="26"/>
      <c r="AR233" s="26"/>
      <c r="AS233" s="26"/>
      <c r="AT233" s="26"/>
      <c r="AU233" s="26"/>
      <c r="AV233" s="26"/>
      <c r="AW233" s="26"/>
      <c r="AX233" s="26"/>
      <c r="AY233" s="26"/>
      <c r="AZ233" s="26"/>
      <c r="BA233" s="26"/>
      <c r="BB233" s="26"/>
      <c r="BD233" s="26"/>
    </row>
    <row r="234" ht="15.75" customHeight="1">
      <c r="C234" s="66"/>
      <c r="D234" s="83"/>
      <c r="L234" s="75"/>
      <c r="R234" s="74"/>
      <c r="V234" s="26"/>
      <c r="X234" s="78"/>
      <c r="AF234" s="75"/>
      <c r="AH234" s="26"/>
      <c r="AJ234" s="26"/>
      <c r="AK234" s="26"/>
      <c r="AL234" s="75"/>
      <c r="AN234" s="74"/>
      <c r="AO234" s="26"/>
      <c r="AP234" s="26"/>
      <c r="AQ234" s="26"/>
      <c r="AR234" s="26"/>
      <c r="AS234" s="26"/>
      <c r="AT234" s="26"/>
      <c r="AU234" s="26"/>
      <c r="AV234" s="26"/>
      <c r="AW234" s="26"/>
      <c r="AX234" s="26"/>
      <c r="AY234" s="26"/>
      <c r="AZ234" s="26"/>
      <c r="BA234" s="26"/>
      <c r="BB234" s="26"/>
      <c r="BD234" s="26"/>
    </row>
    <row r="235" ht="15.75" customHeight="1">
      <c r="C235" s="66"/>
      <c r="D235" s="83"/>
      <c r="L235" s="75"/>
      <c r="R235" s="74"/>
      <c r="V235" s="26"/>
      <c r="X235" s="78"/>
      <c r="AF235" s="75"/>
      <c r="AH235" s="26"/>
      <c r="AJ235" s="26"/>
      <c r="AK235" s="26"/>
      <c r="AL235" s="75"/>
      <c r="AN235" s="74"/>
      <c r="AO235" s="26"/>
      <c r="AP235" s="26"/>
      <c r="AQ235" s="26"/>
      <c r="AR235" s="26"/>
      <c r="AS235" s="26"/>
      <c r="AT235" s="26"/>
      <c r="AU235" s="26"/>
      <c r="AV235" s="26"/>
      <c r="AW235" s="26"/>
      <c r="AX235" s="26"/>
      <c r="AY235" s="26"/>
      <c r="AZ235" s="26"/>
      <c r="BA235" s="26"/>
      <c r="BB235" s="26"/>
      <c r="BD235" s="26"/>
    </row>
    <row r="236" ht="15.75" customHeight="1">
      <c r="C236" s="66"/>
      <c r="D236" s="83"/>
      <c r="L236" s="75"/>
      <c r="R236" s="74"/>
      <c r="V236" s="26"/>
      <c r="X236" s="78"/>
      <c r="AF236" s="75"/>
      <c r="AH236" s="26"/>
      <c r="AJ236" s="26"/>
      <c r="AK236" s="26"/>
      <c r="AL236" s="75"/>
      <c r="AN236" s="74"/>
      <c r="AO236" s="26"/>
      <c r="AP236" s="26"/>
      <c r="AQ236" s="26"/>
      <c r="AR236" s="26"/>
      <c r="AS236" s="26"/>
      <c r="AT236" s="26"/>
      <c r="AU236" s="26"/>
      <c r="AV236" s="26"/>
      <c r="AW236" s="26"/>
      <c r="AX236" s="26"/>
      <c r="AY236" s="26"/>
      <c r="AZ236" s="26"/>
      <c r="BA236" s="26"/>
      <c r="BB236" s="26"/>
      <c r="BD236" s="26"/>
    </row>
    <row r="237" ht="15.75" customHeight="1">
      <c r="C237" s="66"/>
      <c r="D237" s="83"/>
      <c r="L237" s="75"/>
      <c r="R237" s="74"/>
      <c r="V237" s="26"/>
      <c r="X237" s="78"/>
      <c r="AF237" s="75"/>
      <c r="AH237" s="26"/>
      <c r="AJ237" s="26"/>
      <c r="AK237" s="26"/>
      <c r="AL237" s="75"/>
      <c r="AN237" s="74"/>
      <c r="AO237" s="26"/>
      <c r="AP237" s="26"/>
      <c r="AQ237" s="26"/>
      <c r="AR237" s="26"/>
      <c r="AS237" s="26"/>
      <c r="AT237" s="26"/>
      <c r="AU237" s="26"/>
      <c r="AV237" s="26"/>
      <c r="AW237" s="26"/>
      <c r="AX237" s="26"/>
      <c r="AY237" s="26"/>
      <c r="AZ237" s="26"/>
      <c r="BA237" s="26"/>
      <c r="BB237" s="26"/>
      <c r="BD237" s="26"/>
    </row>
    <row r="238" ht="15.75" customHeight="1">
      <c r="C238" s="66"/>
      <c r="D238" s="83"/>
      <c r="L238" s="75"/>
      <c r="R238" s="74"/>
      <c r="V238" s="26"/>
      <c r="X238" s="78"/>
      <c r="AF238" s="75"/>
      <c r="AH238" s="26"/>
      <c r="AJ238" s="26"/>
      <c r="AK238" s="26"/>
      <c r="AL238" s="75"/>
      <c r="AN238" s="74"/>
      <c r="AO238" s="26"/>
      <c r="AP238" s="26"/>
      <c r="AQ238" s="26"/>
      <c r="AR238" s="26"/>
      <c r="AS238" s="26"/>
      <c r="AT238" s="26"/>
      <c r="AU238" s="26"/>
      <c r="AV238" s="26"/>
      <c r="AW238" s="26"/>
      <c r="AX238" s="26"/>
      <c r="AY238" s="26"/>
      <c r="AZ238" s="26"/>
      <c r="BA238" s="26"/>
      <c r="BB238" s="26"/>
      <c r="BD238" s="26"/>
    </row>
    <row r="239" ht="15.75" customHeight="1">
      <c r="C239" s="66"/>
      <c r="D239" s="83"/>
      <c r="L239" s="75"/>
      <c r="R239" s="74"/>
      <c r="V239" s="26"/>
      <c r="X239" s="78"/>
      <c r="AF239" s="75"/>
      <c r="AH239" s="26"/>
      <c r="AJ239" s="26"/>
      <c r="AK239" s="26"/>
      <c r="AL239" s="75"/>
      <c r="AN239" s="74"/>
      <c r="AO239" s="26"/>
      <c r="AP239" s="26"/>
      <c r="AQ239" s="26"/>
      <c r="AR239" s="26"/>
      <c r="AS239" s="26"/>
      <c r="AT239" s="26"/>
      <c r="AU239" s="26"/>
      <c r="AV239" s="26"/>
      <c r="AW239" s="26"/>
      <c r="AX239" s="26"/>
      <c r="AY239" s="26"/>
      <c r="AZ239" s="26"/>
      <c r="BA239" s="26"/>
      <c r="BB239" s="26"/>
      <c r="BD239" s="26"/>
    </row>
    <row r="240" ht="15.75" customHeight="1">
      <c r="C240" s="66"/>
      <c r="D240" s="83"/>
      <c r="L240" s="75"/>
      <c r="R240" s="74"/>
      <c r="V240" s="26"/>
      <c r="X240" s="78"/>
      <c r="AF240" s="75"/>
      <c r="AH240" s="26"/>
      <c r="AJ240" s="26"/>
      <c r="AK240" s="26"/>
      <c r="AL240" s="75"/>
      <c r="AN240" s="74"/>
      <c r="AO240" s="26"/>
      <c r="AP240" s="26"/>
      <c r="AQ240" s="26"/>
      <c r="AR240" s="26"/>
      <c r="AS240" s="26"/>
      <c r="AT240" s="26"/>
      <c r="AU240" s="26"/>
      <c r="AV240" s="26"/>
      <c r="AW240" s="26"/>
      <c r="AX240" s="26"/>
      <c r="AY240" s="26"/>
      <c r="AZ240" s="26"/>
      <c r="BA240" s="26"/>
      <c r="BB240" s="26"/>
      <c r="BD240" s="26"/>
    </row>
    <row r="241" ht="15.75" customHeight="1">
      <c r="C241" s="66"/>
      <c r="D241" s="83"/>
      <c r="L241" s="75"/>
      <c r="R241" s="74"/>
      <c r="V241" s="26"/>
      <c r="X241" s="78"/>
      <c r="AF241" s="75"/>
      <c r="AH241" s="26"/>
      <c r="AJ241" s="26"/>
      <c r="AK241" s="26"/>
      <c r="AL241" s="75"/>
      <c r="AN241" s="74"/>
      <c r="AO241" s="26"/>
      <c r="AP241" s="26"/>
      <c r="AQ241" s="26"/>
      <c r="AR241" s="26"/>
      <c r="AS241" s="26"/>
      <c r="AT241" s="26"/>
      <c r="AU241" s="26"/>
      <c r="AV241" s="26"/>
      <c r="AW241" s="26"/>
      <c r="AX241" s="26"/>
      <c r="AY241" s="26"/>
      <c r="AZ241" s="26"/>
      <c r="BA241" s="26"/>
      <c r="BB241" s="26"/>
      <c r="BD241" s="26"/>
    </row>
    <row r="242" ht="15.75" customHeight="1">
      <c r="C242" s="66"/>
      <c r="D242" s="83"/>
      <c r="L242" s="75"/>
      <c r="R242" s="74"/>
      <c r="V242" s="26"/>
      <c r="X242" s="78"/>
      <c r="AF242" s="75"/>
      <c r="AH242" s="26"/>
      <c r="AJ242" s="26"/>
      <c r="AK242" s="26"/>
      <c r="AL242" s="75"/>
      <c r="AN242" s="74"/>
      <c r="AO242" s="26"/>
      <c r="AP242" s="26"/>
      <c r="AQ242" s="26"/>
      <c r="AR242" s="26"/>
      <c r="AS242" s="26"/>
      <c r="AT242" s="26"/>
      <c r="AU242" s="26"/>
      <c r="AV242" s="26"/>
      <c r="AW242" s="26"/>
      <c r="AX242" s="26"/>
      <c r="AY242" s="26"/>
      <c r="AZ242" s="26"/>
      <c r="BA242" s="26"/>
      <c r="BB242" s="26"/>
      <c r="BD242" s="26"/>
    </row>
    <row r="243" ht="15.75" customHeight="1">
      <c r="C243" s="66"/>
      <c r="D243" s="83"/>
      <c r="L243" s="75"/>
      <c r="R243" s="74"/>
      <c r="V243" s="26"/>
      <c r="X243" s="78"/>
      <c r="AF243" s="75"/>
      <c r="AH243" s="26"/>
      <c r="AJ243" s="26"/>
      <c r="AK243" s="26"/>
      <c r="AL243" s="75"/>
      <c r="AN243" s="74"/>
      <c r="AO243" s="26"/>
      <c r="AP243" s="26"/>
      <c r="AQ243" s="26"/>
      <c r="AR243" s="26"/>
      <c r="AS243" s="26"/>
      <c r="AT243" s="26"/>
      <c r="AU243" s="26"/>
      <c r="AV243" s="26"/>
      <c r="AW243" s="26"/>
      <c r="AX243" s="26"/>
      <c r="AY243" s="26"/>
      <c r="AZ243" s="26"/>
      <c r="BA243" s="26"/>
      <c r="BB243" s="26"/>
      <c r="BD243" s="26"/>
    </row>
    <row r="244" ht="15.75" customHeight="1">
      <c r="C244" s="66"/>
      <c r="D244" s="83"/>
      <c r="L244" s="75"/>
      <c r="R244" s="74"/>
      <c r="V244" s="26"/>
      <c r="X244" s="78"/>
      <c r="AF244" s="75"/>
      <c r="AH244" s="26"/>
      <c r="AJ244" s="26"/>
      <c r="AK244" s="26"/>
      <c r="AL244" s="75"/>
      <c r="AN244" s="74"/>
      <c r="AO244" s="26"/>
      <c r="AP244" s="26"/>
      <c r="AQ244" s="26"/>
      <c r="AR244" s="26"/>
      <c r="AS244" s="26"/>
      <c r="AT244" s="26"/>
      <c r="AU244" s="26"/>
      <c r="AV244" s="26"/>
      <c r="AW244" s="26"/>
      <c r="AX244" s="26"/>
      <c r="AY244" s="26"/>
      <c r="AZ244" s="26"/>
      <c r="BA244" s="26"/>
      <c r="BB244" s="26"/>
      <c r="BD244" s="26"/>
    </row>
    <row r="245" ht="15.75" customHeight="1">
      <c r="C245" s="66"/>
      <c r="D245" s="83"/>
      <c r="L245" s="75"/>
      <c r="R245" s="74"/>
      <c r="V245" s="26"/>
      <c r="X245" s="78"/>
      <c r="AF245" s="75"/>
      <c r="AH245" s="26"/>
      <c r="AJ245" s="26"/>
      <c r="AK245" s="26"/>
      <c r="AL245" s="75"/>
      <c r="AN245" s="74"/>
      <c r="AO245" s="26"/>
      <c r="AP245" s="26"/>
      <c r="AQ245" s="26"/>
      <c r="AR245" s="26"/>
      <c r="AS245" s="26"/>
      <c r="AT245" s="26"/>
      <c r="AU245" s="26"/>
      <c r="AV245" s="26"/>
      <c r="AW245" s="26"/>
      <c r="AX245" s="26"/>
      <c r="AY245" s="26"/>
      <c r="AZ245" s="26"/>
      <c r="BA245" s="26"/>
      <c r="BB245" s="26"/>
      <c r="BD245" s="26"/>
    </row>
    <row r="246" ht="15.75" customHeight="1">
      <c r="C246" s="66"/>
      <c r="D246" s="83"/>
      <c r="L246" s="75"/>
      <c r="R246" s="74"/>
      <c r="V246" s="26"/>
      <c r="X246" s="78"/>
      <c r="AF246" s="75"/>
      <c r="AH246" s="26"/>
      <c r="AJ246" s="26"/>
      <c r="AK246" s="26"/>
      <c r="AL246" s="75"/>
      <c r="AN246" s="74"/>
      <c r="AO246" s="26"/>
      <c r="AP246" s="26"/>
      <c r="AQ246" s="26"/>
      <c r="AR246" s="26"/>
      <c r="AS246" s="26"/>
      <c r="AT246" s="26"/>
      <c r="AU246" s="26"/>
      <c r="AV246" s="26"/>
      <c r="AW246" s="26"/>
      <c r="AX246" s="26"/>
      <c r="AY246" s="26"/>
      <c r="AZ246" s="26"/>
      <c r="BA246" s="26"/>
      <c r="BB246" s="26"/>
      <c r="BD246" s="26"/>
    </row>
    <row r="247" ht="15.75" customHeight="1">
      <c r="C247" s="66"/>
      <c r="D247" s="83"/>
      <c r="L247" s="75"/>
      <c r="R247" s="74"/>
      <c r="V247" s="26"/>
      <c r="X247" s="78"/>
      <c r="AF247" s="75"/>
      <c r="AH247" s="26"/>
      <c r="AJ247" s="26"/>
      <c r="AK247" s="26"/>
      <c r="AL247" s="75"/>
      <c r="AN247" s="74"/>
      <c r="AO247" s="26"/>
      <c r="AP247" s="26"/>
      <c r="AQ247" s="26"/>
      <c r="AR247" s="26"/>
      <c r="AS247" s="26"/>
      <c r="AT247" s="26"/>
      <c r="AU247" s="26"/>
      <c r="AV247" s="26"/>
      <c r="AW247" s="26"/>
      <c r="AX247" s="26"/>
      <c r="AY247" s="26"/>
      <c r="AZ247" s="26"/>
      <c r="BA247" s="26"/>
      <c r="BB247" s="26"/>
      <c r="BD247" s="26"/>
    </row>
    <row r="248" ht="15.75" customHeight="1">
      <c r="C248" s="66"/>
      <c r="D248" s="83"/>
      <c r="L248" s="75"/>
      <c r="R248" s="74"/>
      <c r="V248" s="26"/>
      <c r="X248" s="78"/>
      <c r="AF248" s="75"/>
      <c r="AH248" s="26"/>
      <c r="AJ248" s="26"/>
      <c r="AK248" s="26"/>
      <c r="AL248" s="75"/>
      <c r="AN248" s="74"/>
      <c r="AO248" s="26"/>
      <c r="AP248" s="26"/>
      <c r="AQ248" s="26"/>
      <c r="AR248" s="26"/>
      <c r="AS248" s="26"/>
      <c r="AT248" s="26"/>
      <c r="AU248" s="26"/>
      <c r="AV248" s="26"/>
      <c r="AW248" s="26"/>
      <c r="AX248" s="26"/>
      <c r="AY248" s="26"/>
      <c r="AZ248" s="26"/>
      <c r="BA248" s="26"/>
      <c r="BB248" s="26"/>
      <c r="BD248" s="26"/>
    </row>
    <row r="249" ht="15.75" customHeight="1">
      <c r="C249" s="66"/>
      <c r="D249" s="83"/>
      <c r="L249" s="75"/>
      <c r="R249" s="74"/>
      <c r="V249" s="26"/>
      <c r="X249" s="78"/>
      <c r="AF249" s="75"/>
      <c r="AH249" s="26"/>
      <c r="AJ249" s="26"/>
      <c r="AK249" s="26"/>
      <c r="AL249" s="75"/>
      <c r="AN249" s="74"/>
      <c r="AO249" s="26"/>
      <c r="AP249" s="26"/>
      <c r="AQ249" s="26"/>
      <c r="AR249" s="26"/>
      <c r="AS249" s="26"/>
      <c r="AT249" s="26"/>
      <c r="AU249" s="26"/>
      <c r="AV249" s="26"/>
      <c r="AW249" s="26"/>
      <c r="AX249" s="26"/>
      <c r="AY249" s="26"/>
      <c r="AZ249" s="26"/>
      <c r="BA249" s="26"/>
      <c r="BB249" s="26"/>
      <c r="BD249" s="26"/>
    </row>
    <row r="250" ht="15.75" customHeight="1">
      <c r="C250" s="66"/>
      <c r="D250" s="83"/>
      <c r="L250" s="75"/>
      <c r="R250" s="74"/>
      <c r="V250" s="26"/>
      <c r="X250" s="78"/>
      <c r="AF250" s="75"/>
      <c r="AH250" s="26"/>
      <c r="AJ250" s="26"/>
      <c r="AK250" s="26"/>
      <c r="AL250" s="75"/>
      <c r="AN250" s="74"/>
      <c r="AO250" s="26"/>
      <c r="AP250" s="26"/>
      <c r="AQ250" s="26"/>
      <c r="AR250" s="26"/>
      <c r="AS250" s="26"/>
      <c r="AT250" s="26"/>
      <c r="AU250" s="26"/>
      <c r="AV250" s="26"/>
      <c r="AW250" s="26"/>
      <c r="AX250" s="26"/>
      <c r="AY250" s="26"/>
      <c r="AZ250" s="26"/>
      <c r="BA250" s="26"/>
      <c r="BB250" s="26"/>
      <c r="BD250" s="26"/>
    </row>
    <row r="251" ht="15.75" customHeight="1">
      <c r="C251" s="66"/>
      <c r="D251" s="83"/>
      <c r="L251" s="75"/>
      <c r="R251" s="74"/>
      <c r="V251" s="26"/>
      <c r="X251" s="78"/>
      <c r="AF251" s="75"/>
      <c r="AH251" s="26"/>
      <c r="AJ251" s="26"/>
      <c r="AK251" s="26"/>
      <c r="AL251" s="75"/>
      <c r="AN251" s="74"/>
      <c r="AO251" s="26"/>
      <c r="AP251" s="26"/>
      <c r="AQ251" s="26"/>
      <c r="AR251" s="26"/>
      <c r="AS251" s="26"/>
      <c r="AT251" s="26"/>
      <c r="AU251" s="26"/>
      <c r="AV251" s="26"/>
      <c r="AW251" s="26"/>
      <c r="AX251" s="26"/>
      <c r="AY251" s="26"/>
      <c r="AZ251" s="26"/>
      <c r="BA251" s="26"/>
      <c r="BB251" s="26"/>
      <c r="BD251" s="26"/>
    </row>
    <row r="252" ht="15.75" customHeight="1">
      <c r="C252" s="66"/>
      <c r="D252" s="83"/>
      <c r="L252" s="75"/>
      <c r="R252" s="74"/>
      <c r="V252" s="26"/>
      <c r="X252" s="78"/>
      <c r="AF252" s="75"/>
      <c r="AH252" s="26"/>
      <c r="AJ252" s="26"/>
      <c r="AK252" s="26"/>
      <c r="AL252" s="75"/>
      <c r="AN252" s="74"/>
      <c r="AO252" s="26"/>
      <c r="AP252" s="26"/>
      <c r="AQ252" s="26"/>
      <c r="AR252" s="26"/>
      <c r="AS252" s="26"/>
      <c r="AT252" s="26"/>
      <c r="AU252" s="26"/>
      <c r="AV252" s="26"/>
      <c r="AW252" s="26"/>
      <c r="AX252" s="26"/>
      <c r="AY252" s="26"/>
      <c r="AZ252" s="26"/>
      <c r="BA252" s="26"/>
      <c r="BB252" s="26"/>
      <c r="BD252" s="26"/>
    </row>
    <row r="253" ht="15.75" customHeight="1">
      <c r="C253" s="66"/>
      <c r="D253" s="83"/>
      <c r="L253" s="75"/>
      <c r="R253" s="74"/>
      <c r="V253" s="26"/>
      <c r="X253" s="78"/>
      <c r="AF253" s="75"/>
      <c r="AH253" s="26"/>
      <c r="AJ253" s="26"/>
      <c r="AK253" s="26"/>
      <c r="AL253" s="75"/>
      <c r="AN253" s="74"/>
      <c r="AO253" s="26"/>
      <c r="AP253" s="26"/>
      <c r="AQ253" s="26"/>
      <c r="AR253" s="26"/>
      <c r="AS253" s="26"/>
      <c r="AT253" s="26"/>
      <c r="AU253" s="26"/>
      <c r="AV253" s="26"/>
      <c r="AW253" s="26"/>
      <c r="AX253" s="26"/>
      <c r="AY253" s="26"/>
      <c r="AZ253" s="26"/>
      <c r="BA253" s="26"/>
      <c r="BB253" s="26"/>
      <c r="BD253" s="26"/>
    </row>
    <row r="254" ht="15.75" customHeight="1">
      <c r="C254" s="66"/>
      <c r="D254" s="83"/>
      <c r="L254" s="75"/>
      <c r="R254" s="74"/>
      <c r="V254" s="26"/>
      <c r="X254" s="78"/>
      <c r="AF254" s="75"/>
      <c r="AH254" s="26"/>
      <c r="AJ254" s="26"/>
      <c r="AK254" s="26"/>
      <c r="AL254" s="75"/>
      <c r="AN254" s="74"/>
      <c r="AO254" s="26"/>
      <c r="AP254" s="26"/>
      <c r="AQ254" s="26"/>
      <c r="AR254" s="26"/>
      <c r="AS254" s="26"/>
      <c r="AT254" s="26"/>
      <c r="AU254" s="26"/>
      <c r="AV254" s="26"/>
      <c r="AW254" s="26"/>
      <c r="AX254" s="26"/>
      <c r="AY254" s="26"/>
      <c r="AZ254" s="26"/>
      <c r="BA254" s="26"/>
      <c r="BB254" s="26"/>
      <c r="BD254" s="26"/>
    </row>
    <row r="255" ht="15.75" customHeight="1">
      <c r="C255" s="66"/>
      <c r="D255" s="83"/>
      <c r="L255" s="75"/>
      <c r="R255" s="74"/>
      <c r="V255" s="26"/>
      <c r="X255" s="78"/>
      <c r="AF255" s="75"/>
      <c r="AH255" s="26"/>
      <c r="AJ255" s="26"/>
      <c r="AK255" s="26"/>
      <c r="AL255" s="75"/>
      <c r="AN255" s="74"/>
      <c r="AO255" s="26"/>
      <c r="AP255" s="26"/>
      <c r="AQ255" s="26"/>
      <c r="AR255" s="26"/>
      <c r="AS255" s="26"/>
      <c r="AT255" s="26"/>
      <c r="AU255" s="26"/>
      <c r="AV255" s="26"/>
      <c r="AW255" s="26"/>
      <c r="AX255" s="26"/>
      <c r="AY255" s="26"/>
      <c r="AZ255" s="26"/>
      <c r="BA255" s="26"/>
      <c r="BB255" s="26"/>
      <c r="BD255" s="26"/>
    </row>
    <row r="256" ht="15.75" customHeight="1">
      <c r="C256" s="66"/>
      <c r="D256" s="83"/>
      <c r="L256" s="75"/>
      <c r="R256" s="74"/>
      <c r="V256" s="26"/>
      <c r="X256" s="78"/>
      <c r="AF256" s="75"/>
      <c r="AH256" s="26"/>
      <c r="AJ256" s="26"/>
      <c r="AK256" s="26"/>
      <c r="AL256" s="75"/>
      <c r="AN256" s="74"/>
      <c r="AO256" s="26"/>
      <c r="AP256" s="26"/>
      <c r="AQ256" s="26"/>
      <c r="AR256" s="26"/>
      <c r="AS256" s="26"/>
      <c r="AT256" s="26"/>
      <c r="AU256" s="26"/>
      <c r="AV256" s="26"/>
      <c r="AW256" s="26"/>
      <c r="AX256" s="26"/>
      <c r="AY256" s="26"/>
      <c r="AZ256" s="26"/>
      <c r="BA256" s="26"/>
      <c r="BB256" s="26"/>
      <c r="BD256" s="26"/>
    </row>
    <row r="257" ht="15.75" customHeight="1">
      <c r="C257" s="66"/>
      <c r="D257" s="83"/>
      <c r="L257" s="75"/>
      <c r="R257" s="74"/>
      <c r="V257" s="26"/>
      <c r="X257" s="78"/>
      <c r="AF257" s="75"/>
      <c r="AH257" s="26"/>
      <c r="AJ257" s="26"/>
      <c r="AK257" s="26"/>
      <c r="AL257" s="75"/>
      <c r="AN257" s="74"/>
      <c r="AO257" s="26"/>
      <c r="AP257" s="26"/>
      <c r="AQ257" s="26"/>
      <c r="AR257" s="26"/>
      <c r="AS257" s="26"/>
      <c r="AT257" s="26"/>
      <c r="AU257" s="26"/>
      <c r="AV257" s="26"/>
      <c r="AW257" s="26"/>
      <c r="AX257" s="26"/>
      <c r="AY257" s="26"/>
      <c r="AZ257" s="26"/>
      <c r="BA257" s="26"/>
      <c r="BB257" s="26"/>
      <c r="BD257" s="26"/>
    </row>
    <row r="258" ht="15.75" customHeight="1">
      <c r="C258" s="66"/>
      <c r="D258" s="83"/>
      <c r="L258" s="75"/>
      <c r="R258" s="74"/>
      <c r="V258" s="26"/>
      <c r="X258" s="78"/>
      <c r="AF258" s="75"/>
      <c r="AH258" s="26"/>
      <c r="AJ258" s="26"/>
      <c r="AK258" s="26"/>
      <c r="AL258" s="75"/>
      <c r="AN258" s="74"/>
      <c r="AO258" s="26"/>
      <c r="AP258" s="26"/>
      <c r="AQ258" s="26"/>
      <c r="AR258" s="26"/>
      <c r="AS258" s="26"/>
      <c r="AT258" s="26"/>
      <c r="AU258" s="26"/>
      <c r="AV258" s="26"/>
      <c r="AW258" s="26"/>
      <c r="AX258" s="26"/>
      <c r="AY258" s="26"/>
      <c r="AZ258" s="26"/>
      <c r="BA258" s="26"/>
      <c r="BB258" s="26"/>
      <c r="BD258" s="26"/>
    </row>
    <row r="259" ht="15.75" customHeight="1">
      <c r="C259" s="66"/>
      <c r="D259" s="83"/>
      <c r="L259" s="75"/>
      <c r="R259" s="74"/>
      <c r="V259" s="26"/>
      <c r="X259" s="78"/>
      <c r="AF259" s="75"/>
      <c r="AH259" s="26"/>
      <c r="AJ259" s="26"/>
      <c r="AK259" s="26"/>
      <c r="AL259" s="75"/>
      <c r="AN259" s="74"/>
      <c r="AO259" s="26"/>
      <c r="AP259" s="26"/>
      <c r="AQ259" s="26"/>
      <c r="AR259" s="26"/>
      <c r="AS259" s="26"/>
      <c r="AT259" s="26"/>
      <c r="AU259" s="26"/>
      <c r="AV259" s="26"/>
      <c r="AW259" s="26"/>
      <c r="AX259" s="26"/>
      <c r="AY259" s="26"/>
      <c r="AZ259" s="26"/>
      <c r="BA259" s="26"/>
      <c r="BB259" s="26"/>
      <c r="BD259" s="26"/>
    </row>
    <row r="260" ht="15.75" customHeight="1">
      <c r="C260" s="66"/>
      <c r="D260" s="83"/>
      <c r="L260" s="75"/>
      <c r="R260" s="74"/>
      <c r="V260" s="26"/>
      <c r="X260" s="78"/>
      <c r="AF260" s="75"/>
      <c r="AH260" s="26"/>
      <c r="AJ260" s="26"/>
      <c r="AK260" s="26"/>
      <c r="AL260" s="75"/>
      <c r="AN260" s="74"/>
      <c r="AO260" s="26"/>
      <c r="AP260" s="26"/>
      <c r="AQ260" s="26"/>
      <c r="AR260" s="26"/>
      <c r="AS260" s="26"/>
      <c r="AT260" s="26"/>
      <c r="AU260" s="26"/>
      <c r="AV260" s="26"/>
      <c r="AW260" s="26"/>
      <c r="AX260" s="26"/>
      <c r="AY260" s="26"/>
      <c r="AZ260" s="26"/>
      <c r="BA260" s="26"/>
      <c r="BB260" s="26"/>
      <c r="BD260" s="26"/>
    </row>
    <row r="261" ht="15.75" customHeight="1">
      <c r="C261" s="66"/>
      <c r="D261" s="83"/>
      <c r="L261" s="75"/>
      <c r="R261" s="74"/>
      <c r="V261" s="26"/>
      <c r="X261" s="78"/>
      <c r="AF261" s="75"/>
      <c r="AH261" s="26"/>
      <c r="AJ261" s="26"/>
      <c r="AK261" s="26"/>
      <c r="AL261" s="75"/>
      <c r="AN261" s="74"/>
      <c r="AO261" s="26"/>
      <c r="AP261" s="26"/>
      <c r="AQ261" s="26"/>
      <c r="AR261" s="26"/>
      <c r="AS261" s="26"/>
      <c r="AT261" s="26"/>
      <c r="AU261" s="26"/>
      <c r="AV261" s="26"/>
      <c r="AW261" s="26"/>
      <c r="AX261" s="26"/>
      <c r="AY261" s="26"/>
      <c r="AZ261" s="26"/>
      <c r="BA261" s="26"/>
      <c r="BB261" s="26"/>
      <c r="BD261" s="26"/>
    </row>
    <row r="262" ht="15.75" customHeight="1">
      <c r="C262" s="66"/>
      <c r="D262" s="83"/>
      <c r="L262" s="75"/>
      <c r="R262" s="74"/>
      <c r="V262" s="26"/>
      <c r="X262" s="78"/>
      <c r="AF262" s="75"/>
      <c r="AH262" s="26"/>
      <c r="AJ262" s="26"/>
      <c r="AK262" s="26"/>
      <c r="AL262" s="75"/>
      <c r="AN262" s="74"/>
      <c r="AO262" s="26"/>
      <c r="AP262" s="26"/>
      <c r="AQ262" s="26"/>
      <c r="AR262" s="26"/>
      <c r="AS262" s="26"/>
      <c r="AT262" s="26"/>
      <c r="AU262" s="26"/>
      <c r="AV262" s="26"/>
      <c r="AW262" s="26"/>
      <c r="AX262" s="26"/>
      <c r="AY262" s="26"/>
      <c r="AZ262" s="26"/>
      <c r="BA262" s="26"/>
      <c r="BB262" s="26"/>
      <c r="BD262" s="26"/>
    </row>
    <row r="263" ht="15.75" customHeight="1">
      <c r="C263" s="66"/>
      <c r="D263" s="83"/>
      <c r="L263" s="75"/>
      <c r="R263" s="74"/>
      <c r="V263" s="26"/>
      <c r="X263" s="78"/>
      <c r="AF263" s="75"/>
      <c r="AH263" s="26"/>
      <c r="AJ263" s="26"/>
      <c r="AK263" s="26"/>
      <c r="AL263" s="75"/>
      <c r="AN263" s="74"/>
      <c r="AO263" s="26"/>
      <c r="AP263" s="26"/>
      <c r="AQ263" s="26"/>
      <c r="AR263" s="26"/>
      <c r="AS263" s="26"/>
      <c r="AT263" s="26"/>
      <c r="AU263" s="26"/>
      <c r="AV263" s="26"/>
      <c r="AW263" s="26"/>
      <c r="AX263" s="26"/>
      <c r="AY263" s="26"/>
      <c r="AZ263" s="26"/>
      <c r="BA263" s="26"/>
      <c r="BB263" s="26"/>
      <c r="BD263" s="26"/>
    </row>
    <row r="264" ht="15.75" customHeight="1">
      <c r="C264" s="66"/>
      <c r="D264" s="83"/>
      <c r="L264" s="75"/>
      <c r="R264" s="74"/>
      <c r="V264" s="26"/>
      <c r="X264" s="78"/>
      <c r="AF264" s="75"/>
      <c r="AH264" s="26"/>
      <c r="AJ264" s="26"/>
      <c r="AK264" s="26"/>
      <c r="AL264" s="75"/>
      <c r="AN264" s="74"/>
      <c r="AO264" s="26"/>
      <c r="AP264" s="26"/>
      <c r="AQ264" s="26"/>
      <c r="AR264" s="26"/>
      <c r="AS264" s="26"/>
      <c r="AT264" s="26"/>
      <c r="AU264" s="26"/>
      <c r="AV264" s="26"/>
      <c r="AW264" s="26"/>
      <c r="AX264" s="26"/>
      <c r="AY264" s="26"/>
      <c r="AZ264" s="26"/>
      <c r="BA264" s="26"/>
      <c r="BB264" s="26"/>
      <c r="BD264" s="26"/>
    </row>
    <row r="265" ht="15.75" customHeight="1">
      <c r="C265" s="66"/>
      <c r="D265" s="83"/>
      <c r="L265" s="75"/>
      <c r="R265" s="74"/>
      <c r="V265" s="26"/>
      <c r="X265" s="78"/>
      <c r="AF265" s="75"/>
      <c r="AH265" s="26"/>
      <c r="AJ265" s="26"/>
      <c r="AK265" s="26"/>
      <c r="AL265" s="75"/>
      <c r="AN265" s="74"/>
      <c r="AO265" s="26"/>
      <c r="AP265" s="26"/>
      <c r="AQ265" s="26"/>
      <c r="AR265" s="26"/>
      <c r="AS265" s="26"/>
      <c r="AT265" s="26"/>
      <c r="AU265" s="26"/>
      <c r="AV265" s="26"/>
      <c r="AW265" s="26"/>
      <c r="AX265" s="26"/>
      <c r="AY265" s="26"/>
      <c r="AZ265" s="26"/>
      <c r="BA265" s="26"/>
      <c r="BB265" s="26"/>
      <c r="BD265" s="26"/>
    </row>
    <row r="266" ht="15.75" customHeight="1">
      <c r="C266" s="66"/>
      <c r="D266" s="83"/>
      <c r="L266" s="75"/>
      <c r="R266" s="74"/>
      <c r="V266" s="26"/>
      <c r="X266" s="78"/>
      <c r="AF266" s="75"/>
      <c r="AH266" s="26"/>
      <c r="AJ266" s="26"/>
      <c r="AK266" s="26"/>
      <c r="AL266" s="75"/>
      <c r="AN266" s="74"/>
      <c r="AO266" s="26"/>
      <c r="AP266" s="26"/>
      <c r="AQ266" s="26"/>
      <c r="AR266" s="26"/>
      <c r="AS266" s="26"/>
      <c r="AT266" s="26"/>
      <c r="AU266" s="26"/>
      <c r="AV266" s="26"/>
      <c r="AW266" s="26"/>
      <c r="AX266" s="26"/>
      <c r="AY266" s="26"/>
      <c r="AZ266" s="26"/>
      <c r="BA266" s="26"/>
      <c r="BB266" s="26"/>
      <c r="BD266" s="26"/>
    </row>
    <row r="267" ht="15.75" customHeight="1">
      <c r="C267" s="66"/>
      <c r="D267" s="83"/>
      <c r="L267" s="75"/>
      <c r="R267" s="74"/>
      <c r="V267" s="26"/>
      <c r="X267" s="78"/>
      <c r="AF267" s="75"/>
      <c r="AH267" s="26"/>
      <c r="AJ267" s="26"/>
      <c r="AK267" s="26"/>
      <c r="AL267" s="75"/>
      <c r="AN267" s="74"/>
      <c r="AO267" s="26"/>
      <c r="AP267" s="26"/>
      <c r="AQ267" s="26"/>
      <c r="AR267" s="26"/>
      <c r="AS267" s="26"/>
      <c r="AT267" s="26"/>
      <c r="AU267" s="26"/>
      <c r="AV267" s="26"/>
      <c r="AW267" s="26"/>
      <c r="AX267" s="26"/>
      <c r="AY267" s="26"/>
      <c r="AZ267" s="26"/>
      <c r="BA267" s="26"/>
      <c r="BB267" s="26"/>
      <c r="BD267" s="26"/>
    </row>
    <row r="268" ht="15.75" customHeight="1">
      <c r="C268" s="66"/>
      <c r="D268" s="83"/>
      <c r="L268" s="75"/>
      <c r="R268" s="74"/>
      <c r="V268" s="26"/>
      <c r="X268" s="78"/>
      <c r="AF268" s="75"/>
      <c r="AH268" s="26"/>
      <c r="AJ268" s="26"/>
      <c r="AK268" s="26"/>
      <c r="AL268" s="75"/>
      <c r="AN268" s="74"/>
      <c r="AO268" s="26"/>
      <c r="AP268" s="26"/>
      <c r="AQ268" s="26"/>
      <c r="AR268" s="26"/>
      <c r="AS268" s="26"/>
      <c r="AT268" s="26"/>
      <c r="AU268" s="26"/>
      <c r="AV268" s="26"/>
      <c r="AW268" s="26"/>
      <c r="AX268" s="26"/>
      <c r="AY268" s="26"/>
      <c r="AZ268" s="26"/>
      <c r="BA268" s="26"/>
      <c r="BB268" s="26"/>
      <c r="BD268" s="26"/>
    </row>
    <row r="269" ht="15.75" customHeight="1">
      <c r="C269" s="66"/>
      <c r="D269" s="83"/>
      <c r="L269" s="75"/>
      <c r="R269" s="74"/>
      <c r="V269" s="26"/>
      <c r="X269" s="78"/>
      <c r="AF269" s="75"/>
      <c r="AH269" s="26"/>
      <c r="AJ269" s="26"/>
      <c r="AK269" s="26"/>
      <c r="AL269" s="75"/>
      <c r="AN269" s="74"/>
      <c r="AO269" s="26"/>
      <c r="AP269" s="26"/>
      <c r="AQ269" s="26"/>
      <c r="AR269" s="26"/>
      <c r="AS269" s="26"/>
      <c r="AT269" s="26"/>
      <c r="AU269" s="26"/>
      <c r="AV269" s="26"/>
      <c r="AW269" s="26"/>
      <c r="AX269" s="26"/>
      <c r="AY269" s="26"/>
      <c r="AZ269" s="26"/>
      <c r="BA269" s="26"/>
      <c r="BB269" s="26"/>
      <c r="BD269" s="26"/>
    </row>
    <row r="270" ht="15.75" customHeight="1">
      <c r="C270" s="66"/>
      <c r="D270" s="83"/>
      <c r="L270" s="75"/>
      <c r="R270" s="74"/>
      <c r="V270" s="26"/>
      <c r="X270" s="78"/>
      <c r="AF270" s="75"/>
      <c r="AH270" s="26"/>
      <c r="AJ270" s="26"/>
      <c r="AK270" s="26"/>
      <c r="AL270" s="75"/>
      <c r="AN270" s="74"/>
      <c r="AO270" s="26"/>
      <c r="AP270" s="26"/>
      <c r="AQ270" s="26"/>
      <c r="AR270" s="26"/>
      <c r="AS270" s="26"/>
      <c r="AT270" s="26"/>
      <c r="AU270" s="26"/>
      <c r="AV270" s="26"/>
      <c r="AW270" s="26"/>
      <c r="AX270" s="26"/>
      <c r="AY270" s="26"/>
      <c r="AZ270" s="26"/>
      <c r="BA270" s="26"/>
      <c r="BB270" s="26"/>
      <c r="BD270" s="26"/>
    </row>
    <row r="271" ht="15.75" customHeight="1">
      <c r="C271" s="66"/>
      <c r="D271" s="83"/>
      <c r="L271" s="75"/>
      <c r="R271" s="74"/>
      <c r="V271" s="26"/>
      <c r="X271" s="78"/>
      <c r="AF271" s="75"/>
      <c r="AH271" s="26"/>
      <c r="AJ271" s="26"/>
      <c r="AK271" s="26"/>
      <c r="AL271" s="75"/>
      <c r="AN271" s="74"/>
      <c r="AO271" s="26"/>
      <c r="AP271" s="26"/>
      <c r="AQ271" s="26"/>
      <c r="AR271" s="26"/>
      <c r="AS271" s="26"/>
      <c r="AT271" s="26"/>
      <c r="AU271" s="26"/>
      <c r="AV271" s="26"/>
      <c r="AW271" s="26"/>
      <c r="AX271" s="26"/>
      <c r="AY271" s="26"/>
      <c r="AZ271" s="26"/>
      <c r="BA271" s="26"/>
      <c r="BB271" s="26"/>
      <c r="BD271" s="26"/>
    </row>
    <row r="272" ht="15.75" customHeight="1">
      <c r="C272" s="66"/>
      <c r="D272" s="83"/>
      <c r="L272" s="75"/>
      <c r="R272" s="74"/>
      <c r="V272" s="26"/>
      <c r="X272" s="78"/>
      <c r="AF272" s="75"/>
      <c r="AH272" s="26"/>
      <c r="AJ272" s="26"/>
      <c r="AK272" s="26"/>
      <c r="AL272" s="75"/>
      <c r="AN272" s="74"/>
      <c r="AO272" s="26"/>
      <c r="AP272" s="26"/>
      <c r="AQ272" s="26"/>
      <c r="AR272" s="26"/>
      <c r="AS272" s="26"/>
      <c r="AT272" s="26"/>
      <c r="AU272" s="26"/>
      <c r="AV272" s="26"/>
      <c r="AW272" s="26"/>
      <c r="AX272" s="26"/>
      <c r="AY272" s="26"/>
      <c r="AZ272" s="26"/>
      <c r="BA272" s="26"/>
      <c r="BB272" s="26"/>
      <c r="BD272" s="26"/>
    </row>
    <row r="273" ht="15.75" customHeight="1">
      <c r="C273" s="66"/>
      <c r="D273" s="83"/>
      <c r="L273" s="75"/>
      <c r="R273" s="74"/>
      <c r="V273" s="26"/>
      <c r="X273" s="78"/>
      <c r="AF273" s="75"/>
      <c r="AH273" s="26"/>
      <c r="AJ273" s="26"/>
      <c r="AK273" s="26"/>
      <c r="AL273" s="75"/>
      <c r="AN273" s="74"/>
      <c r="AO273" s="26"/>
      <c r="AP273" s="26"/>
      <c r="AQ273" s="26"/>
      <c r="AR273" s="26"/>
      <c r="AS273" s="26"/>
      <c r="AT273" s="26"/>
      <c r="AU273" s="26"/>
      <c r="AV273" s="26"/>
      <c r="AW273" s="26"/>
      <c r="AX273" s="26"/>
      <c r="AY273" s="26"/>
      <c r="AZ273" s="26"/>
      <c r="BA273" s="26"/>
      <c r="BB273" s="26"/>
      <c r="BD273" s="26"/>
    </row>
    <row r="274" ht="15.75" customHeight="1">
      <c r="C274" s="66"/>
      <c r="D274" s="83"/>
      <c r="L274" s="75"/>
      <c r="R274" s="74"/>
      <c r="V274" s="26"/>
      <c r="X274" s="78"/>
      <c r="AF274" s="75"/>
      <c r="AH274" s="26"/>
      <c r="AJ274" s="26"/>
      <c r="AK274" s="26"/>
      <c r="AL274" s="75"/>
      <c r="AN274" s="74"/>
      <c r="AO274" s="26"/>
      <c r="AP274" s="26"/>
      <c r="AQ274" s="26"/>
      <c r="AR274" s="26"/>
      <c r="AS274" s="26"/>
      <c r="AT274" s="26"/>
      <c r="AU274" s="26"/>
      <c r="AV274" s="26"/>
      <c r="AW274" s="26"/>
      <c r="AX274" s="26"/>
      <c r="AY274" s="26"/>
      <c r="AZ274" s="26"/>
      <c r="BA274" s="26"/>
      <c r="BB274" s="26"/>
      <c r="BD274" s="26"/>
    </row>
    <row r="275" ht="15.75" customHeight="1">
      <c r="C275" s="66"/>
      <c r="D275" s="83"/>
      <c r="L275" s="75"/>
      <c r="R275" s="74"/>
      <c r="V275" s="26"/>
      <c r="X275" s="78"/>
      <c r="AF275" s="75"/>
      <c r="AH275" s="26"/>
      <c r="AJ275" s="26"/>
      <c r="AK275" s="26"/>
      <c r="AL275" s="75"/>
      <c r="AN275" s="74"/>
      <c r="AO275" s="26"/>
      <c r="AP275" s="26"/>
      <c r="AQ275" s="26"/>
      <c r="AR275" s="26"/>
      <c r="AS275" s="26"/>
      <c r="AT275" s="26"/>
      <c r="AU275" s="26"/>
      <c r="AV275" s="26"/>
      <c r="AW275" s="26"/>
      <c r="AX275" s="26"/>
      <c r="AY275" s="26"/>
      <c r="AZ275" s="26"/>
      <c r="BA275" s="26"/>
      <c r="BB275" s="26"/>
      <c r="BD275" s="26"/>
    </row>
    <row r="276" ht="15.75" customHeight="1">
      <c r="C276" s="66"/>
      <c r="D276" s="83"/>
      <c r="L276" s="75"/>
      <c r="R276" s="74"/>
      <c r="V276" s="26"/>
      <c r="X276" s="78"/>
      <c r="AF276" s="75"/>
      <c r="AH276" s="26"/>
      <c r="AJ276" s="26"/>
      <c r="AK276" s="26"/>
      <c r="AL276" s="75"/>
      <c r="AN276" s="74"/>
      <c r="AO276" s="26"/>
      <c r="AP276" s="26"/>
      <c r="AQ276" s="26"/>
      <c r="AR276" s="26"/>
      <c r="AS276" s="26"/>
      <c r="AT276" s="26"/>
      <c r="AU276" s="26"/>
      <c r="AV276" s="26"/>
      <c r="AW276" s="26"/>
      <c r="AX276" s="26"/>
      <c r="AY276" s="26"/>
      <c r="AZ276" s="26"/>
      <c r="BA276" s="26"/>
      <c r="BB276" s="26"/>
      <c r="BD276" s="26"/>
    </row>
    <row r="277" ht="15.75" customHeight="1">
      <c r="C277" s="66"/>
      <c r="D277" s="83"/>
      <c r="L277" s="75"/>
      <c r="R277" s="74"/>
      <c r="V277" s="26"/>
      <c r="X277" s="78"/>
      <c r="AF277" s="75"/>
      <c r="AH277" s="26"/>
      <c r="AJ277" s="26"/>
      <c r="AK277" s="26"/>
      <c r="AL277" s="75"/>
      <c r="AN277" s="74"/>
      <c r="AO277" s="26"/>
      <c r="AP277" s="26"/>
      <c r="AQ277" s="26"/>
      <c r="AR277" s="26"/>
      <c r="AS277" s="26"/>
      <c r="AT277" s="26"/>
      <c r="AU277" s="26"/>
      <c r="AV277" s="26"/>
      <c r="AW277" s="26"/>
      <c r="AX277" s="26"/>
      <c r="AY277" s="26"/>
      <c r="AZ277" s="26"/>
      <c r="BA277" s="26"/>
      <c r="BB277" s="26"/>
      <c r="BD277" s="26"/>
    </row>
    <row r="278" ht="15.75" customHeight="1">
      <c r="C278" s="66"/>
      <c r="D278" s="83"/>
      <c r="L278" s="75"/>
      <c r="R278" s="74"/>
      <c r="V278" s="26"/>
      <c r="X278" s="78"/>
      <c r="AF278" s="75"/>
      <c r="AH278" s="26"/>
      <c r="AJ278" s="26"/>
      <c r="AK278" s="26"/>
      <c r="AL278" s="75"/>
      <c r="AN278" s="74"/>
      <c r="AO278" s="26"/>
      <c r="AP278" s="26"/>
      <c r="AQ278" s="26"/>
      <c r="AR278" s="26"/>
      <c r="AS278" s="26"/>
      <c r="AT278" s="26"/>
      <c r="AU278" s="26"/>
      <c r="AV278" s="26"/>
      <c r="AW278" s="26"/>
      <c r="AX278" s="26"/>
      <c r="AY278" s="26"/>
      <c r="AZ278" s="26"/>
      <c r="BA278" s="26"/>
      <c r="BB278" s="26"/>
      <c r="BD278" s="26"/>
    </row>
    <row r="279" ht="15.75" customHeight="1">
      <c r="C279" s="66"/>
      <c r="D279" s="83"/>
      <c r="L279" s="75"/>
      <c r="R279" s="74"/>
      <c r="V279" s="26"/>
      <c r="X279" s="78"/>
      <c r="AF279" s="75"/>
      <c r="AH279" s="26"/>
      <c r="AJ279" s="26"/>
      <c r="AK279" s="26"/>
      <c r="AL279" s="75"/>
      <c r="AN279" s="74"/>
      <c r="AO279" s="26"/>
      <c r="AP279" s="26"/>
      <c r="AQ279" s="26"/>
      <c r="AR279" s="26"/>
      <c r="AS279" s="26"/>
      <c r="AT279" s="26"/>
      <c r="AU279" s="26"/>
      <c r="AV279" s="26"/>
      <c r="AW279" s="26"/>
      <c r="AX279" s="26"/>
      <c r="AY279" s="26"/>
      <c r="AZ279" s="26"/>
      <c r="BA279" s="26"/>
      <c r="BB279" s="26"/>
      <c r="BD279" s="26"/>
    </row>
    <row r="280" ht="15.75" customHeight="1">
      <c r="C280" s="66"/>
      <c r="D280" s="83"/>
      <c r="L280" s="75"/>
      <c r="R280" s="74"/>
      <c r="V280" s="26"/>
      <c r="X280" s="78"/>
      <c r="AF280" s="75"/>
      <c r="AH280" s="26"/>
      <c r="AJ280" s="26"/>
      <c r="AK280" s="26"/>
      <c r="AL280" s="75"/>
      <c r="AN280" s="74"/>
      <c r="AO280" s="26"/>
      <c r="AP280" s="26"/>
      <c r="AQ280" s="26"/>
      <c r="AR280" s="26"/>
      <c r="AS280" s="26"/>
      <c r="AT280" s="26"/>
      <c r="AU280" s="26"/>
      <c r="AV280" s="26"/>
      <c r="AW280" s="26"/>
      <c r="AX280" s="26"/>
      <c r="AY280" s="26"/>
      <c r="AZ280" s="26"/>
      <c r="BA280" s="26"/>
      <c r="BB280" s="26"/>
      <c r="BD280" s="26"/>
    </row>
    <row r="281" ht="15.75" customHeight="1">
      <c r="C281" s="66"/>
      <c r="D281" s="83"/>
      <c r="L281" s="75"/>
      <c r="R281" s="74"/>
      <c r="V281" s="26"/>
      <c r="X281" s="78"/>
      <c r="AF281" s="75"/>
      <c r="AH281" s="26"/>
      <c r="AJ281" s="26"/>
      <c r="AK281" s="26"/>
      <c r="AL281" s="75"/>
      <c r="AN281" s="74"/>
      <c r="AO281" s="26"/>
      <c r="AP281" s="26"/>
      <c r="AQ281" s="26"/>
      <c r="AR281" s="26"/>
      <c r="AS281" s="26"/>
      <c r="AT281" s="26"/>
      <c r="AU281" s="26"/>
      <c r="AV281" s="26"/>
      <c r="AW281" s="26"/>
      <c r="AX281" s="26"/>
      <c r="AY281" s="26"/>
      <c r="AZ281" s="26"/>
      <c r="BA281" s="26"/>
      <c r="BB281" s="26"/>
      <c r="BD281" s="26"/>
    </row>
    <row r="282" ht="15.75" customHeight="1">
      <c r="C282" s="66"/>
      <c r="D282" s="83"/>
      <c r="L282" s="75"/>
      <c r="R282" s="74"/>
      <c r="V282" s="26"/>
      <c r="X282" s="78"/>
      <c r="AF282" s="75"/>
      <c r="AH282" s="26"/>
      <c r="AJ282" s="26"/>
      <c r="AK282" s="26"/>
      <c r="AL282" s="75"/>
      <c r="AN282" s="74"/>
      <c r="AO282" s="26"/>
      <c r="AP282" s="26"/>
      <c r="AQ282" s="26"/>
      <c r="AR282" s="26"/>
      <c r="AS282" s="26"/>
      <c r="AT282" s="26"/>
      <c r="AU282" s="26"/>
      <c r="AV282" s="26"/>
      <c r="AW282" s="26"/>
      <c r="AX282" s="26"/>
      <c r="AY282" s="26"/>
      <c r="AZ282" s="26"/>
      <c r="BA282" s="26"/>
      <c r="BB282" s="26"/>
      <c r="BD282" s="26"/>
    </row>
    <row r="283" ht="15.75" customHeight="1">
      <c r="C283" s="66"/>
      <c r="D283" s="83"/>
      <c r="L283" s="75"/>
      <c r="R283" s="74"/>
      <c r="V283" s="26"/>
      <c r="X283" s="78"/>
      <c r="AF283" s="75"/>
      <c r="AH283" s="26"/>
      <c r="AJ283" s="26"/>
      <c r="AK283" s="26"/>
      <c r="AL283" s="75"/>
      <c r="AN283" s="74"/>
      <c r="AO283" s="26"/>
      <c r="AP283" s="26"/>
      <c r="AQ283" s="26"/>
      <c r="AR283" s="26"/>
      <c r="AS283" s="26"/>
      <c r="AT283" s="26"/>
      <c r="AU283" s="26"/>
      <c r="AV283" s="26"/>
      <c r="AW283" s="26"/>
      <c r="AX283" s="26"/>
      <c r="AY283" s="26"/>
      <c r="AZ283" s="26"/>
      <c r="BA283" s="26"/>
      <c r="BB283" s="26"/>
      <c r="BD283" s="26"/>
    </row>
    <row r="284" ht="15.75" customHeight="1">
      <c r="C284" s="66"/>
      <c r="D284" s="83"/>
      <c r="L284" s="75"/>
      <c r="R284" s="74"/>
      <c r="V284" s="26"/>
      <c r="X284" s="78"/>
      <c r="AF284" s="75"/>
      <c r="AH284" s="26"/>
      <c r="AJ284" s="26"/>
      <c r="AK284" s="26"/>
      <c r="AL284" s="75"/>
      <c r="AN284" s="74"/>
      <c r="AO284" s="26"/>
      <c r="AP284" s="26"/>
      <c r="AQ284" s="26"/>
      <c r="AR284" s="26"/>
      <c r="AS284" s="26"/>
      <c r="AT284" s="26"/>
      <c r="AU284" s="26"/>
      <c r="AV284" s="26"/>
      <c r="AW284" s="26"/>
      <c r="AX284" s="26"/>
      <c r="AY284" s="26"/>
      <c r="AZ284" s="26"/>
      <c r="BA284" s="26"/>
      <c r="BB284" s="26"/>
      <c r="BD284" s="26"/>
    </row>
    <row r="285" ht="15.75" customHeight="1">
      <c r="C285" s="66"/>
      <c r="D285" s="83"/>
      <c r="L285" s="75"/>
      <c r="R285" s="74"/>
      <c r="V285" s="26"/>
      <c r="X285" s="78"/>
      <c r="AF285" s="75"/>
      <c r="AH285" s="26"/>
      <c r="AJ285" s="26"/>
      <c r="AK285" s="26"/>
      <c r="AL285" s="75"/>
      <c r="AN285" s="74"/>
      <c r="AO285" s="26"/>
      <c r="AP285" s="26"/>
      <c r="AQ285" s="26"/>
      <c r="AR285" s="26"/>
      <c r="AS285" s="26"/>
      <c r="AT285" s="26"/>
      <c r="AU285" s="26"/>
      <c r="AV285" s="26"/>
      <c r="AW285" s="26"/>
      <c r="AX285" s="26"/>
      <c r="AY285" s="26"/>
      <c r="AZ285" s="26"/>
      <c r="BA285" s="26"/>
      <c r="BB285" s="26"/>
      <c r="BD285" s="26"/>
    </row>
    <row r="286" ht="15.75" customHeight="1">
      <c r="C286" s="66"/>
      <c r="D286" s="83"/>
      <c r="L286" s="75"/>
      <c r="R286" s="74"/>
      <c r="V286" s="26"/>
      <c r="X286" s="78"/>
      <c r="AF286" s="75"/>
      <c r="AH286" s="26"/>
      <c r="AJ286" s="26"/>
      <c r="AK286" s="26"/>
      <c r="AL286" s="75"/>
      <c r="AN286" s="74"/>
      <c r="AO286" s="26"/>
      <c r="AP286" s="26"/>
      <c r="AQ286" s="26"/>
      <c r="AR286" s="26"/>
      <c r="AS286" s="26"/>
      <c r="AT286" s="26"/>
      <c r="AU286" s="26"/>
      <c r="AV286" s="26"/>
      <c r="AW286" s="26"/>
      <c r="AX286" s="26"/>
      <c r="AY286" s="26"/>
      <c r="AZ286" s="26"/>
      <c r="BA286" s="26"/>
      <c r="BB286" s="26"/>
      <c r="BD286" s="26"/>
    </row>
    <row r="287" ht="15.75" customHeight="1">
      <c r="C287" s="66"/>
      <c r="D287" s="83"/>
      <c r="L287" s="75"/>
      <c r="R287" s="74"/>
      <c r="V287" s="26"/>
      <c r="X287" s="78"/>
      <c r="AF287" s="75"/>
      <c r="AH287" s="26"/>
      <c r="AJ287" s="26"/>
      <c r="AK287" s="26"/>
      <c r="AL287" s="75"/>
      <c r="AN287" s="74"/>
      <c r="AO287" s="26"/>
      <c r="AP287" s="26"/>
      <c r="AQ287" s="26"/>
      <c r="AR287" s="26"/>
      <c r="AS287" s="26"/>
      <c r="AT287" s="26"/>
      <c r="AU287" s="26"/>
      <c r="AV287" s="26"/>
      <c r="AW287" s="26"/>
      <c r="AX287" s="26"/>
      <c r="AY287" s="26"/>
      <c r="AZ287" s="26"/>
      <c r="BA287" s="26"/>
      <c r="BB287" s="26"/>
      <c r="BD287" s="26"/>
    </row>
    <row r="288" ht="15.75" customHeight="1">
      <c r="C288" s="66"/>
      <c r="D288" s="83"/>
      <c r="L288" s="75"/>
      <c r="R288" s="74"/>
      <c r="V288" s="26"/>
      <c r="X288" s="78"/>
      <c r="AF288" s="75"/>
      <c r="AH288" s="26"/>
      <c r="AJ288" s="26"/>
      <c r="AK288" s="26"/>
      <c r="AL288" s="75"/>
      <c r="AN288" s="74"/>
      <c r="AO288" s="26"/>
      <c r="AP288" s="26"/>
      <c r="AQ288" s="26"/>
      <c r="AR288" s="26"/>
      <c r="AS288" s="26"/>
      <c r="AT288" s="26"/>
      <c r="AU288" s="26"/>
      <c r="AV288" s="26"/>
      <c r="AW288" s="26"/>
      <c r="AX288" s="26"/>
      <c r="AY288" s="26"/>
      <c r="AZ288" s="26"/>
      <c r="BA288" s="26"/>
      <c r="BB288" s="26"/>
      <c r="BD288" s="26"/>
    </row>
    <row r="289" ht="15.75" customHeight="1">
      <c r="C289" s="66"/>
      <c r="D289" s="83"/>
      <c r="L289" s="75"/>
      <c r="R289" s="74"/>
      <c r="V289" s="26"/>
      <c r="X289" s="78"/>
      <c r="AF289" s="75"/>
      <c r="AH289" s="26"/>
      <c r="AJ289" s="26"/>
      <c r="AK289" s="26"/>
      <c r="AL289" s="75"/>
      <c r="AN289" s="74"/>
      <c r="AO289" s="26"/>
      <c r="AP289" s="26"/>
      <c r="AQ289" s="26"/>
      <c r="AR289" s="26"/>
      <c r="AS289" s="26"/>
      <c r="AT289" s="26"/>
      <c r="AU289" s="26"/>
      <c r="AV289" s="26"/>
      <c r="AW289" s="26"/>
      <c r="AX289" s="26"/>
      <c r="AY289" s="26"/>
      <c r="AZ289" s="26"/>
      <c r="BA289" s="26"/>
      <c r="BB289" s="26"/>
      <c r="BD289" s="26"/>
    </row>
    <row r="290" ht="15.75" customHeight="1">
      <c r="C290" s="66"/>
      <c r="D290" s="83"/>
      <c r="L290" s="75"/>
      <c r="R290" s="74"/>
      <c r="V290" s="26"/>
      <c r="X290" s="78"/>
      <c r="AF290" s="75"/>
      <c r="AH290" s="26"/>
      <c r="AJ290" s="26"/>
      <c r="AK290" s="26"/>
      <c r="AL290" s="75"/>
      <c r="AN290" s="74"/>
      <c r="AO290" s="26"/>
      <c r="AP290" s="26"/>
      <c r="AQ290" s="26"/>
      <c r="AR290" s="26"/>
      <c r="AS290" s="26"/>
      <c r="AT290" s="26"/>
      <c r="AU290" s="26"/>
      <c r="AV290" s="26"/>
      <c r="AW290" s="26"/>
      <c r="AX290" s="26"/>
      <c r="AY290" s="26"/>
      <c r="AZ290" s="26"/>
      <c r="BA290" s="26"/>
      <c r="BB290" s="26"/>
      <c r="BD290" s="26"/>
    </row>
    <row r="291" ht="15.75" customHeight="1">
      <c r="C291" s="66"/>
      <c r="D291" s="83"/>
      <c r="L291" s="75"/>
      <c r="R291" s="74"/>
      <c r="V291" s="26"/>
      <c r="X291" s="78"/>
      <c r="AF291" s="75"/>
      <c r="AH291" s="26"/>
      <c r="AJ291" s="26"/>
      <c r="AK291" s="26"/>
      <c r="AL291" s="75"/>
      <c r="AN291" s="74"/>
      <c r="AO291" s="26"/>
      <c r="AP291" s="26"/>
      <c r="AQ291" s="26"/>
      <c r="AR291" s="26"/>
      <c r="AS291" s="26"/>
      <c r="AT291" s="26"/>
      <c r="AU291" s="26"/>
      <c r="AV291" s="26"/>
      <c r="AW291" s="26"/>
      <c r="AX291" s="26"/>
      <c r="AY291" s="26"/>
      <c r="AZ291" s="26"/>
      <c r="BA291" s="26"/>
      <c r="BB291" s="26"/>
      <c r="BD291" s="26"/>
    </row>
    <row r="292" ht="15.75" customHeight="1">
      <c r="C292" s="66"/>
      <c r="D292" s="83"/>
      <c r="L292" s="75"/>
      <c r="R292" s="74"/>
      <c r="V292" s="26"/>
      <c r="X292" s="78"/>
      <c r="AF292" s="75"/>
      <c r="AH292" s="26"/>
      <c r="AJ292" s="26"/>
      <c r="AK292" s="26"/>
      <c r="AL292" s="75"/>
      <c r="AN292" s="74"/>
      <c r="AO292" s="26"/>
      <c r="AP292" s="26"/>
      <c r="AQ292" s="26"/>
      <c r="AR292" s="26"/>
      <c r="AS292" s="26"/>
      <c r="AT292" s="26"/>
      <c r="AU292" s="26"/>
      <c r="AV292" s="26"/>
      <c r="AW292" s="26"/>
      <c r="AX292" s="26"/>
      <c r="AY292" s="26"/>
      <c r="AZ292" s="26"/>
      <c r="BA292" s="26"/>
      <c r="BB292" s="26"/>
      <c r="BD292" s="26"/>
    </row>
    <row r="293" ht="15.75" customHeight="1">
      <c r="C293" s="66"/>
      <c r="D293" s="83"/>
      <c r="L293" s="75"/>
      <c r="R293" s="74"/>
      <c r="V293" s="26"/>
      <c r="X293" s="78"/>
      <c r="AF293" s="75"/>
      <c r="AH293" s="26"/>
      <c r="AJ293" s="26"/>
      <c r="AK293" s="26"/>
      <c r="AL293" s="75"/>
      <c r="AN293" s="74"/>
      <c r="AO293" s="26"/>
      <c r="AP293" s="26"/>
      <c r="AQ293" s="26"/>
      <c r="AR293" s="26"/>
      <c r="AS293" s="26"/>
      <c r="AT293" s="26"/>
      <c r="AU293" s="26"/>
      <c r="AV293" s="26"/>
      <c r="AW293" s="26"/>
      <c r="AX293" s="26"/>
      <c r="AY293" s="26"/>
      <c r="AZ293" s="26"/>
      <c r="BA293" s="26"/>
      <c r="BB293" s="26"/>
      <c r="BD293" s="26"/>
    </row>
    <row r="294" ht="15.75" customHeight="1">
      <c r="C294" s="66"/>
      <c r="D294" s="83"/>
      <c r="L294" s="75"/>
      <c r="R294" s="74"/>
      <c r="V294" s="26"/>
      <c r="X294" s="78"/>
      <c r="AF294" s="75"/>
      <c r="AH294" s="26"/>
      <c r="AJ294" s="26"/>
      <c r="AK294" s="26"/>
      <c r="AL294" s="75"/>
      <c r="AN294" s="74"/>
      <c r="AO294" s="26"/>
      <c r="AP294" s="26"/>
      <c r="AQ294" s="26"/>
      <c r="AR294" s="26"/>
      <c r="AS294" s="26"/>
      <c r="AT294" s="26"/>
      <c r="AU294" s="26"/>
      <c r="AV294" s="26"/>
      <c r="AW294" s="26"/>
      <c r="AX294" s="26"/>
      <c r="AY294" s="26"/>
      <c r="AZ294" s="26"/>
      <c r="BA294" s="26"/>
      <c r="BB294" s="26"/>
      <c r="BD294" s="26"/>
    </row>
    <row r="295" ht="15.75" customHeight="1">
      <c r="C295" s="66"/>
      <c r="D295" s="83"/>
      <c r="L295" s="75"/>
      <c r="R295" s="74"/>
      <c r="V295" s="26"/>
      <c r="X295" s="78"/>
      <c r="AF295" s="75"/>
      <c r="AH295" s="26"/>
      <c r="AJ295" s="26"/>
      <c r="AK295" s="26"/>
      <c r="AL295" s="75"/>
      <c r="AN295" s="74"/>
      <c r="AO295" s="26"/>
      <c r="AP295" s="26"/>
      <c r="AQ295" s="26"/>
      <c r="AR295" s="26"/>
      <c r="AS295" s="26"/>
      <c r="AT295" s="26"/>
      <c r="AU295" s="26"/>
      <c r="AV295" s="26"/>
      <c r="AW295" s="26"/>
      <c r="AX295" s="26"/>
      <c r="AY295" s="26"/>
      <c r="AZ295" s="26"/>
      <c r="BA295" s="26"/>
      <c r="BB295" s="26"/>
      <c r="BD295" s="26"/>
    </row>
    <row r="296" ht="15.75" customHeight="1">
      <c r="C296" s="66"/>
      <c r="D296" s="83"/>
      <c r="L296" s="75"/>
      <c r="R296" s="74"/>
      <c r="V296" s="26"/>
      <c r="X296" s="78"/>
      <c r="AF296" s="75"/>
      <c r="AH296" s="26"/>
      <c r="AJ296" s="26"/>
      <c r="AK296" s="26"/>
      <c r="AL296" s="75"/>
      <c r="AN296" s="74"/>
      <c r="AO296" s="26"/>
      <c r="AP296" s="26"/>
      <c r="AQ296" s="26"/>
      <c r="AR296" s="26"/>
      <c r="AS296" s="26"/>
      <c r="AT296" s="26"/>
      <c r="AU296" s="26"/>
      <c r="AV296" s="26"/>
      <c r="AW296" s="26"/>
      <c r="AX296" s="26"/>
      <c r="AY296" s="26"/>
      <c r="AZ296" s="26"/>
      <c r="BA296" s="26"/>
      <c r="BB296" s="26"/>
      <c r="BD296" s="26"/>
    </row>
    <row r="297" ht="15.75" customHeight="1">
      <c r="C297" s="66"/>
      <c r="D297" s="83"/>
      <c r="L297" s="75"/>
      <c r="R297" s="74"/>
      <c r="V297" s="26"/>
      <c r="X297" s="78"/>
      <c r="AF297" s="75"/>
      <c r="AH297" s="26"/>
      <c r="AJ297" s="26"/>
      <c r="AK297" s="26"/>
      <c r="AL297" s="75"/>
      <c r="AN297" s="74"/>
      <c r="AO297" s="26"/>
      <c r="AP297" s="26"/>
      <c r="AQ297" s="26"/>
      <c r="AR297" s="26"/>
      <c r="AS297" s="26"/>
      <c r="AT297" s="26"/>
      <c r="AU297" s="26"/>
      <c r="AV297" s="26"/>
      <c r="AW297" s="26"/>
      <c r="AX297" s="26"/>
      <c r="AY297" s="26"/>
      <c r="AZ297" s="26"/>
      <c r="BA297" s="26"/>
      <c r="BB297" s="26"/>
      <c r="BD297" s="26"/>
    </row>
    <row r="298" ht="15.75" customHeight="1">
      <c r="C298" s="66"/>
      <c r="D298" s="83"/>
      <c r="L298" s="75"/>
      <c r="R298" s="74"/>
      <c r="V298" s="26"/>
      <c r="X298" s="78"/>
      <c r="AF298" s="75"/>
      <c r="AH298" s="26"/>
      <c r="AJ298" s="26"/>
      <c r="AK298" s="26"/>
      <c r="AL298" s="75"/>
      <c r="AN298" s="74"/>
      <c r="AO298" s="26"/>
      <c r="AP298" s="26"/>
      <c r="AQ298" s="26"/>
      <c r="AR298" s="26"/>
      <c r="AS298" s="26"/>
      <c r="AT298" s="26"/>
      <c r="AU298" s="26"/>
      <c r="AV298" s="26"/>
      <c r="AW298" s="26"/>
      <c r="AX298" s="26"/>
      <c r="AY298" s="26"/>
      <c r="AZ298" s="26"/>
      <c r="BA298" s="26"/>
      <c r="BB298" s="26"/>
      <c r="BD298" s="26"/>
    </row>
    <row r="299" ht="15.75" customHeight="1">
      <c r="C299" s="66"/>
      <c r="D299" s="83"/>
      <c r="L299" s="75"/>
      <c r="R299" s="74"/>
      <c r="V299" s="26"/>
      <c r="X299" s="78"/>
      <c r="AF299" s="75"/>
      <c r="AH299" s="26"/>
      <c r="AJ299" s="26"/>
      <c r="AK299" s="26"/>
      <c r="AL299" s="75"/>
      <c r="AN299" s="74"/>
      <c r="AO299" s="26"/>
      <c r="AP299" s="26"/>
      <c r="AQ299" s="26"/>
      <c r="AR299" s="26"/>
      <c r="AS299" s="26"/>
      <c r="AT299" s="26"/>
      <c r="AU299" s="26"/>
      <c r="AV299" s="26"/>
      <c r="AW299" s="26"/>
      <c r="AX299" s="26"/>
      <c r="AY299" s="26"/>
      <c r="AZ299" s="26"/>
      <c r="BA299" s="26"/>
      <c r="BB299" s="26"/>
      <c r="BD299" s="26"/>
    </row>
    <row r="300" ht="15.75" customHeight="1">
      <c r="C300" s="66"/>
      <c r="D300" s="83"/>
      <c r="L300" s="75"/>
      <c r="R300" s="74"/>
      <c r="V300" s="26"/>
      <c r="X300" s="78"/>
      <c r="AF300" s="75"/>
      <c r="AH300" s="26"/>
      <c r="AJ300" s="26"/>
      <c r="AK300" s="26"/>
      <c r="AL300" s="75"/>
      <c r="AN300" s="74"/>
      <c r="AO300" s="26"/>
      <c r="AP300" s="26"/>
      <c r="AQ300" s="26"/>
      <c r="AR300" s="26"/>
      <c r="AS300" s="26"/>
      <c r="AT300" s="26"/>
      <c r="AU300" s="26"/>
      <c r="AV300" s="26"/>
      <c r="AW300" s="26"/>
      <c r="AX300" s="26"/>
      <c r="AY300" s="26"/>
      <c r="AZ300" s="26"/>
      <c r="BA300" s="26"/>
      <c r="BB300" s="26"/>
      <c r="BD300" s="26"/>
    </row>
    <row r="301" ht="15.75" customHeight="1">
      <c r="C301" s="66"/>
      <c r="D301" s="83"/>
      <c r="L301" s="75"/>
      <c r="R301" s="74"/>
      <c r="V301" s="26"/>
      <c r="X301" s="78"/>
      <c r="AF301" s="75"/>
      <c r="AH301" s="26"/>
      <c r="AJ301" s="26"/>
      <c r="AK301" s="26"/>
      <c r="AL301" s="75"/>
      <c r="AN301" s="74"/>
      <c r="AO301" s="26"/>
      <c r="AP301" s="26"/>
      <c r="AQ301" s="26"/>
      <c r="AR301" s="26"/>
      <c r="AS301" s="26"/>
      <c r="AT301" s="26"/>
      <c r="AU301" s="26"/>
      <c r="AV301" s="26"/>
      <c r="AW301" s="26"/>
      <c r="AX301" s="26"/>
      <c r="AY301" s="26"/>
      <c r="AZ301" s="26"/>
      <c r="BA301" s="26"/>
      <c r="BB301" s="26"/>
      <c r="BD301" s="26"/>
    </row>
    <row r="302" ht="15.75" customHeight="1">
      <c r="C302" s="66"/>
      <c r="D302" s="83"/>
      <c r="L302" s="75"/>
      <c r="R302" s="74"/>
      <c r="V302" s="26"/>
      <c r="X302" s="78"/>
      <c r="AF302" s="75"/>
      <c r="AH302" s="26"/>
      <c r="AJ302" s="26"/>
      <c r="AK302" s="26"/>
      <c r="AL302" s="75"/>
      <c r="AN302" s="74"/>
      <c r="AO302" s="26"/>
      <c r="AP302" s="26"/>
      <c r="AQ302" s="26"/>
      <c r="AR302" s="26"/>
      <c r="AS302" s="26"/>
      <c r="AT302" s="26"/>
      <c r="AU302" s="26"/>
      <c r="AV302" s="26"/>
      <c r="AW302" s="26"/>
      <c r="AX302" s="26"/>
      <c r="AY302" s="26"/>
      <c r="AZ302" s="26"/>
      <c r="BA302" s="26"/>
      <c r="BB302" s="26"/>
      <c r="BD302" s="26"/>
    </row>
    <row r="303" ht="15.75" customHeight="1">
      <c r="C303" s="66"/>
      <c r="D303" s="83"/>
      <c r="L303" s="75"/>
      <c r="R303" s="74"/>
      <c r="V303" s="26"/>
      <c r="X303" s="78"/>
      <c r="AF303" s="75"/>
      <c r="AH303" s="26"/>
      <c r="AJ303" s="26"/>
      <c r="AK303" s="26"/>
      <c r="AL303" s="75"/>
      <c r="AN303" s="74"/>
      <c r="AO303" s="26"/>
      <c r="AP303" s="26"/>
      <c r="AQ303" s="26"/>
      <c r="AR303" s="26"/>
      <c r="AS303" s="26"/>
      <c r="AT303" s="26"/>
      <c r="AU303" s="26"/>
      <c r="AV303" s="26"/>
      <c r="AW303" s="26"/>
      <c r="AX303" s="26"/>
      <c r="AY303" s="26"/>
      <c r="AZ303" s="26"/>
      <c r="BA303" s="26"/>
      <c r="BB303" s="26"/>
      <c r="BD303" s="26"/>
    </row>
    <row r="304" ht="15.75" customHeight="1">
      <c r="C304" s="66"/>
      <c r="D304" s="83"/>
      <c r="L304" s="75"/>
      <c r="R304" s="74"/>
      <c r="V304" s="26"/>
      <c r="X304" s="78"/>
      <c r="AF304" s="75"/>
      <c r="AH304" s="26"/>
      <c r="AJ304" s="26"/>
      <c r="AK304" s="26"/>
      <c r="AL304" s="75"/>
      <c r="AN304" s="74"/>
      <c r="AO304" s="26"/>
      <c r="AP304" s="26"/>
      <c r="AQ304" s="26"/>
      <c r="AR304" s="26"/>
      <c r="AS304" s="26"/>
      <c r="AT304" s="26"/>
      <c r="AU304" s="26"/>
      <c r="AV304" s="26"/>
      <c r="AW304" s="26"/>
      <c r="AX304" s="26"/>
      <c r="AY304" s="26"/>
      <c r="AZ304" s="26"/>
      <c r="BA304" s="26"/>
      <c r="BB304" s="26"/>
      <c r="BD304" s="26"/>
    </row>
    <row r="305" ht="15.75" customHeight="1">
      <c r="C305" s="66"/>
      <c r="D305" s="83"/>
      <c r="L305" s="75"/>
      <c r="R305" s="74"/>
      <c r="V305" s="26"/>
      <c r="X305" s="78"/>
      <c r="AF305" s="75"/>
      <c r="AH305" s="26"/>
      <c r="AJ305" s="26"/>
      <c r="AK305" s="26"/>
      <c r="AL305" s="75"/>
      <c r="AN305" s="74"/>
      <c r="AO305" s="26"/>
      <c r="AP305" s="26"/>
      <c r="AQ305" s="26"/>
      <c r="AR305" s="26"/>
      <c r="AS305" s="26"/>
      <c r="AT305" s="26"/>
      <c r="AU305" s="26"/>
      <c r="AV305" s="26"/>
      <c r="AW305" s="26"/>
      <c r="AX305" s="26"/>
      <c r="AY305" s="26"/>
      <c r="AZ305" s="26"/>
      <c r="BA305" s="26"/>
      <c r="BB305" s="26"/>
      <c r="BD305" s="26"/>
    </row>
    <row r="306" ht="15.75" customHeight="1">
      <c r="C306" s="66"/>
      <c r="D306" s="83"/>
      <c r="L306" s="75"/>
      <c r="R306" s="74"/>
      <c r="V306" s="26"/>
      <c r="X306" s="78"/>
      <c r="AF306" s="75"/>
      <c r="AH306" s="26"/>
      <c r="AJ306" s="26"/>
      <c r="AK306" s="26"/>
      <c r="AL306" s="75"/>
      <c r="AN306" s="74"/>
      <c r="AO306" s="26"/>
      <c r="AP306" s="26"/>
      <c r="AQ306" s="26"/>
      <c r="AR306" s="26"/>
      <c r="AS306" s="26"/>
      <c r="AT306" s="26"/>
      <c r="AU306" s="26"/>
      <c r="AV306" s="26"/>
      <c r="AW306" s="26"/>
      <c r="AX306" s="26"/>
      <c r="AY306" s="26"/>
      <c r="AZ306" s="26"/>
      <c r="BA306" s="26"/>
      <c r="BB306" s="26"/>
      <c r="BD306" s="26"/>
    </row>
    <row r="307" ht="15.75" customHeight="1">
      <c r="C307" s="66"/>
      <c r="D307" s="83"/>
      <c r="L307" s="75"/>
      <c r="R307" s="74"/>
      <c r="V307" s="26"/>
      <c r="X307" s="78"/>
      <c r="AF307" s="75"/>
      <c r="AH307" s="26"/>
      <c r="AJ307" s="26"/>
      <c r="AK307" s="26"/>
      <c r="AL307" s="75"/>
      <c r="AN307" s="74"/>
      <c r="AO307" s="26"/>
      <c r="AP307" s="26"/>
      <c r="AQ307" s="26"/>
      <c r="AR307" s="26"/>
      <c r="AS307" s="26"/>
      <c r="AT307" s="26"/>
      <c r="AU307" s="26"/>
      <c r="AV307" s="26"/>
      <c r="AW307" s="26"/>
      <c r="AX307" s="26"/>
      <c r="AY307" s="26"/>
      <c r="AZ307" s="26"/>
      <c r="BA307" s="26"/>
      <c r="BB307" s="26"/>
      <c r="BD307" s="26"/>
    </row>
    <row r="308" ht="15.75" customHeight="1">
      <c r="C308" s="66"/>
      <c r="D308" s="83"/>
      <c r="L308" s="75"/>
      <c r="R308" s="74"/>
      <c r="V308" s="26"/>
      <c r="X308" s="78"/>
      <c r="AF308" s="75"/>
      <c r="AH308" s="26"/>
      <c r="AJ308" s="26"/>
      <c r="AK308" s="26"/>
      <c r="AL308" s="75"/>
      <c r="AN308" s="74"/>
      <c r="AO308" s="26"/>
      <c r="AP308" s="26"/>
      <c r="AQ308" s="26"/>
      <c r="AR308" s="26"/>
      <c r="AS308" s="26"/>
      <c r="AT308" s="26"/>
      <c r="AU308" s="26"/>
      <c r="AV308" s="26"/>
      <c r="AW308" s="26"/>
      <c r="AX308" s="26"/>
      <c r="AY308" s="26"/>
      <c r="AZ308" s="26"/>
      <c r="BA308" s="26"/>
      <c r="BB308" s="26"/>
      <c r="BD308" s="26"/>
    </row>
    <row r="309" ht="15.75" customHeight="1">
      <c r="C309" s="66"/>
      <c r="D309" s="83"/>
      <c r="L309" s="75"/>
      <c r="R309" s="74"/>
      <c r="V309" s="26"/>
      <c r="X309" s="78"/>
      <c r="AF309" s="75"/>
      <c r="AH309" s="26"/>
      <c r="AJ309" s="26"/>
      <c r="AK309" s="26"/>
      <c r="AL309" s="75"/>
      <c r="AN309" s="74"/>
      <c r="AO309" s="26"/>
      <c r="AP309" s="26"/>
      <c r="AQ309" s="26"/>
      <c r="AR309" s="26"/>
      <c r="AS309" s="26"/>
      <c r="AT309" s="26"/>
      <c r="AU309" s="26"/>
      <c r="AV309" s="26"/>
      <c r="AW309" s="26"/>
      <c r="AX309" s="26"/>
      <c r="AY309" s="26"/>
      <c r="AZ309" s="26"/>
      <c r="BA309" s="26"/>
      <c r="BB309" s="26"/>
      <c r="BD309" s="26"/>
    </row>
    <row r="310" ht="15.75" customHeight="1">
      <c r="C310" s="66"/>
      <c r="D310" s="83"/>
      <c r="L310" s="75"/>
      <c r="R310" s="74"/>
      <c r="V310" s="26"/>
      <c r="X310" s="78"/>
      <c r="AF310" s="75"/>
      <c r="AH310" s="26"/>
      <c r="AJ310" s="26"/>
      <c r="AK310" s="26"/>
      <c r="AL310" s="75"/>
      <c r="AN310" s="74"/>
      <c r="AO310" s="26"/>
      <c r="AP310" s="26"/>
      <c r="AQ310" s="26"/>
      <c r="AR310" s="26"/>
      <c r="AS310" s="26"/>
      <c r="AT310" s="26"/>
      <c r="AU310" s="26"/>
      <c r="AV310" s="26"/>
      <c r="AW310" s="26"/>
      <c r="AX310" s="26"/>
      <c r="AY310" s="26"/>
      <c r="AZ310" s="26"/>
      <c r="BA310" s="26"/>
      <c r="BB310" s="26"/>
      <c r="BD310" s="26"/>
    </row>
    <row r="311" ht="15.75" customHeight="1">
      <c r="C311" s="66"/>
      <c r="D311" s="83"/>
      <c r="L311" s="75"/>
      <c r="R311" s="74"/>
      <c r="V311" s="26"/>
      <c r="X311" s="78"/>
      <c r="AF311" s="75"/>
      <c r="AH311" s="26"/>
      <c r="AJ311" s="26"/>
      <c r="AK311" s="26"/>
      <c r="AL311" s="75"/>
      <c r="AN311" s="74"/>
      <c r="AO311" s="26"/>
      <c r="AP311" s="26"/>
      <c r="AQ311" s="26"/>
      <c r="AR311" s="26"/>
      <c r="AS311" s="26"/>
      <c r="AT311" s="26"/>
      <c r="AU311" s="26"/>
      <c r="AV311" s="26"/>
      <c r="AW311" s="26"/>
      <c r="AX311" s="26"/>
      <c r="AY311" s="26"/>
      <c r="AZ311" s="26"/>
      <c r="BA311" s="26"/>
      <c r="BB311" s="26"/>
      <c r="BD311" s="26"/>
    </row>
    <row r="312" ht="15.75" customHeight="1">
      <c r="C312" s="66"/>
      <c r="D312" s="83"/>
      <c r="L312" s="75"/>
      <c r="R312" s="74"/>
      <c r="V312" s="26"/>
      <c r="X312" s="78"/>
      <c r="AF312" s="75"/>
      <c r="AH312" s="26"/>
      <c r="AJ312" s="26"/>
      <c r="AK312" s="26"/>
      <c r="AL312" s="75"/>
      <c r="AN312" s="74"/>
      <c r="AO312" s="26"/>
      <c r="AP312" s="26"/>
      <c r="AQ312" s="26"/>
      <c r="AR312" s="26"/>
      <c r="AS312" s="26"/>
      <c r="AT312" s="26"/>
      <c r="AU312" s="26"/>
      <c r="AV312" s="26"/>
      <c r="AW312" s="26"/>
      <c r="AX312" s="26"/>
      <c r="AY312" s="26"/>
      <c r="AZ312" s="26"/>
      <c r="BA312" s="26"/>
      <c r="BB312" s="26"/>
      <c r="BD312" s="26"/>
    </row>
    <row r="313" ht="15.75" customHeight="1">
      <c r="C313" s="66"/>
      <c r="D313" s="83"/>
      <c r="L313" s="75"/>
      <c r="R313" s="74"/>
      <c r="V313" s="26"/>
      <c r="X313" s="78"/>
      <c r="AF313" s="75"/>
      <c r="AH313" s="26"/>
      <c r="AJ313" s="26"/>
      <c r="AK313" s="26"/>
      <c r="AL313" s="75"/>
      <c r="AN313" s="74"/>
      <c r="AO313" s="26"/>
      <c r="AP313" s="26"/>
      <c r="AQ313" s="26"/>
      <c r="AR313" s="26"/>
      <c r="AS313" s="26"/>
      <c r="AT313" s="26"/>
      <c r="AU313" s="26"/>
      <c r="AV313" s="26"/>
      <c r="AW313" s="26"/>
      <c r="AX313" s="26"/>
      <c r="AY313" s="26"/>
      <c r="AZ313" s="26"/>
      <c r="BA313" s="26"/>
      <c r="BB313" s="26"/>
      <c r="BD313" s="26"/>
    </row>
    <row r="314" ht="15.75" customHeight="1">
      <c r="C314" s="66"/>
      <c r="D314" s="83"/>
      <c r="L314" s="75"/>
      <c r="R314" s="74"/>
      <c r="V314" s="26"/>
      <c r="X314" s="78"/>
      <c r="AF314" s="75"/>
      <c r="AH314" s="26"/>
      <c r="AJ314" s="26"/>
      <c r="AK314" s="26"/>
      <c r="AL314" s="75"/>
      <c r="AN314" s="74"/>
      <c r="AO314" s="26"/>
      <c r="AP314" s="26"/>
      <c r="AQ314" s="26"/>
      <c r="AR314" s="26"/>
      <c r="AS314" s="26"/>
      <c r="AT314" s="26"/>
      <c r="AU314" s="26"/>
      <c r="AV314" s="26"/>
      <c r="AW314" s="26"/>
      <c r="AX314" s="26"/>
      <c r="AY314" s="26"/>
      <c r="AZ314" s="26"/>
      <c r="BA314" s="26"/>
      <c r="BB314" s="26"/>
      <c r="BD314" s="26"/>
    </row>
    <row r="315" ht="15.75" customHeight="1">
      <c r="C315" s="66"/>
      <c r="D315" s="83"/>
      <c r="L315" s="75"/>
      <c r="R315" s="74"/>
      <c r="V315" s="26"/>
      <c r="X315" s="78"/>
      <c r="AF315" s="75"/>
      <c r="AH315" s="26"/>
      <c r="AJ315" s="26"/>
      <c r="AK315" s="26"/>
      <c r="AL315" s="75"/>
      <c r="AN315" s="74"/>
      <c r="AO315" s="26"/>
      <c r="AP315" s="26"/>
      <c r="AQ315" s="26"/>
      <c r="AR315" s="26"/>
      <c r="AS315" s="26"/>
      <c r="AT315" s="26"/>
      <c r="AU315" s="26"/>
      <c r="AV315" s="26"/>
      <c r="AW315" s="26"/>
      <c r="AX315" s="26"/>
      <c r="AY315" s="26"/>
      <c r="AZ315" s="26"/>
      <c r="BA315" s="26"/>
      <c r="BB315" s="26"/>
      <c r="BD315" s="26"/>
    </row>
    <row r="316" ht="15.75" customHeight="1">
      <c r="C316" s="66"/>
      <c r="D316" s="83"/>
      <c r="L316" s="75"/>
      <c r="R316" s="74"/>
      <c r="V316" s="26"/>
      <c r="X316" s="78"/>
      <c r="AF316" s="75"/>
      <c r="AH316" s="26"/>
      <c r="AJ316" s="26"/>
      <c r="AK316" s="26"/>
      <c r="AL316" s="75"/>
      <c r="AN316" s="74"/>
      <c r="AO316" s="26"/>
      <c r="AP316" s="26"/>
      <c r="AQ316" s="26"/>
      <c r="AR316" s="26"/>
      <c r="AS316" s="26"/>
      <c r="AT316" s="26"/>
      <c r="AU316" s="26"/>
      <c r="AV316" s="26"/>
      <c r="AW316" s="26"/>
      <c r="AX316" s="26"/>
      <c r="AY316" s="26"/>
      <c r="AZ316" s="26"/>
      <c r="BA316" s="26"/>
      <c r="BB316" s="26"/>
      <c r="BD316" s="26"/>
    </row>
    <row r="317" ht="15.75" customHeight="1">
      <c r="C317" s="66"/>
      <c r="D317" s="83"/>
      <c r="L317" s="75"/>
      <c r="R317" s="74"/>
      <c r="V317" s="26"/>
      <c r="X317" s="78"/>
      <c r="AF317" s="75"/>
      <c r="AH317" s="26"/>
      <c r="AJ317" s="26"/>
      <c r="AK317" s="26"/>
      <c r="AL317" s="75"/>
      <c r="AN317" s="74"/>
      <c r="AO317" s="26"/>
      <c r="AP317" s="26"/>
      <c r="AQ317" s="26"/>
      <c r="AR317" s="26"/>
      <c r="AS317" s="26"/>
      <c r="AT317" s="26"/>
      <c r="AU317" s="26"/>
      <c r="AV317" s="26"/>
      <c r="AW317" s="26"/>
      <c r="AX317" s="26"/>
      <c r="AY317" s="26"/>
      <c r="AZ317" s="26"/>
      <c r="BA317" s="26"/>
      <c r="BB317" s="26"/>
      <c r="BD317" s="26"/>
    </row>
    <row r="318" ht="15.75" customHeight="1">
      <c r="C318" s="66"/>
      <c r="D318" s="83"/>
      <c r="L318" s="75"/>
      <c r="R318" s="74"/>
      <c r="V318" s="26"/>
      <c r="X318" s="78"/>
      <c r="AF318" s="75"/>
      <c r="AH318" s="26"/>
      <c r="AJ318" s="26"/>
      <c r="AK318" s="26"/>
      <c r="AL318" s="75"/>
      <c r="AN318" s="74"/>
      <c r="AO318" s="26"/>
      <c r="AP318" s="26"/>
      <c r="AQ318" s="26"/>
      <c r="AR318" s="26"/>
      <c r="AS318" s="26"/>
      <c r="AT318" s="26"/>
      <c r="AU318" s="26"/>
      <c r="AV318" s="26"/>
      <c r="AW318" s="26"/>
      <c r="AX318" s="26"/>
      <c r="AY318" s="26"/>
      <c r="AZ318" s="26"/>
      <c r="BA318" s="26"/>
      <c r="BB318" s="26"/>
      <c r="BD318" s="26"/>
    </row>
    <row r="319" ht="15.75" customHeight="1">
      <c r="C319" s="66"/>
      <c r="D319" s="83"/>
      <c r="L319" s="75"/>
      <c r="R319" s="74"/>
      <c r="V319" s="26"/>
      <c r="X319" s="78"/>
      <c r="AF319" s="75"/>
      <c r="AH319" s="26"/>
      <c r="AJ319" s="26"/>
      <c r="AK319" s="26"/>
      <c r="AL319" s="75"/>
      <c r="AN319" s="74"/>
      <c r="AO319" s="26"/>
      <c r="AP319" s="26"/>
      <c r="AQ319" s="26"/>
      <c r="AR319" s="26"/>
      <c r="AS319" s="26"/>
      <c r="AT319" s="26"/>
      <c r="AU319" s="26"/>
      <c r="AV319" s="26"/>
      <c r="AW319" s="26"/>
      <c r="AX319" s="26"/>
      <c r="AY319" s="26"/>
      <c r="AZ319" s="26"/>
      <c r="BA319" s="26"/>
      <c r="BB319" s="26"/>
      <c r="BD319" s="26"/>
    </row>
    <row r="320" ht="15.75" customHeight="1">
      <c r="C320" s="66"/>
      <c r="D320" s="83"/>
      <c r="L320" s="75"/>
      <c r="R320" s="74"/>
      <c r="V320" s="26"/>
      <c r="X320" s="78"/>
      <c r="AF320" s="75"/>
      <c r="AH320" s="26"/>
      <c r="AJ320" s="26"/>
      <c r="AK320" s="26"/>
      <c r="AL320" s="75"/>
      <c r="AN320" s="74"/>
      <c r="AO320" s="26"/>
      <c r="AP320" s="26"/>
      <c r="AQ320" s="26"/>
      <c r="AR320" s="26"/>
      <c r="AS320" s="26"/>
      <c r="AT320" s="26"/>
      <c r="AU320" s="26"/>
      <c r="AV320" s="26"/>
      <c r="AW320" s="26"/>
      <c r="AX320" s="26"/>
      <c r="AY320" s="26"/>
      <c r="AZ320" s="26"/>
      <c r="BA320" s="26"/>
      <c r="BB320" s="26"/>
      <c r="BD320" s="26"/>
    </row>
    <row r="321" ht="15.75" customHeight="1">
      <c r="C321" s="66"/>
      <c r="D321" s="83"/>
      <c r="L321" s="75"/>
      <c r="R321" s="74"/>
      <c r="V321" s="26"/>
      <c r="X321" s="78"/>
      <c r="AF321" s="75"/>
      <c r="AH321" s="26"/>
      <c r="AJ321" s="26"/>
      <c r="AK321" s="26"/>
      <c r="AL321" s="75"/>
      <c r="AN321" s="74"/>
      <c r="AO321" s="26"/>
      <c r="AP321" s="26"/>
      <c r="AQ321" s="26"/>
      <c r="AR321" s="26"/>
      <c r="AS321" s="26"/>
      <c r="AT321" s="26"/>
      <c r="AU321" s="26"/>
      <c r="AV321" s="26"/>
      <c r="AW321" s="26"/>
      <c r="AX321" s="26"/>
      <c r="AY321" s="26"/>
      <c r="AZ321" s="26"/>
      <c r="BA321" s="26"/>
      <c r="BB321" s="26"/>
      <c r="BD321" s="26"/>
    </row>
    <row r="322" ht="15.75" customHeight="1">
      <c r="C322" s="66"/>
      <c r="D322" s="83"/>
      <c r="L322" s="75"/>
      <c r="R322" s="74"/>
      <c r="V322" s="26"/>
      <c r="X322" s="78"/>
      <c r="AF322" s="75"/>
      <c r="AH322" s="26"/>
      <c r="AJ322" s="26"/>
      <c r="AK322" s="26"/>
      <c r="AL322" s="75"/>
      <c r="AN322" s="74"/>
      <c r="AO322" s="26"/>
      <c r="AP322" s="26"/>
      <c r="AQ322" s="26"/>
      <c r="AR322" s="26"/>
      <c r="AS322" s="26"/>
      <c r="AT322" s="26"/>
      <c r="AU322" s="26"/>
      <c r="AV322" s="26"/>
      <c r="AW322" s="26"/>
      <c r="AX322" s="26"/>
      <c r="AY322" s="26"/>
      <c r="AZ322" s="26"/>
      <c r="BA322" s="26"/>
      <c r="BB322" s="26"/>
      <c r="BD322" s="26"/>
    </row>
    <row r="323" ht="15.75" customHeight="1">
      <c r="C323" s="66"/>
      <c r="D323" s="83"/>
      <c r="L323" s="75"/>
      <c r="R323" s="74"/>
      <c r="V323" s="26"/>
      <c r="X323" s="78"/>
      <c r="AF323" s="75"/>
      <c r="AH323" s="26"/>
      <c r="AJ323" s="26"/>
      <c r="AK323" s="26"/>
      <c r="AL323" s="75"/>
      <c r="AN323" s="74"/>
      <c r="AO323" s="26"/>
      <c r="AP323" s="26"/>
      <c r="AQ323" s="26"/>
      <c r="AR323" s="26"/>
      <c r="AS323" s="26"/>
      <c r="AT323" s="26"/>
      <c r="AU323" s="26"/>
      <c r="AV323" s="26"/>
      <c r="AW323" s="26"/>
      <c r="AX323" s="26"/>
      <c r="AY323" s="26"/>
      <c r="AZ323" s="26"/>
      <c r="BA323" s="26"/>
      <c r="BB323" s="26"/>
      <c r="BD323" s="26"/>
    </row>
    <row r="324" ht="15.75" customHeight="1">
      <c r="C324" s="66"/>
      <c r="D324" s="83"/>
      <c r="L324" s="75"/>
      <c r="R324" s="74"/>
      <c r="V324" s="26"/>
      <c r="X324" s="78"/>
      <c r="AF324" s="75"/>
      <c r="AH324" s="26"/>
      <c r="AJ324" s="26"/>
      <c r="AK324" s="26"/>
      <c r="AL324" s="75"/>
      <c r="AN324" s="74"/>
      <c r="AO324" s="26"/>
      <c r="AP324" s="26"/>
      <c r="AQ324" s="26"/>
      <c r="AR324" s="26"/>
      <c r="AS324" s="26"/>
      <c r="AT324" s="26"/>
      <c r="AU324" s="26"/>
      <c r="AV324" s="26"/>
      <c r="AW324" s="26"/>
      <c r="AX324" s="26"/>
      <c r="AY324" s="26"/>
      <c r="AZ324" s="26"/>
      <c r="BA324" s="26"/>
      <c r="BB324" s="26"/>
      <c r="BD324" s="26"/>
    </row>
    <row r="325" ht="15.75" customHeight="1">
      <c r="C325" s="66"/>
      <c r="D325" s="83"/>
      <c r="L325" s="75"/>
      <c r="R325" s="74"/>
      <c r="V325" s="26"/>
      <c r="X325" s="78"/>
      <c r="AF325" s="75"/>
      <c r="AH325" s="26"/>
      <c r="AJ325" s="26"/>
      <c r="AK325" s="26"/>
      <c r="AL325" s="75"/>
      <c r="AN325" s="74"/>
      <c r="AO325" s="26"/>
      <c r="AP325" s="26"/>
      <c r="AQ325" s="26"/>
      <c r="AR325" s="26"/>
      <c r="AS325" s="26"/>
      <c r="AT325" s="26"/>
      <c r="AU325" s="26"/>
      <c r="AV325" s="26"/>
      <c r="AW325" s="26"/>
      <c r="AX325" s="26"/>
      <c r="AY325" s="26"/>
      <c r="AZ325" s="26"/>
      <c r="BA325" s="26"/>
      <c r="BB325" s="26"/>
      <c r="BD325" s="26"/>
    </row>
    <row r="326" ht="15.75" customHeight="1">
      <c r="C326" s="66"/>
      <c r="D326" s="83"/>
      <c r="L326" s="75"/>
      <c r="R326" s="74"/>
      <c r="V326" s="26"/>
      <c r="X326" s="78"/>
      <c r="AF326" s="75"/>
      <c r="AH326" s="26"/>
      <c r="AJ326" s="26"/>
      <c r="AK326" s="26"/>
      <c r="AL326" s="75"/>
      <c r="AN326" s="74"/>
      <c r="AO326" s="26"/>
      <c r="AP326" s="26"/>
      <c r="AQ326" s="26"/>
      <c r="AR326" s="26"/>
      <c r="AS326" s="26"/>
      <c r="AT326" s="26"/>
      <c r="AU326" s="26"/>
      <c r="AV326" s="26"/>
      <c r="AW326" s="26"/>
      <c r="AX326" s="26"/>
      <c r="AY326" s="26"/>
      <c r="AZ326" s="26"/>
      <c r="BA326" s="26"/>
      <c r="BB326" s="26"/>
      <c r="BD326" s="26"/>
    </row>
    <row r="327" ht="15.75" customHeight="1">
      <c r="C327" s="66"/>
      <c r="D327" s="83"/>
      <c r="L327" s="75"/>
      <c r="R327" s="74"/>
      <c r="V327" s="26"/>
      <c r="X327" s="78"/>
      <c r="AF327" s="75"/>
      <c r="AH327" s="26"/>
      <c r="AJ327" s="26"/>
      <c r="AK327" s="26"/>
      <c r="AL327" s="75"/>
      <c r="AN327" s="74"/>
      <c r="AO327" s="26"/>
      <c r="AP327" s="26"/>
      <c r="AQ327" s="26"/>
      <c r="AR327" s="26"/>
      <c r="AS327" s="26"/>
      <c r="AT327" s="26"/>
      <c r="AU327" s="26"/>
      <c r="AV327" s="26"/>
      <c r="AW327" s="26"/>
      <c r="AX327" s="26"/>
      <c r="AY327" s="26"/>
      <c r="AZ327" s="26"/>
      <c r="BA327" s="26"/>
      <c r="BB327" s="26"/>
      <c r="BD327" s="26"/>
    </row>
    <row r="328" ht="15.75" customHeight="1">
      <c r="C328" s="66"/>
      <c r="D328" s="83"/>
      <c r="L328" s="75"/>
      <c r="R328" s="74"/>
      <c r="V328" s="26"/>
      <c r="X328" s="78"/>
      <c r="AF328" s="75"/>
      <c r="AH328" s="26"/>
      <c r="AJ328" s="26"/>
      <c r="AK328" s="26"/>
      <c r="AL328" s="75"/>
      <c r="AN328" s="74"/>
      <c r="AO328" s="26"/>
      <c r="AP328" s="26"/>
      <c r="AQ328" s="26"/>
      <c r="AR328" s="26"/>
      <c r="AS328" s="26"/>
      <c r="AT328" s="26"/>
      <c r="AU328" s="26"/>
      <c r="AV328" s="26"/>
      <c r="AW328" s="26"/>
      <c r="AX328" s="26"/>
      <c r="AY328" s="26"/>
      <c r="AZ328" s="26"/>
      <c r="BA328" s="26"/>
      <c r="BB328" s="26"/>
      <c r="BD328" s="26"/>
    </row>
    <row r="329" ht="15.75" customHeight="1">
      <c r="C329" s="66"/>
      <c r="D329" s="83"/>
      <c r="L329" s="75"/>
      <c r="R329" s="74"/>
      <c r="V329" s="26"/>
      <c r="X329" s="78"/>
      <c r="AF329" s="75"/>
      <c r="AH329" s="26"/>
      <c r="AJ329" s="26"/>
      <c r="AK329" s="26"/>
      <c r="AL329" s="75"/>
      <c r="AN329" s="74"/>
      <c r="AO329" s="26"/>
      <c r="AP329" s="26"/>
      <c r="AQ329" s="26"/>
      <c r="AR329" s="26"/>
      <c r="AS329" s="26"/>
      <c r="AT329" s="26"/>
      <c r="AU329" s="26"/>
      <c r="AV329" s="26"/>
      <c r="AW329" s="26"/>
      <c r="AX329" s="26"/>
      <c r="AY329" s="26"/>
      <c r="AZ329" s="26"/>
      <c r="BA329" s="26"/>
      <c r="BB329" s="26"/>
      <c r="BD329" s="26"/>
    </row>
    <row r="330" ht="15.75" customHeight="1">
      <c r="C330" s="66"/>
      <c r="D330" s="83"/>
      <c r="L330" s="75"/>
      <c r="R330" s="74"/>
      <c r="V330" s="26"/>
      <c r="X330" s="78"/>
      <c r="AF330" s="75"/>
      <c r="AH330" s="26"/>
      <c r="AJ330" s="26"/>
      <c r="AK330" s="26"/>
      <c r="AL330" s="75"/>
      <c r="AN330" s="74"/>
      <c r="AO330" s="26"/>
      <c r="AP330" s="26"/>
      <c r="AQ330" s="26"/>
      <c r="AR330" s="26"/>
      <c r="AS330" s="26"/>
      <c r="AT330" s="26"/>
      <c r="AU330" s="26"/>
      <c r="AV330" s="26"/>
      <c r="AW330" s="26"/>
      <c r="AX330" s="26"/>
      <c r="AY330" s="26"/>
      <c r="AZ330" s="26"/>
      <c r="BA330" s="26"/>
      <c r="BB330" s="26"/>
      <c r="BD330" s="26"/>
    </row>
    <row r="331" ht="15.75" customHeight="1">
      <c r="C331" s="66"/>
      <c r="D331" s="83"/>
      <c r="L331" s="75"/>
      <c r="R331" s="74"/>
      <c r="V331" s="26"/>
      <c r="X331" s="78"/>
      <c r="AF331" s="75"/>
      <c r="AH331" s="26"/>
      <c r="AJ331" s="26"/>
      <c r="AK331" s="26"/>
      <c r="AL331" s="75"/>
      <c r="AN331" s="74"/>
      <c r="AO331" s="26"/>
      <c r="AP331" s="26"/>
      <c r="AQ331" s="26"/>
      <c r="AR331" s="26"/>
      <c r="AS331" s="26"/>
      <c r="AT331" s="26"/>
      <c r="AU331" s="26"/>
      <c r="AV331" s="26"/>
      <c r="AW331" s="26"/>
      <c r="AX331" s="26"/>
      <c r="AY331" s="26"/>
      <c r="AZ331" s="26"/>
      <c r="BA331" s="26"/>
      <c r="BB331" s="26"/>
      <c r="BD331" s="26"/>
    </row>
    <row r="332" ht="15.75" customHeight="1">
      <c r="C332" s="66"/>
      <c r="D332" s="83"/>
      <c r="L332" s="75"/>
      <c r="R332" s="74"/>
      <c r="V332" s="26"/>
      <c r="X332" s="78"/>
      <c r="AF332" s="75"/>
      <c r="AH332" s="26"/>
      <c r="AJ332" s="26"/>
      <c r="AK332" s="26"/>
      <c r="AL332" s="75"/>
      <c r="AN332" s="74"/>
      <c r="AO332" s="26"/>
      <c r="AP332" s="26"/>
      <c r="AQ332" s="26"/>
      <c r="AR332" s="26"/>
      <c r="AS332" s="26"/>
      <c r="AT332" s="26"/>
      <c r="AU332" s="26"/>
      <c r="AV332" s="26"/>
      <c r="AW332" s="26"/>
      <c r="AX332" s="26"/>
      <c r="AY332" s="26"/>
      <c r="AZ332" s="26"/>
      <c r="BA332" s="26"/>
      <c r="BB332" s="26"/>
      <c r="BD332" s="26"/>
    </row>
    <row r="333" ht="15.75" customHeight="1">
      <c r="C333" s="66"/>
      <c r="D333" s="83"/>
      <c r="L333" s="75"/>
      <c r="R333" s="74"/>
      <c r="V333" s="26"/>
      <c r="X333" s="78"/>
      <c r="AF333" s="75"/>
      <c r="AH333" s="26"/>
      <c r="AJ333" s="26"/>
      <c r="AK333" s="26"/>
      <c r="AL333" s="75"/>
      <c r="AN333" s="74"/>
      <c r="AO333" s="26"/>
      <c r="AP333" s="26"/>
      <c r="AQ333" s="26"/>
      <c r="AR333" s="26"/>
      <c r="AS333" s="26"/>
      <c r="AT333" s="26"/>
      <c r="AU333" s="26"/>
      <c r="AV333" s="26"/>
      <c r="AW333" s="26"/>
      <c r="AX333" s="26"/>
      <c r="AY333" s="26"/>
      <c r="AZ333" s="26"/>
      <c r="BA333" s="26"/>
      <c r="BB333" s="26"/>
      <c r="BD333" s="26"/>
    </row>
    <row r="334" ht="15.75" customHeight="1">
      <c r="C334" s="66"/>
      <c r="D334" s="83"/>
      <c r="L334" s="75"/>
      <c r="R334" s="74"/>
      <c r="V334" s="26"/>
      <c r="X334" s="78"/>
      <c r="AF334" s="75"/>
      <c r="AH334" s="26"/>
      <c r="AJ334" s="26"/>
      <c r="AK334" s="26"/>
      <c r="AL334" s="75"/>
      <c r="AN334" s="74"/>
      <c r="AO334" s="26"/>
      <c r="AP334" s="26"/>
      <c r="AQ334" s="26"/>
      <c r="AR334" s="26"/>
      <c r="AS334" s="26"/>
      <c r="AT334" s="26"/>
      <c r="AU334" s="26"/>
      <c r="AV334" s="26"/>
      <c r="AW334" s="26"/>
      <c r="AX334" s="26"/>
      <c r="AY334" s="26"/>
      <c r="AZ334" s="26"/>
      <c r="BA334" s="26"/>
      <c r="BB334" s="26"/>
      <c r="BD334" s="26"/>
    </row>
    <row r="335" ht="15.75" customHeight="1">
      <c r="C335" s="66"/>
      <c r="D335" s="83"/>
      <c r="L335" s="75"/>
      <c r="R335" s="74"/>
      <c r="V335" s="26"/>
      <c r="X335" s="78"/>
      <c r="AF335" s="75"/>
      <c r="AH335" s="26"/>
      <c r="AJ335" s="26"/>
      <c r="AK335" s="26"/>
      <c r="AL335" s="75"/>
      <c r="AN335" s="74"/>
      <c r="AO335" s="26"/>
      <c r="AP335" s="26"/>
      <c r="AQ335" s="26"/>
      <c r="AR335" s="26"/>
      <c r="AS335" s="26"/>
      <c r="AT335" s="26"/>
      <c r="AU335" s="26"/>
      <c r="AV335" s="26"/>
      <c r="AW335" s="26"/>
      <c r="AX335" s="26"/>
      <c r="AY335" s="26"/>
      <c r="AZ335" s="26"/>
      <c r="BA335" s="26"/>
      <c r="BB335" s="26"/>
      <c r="BD335" s="26"/>
    </row>
    <row r="336" ht="15.75" customHeight="1">
      <c r="C336" s="66"/>
      <c r="D336" s="83"/>
      <c r="L336" s="75"/>
      <c r="R336" s="74"/>
      <c r="V336" s="26"/>
      <c r="X336" s="78"/>
      <c r="AF336" s="75"/>
      <c r="AH336" s="26"/>
      <c r="AJ336" s="26"/>
      <c r="AK336" s="26"/>
      <c r="AL336" s="75"/>
      <c r="AN336" s="74"/>
      <c r="AO336" s="26"/>
      <c r="AP336" s="26"/>
      <c r="AQ336" s="26"/>
      <c r="AR336" s="26"/>
      <c r="AS336" s="26"/>
      <c r="AT336" s="26"/>
      <c r="AU336" s="26"/>
      <c r="AV336" s="26"/>
      <c r="AW336" s="26"/>
      <c r="AX336" s="26"/>
      <c r="AY336" s="26"/>
      <c r="AZ336" s="26"/>
      <c r="BA336" s="26"/>
      <c r="BB336" s="26"/>
      <c r="BD336" s="26"/>
    </row>
    <row r="337" ht="15.75" customHeight="1">
      <c r="C337" s="66"/>
      <c r="D337" s="83"/>
      <c r="L337" s="75"/>
      <c r="R337" s="74"/>
      <c r="V337" s="26"/>
      <c r="X337" s="78"/>
      <c r="AF337" s="75"/>
      <c r="AH337" s="26"/>
      <c r="AJ337" s="26"/>
      <c r="AK337" s="26"/>
      <c r="AL337" s="75"/>
      <c r="AN337" s="74"/>
      <c r="AO337" s="26"/>
      <c r="AP337" s="26"/>
      <c r="AQ337" s="26"/>
      <c r="AR337" s="26"/>
      <c r="AS337" s="26"/>
      <c r="AT337" s="26"/>
      <c r="AU337" s="26"/>
      <c r="AV337" s="26"/>
      <c r="AW337" s="26"/>
      <c r="AX337" s="26"/>
      <c r="AY337" s="26"/>
      <c r="AZ337" s="26"/>
      <c r="BA337" s="26"/>
      <c r="BB337" s="26"/>
      <c r="BD337" s="26"/>
    </row>
    <row r="338" ht="15.75" customHeight="1">
      <c r="C338" s="66"/>
      <c r="D338" s="83"/>
      <c r="L338" s="75"/>
      <c r="R338" s="74"/>
      <c r="V338" s="26"/>
      <c r="X338" s="78"/>
      <c r="AF338" s="75"/>
      <c r="AH338" s="26"/>
      <c r="AJ338" s="26"/>
      <c r="AK338" s="26"/>
      <c r="AL338" s="75"/>
      <c r="AN338" s="74"/>
      <c r="AO338" s="26"/>
      <c r="AP338" s="26"/>
      <c r="AQ338" s="26"/>
      <c r="AR338" s="26"/>
      <c r="AS338" s="26"/>
      <c r="AT338" s="26"/>
      <c r="AU338" s="26"/>
      <c r="AV338" s="26"/>
      <c r="AW338" s="26"/>
      <c r="AX338" s="26"/>
      <c r="AY338" s="26"/>
      <c r="AZ338" s="26"/>
      <c r="BA338" s="26"/>
      <c r="BB338" s="26"/>
      <c r="BD338" s="26"/>
    </row>
    <row r="339" ht="15.75" customHeight="1">
      <c r="C339" s="66"/>
      <c r="D339" s="83"/>
      <c r="L339" s="75"/>
      <c r="R339" s="74"/>
      <c r="V339" s="26"/>
      <c r="X339" s="78"/>
      <c r="AF339" s="75"/>
      <c r="AH339" s="26"/>
      <c r="AJ339" s="26"/>
      <c r="AK339" s="26"/>
      <c r="AL339" s="75"/>
      <c r="AN339" s="74"/>
      <c r="AO339" s="26"/>
      <c r="AP339" s="26"/>
      <c r="AQ339" s="26"/>
      <c r="AR339" s="26"/>
      <c r="AS339" s="26"/>
      <c r="AT339" s="26"/>
      <c r="AU339" s="26"/>
      <c r="AV339" s="26"/>
      <c r="AW339" s="26"/>
      <c r="AX339" s="26"/>
      <c r="AY339" s="26"/>
      <c r="AZ339" s="26"/>
      <c r="BA339" s="26"/>
      <c r="BB339" s="26"/>
      <c r="BD339" s="26"/>
    </row>
    <row r="340" ht="15.75" customHeight="1">
      <c r="C340" s="66"/>
      <c r="D340" s="83"/>
      <c r="L340" s="75"/>
      <c r="R340" s="74"/>
      <c r="V340" s="26"/>
      <c r="X340" s="78"/>
      <c r="AF340" s="75"/>
      <c r="AH340" s="26"/>
      <c r="AJ340" s="26"/>
      <c r="AK340" s="26"/>
      <c r="AL340" s="75"/>
      <c r="AN340" s="74"/>
      <c r="AO340" s="26"/>
      <c r="AP340" s="26"/>
      <c r="AQ340" s="26"/>
      <c r="AR340" s="26"/>
      <c r="AS340" s="26"/>
      <c r="AT340" s="26"/>
      <c r="AU340" s="26"/>
      <c r="AV340" s="26"/>
      <c r="AW340" s="26"/>
      <c r="AX340" s="26"/>
      <c r="AY340" s="26"/>
      <c r="AZ340" s="26"/>
      <c r="BA340" s="26"/>
      <c r="BB340" s="26"/>
      <c r="BD340" s="26"/>
    </row>
    <row r="341" ht="15.75" customHeight="1">
      <c r="C341" s="66"/>
      <c r="D341" s="83"/>
      <c r="L341" s="75"/>
      <c r="R341" s="74"/>
      <c r="V341" s="26"/>
      <c r="X341" s="78"/>
      <c r="AF341" s="75"/>
      <c r="AH341" s="26"/>
      <c r="AJ341" s="26"/>
      <c r="AK341" s="26"/>
      <c r="AL341" s="75"/>
      <c r="AN341" s="74"/>
      <c r="AO341" s="26"/>
      <c r="AP341" s="26"/>
      <c r="AQ341" s="26"/>
      <c r="AR341" s="26"/>
      <c r="AS341" s="26"/>
      <c r="AT341" s="26"/>
      <c r="AU341" s="26"/>
      <c r="AV341" s="26"/>
      <c r="AW341" s="26"/>
      <c r="AX341" s="26"/>
      <c r="AY341" s="26"/>
      <c r="AZ341" s="26"/>
      <c r="BA341" s="26"/>
      <c r="BB341" s="26"/>
      <c r="BD341" s="26"/>
    </row>
    <row r="342" ht="15.75" customHeight="1">
      <c r="C342" s="66"/>
      <c r="D342" s="83"/>
      <c r="L342" s="75"/>
      <c r="R342" s="74"/>
      <c r="V342" s="26"/>
      <c r="X342" s="78"/>
      <c r="AF342" s="75"/>
      <c r="AH342" s="26"/>
      <c r="AJ342" s="26"/>
      <c r="AK342" s="26"/>
      <c r="AL342" s="75"/>
      <c r="AN342" s="74"/>
      <c r="AO342" s="26"/>
      <c r="AP342" s="26"/>
      <c r="AQ342" s="26"/>
      <c r="AR342" s="26"/>
      <c r="AS342" s="26"/>
      <c r="AT342" s="26"/>
      <c r="AU342" s="26"/>
      <c r="AV342" s="26"/>
      <c r="AW342" s="26"/>
      <c r="AX342" s="26"/>
      <c r="AY342" s="26"/>
      <c r="AZ342" s="26"/>
      <c r="BA342" s="26"/>
      <c r="BB342" s="26"/>
      <c r="BD342" s="26"/>
    </row>
    <row r="343" ht="15.75" customHeight="1">
      <c r="C343" s="66"/>
      <c r="D343" s="83"/>
      <c r="L343" s="75"/>
      <c r="R343" s="74"/>
      <c r="V343" s="26"/>
      <c r="X343" s="78"/>
      <c r="AF343" s="75"/>
      <c r="AH343" s="26"/>
      <c r="AJ343" s="26"/>
      <c r="AK343" s="26"/>
      <c r="AL343" s="75"/>
      <c r="AN343" s="74"/>
      <c r="AO343" s="26"/>
      <c r="AP343" s="26"/>
      <c r="AQ343" s="26"/>
      <c r="AR343" s="26"/>
      <c r="AS343" s="26"/>
      <c r="AT343" s="26"/>
      <c r="AU343" s="26"/>
      <c r="AV343" s="26"/>
      <c r="AW343" s="26"/>
      <c r="AX343" s="26"/>
      <c r="AY343" s="26"/>
      <c r="AZ343" s="26"/>
      <c r="BA343" s="26"/>
      <c r="BB343" s="26"/>
      <c r="BD343" s="26"/>
    </row>
    <row r="344" ht="15.75" customHeight="1">
      <c r="C344" s="66"/>
      <c r="D344" s="83"/>
      <c r="L344" s="75"/>
      <c r="R344" s="74"/>
      <c r="V344" s="26"/>
      <c r="X344" s="78"/>
      <c r="AF344" s="75"/>
      <c r="AH344" s="26"/>
      <c r="AJ344" s="26"/>
      <c r="AK344" s="26"/>
      <c r="AL344" s="75"/>
      <c r="AN344" s="74"/>
      <c r="AO344" s="26"/>
      <c r="AP344" s="26"/>
      <c r="AQ344" s="26"/>
      <c r="AR344" s="26"/>
      <c r="AS344" s="26"/>
      <c r="AT344" s="26"/>
      <c r="AU344" s="26"/>
      <c r="AV344" s="26"/>
      <c r="AW344" s="26"/>
      <c r="AX344" s="26"/>
      <c r="AY344" s="26"/>
      <c r="AZ344" s="26"/>
      <c r="BA344" s="26"/>
      <c r="BB344" s="26"/>
      <c r="BD344" s="26"/>
    </row>
    <row r="345" ht="15.75" customHeight="1">
      <c r="C345" s="66"/>
      <c r="D345" s="83"/>
      <c r="L345" s="75"/>
      <c r="R345" s="74"/>
      <c r="V345" s="26"/>
      <c r="X345" s="78"/>
      <c r="AF345" s="75"/>
      <c r="AH345" s="26"/>
      <c r="AJ345" s="26"/>
      <c r="AK345" s="26"/>
      <c r="AL345" s="75"/>
      <c r="AN345" s="74"/>
      <c r="AO345" s="26"/>
      <c r="AP345" s="26"/>
      <c r="AQ345" s="26"/>
      <c r="AR345" s="26"/>
      <c r="AS345" s="26"/>
      <c r="AT345" s="26"/>
      <c r="AU345" s="26"/>
      <c r="AV345" s="26"/>
      <c r="AW345" s="26"/>
      <c r="AX345" s="26"/>
      <c r="AY345" s="26"/>
      <c r="AZ345" s="26"/>
      <c r="BA345" s="26"/>
      <c r="BB345" s="26"/>
      <c r="BD345" s="26"/>
    </row>
    <row r="346" ht="15.75" customHeight="1">
      <c r="C346" s="66"/>
      <c r="D346" s="83"/>
      <c r="L346" s="75"/>
      <c r="R346" s="74"/>
      <c r="V346" s="26"/>
      <c r="X346" s="78"/>
      <c r="AF346" s="75"/>
      <c r="AH346" s="26"/>
      <c r="AJ346" s="26"/>
      <c r="AK346" s="26"/>
      <c r="AL346" s="75"/>
      <c r="AN346" s="74"/>
      <c r="AO346" s="26"/>
      <c r="AP346" s="26"/>
      <c r="AQ346" s="26"/>
      <c r="AR346" s="26"/>
      <c r="AS346" s="26"/>
      <c r="AT346" s="26"/>
      <c r="AU346" s="26"/>
      <c r="AV346" s="26"/>
      <c r="AW346" s="26"/>
      <c r="AX346" s="26"/>
      <c r="AY346" s="26"/>
      <c r="AZ346" s="26"/>
      <c r="BA346" s="26"/>
      <c r="BB346" s="26"/>
      <c r="BD346" s="26"/>
    </row>
    <row r="347" ht="15.75" customHeight="1">
      <c r="C347" s="66"/>
      <c r="D347" s="83"/>
      <c r="L347" s="75"/>
      <c r="R347" s="74"/>
      <c r="V347" s="26"/>
      <c r="X347" s="78"/>
      <c r="AF347" s="75"/>
      <c r="AH347" s="26"/>
      <c r="AJ347" s="26"/>
      <c r="AK347" s="26"/>
      <c r="AL347" s="75"/>
      <c r="AN347" s="74"/>
      <c r="AO347" s="26"/>
      <c r="AP347" s="26"/>
      <c r="AQ347" s="26"/>
      <c r="AR347" s="26"/>
      <c r="AS347" s="26"/>
      <c r="AT347" s="26"/>
      <c r="AU347" s="26"/>
      <c r="AV347" s="26"/>
      <c r="AW347" s="26"/>
      <c r="AX347" s="26"/>
      <c r="AY347" s="26"/>
      <c r="AZ347" s="26"/>
      <c r="BA347" s="26"/>
      <c r="BB347" s="26"/>
      <c r="BD347" s="26"/>
    </row>
    <row r="348" ht="15.75" customHeight="1">
      <c r="C348" s="66"/>
      <c r="D348" s="83"/>
      <c r="L348" s="75"/>
      <c r="R348" s="74"/>
      <c r="V348" s="26"/>
      <c r="X348" s="78"/>
      <c r="AF348" s="75"/>
      <c r="AH348" s="26"/>
      <c r="AJ348" s="26"/>
      <c r="AK348" s="26"/>
      <c r="AL348" s="75"/>
      <c r="AN348" s="74"/>
      <c r="AO348" s="26"/>
      <c r="AP348" s="26"/>
      <c r="AQ348" s="26"/>
      <c r="AR348" s="26"/>
      <c r="AS348" s="26"/>
      <c r="AT348" s="26"/>
      <c r="AU348" s="26"/>
      <c r="AV348" s="26"/>
      <c r="AW348" s="26"/>
      <c r="AX348" s="26"/>
      <c r="AY348" s="26"/>
      <c r="AZ348" s="26"/>
      <c r="BA348" s="26"/>
      <c r="BB348" s="26"/>
      <c r="BD348" s="26"/>
    </row>
    <row r="349" ht="15.75" customHeight="1">
      <c r="C349" s="66"/>
      <c r="D349" s="83"/>
      <c r="L349" s="75"/>
      <c r="R349" s="74"/>
      <c r="V349" s="26"/>
      <c r="X349" s="78"/>
      <c r="AF349" s="75"/>
      <c r="AH349" s="26"/>
      <c r="AJ349" s="26"/>
      <c r="AK349" s="26"/>
      <c r="AL349" s="75"/>
      <c r="AN349" s="74"/>
      <c r="AO349" s="26"/>
      <c r="AP349" s="26"/>
      <c r="AQ349" s="26"/>
      <c r="AR349" s="26"/>
      <c r="AS349" s="26"/>
      <c r="AT349" s="26"/>
      <c r="AU349" s="26"/>
      <c r="AV349" s="26"/>
      <c r="AW349" s="26"/>
      <c r="AX349" s="26"/>
      <c r="AY349" s="26"/>
      <c r="AZ349" s="26"/>
      <c r="BA349" s="26"/>
      <c r="BB349" s="26"/>
      <c r="BD349" s="26"/>
    </row>
    <row r="350" ht="15.75" customHeight="1">
      <c r="C350" s="66"/>
      <c r="D350" s="83"/>
      <c r="L350" s="75"/>
      <c r="R350" s="74"/>
      <c r="V350" s="26"/>
      <c r="X350" s="78"/>
      <c r="AF350" s="75"/>
      <c r="AH350" s="26"/>
      <c r="AJ350" s="26"/>
      <c r="AK350" s="26"/>
      <c r="AL350" s="75"/>
      <c r="AN350" s="74"/>
      <c r="AO350" s="26"/>
      <c r="AP350" s="26"/>
      <c r="AQ350" s="26"/>
      <c r="AR350" s="26"/>
      <c r="AS350" s="26"/>
      <c r="AT350" s="26"/>
      <c r="AU350" s="26"/>
      <c r="AV350" s="26"/>
      <c r="AW350" s="26"/>
      <c r="AX350" s="26"/>
      <c r="AY350" s="26"/>
      <c r="AZ350" s="26"/>
      <c r="BA350" s="26"/>
      <c r="BB350" s="26"/>
      <c r="BD350" s="26"/>
    </row>
    <row r="351" ht="15.75" customHeight="1">
      <c r="C351" s="66"/>
      <c r="D351" s="83"/>
      <c r="L351" s="75"/>
      <c r="R351" s="74"/>
      <c r="V351" s="26"/>
      <c r="X351" s="78"/>
      <c r="AF351" s="75"/>
      <c r="AH351" s="26"/>
      <c r="AJ351" s="26"/>
      <c r="AK351" s="26"/>
      <c r="AL351" s="75"/>
      <c r="AN351" s="74"/>
      <c r="AO351" s="26"/>
      <c r="AP351" s="26"/>
      <c r="AQ351" s="26"/>
      <c r="AR351" s="26"/>
      <c r="AS351" s="26"/>
      <c r="AT351" s="26"/>
      <c r="AU351" s="26"/>
      <c r="AV351" s="26"/>
      <c r="AW351" s="26"/>
      <c r="AX351" s="26"/>
      <c r="AY351" s="26"/>
      <c r="AZ351" s="26"/>
      <c r="BA351" s="26"/>
      <c r="BB351" s="26"/>
      <c r="BD351" s="26"/>
    </row>
    <row r="352" ht="15.75" customHeight="1">
      <c r="C352" s="66"/>
      <c r="D352" s="83"/>
      <c r="L352" s="75"/>
      <c r="R352" s="74"/>
      <c r="V352" s="26"/>
      <c r="X352" s="78"/>
      <c r="AF352" s="75"/>
      <c r="AH352" s="26"/>
      <c r="AJ352" s="26"/>
      <c r="AK352" s="26"/>
      <c r="AL352" s="75"/>
      <c r="AN352" s="74"/>
      <c r="AO352" s="26"/>
      <c r="AP352" s="26"/>
      <c r="AQ352" s="26"/>
      <c r="AR352" s="26"/>
      <c r="AS352" s="26"/>
      <c r="AT352" s="26"/>
      <c r="AU352" s="26"/>
      <c r="AV352" s="26"/>
      <c r="AW352" s="26"/>
      <c r="AX352" s="26"/>
      <c r="AY352" s="26"/>
      <c r="AZ352" s="26"/>
      <c r="BA352" s="26"/>
      <c r="BB352" s="26"/>
      <c r="BD352" s="26"/>
    </row>
    <row r="353" ht="15.75" customHeight="1">
      <c r="C353" s="66"/>
      <c r="D353" s="83"/>
      <c r="L353" s="75"/>
      <c r="R353" s="74"/>
      <c r="V353" s="26"/>
      <c r="X353" s="78"/>
      <c r="AF353" s="75"/>
      <c r="AH353" s="26"/>
      <c r="AJ353" s="26"/>
      <c r="AK353" s="26"/>
      <c r="AL353" s="75"/>
      <c r="AN353" s="74"/>
      <c r="AO353" s="26"/>
      <c r="AP353" s="26"/>
      <c r="AQ353" s="26"/>
      <c r="AR353" s="26"/>
      <c r="AS353" s="26"/>
      <c r="AT353" s="26"/>
      <c r="AU353" s="26"/>
      <c r="AV353" s="26"/>
      <c r="AW353" s="26"/>
      <c r="AX353" s="26"/>
      <c r="AY353" s="26"/>
      <c r="AZ353" s="26"/>
      <c r="BA353" s="26"/>
      <c r="BB353" s="26"/>
      <c r="BD353" s="26"/>
    </row>
    <row r="354" ht="15.75" customHeight="1">
      <c r="C354" s="66"/>
      <c r="D354" s="83"/>
      <c r="L354" s="75"/>
      <c r="R354" s="74"/>
      <c r="V354" s="26"/>
      <c r="X354" s="78"/>
      <c r="AF354" s="75"/>
      <c r="AH354" s="26"/>
      <c r="AJ354" s="26"/>
      <c r="AK354" s="26"/>
      <c r="AL354" s="75"/>
      <c r="AN354" s="74"/>
      <c r="AO354" s="26"/>
      <c r="AP354" s="26"/>
      <c r="AQ354" s="26"/>
      <c r="AR354" s="26"/>
      <c r="AS354" s="26"/>
      <c r="AT354" s="26"/>
      <c r="AU354" s="26"/>
      <c r="AV354" s="26"/>
      <c r="AW354" s="26"/>
      <c r="AX354" s="26"/>
      <c r="AY354" s="26"/>
      <c r="AZ354" s="26"/>
      <c r="BA354" s="26"/>
      <c r="BB354" s="26"/>
      <c r="BD354" s="26"/>
    </row>
    <row r="355" ht="15.75" customHeight="1">
      <c r="C355" s="66"/>
      <c r="D355" s="83"/>
      <c r="L355" s="75"/>
      <c r="R355" s="74"/>
      <c r="V355" s="26"/>
      <c r="X355" s="78"/>
      <c r="AF355" s="75"/>
      <c r="AH355" s="26"/>
      <c r="AJ355" s="26"/>
      <c r="AK355" s="26"/>
      <c r="AL355" s="75"/>
      <c r="AN355" s="74"/>
      <c r="AO355" s="26"/>
      <c r="AP355" s="26"/>
      <c r="AQ355" s="26"/>
      <c r="AR355" s="26"/>
      <c r="AS355" s="26"/>
      <c r="AT355" s="26"/>
      <c r="AU355" s="26"/>
      <c r="AV355" s="26"/>
      <c r="AW355" s="26"/>
      <c r="AX355" s="26"/>
      <c r="AY355" s="26"/>
      <c r="AZ355" s="26"/>
      <c r="BA355" s="26"/>
      <c r="BB355" s="26"/>
      <c r="BD355" s="26"/>
    </row>
    <row r="356" ht="15.75" customHeight="1">
      <c r="C356" s="66"/>
      <c r="D356" s="83"/>
      <c r="L356" s="75"/>
      <c r="R356" s="74"/>
      <c r="V356" s="26"/>
      <c r="X356" s="78"/>
      <c r="AF356" s="75"/>
      <c r="AH356" s="26"/>
      <c r="AJ356" s="26"/>
      <c r="AK356" s="26"/>
      <c r="AL356" s="75"/>
      <c r="AN356" s="74"/>
      <c r="AO356" s="26"/>
      <c r="AP356" s="26"/>
      <c r="AQ356" s="26"/>
      <c r="AR356" s="26"/>
      <c r="AS356" s="26"/>
      <c r="AT356" s="26"/>
      <c r="AU356" s="26"/>
      <c r="AV356" s="26"/>
      <c r="AW356" s="26"/>
      <c r="AX356" s="26"/>
      <c r="AY356" s="26"/>
      <c r="AZ356" s="26"/>
      <c r="BA356" s="26"/>
      <c r="BB356" s="26"/>
      <c r="BD356" s="26"/>
    </row>
    <row r="357" ht="15.75" customHeight="1">
      <c r="C357" s="66"/>
      <c r="D357" s="83"/>
      <c r="L357" s="75"/>
      <c r="R357" s="74"/>
      <c r="V357" s="26"/>
      <c r="X357" s="78"/>
      <c r="AF357" s="75"/>
      <c r="AH357" s="26"/>
      <c r="AJ357" s="26"/>
      <c r="AK357" s="26"/>
      <c r="AL357" s="75"/>
      <c r="AN357" s="74"/>
      <c r="AO357" s="26"/>
      <c r="AP357" s="26"/>
      <c r="AQ357" s="26"/>
      <c r="AR357" s="26"/>
      <c r="AS357" s="26"/>
      <c r="AT357" s="26"/>
      <c r="AU357" s="26"/>
      <c r="AV357" s="26"/>
      <c r="AW357" s="26"/>
      <c r="AX357" s="26"/>
      <c r="AY357" s="26"/>
      <c r="AZ357" s="26"/>
      <c r="BA357" s="26"/>
      <c r="BB357" s="26"/>
      <c r="BD357" s="26"/>
    </row>
    <row r="358" ht="15.75" customHeight="1">
      <c r="C358" s="66"/>
      <c r="D358" s="83"/>
      <c r="L358" s="75"/>
      <c r="R358" s="74"/>
      <c r="V358" s="26"/>
      <c r="X358" s="78"/>
      <c r="AF358" s="75"/>
      <c r="AH358" s="26"/>
      <c r="AJ358" s="26"/>
      <c r="AK358" s="26"/>
      <c r="AL358" s="75"/>
      <c r="AN358" s="74"/>
      <c r="AO358" s="26"/>
      <c r="AP358" s="26"/>
      <c r="AQ358" s="26"/>
      <c r="AR358" s="26"/>
      <c r="AS358" s="26"/>
      <c r="AT358" s="26"/>
      <c r="AU358" s="26"/>
      <c r="AV358" s="26"/>
      <c r="AW358" s="26"/>
      <c r="AX358" s="26"/>
      <c r="AY358" s="26"/>
      <c r="AZ358" s="26"/>
      <c r="BA358" s="26"/>
      <c r="BB358" s="26"/>
      <c r="BD358" s="26"/>
    </row>
    <row r="359" ht="15.75" customHeight="1">
      <c r="C359" s="66"/>
      <c r="D359" s="83"/>
      <c r="L359" s="75"/>
      <c r="R359" s="74"/>
      <c r="V359" s="26"/>
      <c r="X359" s="78"/>
      <c r="AF359" s="75"/>
      <c r="AH359" s="26"/>
      <c r="AJ359" s="26"/>
      <c r="AK359" s="26"/>
      <c r="AL359" s="75"/>
      <c r="AN359" s="74"/>
      <c r="AO359" s="26"/>
      <c r="AP359" s="26"/>
      <c r="AQ359" s="26"/>
      <c r="AR359" s="26"/>
      <c r="AS359" s="26"/>
      <c r="AT359" s="26"/>
      <c r="AU359" s="26"/>
      <c r="AV359" s="26"/>
      <c r="AW359" s="26"/>
      <c r="AX359" s="26"/>
      <c r="AY359" s="26"/>
      <c r="AZ359" s="26"/>
      <c r="BA359" s="26"/>
      <c r="BB359" s="26"/>
      <c r="BD359" s="26"/>
    </row>
    <row r="360" ht="15.75" customHeight="1">
      <c r="C360" s="66"/>
      <c r="D360" s="83"/>
      <c r="L360" s="75"/>
      <c r="R360" s="74"/>
      <c r="V360" s="26"/>
      <c r="X360" s="78"/>
      <c r="AF360" s="75"/>
      <c r="AH360" s="26"/>
      <c r="AJ360" s="26"/>
      <c r="AK360" s="26"/>
      <c r="AL360" s="75"/>
      <c r="AN360" s="74"/>
      <c r="AO360" s="26"/>
      <c r="AP360" s="26"/>
      <c r="AQ360" s="26"/>
      <c r="AR360" s="26"/>
      <c r="AS360" s="26"/>
      <c r="AT360" s="26"/>
      <c r="AU360" s="26"/>
      <c r="AV360" s="26"/>
      <c r="AW360" s="26"/>
      <c r="AX360" s="26"/>
      <c r="AY360" s="26"/>
      <c r="AZ360" s="26"/>
      <c r="BA360" s="26"/>
      <c r="BB360" s="26"/>
      <c r="BD360" s="26"/>
    </row>
    <row r="361" ht="15.75" customHeight="1">
      <c r="C361" s="66"/>
      <c r="D361" s="83"/>
      <c r="L361" s="75"/>
      <c r="R361" s="74"/>
      <c r="V361" s="26"/>
      <c r="X361" s="78"/>
      <c r="AF361" s="75"/>
      <c r="AH361" s="26"/>
      <c r="AJ361" s="26"/>
      <c r="AK361" s="26"/>
      <c r="AL361" s="75"/>
      <c r="AN361" s="74"/>
      <c r="AO361" s="26"/>
      <c r="AP361" s="26"/>
      <c r="AQ361" s="26"/>
      <c r="AR361" s="26"/>
      <c r="AS361" s="26"/>
      <c r="AT361" s="26"/>
      <c r="AU361" s="26"/>
      <c r="AV361" s="26"/>
      <c r="AW361" s="26"/>
      <c r="AX361" s="26"/>
      <c r="AY361" s="26"/>
      <c r="AZ361" s="26"/>
      <c r="BA361" s="26"/>
      <c r="BB361" s="26"/>
      <c r="BD361" s="26"/>
    </row>
    <row r="362" ht="15.75" customHeight="1">
      <c r="C362" s="66"/>
      <c r="D362" s="83"/>
      <c r="L362" s="75"/>
      <c r="R362" s="74"/>
      <c r="V362" s="26"/>
      <c r="X362" s="78"/>
      <c r="AF362" s="75"/>
      <c r="AH362" s="26"/>
      <c r="AJ362" s="26"/>
      <c r="AK362" s="26"/>
      <c r="AL362" s="75"/>
      <c r="AN362" s="74"/>
      <c r="AO362" s="26"/>
      <c r="AP362" s="26"/>
      <c r="AQ362" s="26"/>
      <c r="AR362" s="26"/>
      <c r="AS362" s="26"/>
      <c r="AT362" s="26"/>
      <c r="AU362" s="26"/>
      <c r="AV362" s="26"/>
      <c r="AW362" s="26"/>
      <c r="AX362" s="26"/>
      <c r="AY362" s="26"/>
      <c r="AZ362" s="26"/>
      <c r="BA362" s="26"/>
      <c r="BB362" s="26"/>
      <c r="BD362" s="26"/>
    </row>
    <row r="363" ht="15.75" customHeight="1">
      <c r="C363" s="66"/>
      <c r="D363" s="83"/>
      <c r="L363" s="75"/>
      <c r="R363" s="74"/>
      <c r="V363" s="26"/>
      <c r="X363" s="78"/>
      <c r="AF363" s="75"/>
      <c r="AH363" s="26"/>
      <c r="AJ363" s="26"/>
      <c r="AK363" s="26"/>
      <c r="AL363" s="75"/>
      <c r="AN363" s="74"/>
      <c r="AO363" s="26"/>
      <c r="AP363" s="26"/>
      <c r="AQ363" s="26"/>
      <c r="AR363" s="26"/>
      <c r="AS363" s="26"/>
      <c r="AT363" s="26"/>
      <c r="AU363" s="26"/>
      <c r="AV363" s="26"/>
      <c r="AW363" s="26"/>
      <c r="AX363" s="26"/>
      <c r="AY363" s="26"/>
      <c r="AZ363" s="26"/>
      <c r="BA363" s="26"/>
      <c r="BB363" s="26"/>
      <c r="BD363" s="26"/>
    </row>
    <row r="364" ht="15.75" customHeight="1">
      <c r="C364" s="66"/>
      <c r="D364" s="83"/>
      <c r="L364" s="75"/>
      <c r="R364" s="74"/>
      <c r="V364" s="26"/>
      <c r="X364" s="78"/>
      <c r="AF364" s="75"/>
      <c r="AH364" s="26"/>
      <c r="AJ364" s="26"/>
      <c r="AK364" s="26"/>
      <c r="AL364" s="75"/>
      <c r="AN364" s="74"/>
      <c r="AO364" s="26"/>
      <c r="AP364" s="26"/>
      <c r="AQ364" s="26"/>
      <c r="AR364" s="26"/>
      <c r="AS364" s="26"/>
      <c r="AT364" s="26"/>
      <c r="AU364" s="26"/>
      <c r="AV364" s="26"/>
      <c r="AW364" s="26"/>
      <c r="AX364" s="26"/>
      <c r="AY364" s="26"/>
      <c r="AZ364" s="26"/>
      <c r="BA364" s="26"/>
      <c r="BB364" s="26"/>
      <c r="BD364" s="26"/>
    </row>
    <row r="365" ht="15.75" customHeight="1">
      <c r="C365" s="66"/>
      <c r="D365" s="83"/>
      <c r="L365" s="75"/>
      <c r="R365" s="74"/>
      <c r="V365" s="26"/>
      <c r="X365" s="78"/>
      <c r="AF365" s="75"/>
      <c r="AH365" s="26"/>
      <c r="AJ365" s="26"/>
      <c r="AK365" s="26"/>
      <c r="AL365" s="75"/>
      <c r="AN365" s="74"/>
      <c r="AO365" s="26"/>
      <c r="AP365" s="26"/>
      <c r="AQ365" s="26"/>
      <c r="AR365" s="26"/>
      <c r="AS365" s="26"/>
      <c r="AT365" s="26"/>
      <c r="AU365" s="26"/>
      <c r="AV365" s="26"/>
      <c r="AW365" s="26"/>
      <c r="AX365" s="26"/>
      <c r="AY365" s="26"/>
      <c r="AZ365" s="26"/>
      <c r="BA365" s="26"/>
      <c r="BB365" s="26"/>
      <c r="BD365" s="26"/>
    </row>
    <row r="366" ht="15.75" customHeight="1">
      <c r="C366" s="66"/>
      <c r="D366" s="83"/>
      <c r="L366" s="75"/>
      <c r="R366" s="74"/>
      <c r="V366" s="26"/>
      <c r="X366" s="78"/>
      <c r="AF366" s="75"/>
      <c r="AH366" s="26"/>
      <c r="AJ366" s="26"/>
      <c r="AK366" s="26"/>
      <c r="AL366" s="75"/>
      <c r="AN366" s="74"/>
      <c r="AO366" s="26"/>
      <c r="AP366" s="26"/>
      <c r="AQ366" s="26"/>
      <c r="AR366" s="26"/>
      <c r="AS366" s="26"/>
      <c r="AT366" s="26"/>
      <c r="AU366" s="26"/>
      <c r="AV366" s="26"/>
      <c r="AW366" s="26"/>
      <c r="AX366" s="26"/>
      <c r="AY366" s="26"/>
      <c r="AZ366" s="26"/>
      <c r="BA366" s="26"/>
      <c r="BB366" s="26"/>
      <c r="BD366" s="26"/>
    </row>
    <row r="367" ht="15.75" customHeight="1">
      <c r="C367" s="66"/>
      <c r="D367" s="83"/>
      <c r="L367" s="75"/>
      <c r="R367" s="74"/>
      <c r="V367" s="26"/>
      <c r="X367" s="78"/>
      <c r="AF367" s="75"/>
      <c r="AH367" s="26"/>
      <c r="AJ367" s="26"/>
      <c r="AK367" s="26"/>
      <c r="AL367" s="75"/>
      <c r="AN367" s="74"/>
      <c r="AO367" s="26"/>
      <c r="AP367" s="26"/>
      <c r="AQ367" s="26"/>
      <c r="AR367" s="26"/>
      <c r="AS367" s="26"/>
      <c r="AT367" s="26"/>
      <c r="AU367" s="26"/>
      <c r="AV367" s="26"/>
      <c r="AW367" s="26"/>
      <c r="AX367" s="26"/>
      <c r="AY367" s="26"/>
      <c r="AZ367" s="26"/>
      <c r="BA367" s="26"/>
      <c r="BB367" s="26"/>
      <c r="BD367" s="26"/>
    </row>
    <row r="368" ht="15.75" customHeight="1">
      <c r="C368" s="66"/>
      <c r="D368" s="83"/>
      <c r="L368" s="75"/>
      <c r="R368" s="74"/>
      <c r="V368" s="26"/>
      <c r="X368" s="78"/>
      <c r="AF368" s="75"/>
      <c r="AH368" s="26"/>
      <c r="AJ368" s="26"/>
      <c r="AK368" s="26"/>
      <c r="AL368" s="75"/>
      <c r="AN368" s="74"/>
      <c r="AO368" s="26"/>
      <c r="AP368" s="26"/>
      <c r="AQ368" s="26"/>
      <c r="AR368" s="26"/>
      <c r="AS368" s="26"/>
      <c r="AT368" s="26"/>
      <c r="AU368" s="26"/>
      <c r="AV368" s="26"/>
      <c r="AW368" s="26"/>
      <c r="AX368" s="26"/>
      <c r="AY368" s="26"/>
      <c r="AZ368" s="26"/>
      <c r="BA368" s="26"/>
      <c r="BB368" s="26"/>
      <c r="BD368" s="26"/>
    </row>
    <row r="369" ht="15.75" customHeight="1">
      <c r="C369" s="66"/>
      <c r="D369" s="83"/>
      <c r="L369" s="75"/>
      <c r="R369" s="74"/>
      <c r="V369" s="26"/>
      <c r="X369" s="78"/>
      <c r="AF369" s="75"/>
      <c r="AH369" s="26"/>
      <c r="AJ369" s="26"/>
      <c r="AK369" s="26"/>
      <c r="AL369" s="75"/>
      <c r="AN369" s="74"/>
      <c r="AO369" s="26"/>
      <c r="AP369" s="26"/>
      <c r="AQ369" s="26"/>
      <c r="AR369" s="26"/>
      <c r="AS369" s="26"/>
      <c r="AT369" s="26"/>
      <c r="AU369" s="26"/>
      <c r="AV369" s="26"/>
      <c r="AW369" s="26"/>
      <c r="AX369" s="26"/>
      <c r="AY369" s="26"/>
      <c r="AZ369" s="26"/>
      <c r="BA369" s="26"/>
      <c r="BB369" s="26"/>
      <c r="BD369" s="26"/>
    </row>
    <row r="370" ht="15.75" customHeight="1">
      <c r="C370" s="66"/>
      <c r="D370" s="83"/>
      <c r="L370" s="75"/>
      <c r="R370" s="74"/>
      <c r="V370" s="26"/>
      <c r="X370" s="78"/>
      <c r="AF370" s="75"/>
      <c r="AH370" s="26"/>
      <c r="AJ370" s="26"/>
      <c r="AK370" s="26"/>
      <c r="AL370" s="75"/>
      <c r="AN370" s="74"/>
      <c r="AO370" s="26"/>
      <c r="AP370" s="26"/>
      <c r="AQ370" s="26"/>
      <c r="AR370" s="26"/>
      <c r="AS370" s="26"/>
      <c r="AT370" s="26"/>
      <c r="AU370" s="26"/>
      <c r="AV370" s="26"/>
      <c r="AW370" s="26"/>
      <c r="AX370" s="26"/>
      <c r="AY370" s="26"/>
      <c r="AZ370" s="26"/>
      <c r="BA370" s="26"/>
      <c r="BB370" s="26"/>
      <c r="BD370" s="26"/>
    </row>
    <row r="371" ht="15.75" customHeight="1">
      <c r="C371" s="66"/>
      <c r="D371" s="83"/>
      <c r="L371" s="75"/>
      <c r="R371" s="74"/>
      <c r="V371" s="26"/>
      <c r="X371" s="78"/>
      <c r="AF371" s="75"/>
      <c r="AH371" s="26"/>
      <c r="AJ371" s="26"/>
      <c r="AK371" s="26"/>
      <c r="AL371" s="75"/>
      <c r="AN371" s="74"/>
      <c r="AO371" s="26"/>
      <c r="AP371" s="26"/>
      <c r="AQ371" s="26"/>
      <c r="AR371" s="26"/>
      <c r="AS371" s="26"/>
      <c r="AT371" s="26"/>
      <c r="AU371" s="26"/>
      <c r="AV371" s="26"/>
      <c r="AW371" s="26"/>
      <c r="AX371" s="26"/>
      <c r="AY371" s="26"/>
      <c r="AZ371" s="26"/>
      <c r="BA371" s="26"/>
      <c r="BB371" s="26"/>
      <c r="BD371" s="26"/>
    </row>
    <row r="372" ht="15.75" customHeight="1">
      <c r="C372" s="66"/>
      <c r="D372" s="83"/>
      <c r="L372" s="75"/>
      <c r="R372" s="74"/>
      <c r="V372" s="26"/>
      <c r="X372" s="78"/>
      <c r="AF372" s="75"/>
      <c r="AH372" s="26"/>
      <c r="AJ372" s="26"/>
      <c r="AK372" s="26"/>
      <c r="AL372" s="75"/>
      <c r="AN372" s="74"/>
      <c r="AO372" s="26"/>
      <c r="AP372" s="26"/>
      <c r="AQ372" s="26"/>
      <c r="AR372" s="26"/>
      <c r="AS372" s="26"/>
      <c r="AT372" s="26"/>
      <c r="AU372" s="26"/>
      <c r="AV372" s="26"/>
      <c r="AW372" s="26"/>
      <c r="AX372" s="26"/>
      <c r="AY372" s="26"/>
      <c r="AZ372" s="26"/>
      <c r="BA372" s="26"/>
      <c r="BB372" s="26"/>
      <c r="BD372" s="26"/>
    </row>
    <row r="373" ht="15.75" customHeight="1">
      <c r="C373" s="66"/>
      <c r="D373" s="83"/>
      <c r="L373" s="75"/>
      <c r="R373" s="74"/>
      <c r="V373" s="26"/>
      <c r="X373" s="78"/>
      <c r="AF373" s="75"/>
      <c r="AH373" s="26"/>
      <c r="AJ373" s="26"/>
      <c r="AK373" s="26"/>
      <c r="AL373" s="75"/>
      <c r="AN373" s="74"/>
      <c r="AO373" s="26"/>
      <c r="AP373" s="26"/>
      <c r="AQ373" s="26"/>
      <c r="AR373" s="26"/>
      <c r="AS373" s="26"/>
      <c r="AT373" s="26"/>
      <c r="AU373" s="26"/>
      <c r="AV373" s="26"/>
      <c r="AW373" s="26"/>
      <c r="AX373" s="26"/>
      <c r="AY373" s="26"/>
      <c r="AZ373" s="26"/>
      <c r="BA373" s="26"/>
      <c r="BB373" s="26"/>
      <c r="BD373" s="26"/>
    </row>
    <row r="374" ht="15.75" customHeight="1">
      <c r="C374" s="66"/>
      <c r="D374" s="83"/>
      <c r="L374" s="75"/>
      <c r="R374" s="74"/>
      <c r="V374" s="26"/>
      <c r="X374" s="78"/>
      <c r="AF374" s="75"/>
      <c r="AH374" s="26"/>
      <c r="AJ374" s="26"/>
      <c r="AK374" s="26"/>
      <c r="AL374" s="75"/>
      <c r="AN374" s="74"/>
      <c r="AO374" s="26"/>
      <c r="AP374" s="26"/>
      <c r="AQ374" s="26"/>
      <c r="AR374" s="26"/>
      <c r="AS374" s="26"/>
      <c r="AT374" s="26"/>
      <c r="AU374" s="26"/>
      <c r="AV374" s="26"/>
      <c r="AW374" s="26"/>
      <c r="AX374" s="26"/>
      <c r="AY374" s="26"/>
      <c r="AZ374" s="26"/>
      <c r="BA374" s="26"/>
      <c r="BB374" s="26"/>
      <c r="BD374" s="26"/>
    </row>
    <row r="375" ht="15.75" customHeight="1">
      <c r="C375" s="66"/>
      <c r="D375" s="83"/>
      <c r="L375" s="75"/>
      <c r="R375" s="74"/>
      <c r="V375" s="26"/>
      <c r="X375" s="78"/>
      <c r="AF375" s="75"/>
      <c r="AH375" s="26"/>
      <c r="AJ375" s="26"/>
      <c r="AK375" s="26"/>
      <c r="AL375" s="75"/>
      <c r="AN375" s="74"/>
      <c r="AO375" s="26"/>
      <c r="AP375" s="26"/>
      <c r="AQ375" s="26"/>
      <c r="AR375" s="26"/>
      <c r="AS375" s="26"/>
      <c r="AT375" s="26"/>
      <c r="AU375" s="26"/>
      <c r="AV375" s="26"/>
      <c r="AW375" s="26"/>
      <c r="AX375" s="26"/>
      <c r="AY375" s="26"/>
      <c r="AZ375" s="26"/>
      <c r="BA375" s="26"/>
      <c r="BB375" s="26"/>
      <c r="BD375" s="26"/>
    </row>
    <row r="376" ht="15.75" customHeight="1">
      <c r="C376" s="66"/>
      <c r="D376" s="83"/>
      <c r="L376" s="75"/>
      <c r="R376" s="74"/>
      <c r="V376" s="26"/>
      <c r="X376" s="78"/>
      <c r="AF376" s="75"/>
      <c r="AH376" s="26"/>
      <c r="AJ376" s="26"/>
      <c r="AK376" s="26"/>
      <c r="AL376" s="75"/>
      <c r="AN376" s="74"/>
      <c r="AO376" s="26"/>
      <c r="AP376" s="26"/>
      <c r="AQ376" s="26"/>
      <c r="AR376" s="26"/>
      <c r="AS376" s="26"/>
      <c r="AT376" s="26"/>
      <c r="AU376" s="26"/>
      <c r="AV376" s="26"/>
      <c r="AW376" s="26"/>
      <c r="AX376" s="26"/>
      <c r="AY376" s="26"/>
      <c r="AZ376" s="26"/>
      <c r="BA376" s="26"/>
      <c r="BB376" s="26"/>
      <c r="BD376" s="26"/>
    </row>
    <row r="377" ht="15.75" customHeight="1">
      <c r="C377" s="66"/>
      <c r="D377" s="83"/>
      <c r="L377" s="75"/>
      <c r="R377" s="74"/>
      <c r="V377" s="26"/>
      <c r="X377" s="78"/>
      <c r="AF377" s="75"/>
      <c r="AH377" s="26"/>
      <c r="AJ377" s="26"/>
      <c r="AK377" s="26"/>
      <c r="AL377" s="75"/>
      <c r="AN377" s="74"/>
      <c r="AO377" s="26"/>
      <c r="AP377" s="26"/>
      <c r="AQ377" s="26"/>
      <c r="AR377" s="26"/>
      <c r="AS377" s="26"/>
      <c r="AT377" s="26"/>
      <c r="AU377" s="26"/>
      <c r="AV377" s="26"/>
      <c r="AW377" s="26"/>
      <c r="AX377" s="26"/>
      <c r="AY377" s="26"/>
      <c r="AZ377" s="26"/>
      <c r="BA377" s="26"/>
      <c r="BB377" s="26"/>
      <c r="BD377" s="26"/>
    </row>
    <row r="378" ht="15.75" customHeight="1">
      <c r="C378" s="66"/>
      <c r="D378" s="83"/>
      <c r="L378" s="75"/>
      <c r="R378" s="74"/>
      <c r="V378" s="26"/>
      <c r="X378" s="78"/>
      <c r="AF378" s="75"/>
      <c r="AH378" s="26"/>
      <c r="AJ378" s="26"/>
      <c r="AK378" s="26"/>
      <c r="AL378" s="75"/>
      <c r="AN378" s="74"/>
      <c r="AO378" s="26"/>
      <c r="AP378" s="26"/>
      <c r="AQ378" s="26"/>
      <c r="AR378" s="26"/>
      <c r="AS378" s="26"/>
      <c r="AT378" s="26"/>
      <c r="AU378" s="26"/>
      <c r="AV378" s="26"/>
      <c r="AW378" s="26"/>
      <c r="AX378" s="26"/>
      <c r="AY378" s="26"/>
      <c r="AZ378" s="26"/>
      <c r="BA378" s="26"/>
      <c r="BB378" s="26"/>
      <c r="BD378" s="26"/>
    </row>
    <row r="379" ht="15.75" customHeight="1">
      <c r="C379" s="66"/>
      <c r="D379" s="83"/>
      <c r="L379" s="75"/>
      <c r="R379" s="74"/>
      <c r="V379" s="26"/>
      <c r="X379" s="78"/>
      <c r="AF379" s="75"/>
      <c r="AH379" s="26"/>
      <c r="AJ379" s="26"/>
      <c r="AK379" s="26"/>
      <c r="AL379" s="75"/>
      <c r="AN379" s="74"/>
      <c r="AO379" s="26"/>
      <c r="AP379" s="26"/>
      <c r="AQ379" s="26"/>
      <c r="AR379" s="26"/>
      <c r="AS379" s="26"/>
      <c r="AT379" s="26"/>
      <c r="AU379" s="26"/>
      <c r="AV379" s="26"/>
      <c r="AW379" s="26"/>
      <c r="AX379" s="26"/>
      <c r="AY379" s="26"/>
      <c r="AZ379" s="26"/>
      <c r="BA379" s="26"/>
      <c r="BB379" s="26"/>
      <c r="BD379" s="26"/>
    </row>
    <row r="380" ht="15.75" customHeight="1">
      <c r="C380" s="66"/>
      <c r="D380" s="83"/>
      <c r="L380" s="75"/>
      <c r="R380" s="74"/>
      <c r="V380" s="26"/>
      <c r="X380" s="78"/>
      <c r="AF380" s="75"/>
      <c r="AH380" s="26"/>
      <c r="AJ380" s="26"/>
      <c r="AK380" s="26"/>
      <c r="AL380" s="75"/>
      <c r="AN380" s="74"/>
      <c r="AO380" s="26"/>
      <c r="AP380" s="26"/>
      <c r="AQ380" s="26"/>
      <c r="AR380" s="26"/>
      <c r="AS380" s="26"/>
      <c r="AT380" s="26"/>
      <c r="AU380" s="26"/>
      <c r="AV380" s="26"/>
      <c r="AW380" s="26"/>
      <c r="AX380" s="26"/>
      <c r="AY380" s="26"/>
      <c r="AZ380" s="26"/>
      <c r="BA380" s="26"/>
      <c r="BB380" s="26"/>
      <c r="BD380" s="26"/>
    </row>
    <row r="381" ht="15.75" customHeight="1">
      <c r="C381" s="66"/>
      <c r="D381" s="83"/>
      <c r="L381" s="75"/>
      <c r="R381" s="74"/>
      <c r="V381" s="26"/>
      <c r="X381" s="78"/>
      <c r="AF381" s="75"/>
      <c r="AH381" s="26"/>
      <c r="AJ381" s="26"/>
      <c r="AK381" s="26"/>
      <c r="AL381" s="75"/>
      <c r="AN381" s="74"/>
      <c r="AO381" s="26"/>
      <c r="AP381" s="26"/>
      <c r="AQ381" s="26"/>
      <c r="AR381" s="26"/>
      <c r="AS381" s="26"/>
      <c r="AT381" s="26"/>
      <c r="AU381" s="26"/>
      <c r="AV381" s="26"/>
      <c r="AW381" s="26"/>
      <c r="AX381" s="26"/>
      <c r="AY381" s="26"/>
      <c r="AZ381" s="26"/>
      <c r="BA381" s="26"/>
      <c r="BB381" s="26"/>
      <c r="BD381" s="26"/>
    </row>
    <row r="382" ht="15.75" customHeight="1">
      <c r="C382" s="66"/>
      <c r="D382" s="83"/>
      <c r="L382" s="75"/>
      <c r="R382" s="74"/>
      <c r="V382" s="26"/>
      <c r="X382" s="78"/>
      <c r="AF382" s="75"/>
      <c r="AH382" s="26"/>
      <c r="AJ382" s="26"/>
      <c r="AK382" s="26"/>
      <c r="AL382" s="75"/>
      <c r="AN382" s="74"/>
      <c r="AO382" s="26"/>
      <c r="AP382" s="26"/>
      <c r="AQ382" s="26"/>
      <c r="AR382" s="26"/>
      <c r="AS382" s="26"/>
      <c r="AT382" s="26"/>
      <c r="AU382" s="26"/>
      <c r="AV382" s="26"/>
      <c r="AW382" s="26"/>
      <c r="AX382" s="26"/>
      <c r="AY382" s="26"/>
      <c r="AZ382" s="26"/>
      <c r="BA382" s="26"/>
      <c r="BB382" s="26"/>
      <c r="BD382" s="26"/>
    </row>
    <row r="383" ht="15.75" customHeight="1">
      <c r="C383" s="66"/>
      <c r="D383" s="83"/>
      <c r="L383" s="75"/>
      <c r="R383" s="74"/>
      <c r="V383" s="26"/>
      <c r="X383" s="78"/>
      <c r="AF383" s="75"/>
      <c r="AH383" s="26"/>
      <c r="AJ383" s="26"/>
      <c r="AK383" s="26"/>
      <c r="AL383" s="75"/>
      <c r="AN383" s="74"/>
      <c r="AO383" s="26"/>
      <c r="AP383" s="26"/>
      <c r="AQ383" s="26"/>
      <c r="AR383" s="26"/>
      <c r="AS383" s="26"/>
      <c r="AT383" s="26"/>
      <c r="AU383" s="26"/>
      <c r="AV383" s="26"/>
      <c r="AW383" s="26"/>
      <c r="AX383" s="26"/>
      <c r="AY383" s="26"/>
      <c r="AZ383" s="26"/>
      <c r="BA383" s="26"/>
      <c r="BB383" s="26"/>
      <c r="BD383" s="26"/>
    </row>
    <row r="384" ht="15.75" customHeight="1">
      <c r="C384" s="66"/>
      <c r="D384" s="83"/>
      <c r="L384" s="75"/>
      <c r="R384" s="74"/>
      <c r="V384" s="26"/>
      <c r="X384" s="78"/>
      <c r="AF384" s="75"/>
      <c r="AH384" s="26"/>
      <c r="AJ384" s="26"/>
      <c r="AK384" s="26"/>
      <c r="AL384" s="75"/>
      <c r="AN384" s="74"/>
      <c r="AO384" s="26"/>
      <c r="AP384" s="26"/>
      <c r="AQ384" s="26"/>
      <c r="AR384" s="26"/>
      <c r="AS384" s="26"/>
      <c r="AT384" s="26"/>
      <c r="AU384" s="26"/>
      <c r="AV384" s="26"/>
      <c r="AW384" s="26"/>
      <c r="AX384" s="26"/>
      <c r="AY384" s="26"/>
      <c r="AZ384" s="26"/>
      <c r="BA384" s="26"/>
      <c r="BB384" s="26"/>
      <c r="BD384" s="26"/>
    </row>
    <row r="385" ht="15.75" customHeight="1">
      <c r="C385" s="66"/>
      <c r="D385" s="83"/>
      <c r="L385" s="75"/>
      <c r="R385" s="74"/>
      <c r="V385" s="26"/>
      <c r="X385" s="78"/>
      <c r="AF385" s="75"/>
      <c r="AH385" s="26"/>
      <c r="AJ385" s="26"/>
      <c r="AK385" s="26"/>
      <c r="AL385" s="75"/>
      <c r="AN385" s="74"/>
      <c r="AO385" s="26"/>
      <c r="AP385" s="26"/>
      <c r="AQ385" s="26"/>
      <c r="AR385" s="26"/>
      <c r="AS385" s="26"/>
      <c r="AT385" s="26"/>
      <c r="AU385" s="26"/>
      <c r="AV385" s="26"/>
      <c r="AW385" s="26"/>
      <c r="AX385" s="26"/>
      <c r="AY385" s="26"/>
      <c r="AZ385" s="26"/>
      <c r="BA385" s="26"/>
      <c r="BB385" s="26"/>
      <c r="BD385" s="26"/>
    </row>
    <row r="386" ht="15.75" customHeight="1">
      <c r="C386" s="66"/>
      <c r="D386" s="83"/>
      <c r="L386" s="75"/>
      <c r="R386" s="74"/>
      <c r="V386" s="26"/>
      <c r="X386" s="78"/>
      <c r="AF386" s="75"/>
      <c r="AH386" s="26"/>
      <c r="AJ386" s="26"/>
      <c r="AK386" s="26"/>
      <c r="AL386" s="75"/>
      <c r="AN386" s="74"/>
      <c r="AO386" s="26"/>
      <c r="AP386" s="26"/>
      <c r="AQ386" s="26"/>
      <c r="AR386" s="26"/>
      <c r="AS386" s="26"/>
      <c r="AT386" s="26"/>
      <c r="AU386" s="26"/>
      <c r="AV386" s="26"/>
      <c r="AW386" s="26"/>
      <c r="AX386" s="26"/>
      <c r="AY386" s="26"/>
      <c r="AZ386" s="26"/>
      <c r="BA386" s="26"/>
      <c r="BB386" s="26"/>
      <c r="BD386" s="26"/>
    </row>
    <row r="387" ht="15.75" customHeight="1">
      <c r="C387" s="66"/>
      <c r="D387" s="83"/>
      <c r="L387" s="75"/>
      <c r="R387" s="74"/>
      <c r="V387" s="26"/>
      <c r="X387" s="78"/>
      <c r="AF387" s="75"/>
      <c r="AH387" s="26"/>
      <c r="AJ387" s="26"/>
      <c r="AK387" s="26"/>
      <c r="AL387" s="75"/>
      <c r="AN387" s="74"/>
      <c r="AO387" s="26"/>
      <c r="AP387" s="26"/>
      <c r="AQ387" s="26"/>
      <c r="AR387" s="26"/>
      <c r="AS387" s="26"/>
      <c r="AT387" s="26"/>
      <c r="AU387" s="26"/>
      <c r="AV387" s="26"/>
      <c r="AW387" s="26"/>
      <c r="AX387" s="26"/>
      <c r="AY387" s="26"/>
      <c r="AZ387" s="26"/>
      <c r="BA387" s="26"/>
      <c r="BB387" s="26"/>
      <c r="BD387" s="26"/>
    </row>
    <row r="388" ht="15.75" customHeight="1">
      <c r="C388" s="66"/>
      <c r="D388" s="83"/>
      <c r="L388" s="75"/>
      <c r="R388" s="74"/>
      <c r="V388" s="26"/>
      <c r="X388" s="78"/>
      <c r="AF388" s="75"/>
      <c r="AH388" s="26"/>
      <c r="AJ388" s="26"/>
      <c r="AK388" s="26"/>
      <c r="AL388" s="75"/>
      <c r="AN388" s="74"/>
      <c r="AO388" s="26"/>
      <c r="AP388" s="26"/>
      <c r="AQ388" s="26"/>
      <c r="AR388" s="26"/>
      <c r="AS388" s="26"/>
      <c r="AT388" s="26"/>
      <c r="AU388" s="26"/>
      <c r="AV388" s="26"/>
      <c r="AW388" s="26"/>
      <c r="AX388" s="26"/>
      <c r="AY388" s="26"/>
      <c r="AZ388" s="26"/>
      <c r="BA388" s="26"/>
      <c r="BB388" s="26"/>
      <c r="BD388" s="26"/>
    </row>
    <row r="389" ht="15.75" customHeight="1">
      <c r="C389" s="66"/>
      <c r="D389" s="83"/>
      <c r="L389" s="75"/>
      <c r="R389" s="74"/>
      <c r="V389" s="26"/>
      <c r="X389" s="78"/>
      <c r="AF389" s="75"/>
      <c r="AH389" s="26"/>
      <c r="AJ389" s="26"/>
      <c r="AK389" s="26"/>
      <c r="AL389" s="75"/>
      <c r="AN389" s="74"/>
      <c r="AO389" s="26"/>
      <c r="AP389" s="26"/>
      <c r="AQ389" s="26"/>
      <c r="AR389" s="26"/>
      <c r="AS389" s="26"/>
      <c r="AT389" s="26"/>
      <c r="AU389" s="26"/>
      <c r="AV389" s="26"/>
      <c r="AW389" s="26"/>
      <c r="AX389" s="26"/>
      <c r="AY389" s="26"/>
      <c r="AZ389" s="26"/>
      <c r="BA389" s="26"/>
      <c r="BB389" s="26"/>
      <c r="BD389" s="26"/>
    </row>
    <row r="390" ht="15.75" customHeight="1">
      <c r="C390" s="66"/>
      <c r="D390" s="83"/>
      <c r="L390" s="75"/>
      <c r="R390" s="74"/>
      <c r="V390" s="26"/>
      <c r="X390" s="78"/>
      <c r="AF390" s="75"/>
      <c r="AH390" s="26"/>
      <c r="AJ390" s="26"/>
      <c r="AK390" s="26"/>
      <c r="AL390" s="75"/>
      <c r="AN390" s="74"/>
      <c r="AO390" s="26"/>
      <c r="AP390" s="26"/>
      <c r="AQ390" s="26"/>
      <c r="AR390" s="26"/>
      <c r="AS390" s="26"/>
      <c r="AT390" s="26"/>
      <c r="AU390" s="26"/>
      <c r="AV390" s="26"/>
      <c r="AW390" s="26"/>
      <c r="AX390" s="26"/>
      <c r="AY390" s="26"/>
      <c r="AZ390" s="26"/>
      <c r="BA390" s="26"/>
      <c r="BB390" s="26"/>
      <c r="BD390" s="26"/>
    </row>
    <row r="391" ht="15.75" customHeight="1">
      <c r="C391" s="66"/>
      <c r="D391" s="83"/>
      <c r="L391" s="75"/>
      <c r="R391" s="74"/>
      <c r="V391" s="26"/>
      <c r="X391" s="78"/>
      <c r="AF391" s="75"/>
      <c r="AH391" s="26"/>
      <c r="AJ391" s="26"/>
      <c r="AK391" s="26"/>
      <c r="AL391" s="75"/>
      <c r="AN391" s="74"/>
      <c r="AO391" s="26"/>
      <c r="AP391" s="26"/>
      <c r="AQ391" s="26"/>
      <c r="AR391" s="26"/>
      <c r="AS391" s="26"/>
      <c r="AT391" s="26"/>
      <c r="AU391" s="26"/>
      <c r="AV391" s="26"/>
      <c r="AW391" s="26"/>
      <c r="AX391" s="26"/>
      <c r="AY391" s="26"/>
      <c r="AZ391" s="26"/>
      <c r="BA391" s="26"/>
      <c r="BB391" s="26"/>
      <c r="BD391" s="26"/>
    </row>
    <row r="392" ht="15.75" customHeight="1">
      <c r="C392" s="66"/>
      <c r="D392" s="83"/>
      <c r="L392" s="75"/>
      <c r="R392" s="74"/>
      <c r="V392" s="26"/>
      <c r="X392" s="78"/>
      <c r="AF392" s="75"/>
      <c r="AH392" s="26"/>
      <c r="AJ392" s="26"/>
      <c r="AK392" s="26"/>
      <c r="AL392" s="75"/>
      <c r="AN392" s="74"/>
      <c r="AO392" s="26"/>
      <c r="AP392" s="26"/>
      <c r="AQ392" s="26"/>
      <c r="AR392" s="26"/>
      <c r="AS392" s="26"/>
      <c r="AT392" s="26"/>
      <c r="AU392" s="26"/>
      <c r="AV392" s="26"/>
      <c r="AW392" s="26"/>
      <c r="AX392" s="26"/>
      <c r="AY392" s="26"/>
      <c r="AZ392" s="26"/>
      <c r="BA392" s="26"/>
      <c r="BB392" s="26"/>
      <c r="BD392" s="26"/>
    </row>
    <row r="393" ht="15.75" customHeight="1">
      <c r="C393" s="66"/>
      <c r="D393" s="83"/>
      <c r="L393" s="75"/>
      <c r="R393" s="74"/>
      <c r="V393" s="26"/>
      <c r="X393" s="78"/>
      <c r="AF393" s="75"/>
      <c r="AH393" s="26"/>
      <c r="AJ393" s="26"/>
      <c r="AK393" s="26"/>
      <c r="AL393" s="75"/>
      <c r="AN393" s="74"/>
      <c r="AO393" s="26"/>
      <c r="AP393" s="26"/>
      <c r="AQ393" s="26"/>
      <c r="AR393" s="26"/>
      <c r="AS393" s="26"/>
      <c r="AT393" s="26"/>
      <c r="AU393" s="26"/>
      <c r="AV393" s="26"/>
      <c r="AW393" s="26"/>
      <c r="AX393" s="26"/>
      <c r="AY393" s="26"/>
      <c r="AZ393" s="26"/>
      <c r="BA393" s="26"/>
      <c r="BB393" s="26"/>
      <c r="BD393" s="26"/>
    </row>
    <row r="394" ht="15.75" customHeight="1">
      <c r="C394" s="66"/>
      <c r="D394" s="83"/>
      <c r="L394" s="75"/>
      <c r="R394" s="74"/>
      <c r="V394" s="26"/>
      <c r="X394" s="78"/>
      <c r="AF394" s="75"/>
      <c r="AH394" s="26"/>
      <c r="AJ394" s="26"/>
      <c r="AK394" s="26"/>
      <c r="AL394" s="75"/>
      <c r="AN394" s="74"/>
      <c r="AO394" s="26"/>
      <c r="AP394" s="26"/>
      <c r="AQ394" s="26"/>
      <c r="AR394" s="26"/>
      <c r="AS394" s="26"/>
      <c r="AT394" s="26"/>
      <c r="AU394" s="26"/>
      <c r="AV394" s="26"/>
      <c r="AW394" s="26"/>
      <c r="AX394" s="26"/>
      <c r="AY394" s="26"/>
      <c r="AZ394" s="26"/>
      <c r="BA394" s="26"/>
      <c r="BB394" s="26"/>
      <c r="BD394" s="26"/>
    </row>
    <row r="395" ht="15.75" customHeight="1">
      <c r="C395" s="66"/>
      <c r="D395" s="83"/>
      <c r="L395" s="75"/>
      <c r="R395" s="74"/>
      <c r="V395" s="26"/>
      <c r="X395" s="78"/>
      <c r="AF395" s="75"/>
      <c r="AH395" s="26"/>
      <c r="AJ395" s="26"/>
      <c r="AK395" s="26"/>
      <c r="AL395" s="75"/>
      <c r="AN395" s="74"/>
      <c r="AO395" s="26"/>
      <c r="AP395" s="26"/>
      <c r="AQ395" s="26"/>
      <c r="AR395" s="26"/>
      <c r="AS395" s="26"/>
      <c r="AT395" s="26"/>
      <c r="AU395" s="26"/>
      <c r="AV395" s="26"/>
      <c r="AW395" s="26"/>
      <c r="AX395" s="26"/>
      <c r="AY395" s="26"/>
      <c r="AZ395" s="26"/>
      <c r="BA395" s="26"/>
      <c r="BB395" s="26"/>
      <c r="BD395" s="26"/>
    </row>
    <row r="396" ht="15.75" customHeight="1">
      <c r="C396" s="66"/>
      <c r="D396" s="83"/>
      <c r="L396" s="75"/>
      <c r="R396" s="74"/>
      <c r="V396" s="26"/>
      <c r="X396" s="78"/>
      <c r="AF396" s="75"/>
      <c r="AH396" s="26"/>
      <c r="AJ396" s="26"/>
      <c r="AK396" s="26"/>
      <c r="AL396" s="75"/>
      <c r="AN396" s="74"/>
      <c r="AO396" s="26"/>
      <c r="AP396" s="26"/>
      <c r="AQ396" s="26"/>
      <c r="AR396" s="26"/>
      <c r="AS396" s="26"/>
      <c r="AT396" s="26"/>
      <c r="AU396" s="26"/>
      <c r="AV396" s="26"/>
      <c r="AW396" s="26"/>
      <c r="AX396" s="26"/>
      <c r="AY396" s="26"/>
      <c r="AZ396" s="26"/>
      <c r="BA396" s="26"/>
      <c r="BB396" s="26"/>
      <c r="BD396" s="26"/>
    </row>
    <row r="397" ht="15.75" customHeight="1">
      <c r="C397" s="66"/>
      <c r="D397" s="83"/>
      <c r="L397" s="75"/>
      <c r="R397" s="74"/>
      <c r="V397" s="26"/>
      <c r="X397" s="78"/>
      <c r="AF397" s="75"/>
      <c r="AH397" s="26"/>
      <c r="AJ397" s="26"/>
      <c r="AK397" s="26"/>
      <c r="AL397" s="75"/>
      <c r="AN397" s="74"/>
      <c r="AO397" s="26"/>
      <c r="AP397" s="26"/>
      <c r="AQ397" s="26"/>
      <c r="AR397" s="26"/>
      <c r="AS397" s="26"/>
      <c r="AT397" s="26"/>
      <c r="AU397" s="26"/>
      <c r="AV397" s="26"/>
      <c r="AW397" s="26"/>
      <c r="AX397" s="26"/>
      <c r="AY397" s="26"/>
      <c r="AZ397" s="26"/>
      <c r="BA397" s="26"/>
      <c r="BB397" s="26"/>
      <c r="BD397" s="26"/>
    </row>
    <row r="398" ht="15.75" customHeight="1">
      <c r="C398" s="66"/>
      <c r="D398" s="83"/>
      <c r="L398" s="75"/>
      <c r="R398" s="74"/>
      <c r="V398" s="26"/>
      <c r="X398" s="78"/>
      <c r="AF398" s="75"/>
      <c r="AH398" s="26"/>
      <c r="AJ398" s="26"/>
      <c r="AK398" s="26"/>
      <c r="AL398" s="75"/>
      <c r="AN398" s="74"/>
      <c r="AO398" s="26"/>
      <c r="AP398" s="26"/>
      <c r="AQ398" s="26"/>
      <c r="AR398" s="26"/>
      <c r="AS398" s="26"/>
      <c r="AT398" s="26"/>
      <c r="AU398" s="26"/>
      <c r="AV398" s="26"/>
      <c r="AW398" s="26"/>
      <c r="AX398" s="26"/>
      <c r="AY398" s="26"/>
      <c r="AZ398" s="26"/>
      <c r="BA398" s="26"/>
      <c r="BB398" s="26"/>
      <c r="BD398" s="26"/>
    </row>
    <row r="399" ht="15.75" customHeight="1">
      <c r="C399" s="66"/>
      <c r="D399" s="83"/>
      <c r="L399" s="75"/>
      <c r="R399" s="74"/>
      <c r="V399" s="26"/>
      <c r="X399" s="78"/>
      <c r="AF399" s="75"/>
      <c r="AH399" s="26"/>
      <c r="AJ399" s="26"/>
      <c r="AK399" s="26"/>
      <c r="AL399" s="75"/>
      <c r="AN399" s="74"/>
      <c r="AO399" s="26"/>
      <c r="AP399" s="26"/>
      <c r="AQ399" s="26"/>
      <c r="AR399" s="26"/>
      <c r="AS399" s="26"/>
      <c r="AT399" s="26"/>
      <c r="AU399" s="26"/>
      <c r="AV399" s="26"/>
      <c r="AW399" s="26"/>
      <c r="AX399" s="26"/>
      <c r="AY399" s="26"/>
      <c r="AZ399" s="26"/>
      <c r="BA399" s="26"/>
      <c r="BB399" s="26"/>
      <c r="BD399" s="26"/>
    </row>
    <row r="400" ht="15.75" customHeight="1">
      <c r="C400" s="66"/>
      <c r="D400" s="83"/>
      <c r="L400" s="75"/>
      <c r="R400" s="74"/>
      <c r="V400" s="26"/>
      <c r="X400" s="78"/>
      <c r="AF400" s="75"/>
      <c r="AH400" s="26"/>
      <c r="AJ400" s="26"/>
      <c r="AK400" s="26"/>
      <c r="AL400" s="75"/>
      <c r="AN400" s="74"/>
      <c r="AO400" s="26"/>
      <c r="AP400" s="26"/>
      <c r="AQ400" s="26"/>
      <c r="AR400" s="26"/>
      <c r="AS400" s="26"/>
      <c r="AT400" s="26"/>
      <c r="AU400" s="26"/>
      <c r="AV400" s="26"/>
      <c r="AW400" s="26"/>
      <c r="AX400" s="26"/>
      <c r="AY400" s="26"/>
      <c r="AZ400" s="26"/>
      <c r="BA400" s="26"/>
      <c r="BB400" s="26"/>
      <c r="BD400" s="26"/>
    </row>
    <row r="401" ht="15.75" customHeight="1">
      <c r="C401" s="66"/>
      <c r="D401" s="83"/>
      <c r="L401" s="75"/>
      <c r="R401" s="74"/>
      <c r="V401" s="26"/>
      <c r="X401" s="78"/>
      <c r="AF401" s="75"/>
      <c r="AH401" s="26"/>
      <c r="AJ401" s="26"/>
      <c r="AK401" s="26"/>
      <c r="AL401" s="75"/>
      <c r="AN401" s="74"/>
      <c r="AO401" s="26"/>
      <c r="AP401" s="26"/>
      <c r="AQ401" s="26"/>
      <c r="AR401" s="26"/>
      <c r="AS401" s="26"/>
      <c r="AT401" s="26"/>
      <c r="AU401" s="26"/>
      <c r="AV401" s="26"/>
      <c r="AW401" s="26"/>
      <c r="AX401" s="26"/>
      <c r="AY401" s="26"/>
      <c r="AZ401" s="26"/>
      <c r="BA401" s="26"/>
      <c r="BB401" s="26"/>
      <c r="BD401" s="26"/>
    </row>
    <row r="402" ht="15.75" customHeight="1">
      <c r="C402" s="66"/>
      <c r="D402" s="83"/>
      <c r="L402" s="75"/>
      <c r="R402" s="74"/>
      <c r="V402" s="26"/>
      <c r="X402" s="78"/>
      <c r="AF402" s="75"/>
      <c r="AH402" s="26"/>
      <c r="AJ402" s="26"/>
      <c r="AK402" s="26"/>
      <c r="AL402" s="75"/>
      <c r="AN402" s="74"/>
      <c r="AO402" s="26"/>
      <c r="AP402" s="26"/>
      <c r="AQ402" s="26"/>
      <c r="AR402" s="26"/>
      <c r="AS402" s="26"/>
      <c r="AT402" s="26"/>
      <c r="AU402" s="26"/>
      <c r="AV402" s="26"/>
      <c r="AW402" s="26"/>
      <c r="AX402" s="26"/>
      <c r="AY402" s="26"/>
      <c r="AZ402" s="26"/>
      <c r="BA402" s="26"/>
      <c r="BB402" s="26"/>
      <c r="BD402" s="26"/>
    </row>
    <row r="403" ht="15.75" customHeight="1">
      <c r="C403" s="66"/>
      <c r="D403" s="83"/>
      <c r="L403" s="75"/>
      <c r="R403" s="74"/>
      <c r="V403" s="26"/>
      <c r="X403" s="78"/>
      <c r="AF403" s="75"/>
      <c r="AH403" s="26"/>
      <c r="AJ403" s="26"/>
      <c r="AK403" s="26"/>
      <c r="AL403" s="75"/>
      <c r="AN403" s="74"/>
      <c r="AO403" s="26"/>
      <c r="AP403" s="26"/>
      <c r="AQ403" s="26"/>
      <c r="AR403" s="26"/>
      <c r="AS403" s="26"/>
      <c r="AT403" s="26"/>
      <c r="AU403" s="26"/>
      <c r="AV403" s="26"/>
      <c r="AW403" s="26"/>
      <c r="AX403" s="26"/>
      <c r="AY403" s="26"/>
      <c r="AZ403" s="26"/>
      <c r="BA403" s="26"/>
      <c r="BB403" s="26"/>
      <c r="BD403" s="26"/>
    </row>
    <row r="404" ht="15.75" customHeight="1">
      <c r="C404" s="66"/>
      <c r="D404" s="83"/>
      <c r="L404" s="75"/>
      <c r="R404" s="74"/>
      <c r="V404" s="26"/>
      <c r="X404" s="78"/>
      <c r="AF404" s="75"/>
      <c r="AH404" s="26"/>
      <c r="AJ404" s="26"/>
      <c r="AK404" s="26"/>
      <c r="AL404" s="75"/>
      <c r="AN404" s="74"/>
      <c r="AO404" s="26"/>
      <c r="AP404" s="26"/>
      <c r="AQ404" s="26"/>
      <c r="AR404" s="26"/>
      <c r="AS404" s="26"/>
      <c r="AT404" s="26"/>
      <c r="AU404" s="26"/>
      <c r="AV404" s="26"/>
      <c r="AW404" s="26"/>
      <c r="AX404" s="26"/>
      <c r="AY404" s="26"/>
      <c r="AZ404" s="26"/>
      <c r="BA404" s="26"/>
      <c r="BB404" s="26"/>
      <c r="BD404" s="26"/>
    </row>
    <row r="405" ht="15.75" customHeight="1">
      <c r="C405" s="66"/>
      <c r="D405" s="83"/>
      <c r="L405" s="75"/>
      <c r="R405" s="74"/>
      <c r="V405" s="26"/>
      <c r="X405" s="78"/>
      <c r="AF405" s="75"/>
      <c r="AH405" s="26"/>
      <c r="AJ405" s="26"/>
      <c r="AK405" s="26"/>
      <c r="AL405" s="75"/>
      <c r="AN405" s="74"/>
      <c r="AO405" s="26"/>
      <c r="AP405" s="26"/>
      <c r="AQ405" s="26"/>
      <c r="AR405" s="26"/>
      <c r="AS405" s="26"/>
      <c r="AT405" s="26"/>
      <c r="AU405" s="26"/>
      <c r="AV405" s="26"/>
      <c r="AW405" s="26"/>
      <c r="AX405" s="26"/>
      <c r="AY405" s="26"/>
      <c r="AZ405" s="26"/>
      <c r="BA405" s="26"/>
      <c r="BB405" s="26"/>
      <c r="BD405" s="26"/>
    </row>
    <row r="406" ht="15.75" customHeight="1">
      <c r="C406" s="66"/>
      <c r="D406" s="83"/>
      <c r="L406" s="75"/>
      <c r="R406" s="74"/>
      <c r="V406" s="26"/>
      <c r="X406" s="78"/>
      <c r="AF406" s="75"/>
      <c r="AH406" s="26"/>
      <c r="AJ406" s="26"/>
      <c r="AK406" s="26"/>
      <c r="AL406" s="75"/>
      <c r="AN406" s="74"/>
      <c r="AO406" s="26"/>
      <c r="AP406" s="26"/>
      <c r="AQ406" s="26"/>
      <c r="AR406" s="26"/>
      <c r="AS406" s="26"/>
      <c r="AT406" s="26"/>
      <c r="AU406" s="26"/>
      <c r="AV406" s="26"/>
      <c r="AW406" s="26"/>
      <c r="AX406" s="26"/>
      <c r="AY406" s="26"/>
      <c r="AZ406" s="26"/>
      <c r="BA406" s="26"/>
      <c r="BB406" s="26"/>
      <c r="BD406" s="26"/>
    </row>
    <row r="407" ht="15.75" customHeight="1">
      <c r="C407" s="66"/>
      <c r="D407" s="83"/>
      <c r="L407" s="75"/>
      <c r="R407" s="74"/>
      <c r="V407" s="26"/>
      <c r="X407" s="78"/>
      <c r="AF407" s="75"/>
      <c r="AH407" s="26"/>
      <c r="AJ407" s="26"/>
      <c r="AK407" s="26"/>
      <c r="AL407" s="75"/>
      <c r="AN407" s="74"/>
      <c r="AO407" s="26"/>
      <c r="AP407" s="26"/>
      <c r="AQ407" s="26"/>
      <c r="AR407" s="26"/>
      <c r="AS407" s="26"/>
      <c r="AT407" s="26"/>
      <c r="AU407" s="26"/>
      <c r="AV407" s="26"/>
      <c r="AW407" s="26"/>
      <c r="AX407" s="26"/>
      <c r="AY407" s="26"/>
      <c r="AZ407" s="26"/>
      <c r="BA407" s="26"/>
      <c r="BB407" s="26"/>
      <c r="BD407" s="26"/>
    </row>
    <row r="408" ht="15.75" customHeight="1">
      <c r="C408" s="66"/>
      <c r="D408" s="83"/>
      <c r="L408" s="75"/>
      <c r="R408" s="74"/>
      <c r="V408" s="26"/>
      <c r="X408" s="78"/>
      <c r="AF408" s="75"/>
      <c r="AH408" s="26"/>
      <c r="AJ408" s="26"/>
      <c r="AK408" s="26"/>
      <c r="AL408" s="75"/>
      <c r="AN408" s="74"/>
      <c r="AO408" s="26"/>
      <c r="AP408" s="26"/>
      <c r="AQ408" s="26"/>
      <c r="AR408" s="26"/>
      <c r="AS408" s="26"/>
      <c r="AT408" s="26"/>
      <c r="AU408" s="26"/>
      <c r="AV408" s="26"/>
      <c r="AW408" s="26"/>
      <c r="AX408" s="26"/>
      <c r="AY408" s="26"/>
      <c r="AZ408" s="26"/>
      <c r="BA408" s="26"/>
      <c r="BB408" s="26"/>
      <c r="BD408" s="26"/>
    </row>
    <row r="409" ht="15.75" customHeight="1">
      <c r="C409" s="66"/>
      <c r="D409" s="83"/>
      <c r="L409" s="75"/>
      <c r="R409" s="74"/>
      <c r="V409" s="26"/>
      <c r="X409" s="78"/>
      <c r="AF409" s="75"/>
      <c r="AH409" s="26"/>
      <c r="AJ409" s="26"/>
      <c r="AK409" s="26"/>
      <c r="AL409" s="75"/>
      <c r="AN409" s="74"/>
      <c r="AO409" s="26"/>
      <c r="AP409" s="26"/>
      <c r="AQ409" s="26"/>
      <c r="AR409" s="26"/>
      <c r="AS409" s="26"/>
      <c r="AT409" s="26"/>
      <c r="AU409" s="26"/>
      <c r="AV409" s="26"/>
      <c r="AW409" s="26"/>
      <c r="AX409" s="26"/>
      <c r="AY409" s="26"/>
      <c r="AZ409" s="26"/>
      <c r="BA409" s="26"/>
      <c r="BB409" s="26"/>
      <c r="BD409" s="26"/>
    </row>
    <row r="410" ht="15.75" customHeight="1">
      <c r="C410" s="66"/>
      <c r="D410" s="83"/>
      <c r="L410" s="75"/>
      <c r="R410" s="74"/>
      <c r="V410" s="26"/>
      <c r="X410" s="78"/>
      <c r="AF410" s="75"/>
      <c r="AH410" s="26"/>
      <c r="AJ410" s="26"/>
      <c r="AK410" s="26"/>
      <c r="AL410" s="75"/>
      <c r="AN410" s="74"/>
      <c r="AO410" s="26"/>
      <c r="AP410" s="26"/>
      <c r="AQ410" s="26"/>
      <c r="AR410" s="26"/>
      <c r="AS410" s="26"/>
      <c r="AT410" s="26"/>
      <c r="AU410" s="26"/>
      <c r="AV410" s="26"/>
      <c r="AW410" s="26"/>
      <c r="AX410" s="26"/>
      <c r="AY410" s="26"/>
      <c r="AZ410" s="26"/>
      <c r="BA410" s="26"/>
      <c r="BB410" s="26"/>
      <c r="BD410" s="26"/>
    </row>
    <row r="411" ht="15.75" customHeight="1">
      <c r="C411" s="66"/>
      <c r="D411" s="83"/>
      <c r="L411" s="75"/>
      <c r="R411" s="74"/>
      <c r="V411" s="26"/>
      <c r="X411" s="78"/>
      <c r="AF411" s="75"/>
      <c r="AH411" s="26"/>
      <c r="AJ411" s="26"/>
      <c r="AK411" s="26"/>
      <c r="AL411" s="75"/>
      <c r="AN411" s="74"/>
      <c r="AO411" s="26"/>
      <c r="AP411" s="26"/>
      <c r="AQ411" s="26"/>
      <c r="AR411" s="26"/>
      <c r="AS411" s="26"/>
      <c r="AT411" s="26"/>
      <c r="AU411" s="26"/>
      <c r="AV411" s="26"/>
      <c r="AW411" s="26"/>
      <c r="AX411" s="26"/>
      <c r="AY411" s="26"/>
      <c r="AZ411" s="26"/>
      <c r="BA411" s="26"/>
      <c r="BB411" s="26"/>
      <c r="BD411" s="26"/>
    </row>
    <row r="412" ht="15.75" customHeight="1">
      <c r="C412" s="66"/>
      <c r="D412" s="83"/>
      <c r="L412" s="75"/>
      <c r="R412" s="74"/>
      <c r="V412" s="26"/>
      <c r="X412" s="78"/>
      <c r="AF412" s="75"/>
      <c r="AH412" s="26"/>
      <c r="AJ412" s="26"/>
      <c r="AK412" s="26"/>
      <c r="AL412" s="75"/>
      <c r="AN412" s="74"/>
      <c r="AO412" s="26"/>
      <c r="AP412" s="26"/>
      <c r="AQ412" s="26"/>
      <c r="AR412" s="26"/>
      <c r="AS412" s="26"/>
      <c r="AT412" s="26"/>
      <c r="AU412" s="26"/>
      <c r="AV412" s="26"/>
      <c r="AW412" s="26"/>
      <c r="AX412" s="26"/>
      <c r="AY412" s="26"/>
      <c r="AZ412" s="26"/>
      <c r="BA412" s="26"/>
      <c r="BB412" s="26"/>
      <c r="BD412" s="26"/>
    </row>
    <row r="413" ht="15.75" customHeight="1">
      <c r="C413" s="66"/>
      <c r="D413" s="83"/>
      <c r="L413" s="75"/>
      <c r="R413" s="74"/>
      <c r="V413" s="26"/>
      <c r="X413" s="78"/>
      <c r="AF413" s="75"/>
      <c r="AH413" s="26"/>
      <c r="AJ413" s="26"/>
      <c r="AK413" s="26"/>
      <c r="AL413" s="75"/>
      <c r="AN413" s="74"/>
      <c r="AO413" s="26"/>
      <c r="AP413" s="26"/>
      <c r="AQ413" s="26"/>
      <c r="AR413" s="26"/>
      <c r="AS413" s="26"/>
      <c r="AT413" s="26"/>
      <c r="AU413" s="26"/>
      <c r="AV413" s="26"/>
      <c r="AW413" s="26"/>
      <c r="AX413" s="26"/>
      <c r="AY413" s="26"/>
      <c r="AZ413" s="26"/>
      <c r="BA413" s="26"/>
      <c r="BB413" s="26"/>
      <c r="BD413" s="26"/>
    </row>
    <row r="414" ht="15.75" customHeight="1">
      <c r="C414" s="66"/>
      <c r="D414" s="83"/>
      <c r="L414" s="75"/>
      <c r="R414" s="74"/>
      <c r="V414" s="26"/>
      <c r="X414" s="78"/>
      <c r="AF414" s="75"/>
      <c r="AH414" s="26"/>
      <c r="AJ414" s="26"/>
      <c r="AK414" s="26"/>
      <c r="AL414" s="75"/>
      <c r="AN414" s="74"/>
      <c r="AO414" s="26"/>
      <c r="AP414" s="26"/>
      <c r="AQ414" s="26"/>
      <c r="AR414" s="26"/>
      <c r="AS414" s="26"/>
      <c r="AT414" s="26"/>
      <c r="AU414" s="26"/>
      <c r="AV414" s="26"/>
      <c r="AW414" s="26"/>
      <c r="AX414" s="26"/>
      <c r="AY414" s="26"/>
      <c r="AZ414" s="26"/>
      <c r="BA414" s="26"/>
      <c r="BB414" s="26"/>
      <c r="BD414" s="26"/>
    </row>
    <row r="415" ht="15.75" customHeight="1">
      <c r="C415" s="66"/>
      <c r="D415" s="83"/>
      <c r="L415" s="75"/>
      <c r="R415" s="74"/>
      <c r="V415" s="26"/>
      <c r="X415" s="78"/>
      <c r="AF415" s="75"/>
      <c r="AH415" s="26"/>
      <c r="AJ415" s="26"/>
      <c r="AK415" s="26"/>
      <c r="AL415" s="75"/>
      <c r="AN415" s="74"/>
      <c r="AO415" s="26"/>
      <c r="AP415" s="26"/>
      <c r="AQ415" s="26"/>
      <c r="AR415" s="26"/>
      <c r="AS415" s="26"/>
      <c r="AT415" s="26"/>
      <c r="AU415" s="26"/>
      <c r="AV415" s="26"/>
      <c r="AW415" s="26"/>
      <c r="AX415" s="26"/>
      <c r="AY415" s="26"/>
      <c r="AZ415" s="26"/>
      <c r="BA415" s="26"/>
      <c r="BB415" s="26"/>
      <c r="BD415" s="26"/>
    </row>
    <row r="416" ht="15.75" customHeight="1">
      <c r="C416" s="66"/>
      <c r="D416" s="83"/>
      <c r="L416" s="75"/>
      <c r="R416" s="74"/>
      <c r="V416" s="26"/>
      <c r="X416" s="78"/>
      <c r="AF416" s="75"/>
      <c r="AH416" s="26"/>
      <c r="AJ416" s="26"/>
      <c r="AK416" s="26"/>
      <c r="AL416" s="75"/>
      <c r="AN416" s="74"/>
      <c r="AO416" s="26"/>
      <c r="AP416" s="26"/>
      <c r="AQ416" s="26"/>
      <c r="AR416" s="26"/>
      <c r="AS416" s="26"/>
      <c r="AT416" s="26"/>
      <c r="AU416" s="26"/>
      <c r="AV416" s="26"/>
      <c r="AW416" s="26"/>
      <c r="AX416" s="26"/>
      <c r="AY416" s="26"/>
      <c r="AZ416" s="26"/>
      <c r="BA416" s="26"/>
      <c r="BB416" s="26"/>
      <c r="BD416" s="26"/>
    </row>
    <row r="417" ht="15.75" customHeight="1">
      <c r="C417" s="66"/>
      <c r="D417" s="83"/>
      <c r="L417" s="75"/>
      <c r="R417" s="74"/>
      <c r="V417" s="26"/>
      <c r="X417" s="78"/>
      <c r="AF417" s="75"/>
      <c r="AH417" s="26"/>
      <c r="AJ417" s="26"/>
      <c r="AK417" s="26"/>
      <c r="AL417" s="75"/>
      <c r="AN417" s="74"/>
      <c r="AO417" s="26"/>
      <c r="AP417" s="26"/>
      <c r="AQ417" s="26"/>
      <c r="AR417" s="26"/>
      <c r="AS417" s="26"/>
      <c r="AT417" s="26"/>
      <c r="AU417" s="26"/>
      <c r="AV417" s="26"/>
      <c r="AW417" s="26"/>
      <c r="AX417" s="26"/>
      <c r="AY417" s="26"/>
      <c r="AZ417" s="26"/>
      <c r="BA417" s="26"/>
      <c r="BB417" s="26"/>
      <c r="BD417" s="26"/>
    </row>
    <row r="418" ht="15.75" customHeight="1">
      <c r="C418" s="66"/>
      <c r="D418" s="83"/>
      <c r="L418" s="75"/>
      <c r="R418" s="74"/>
      <c r="V418" s="26"/>
      <c r="X418" s="78"/>
      <c r="AF418" s="75"/>
      <c r="AH418" s="26"/>
      <c r="AJ418" s="26"/>
      <c r="AK418" s="26"/>
      <c r="AL418" s="75"/>
      <c r="AN418" s="74"/>
      <c r="AO418" s="26"/>
      <c r="AP418" s="26"/>
      <c r="AQ418" s="26"/>
      <c r="AR418" s="26"/>
      <c r="AS418" s="26"/>
      <c r="AT418" s="26"/>
      <c r="AU418" s="26"/>
      <c r="AV418" s="26"/>
      <c r="AW418" s="26"/>
      <c r="AX418" s="26"/>
      <c r="AY418" s="26"/>
      <c r="AZ418" s="26"/>
      <c r="BA418" s="26"/>
      <c r="BB418" s="26"/>
      <c r="BD418" s="26"/>
    </row>
    <row r="419" ht="15.75" customHeight="1">
      <c r="C419" s="66"/>
      <c r="D419" s="83"/>
      <c r="L419" s="75"/>
      <c r="R419" s="74"/>
      <c r="V419" s="26"/>
      <c r="X419" s="78"/>
      <c r="AF419" s="75"/>
      <c r="AH419" s="26"/>
      <c r="AJ419" s="26"/>
      <c r="AK419" s="26"/>
      <c r="AL419" s="75"/>
      <c r="AN419" s="74"/>
      <c r="AO419" s="26"/>
      <c r="AP419" s="26"/>
      <c r="AQ419" s="26"/>
      <c r="AR419" s="26"/>
      <c r="AS419" s="26"/>
      <c r="AT419" s="26"/>
      <c r="AU419" s="26"/>
      <c r="AV419" s="26"/>
      <c r="AW419" s="26"/>
      <c r="AX419" s="26"/>
      <c r="AY419" s="26"/>
      <c r="AZ419" s="26"/>
      <c r="BA419" s="26"/>
      <c r="BB419" s="26"/>
      <c r="BD419" s="26"/>
    </row>
    <row r="420" ht="15.75" customHeight="1">
      <c r="C420" s="66"/>
      <c r="D420" s="83"/>
      <c r="L420" s="75"/>
      <c r="R420" s="74"/>
      <c r="V420" s="26"/>
      <c r="X420" s="78"/>
      <c r="AF420" s="75"/>
      <c r="AH420" s="26"/>
      <c r="AJ420" s="26"/>
      <c r="AK420" s="26"/>
      <c r="AL420" s="75"/>
      <c r="AN420" s="74"/>
      <c r="AO420" s="26"/>
      <c r="AP420" s="26"/>
      <c r="AQ420" s="26"/>
      <c r="AR420" s="26"/>
      <c r="AS420" s="26"/>
      <c r="AT420" s="26"/>
      <c r="AU420" s="26"/>
      <c r="AV420" s="26"/>
      <c r="AW420" s="26"/>
      <c r="AX420" s="26"/>
      <c r="AY420" s="26"/>
      <c r="AZ420" s="26"/>
      <c r="BA420" s="26"/>
      <c r="BB420" s="26"/>
      <c r="BD420" s="26"/>
    </row>
    <row r="421" ht="15.75" customHeight="1">
      <c r="C421" s="66"/>
      <c r="D421" s="83"/>
      <c r="L421" s="75"/>
      <c r="R421" s="74"/>
      <c r="V421" s="26"/>
      <c r="X421" s="78"/>
      <c r="AF421" s="75"/>
      <c r="AH421" s="26"/>
      <c r="AJ421" s="26"/>
      <c r="AK421" s="26"/>
      <c r="AL421" s="75"/>
      <c r="AN421" s="74"/>
      <c r="AO421" s="26"/>
      <c r="AP421" s="26"/>
      <c r="AQ421" s="26"/>
      <c r="AR421" s="26"/>
      <c r="AS421" s="26"/>
      <c r="AT421" s="26"/>
      <c r="AU421" s="26"/>
      <c r="AV421" s="26"/>
      <c r="AW421" s="26"/>
      <c r="AX421" s="26"/>
      <c r="AY421" s="26"/>
      <c r="AZ421" s="26"/>
      <c r="BA421" s="26"/>
      <c r="BB421" s="26"/>
      <c r="BD421" s="26"/>
    </row>
    <row r="422" ht="15.75" customHeight="1">
      <c r="C422" s="66"/>
      <c r="D422" s="83"/>
      <c r="L422" s="75"/>
      <c r="R422" s="74"/>
      <c r="V422" s="26"/>
      <c r="X422" s="78"/>
      <c r="AF422" s="75"/>
      <c r="AH422" s="26"/>
      <c r="AJ422" s="26"/>
      <c r="AK422" s="26"/>
      <c r="AL422" s="75"/>
      <c r="AN422" s="74"/>
      <c r="AO422" s="26"/>
      <c r="AP422" s="26"/>
      <c r="AQ422" s="26"/>
      <c r="AR422" s="26"/>
      <c r="AS422" s="26"/>
      <c r="AT422" s="26"/>
      <c r="AU422" s="26"/>
      <c r="AV422" s="26"/>
      <c r="AW422" s="26"/>
      <c r="AX422" s="26"/>
      <c r="AY422" s="26"/>
      <c r="AZ422" s="26"/>
      <c r="BA422" s="26"/>
      <c r="BB422" s="26"/>
      <c r="BD422" s="26"/>
    </row>
    <row r="423" ht="15.75" customHeight="1">
      <c r="C423" s="66"/>
      <c r="D423" s="83"/>
      <c r="L423" s="75"/>
      <c r="R423" s="74"/>
      <c r="V423" s="26"/>
      <c r="X423" s="78"/>
      <c r="AF423" s="75"/>
      <c r="AH423" s="26"/>
      <c r="AJ423" s="26"/>
      <c r="AK423" s="26"/>
      <c r="AL423" s="75"/>
      <c r="AN423" s="74"/>
      <c r="AO423" s="26"/>
      <c r="AP423" s="26"/>
      <c r="AQ423" s="26"/>
      <c r="AR423" s="26"/>
      <c r="AS423" s="26"/>
      <c r="AT423" s="26"/>
      <c r="AU423" s="26"/>
      <c r="AV423" s="26"/>
      <c r="AW423" s="26"/>
      <c r="AX423" s="26"/>
      <c r="AY423" s="26"/>
      <c r="AZ423" s="26"/>
      <c r="BA423" s="26"/>
      <c r="BB423" s="26"/>
      <c r="BD423" s="26"/>
    </row>
    <row r="424" ht="15.75" customHeight="1">
      <c r="C424" s="66"/>
      <c r="D424" s="83"/>
      <c r="L424" s="75"/>
      <c r="R424" s="74"/>
      <c r="V424" s="26"/>
      <c r="X424" s="78"/>
      <c r="AF424" s="75"/>
      <c r="AH424" s="26"/>
      <c r="AJ424" s="26"/>
      <c r="AK424" s="26"/>
      <c r="AL424" s="75"/>
      <c r="AN424" s="74"/>
      <c r="AO424" s="26"/>
      <c r="AP424" s="26"/>
      <c r="AQ424" s="26"/>
      <c r="AR424" s="26"/>
      <c r="AS424" s="26"/>
      <c r="AT424" s="26"/>
      <c r="AU424" s="26"/>
      <c r="AV424" s="26"/>
      <c r="AW424" s="26"/>
      <c r="AX424" s="26"/>
      <c r="AY424" s="26"/>
      <c r="AZ424" s="26"/>
      <c r="BA424" s="26"/>
      <c r="BB424" s="26"/>
      <c r="BD424" s="26"/>
    </row>
    <row r="425" ht="15.75" customHeight="1">
      <c r="C425" s="66"/>
      <c r="D425" s="83"/>
      <c r="L425" s="75"/>
      <c r="R425" s="74"/>
      <c r="V425" s="26"/>
      <c r="X425" s="78"/>
      <c r="AF425" s="75"/>
      <c r="AH425" s="26"/>
      <c r="AJ425" s="26"/>
      <c r="AK425" s="26"/>
      <c r="AL425" s="75"/>
      <c r="AN425" s="74"/>
      <c r="AO425" s="26"/>
      <c r="AP425" s="26"/>
      <c r="AQ425" s="26"/>
      <c r="AR425" s="26"/>
      <c r="AS425" s="26"/>
      <c r="AT425" s="26"/>
      <c r="AU425" s="26"/>
      <c r="AV425" s="26"/>
      <c r="AW425" s="26"/>
      <c r="AX425" s="26"/>
      <c r="AY425" s="26"/>
      <c r="AZ425" s="26"/>
      <c r="BA425" s="26"/>
      <c r="BB425" s="26"/>
      <c r="BD425" s="26"/>
    </row>
    <row r="426" ht="15.75" customHeight="1">
      <c r="C426" s="66"/>
      <c r="D426" s="83"/>
      <c r="L426" s="75"/>
      <c r="R426" s="74"/>
      <c r="V426" s="26"/>
      <c r="X426" s="78"/>
      <c r="AF426" s="75"/>
      <c r="AH426" s="26"/>
      <c r="AJ426" s="26"/>
      <c r="AK426" s="26"/>
      <c r="AL426" s="75"/>
      <c r="AN426" s="74"/>
      <c r="AO426" s="26"/>
      <c r="AP426" s="26"/>
      <c r="AQ426" s="26"/>
      <c r="AR426" s="26"/>
      <c r="AS426" s="26"/>
      <c r="AT426" s="26"/>
      <c r="AU426" s="26"/>
      <c r="AV426" s="26"/>
      <c r="AW426" s="26"/>
      <c r="AX426" s="26"/>
      <c r="AY426" s="26"/>
      <c r="AZ426" s="26"/>
      <c r="BA426" s="26"/>
      <c r="BB426" s="26"/>
      <c r="BD426" s="26"/>
    </row>
    <row r="427" ht="15.75" customHeight="1">
      <c r="C427" s="66"/>
      <c r="D427" s="83"/>
      <c r="L427" s="75"/>
      <c r="R427" s="74"/>
      <c r="V427" s="26"/>
      <c r="X427" s="78"/>
      <c r="AF427" s="75"/>
      <c r="AH427" s="26"/>
      <c r="AJ427" s="26"/>
      <c r="AK427" s="26"/>
      <c r="AL427" s="75"/>
      <c r="AN427" s="74"/>
      <c r="AO427" s="26"/>
      <c r="AP427" s="26"/>
      <c r="AQ427" s="26"/>
      <c r="AR427" s="26"/>
      <c r="AS427" s="26"/>
      <c r="AT427" s="26"/>
      <c r="AU427" s="26"/>
      <c r="AV427" s="26"/>
      <c r="AW427" s="26"/>
      <c r="AX427" s="26"/>
      <c r="AY427" s="26"/>
      <c r="AZ427" s="26"/>
      <c r="BA427" s="26"/>
      <c r="BB427" s="26"/>
      <c r="BD427" s="26"/>
    </row>
    <row r="428" ht="15.75" customHeight="1">
      <c r="C428" s="66"/>
      <c r="D428" s="83"/>
      <c r="L428" s="75"/>
      <c r="R428" s="74"/>
      <c r="V428" s="26"/>
      <c r="X428" s="78"/>
      <c r="AF428" s="75"/>
      <c r="AH428" s="26"/>
      <c r="AJ428" s="26"/>
      <c r="AK428" s="26"/>
      <c r="AL428" s="75"/>
      <c r="AN428" s="74"/>
      <c r="AO428" s="26"/>
      <c r="AP428" s="26"/>
      <c r="AQ428" s="26"/>
      <c r="AR428" s="26"/>
      <c r="AS428" s="26"/>
      <c r="AT428" s="26"/>
      <c r="AU428" s="26"/>
      <c r="AV428" s="26"/>
      <c r="AW428" s="26"/>
      <c r="AX428" s="26"/>
      <c r="AY428" s="26"/>
      <c r="AZ428" s="26"/>
      <c r="BA428" s="26"/>
      <c r="BB428" s="26"/>
      <c r="BD428" s="26"/>
    </row>
    <row r="429" ht="15.75" customHeight="1">
      <c r="C429" s="66"/>
      <c r="D429" s="83"/>
      <c r="L429" s="75"/>
      <c r="R429" s="74"/>
      <c r="V429" s="26"/>
      <c r="X429" s="78"/>
      <c r="AF429" s="75"/>
      <c r="AH429" s="26"/>
      <c r="AJ429" s="26"/>
      <c r="AK429" s="26"/>
      <c r="AL429" s="75"/>
      <c r="AN429" s="74"/>
      <c r="AO429" s="26"/>
      <c r="AP429" s="26"/>
      <c r="AQ429" s="26"/>
      <c r="AR429" s="26"/>
      <c r="AS429" s="26"/>
      <c r="AT429" s="26"/>
      <c r="AU429" s="26"/>
      <c r="AV429" s="26"/>
      <c r="AW429" s="26"/>
      <c r="AX429" s="26"/>
      <c r="AY429" s="26"/>
      <c r="AZ429" s="26"/>
      <c r="BA429" s="26"/>
      <c r="BB429" s="26"/>
      <c r="BD429" s="26"/>
    </row>
    <row r="430" ht="15.75" customHeight="1">
      <c r="C430" s="66"/>
      <c r="D430" s="83"/>
      <c r="L430" s="75"/>
      <c r="R430" s="74"/>
      <c r="V430" s="26"/>
      <c r="X430" s="78"/>
      <c r="AF430" s="75"/>
      <c r="AH430" s="26"/>
      <c r="AJ430" s="26"/>
      <c r="AK430" s="26"/>
      <c r="AL430" s="75"/>
      <c r="AN430" s="74"/>
      <c r="AO430" s="26"/>
      <c r="AP430" s="26"/>
      <c r="AQ430" s="26"/>
      <c r="AR430" s="26"/>
      <c r="AS430" s="26"/>
      <c r="AT430" s="26"/>
      <c r="AU430" s="26"/>
      <c r="AV430" s="26"/>
      <c r="AW430" s="26"/>
      <c r="AX430" s="26"/>
      <c r="AY430" s="26"/>
      <c r="AZ430" s="26"/>
      <c r="BA430" s="26"/>
      <c r="BB430" s="26"/>
      <c r="BD430" s="26"/>
    </row>
    <row r="431" ht="15.75" customHeight="1">
      <c r="C431" s="66"/>
      <c r="D431" s="83"/>
      <c r="L431" s="75"/>
      <c r="R431" s="74"/>
      <c r="V431" s="26"/>
      <c r="X431" s="78"/>
      <c r="AF431" s="75"/>
      <c r="AH431" s="26"/>
      <c r="AJ431" s="26"/>
      <c r="AK431" s="26"/>
      <c r="AL431" s="75"/>
      <c r="AN431" s="74"/>
      <c r="AO431" s="26"/>
      <c r="AP431" s="26"/>
      <c r="AQ431" s="26"/>
      <c r="AR431" s="26"/>
      <c r="AS431" s="26"/>
      <c r="AT431" s="26"/>
      <c r="AU431" s="26"/>
      <c r="AV431" s="26"/>
      <c r="AW431" s="26"/>
      <c r="AX431" s="26"/>
      <c r="AY431" s="26"/>
      <c r="AZ431" s="26"/>
      <c r="BA431" s="26"/>
      <c r="BB431" s="26"/>
      <c r="BD431" s="26"/>
    </row>
    <row r="432" ht="15.75" customHeight="1">
      <c r="C432" s="66"/>
      <c r="D432" s="83"/>
      <c r="L432" s="75"/>
      <c r="R432" s="74"/>
      <c r="V432" s="26"/>
      <c r="X432" s="78"/>
      <c r="AF432" s="75"/>
      <c r="AH432" s="26"/>
      <c r="AJ432" s="26"/>
      <c r="AK432" s="26"/>
      <c r="AL432" s="75"/>
      <c r="AN432" s="74"/>
      <c r="AO432" s="26"/>
      <c r="AP432" s="26"/>
      <c r="AQ432" s="26"/>
      <c r="AR432" s="26"/>
      <c r="AS432" s="26"/>
      <c r="AT432" s="26"/>
      <c r="AU432" s="26"/>
      <c r="AV432" s="26"/>
      <c r="AW432" s="26"/>
      <c r="AX432" s="26"/>
      <c r="AY432" s="26"/>
      <c r="AZ432" s="26"/>
      <c r="BA432" s="26"/>
      <c r="BB432" s="26"/>
      <c r="BD432" s="26"/>
    </row>
    <row r="433" ht="15.75" customHeight="1">
      <c r="C433" s="66"/>
      <c r="D433" s="83"/>
      <c r="L433" s="75"/>
      <c r="R433" s="74"/>
      <c r="V433" s="26"/>
      <c r="X433" s="78"/>
      <c r="AF433" s="75"/>
      <c r="AH433" s="26"/>
      <c r="AJ433" s="26"/>
      <c r="AK433" s="26"/>
      <c r="AL433" s="75"/>
      <c r="AN433" s="74"/>
      <c r="AO433" s="26"/>
      <c r="AP433" s="26"/>
      <c r="AQ433" s="26"/>
      <c r="AR433" s="26"/>
      <c r="AS433" s="26"/>
      <c r="AT433" s="26"/>
      <c r="AU433" s="26"/>
      <c r="AV433" s="26"/>
      <c r="AW433" s="26"/>
      <c r="AX433" s="26"/>
      <c r="AY433" s="26"/>
      <c r="AZ433" s="26"/>
      <c r="BA433" s="26"/>
      <c r="BB433" s="26"/>
      <c r="BD433" s="26"/>
    </row>
    <row r="434" ht="15.75" customHeight="1">
      <c r="C434" s="66"/>
      <c r="D434" s="83"/>
      <c r="L434" s="75"/>
      <c r="R434" s="74"/>
      <c r="V434" s="26"/>
      <c r="X434" s="78"/>
      <c r="AF434" s="75"/>
      <c r="AH434" s="26"/>
      <c r="AJ434" s="26"/>
      <c r="AK434" s="26"/>
      <c r="AL434" s="75"/>
      <c r="AN434" s="74"/>
      <c r="AO434" s="26"/>
      <c r="AP434" s="26"/>
      <c r="AQ434" s="26"/>
      <c r="AR434" s="26"/>
      <c r="AS434" s="26"/>
      <c r="AT434" s="26"/>
      <c r="AU434" s="26"/>
      <c r="AV434" s="26"/>
      <c r="AW434" s="26"/>
      <c r="AX434" s="26"/>
      <c r="AY434" s="26"/>
      <c r="AZ434" s="26"/>
      <c r="BA434" s="26"/>
      <c r="BB434" s="26"/>
      <c r="BD434" s="26"/>
    </row>
    <row r="435" ht="15.75" customHeight="1">
      <c r="C435" s="66"/>
      <c r="D435" s="83"/>
      <c r="L435" s="75"/>
      <c r="R435" s="74"/>
      <c r="V435" s="26"/>
      <c r="X435" s="78"/>
      <c r="AF435" s="75"/>
      <c r="AH435" s="26"/>
      <c r="AJ435" s="26"/>
      <c r="AK435" s="26"/>
      <c r="AL435" s="75"/>
      <c r="AN435" s="74"/>
      <c r="AO435" s="26"/>
      <c r="AP435" s="26"/>
      <c r="AQ435" s="26"/>
      <c r="AR435" s="26"/>
      <c r="AS435" s="26"/>
      <c r="AT435" s="26"/>
      <c r="AU435" s="26"/>
      <c r="AV435" s="26"/>
      <c r="AW435" s="26"/>
      <c r="AX435" s="26"/>
      <c r="AY435" s="26"/>
      <c r="AZ435" s="26"/>
      <c r="BA435" s="26"/>
      <c r="BB435" s="26"/>
      <c r="BD435" s="26"/>
    </row>
    <row r="436" ht="15.75" customHeight="1">
      <c r="C436" s="66"/>
      <c r="D436" s="83"/>
      <c r="L436" s="75"/>
      <c r="R436" s="74"/>
      <c r="V436" s="26"/>
      <c r="X436" s="78"/>
      <c r="AF436" s="75"/>
      <c r="AH436" s="26"/>
      <c r="AJ436" s="26"/>
      <c r="AK436" s="26"/>
      <c r="AL436" s="75"/>
      <c r="AN436" s="74"/>
      <c r="AO436" s="26"/>
      <c r="AP436" s="26"/>
      <c r="AQ436" s="26"/>
      <c r="AR436" s="26"/>
      <c r="AS436" s="26"/>
      <c r="AT436" s="26"/>
      <c r="AU436" s="26"/>
      <c r="AV436" s="26"/>
      <c r="AW436" s="26"/>
      <c r="AX436" s="26"/>
      <c r="AY436" s="26"/>
      <c r="AZ436" s="26"/>
      <c r="BA436" s="26"/>
      <c r="BB436" s="26"/>
      <c r="BD436" s="26"/>
    </row>
    <row r="437" ht="15.75" customHeight="1">
      <c r="C437" s="66"/>
      <c r="D437" s="83"/>
      <c r="L437" s="75"/>
      <c r="R437" s="74"/>
      <c r="V437" s="26"/>
      <c r="X437" s="78"/>
      <c r="AF437" s="75"/>
      <c r="AH437" s="26"/>
      <c r="AJ437" s="26"/>
      <c r="AK437" s="26"/>
      <c r="AL437" s="75"/>
      <c r="AN437" s="74"/>
      <c r="AO437" s="26"/>
      <c r="AP437" s="26"/>
      <c r="AQ437" s="26"/>
      <c r="AR437" s="26"/>
      <c r="AS437" s="26"/>
      <c r="AT437" s="26"/>
      <c r="AU437" s="26"/>
      <c r="AV437" s="26"/>
      <c r="AW437" s="26"/>
      <c r="AX437" s="26"/>
      <c r="AY437" s="26"/>
      <c r="AZ437" s="26"/>
      <c r="BA437" s="26"/>
      <c r="BB437" s="26"/>
      <c r="BD437" s="26"/>
    </row>
    <row r="438" ht="15.75" customHeight="1">
      <c r="C438" s="66"/>
      <c r="D438" s="83"/>
      <c r="L438" s="75"/>
      <c r="R438" s="74"/>
      <c r="V438" s="26"/>
      <c r="X438" s="78"/>
      <c r="AF438" s="75"/>
      <c r="AH438" s="26"/>
      <c r="AJ438" s="26"/>
      <c r="AK438" s="26"/>
      <c r="AL438" s="75"/>
      <c r="AN438" s="74"/>
      <c r="AO438" s="26"/>
      <c r="AP438" s="26"/>
      <c r="AQ438" s="26"/>
      <c r="AR438" s="26"/>
      <c r="AS438" s="26"/>
      <c r="AT438" s="26"/>
      <c r="AU438" s="26"/>
      <c r="AV438" s="26"/>
      <c r="AW438" s="26"/>
      <c r="AX438" s="26"/>
      <c r="AY438" s="26"/>
      <c r="AZ438" s="26"/>
      <c r="BA438" s="26"/>
      <c r="BB438" s="26"/>
      <c r="BD438" s="26"/>
    </row>
    <row r="439" ht="15.75" customHeight="1">
      <c r="C439" s="66"/>
      <c r="D439" s="83"/>
      <c r="L439" s="75"/>
      <c r="R439" s="74"/>
      <c r="V439" s="26"/>
      <c r="X439" s="78"/>
      <c r="AF439" s="75"/>
      <c r="AH439" s="26"/>
      <c r="AJ439" s="26"/>
      <c r="AK439" s="26"/>
      <c r="AL439" s="75"/>
      <c r="AN439" s="74"/>
      <c r="AO439" s="26"/>
      <c r="AP439" s="26"/>
      <c r="AQ439" s="26"/>
      <c r="AR439" s="26"/>
      <c r="AS439" s="26"/>
      <c r="AT439" s="26"/>
      <c r="AU439" s="26"/>
      <c r="AV439" s="26"/>
      <c r="AW439" s="26"/>
      <c r="AX439" s="26"/>
      <c r="AY439" s="26"/>
      <c r="AZ439" s="26"/>
      <c r="BA439" s="26"/>
      <c r="BB439" s="26"/>
      <c r="BD439" s="26"/>
    </row>
    <row r="440" ht="15.75" customHeight="1">
      <c r="C440" s="66"/>
      <c r="D440" s="83"/>
      <c r="L440" s="75"/>
      <c r="R440" s="74"/>
      <c r="V440" s="26"/>
      <c r="X440" s="78"/>
      <c r="AF440" s="75"/>
      <c r="AH440" s="26"/>
      <c r="AJ440" s="26"/>
      <c r="AK440" s="26"/>
      <c r="AL440" s="75"/>
      <c r="AN440" s="74"/>
      <c r="AO440" s="26"/>
      <c r="AP440" s="26"/>
      <c r="AQ440" s="26"/>
      <c r="AR440" s="26"/>
      <c r="AS440" s="26"/>
      <c r="AT440" s="26"/>
      <c r="AU440" s="26"/>
      <c r="AV440" s="26"/>
      <c r="AW440" s="26"/>
      <c r="AX440" s="26"/>
      <c r="AY440" s="26"/>
      <c r="AZ440" s="26"/>
      <c r="BA440" s="26"/>
      <c r="BB440" s="26"/>
      <c r="BD440" s="26"/>
    </row>
    <row r="441" ht="15.75" customHeight="1">
      <c r="C441" s="66"/>
      <c r="D441" s="83"/>
      <c r="L441" s="75"/>
      <c r="R441" s="74"/>
      <c r="V441" s="26"/>
      <c r="X441" s="78"/>
      <c r="AF441" s="75"/>
      <c r="AH441" s="26"/>
      <c r="AJ441" s="26"/>
      <c r="AK441" s="26"/>
      <c r="AL441" s="75"/>
      <c r="AN441" s="74"/>
      <c r="AO441" s="26"/>
      <c r="AP441" s="26"/>
      <c r="AQ441" s="26"/>
      <c r="AR441" s="26"/>
      <c r="AS441" s="26"/>
      <c r="AT441" s="26"/>
      <c r="AU441" s="26"/>
      <c r="AV441" s="26"/>
      <c r="AW441" s="26"/>
      <c r="AX441" s="26"/>
      <c r="AY441" s="26"/>
      <c r="AZ441" s="26"/>
      <c r="BA441" s="26"/>
      <c r="BB441" s="26"/>
      <c r="BD441" s="26"/>
    </row>
    <row r="442" ht="15.75" customHeight="1">
      <c r="C442" s="66"/>
      <c r="D442" s="83"/>
      <c r="L442" s="75"/>
      <c r="R442" s="74"/>
      <c r="V442" s="26"/>
      <c r="X442" s="78"/>
      <c r="AF442" s="75"/>
      <c r="AH442" s="26"/>
      <c r="AJ442" s="26"/>
      <c r="AK442" s="26"/>
      <c r="AL442" s="75"/>
      <c r="AN442" s="74"/>
      <c r="AO442" s="26"/>
      <c r="AP442" s="26"/>
      <c r="AQ442" s="26"/>
      <c r="AR442" s="26"/>
      <c r="AS442" s="26"/>
      <c r="AT442" s="26"/>
      <c r="AU442" s="26"/>
      <c r="AV442" s="26"/>
      <c r="AW442" s="26"/>
      <c r="AX442" s="26"/>
      <c r="AY442" s="26"/>
      <c r="AZ442" s="26"/>
      <c r="BA442" s="26"/>
      <c r="BB442" s="26"/>
      <c r="BD442" s="26"/>
    </row>
    <row r="443" ht="15.75" customHeight="1">
      <c r="C443" s="66"/>
      <c r="D443" s="83"/>
      <c r="L443" s="75"/>
      <c r="R443" s="74"/>
      <c r="V443" s="26"/>
      <c r="X443" s="78"/>
      <c r="AF443" s="75"/>
      <c r="AH443" s="26"/>
      <c r="AJ443" s="26"/>
      <c r="AK443" s="26"/>
      <c r="AL443" s="75"/>
      <c r="AN443" s="74"/>
      <c r="AO443" s="26"/>
      <c r="AP443" s="26"/>
      <c r="AQ443" s="26"/>
      <c r="AR443" s="26"/>
      <c r="AS443" s="26"/>
      <c r="AT443" s="26"/>
      <c r="AU443" s="26"/>
      <c r="AV443" s="26"/>
      <c r="AW443" s="26"/>
      <c r="AX443" s="26"/>
      <c r="AY443" s="26"/>
      <c r="AZ443" s="26"/>
      <c r="BA443" s="26"/>
      <c r="BB443" s="26"/>
      <c r="BD443" s="26"/>
    </row>
    <row r="444" ht="15.75" customHeight="1">
      <c r="C444" s="66"/>
      <c r="D444" s="83"/>
      <c r="L444" s="75"/>
      <c r="R444" s="74"/>
      <c r="V444" s="26"/>
      <c r="X444" s="78"/>
      <c r="AF444" s="75"/>
      <c r="AH444" s="26"/>
      <c r="AJ444" s="26"/>
      <c r="AK444" s="26"/>
      <c r="AL444" s="75"/>
      <c r="AN444" s="74"/>
      <c r="AO444" s="26"/>
      <c r="AP444" s="26"/>
      <c r="AQ444" s="26"/>
      <c r="AR444" s="26"/>
      <c r="AS444" s="26"/>
      <c r="AT444" s="26"/>
      <c r="AU444" s="26"/>
      <c r="AV444" s="26"/>
      <c r="AW444" s="26"/>
      <c r="AX444" s="26"/>
      <c r="AY444" s="26"/>
      <c r="AZ444" s="26"/>
      <c r="BA444" s="26"/>
      <c r="BB444" s="26"/>
      <c r="BD444" s="26"/>
    </row>
    <row r="445" ht="15.75" customHeight="1">
      <c r="C445" s="66"/>
      <c r="D445" s="83"/>
      <c r="L445" s="75"/>
      <c r="R445" s="74"/>
      <c r="V445" s="26"/>
      <c r="X445" s="78"/>
      <c r="AF445" s="75"/>
      <c r="AH445" s="26"/>
      <c r="AJ445" s="26"/>
      <c r="AK445" s="26"/>
      <c r="AL445" s="75"/>
      <c r="AN445" s="74"/>
      <c r="AO445" s="26"/>
      <c r="AP445" s="26"/>
      <c r="AQ445" s="26"/>
      <c r="AR445" s="26"/>
      <c r="AS445" s="26"/>
      <c r="AT445" s="26"/>
      <c r="AU445" s="26"/>
      <c r="AV445" s="26"/>
      <c r="AW445" s="26"/>
      <c r="AX445" s="26"/>
      <c r="AY445" s="26"/>
      <c r="AZ445" s="26"/>
      <c r="BA445" s="26"/>
      <c r="BB445" s="26"/>
      <c r="BD445" s="26"/>
    </row>
    <row r="446" ht="15.75" customHeight="1">
      <c r="C446" s="66"/>
      <c r="D446" s="83"/>
      <c r="L446" s="75"/>
      <c r="R446" s="74"/>
      <c r="V446" s="26"/>
      <c r="X446" s="78"/>
      <c r="AF446" s="75"/>
      <c r="AH446" s="26"/>
      <c r="AJ446" s="26"/>
      <c r="AK446" s="26"/>
      <c r="AL446" s="75"/>
      <c r="AN446" s="74"/>
      <c r="AO446" s="26"/>
      <c r="AP446" s="26"/>
      <c r="AQ446" s="26"/>
      <c r="AR446" s="26"/>
      <c r="AS446" s="26"/>
      <c r="AT446" s="26"/>
      <c r="AU446" s="26"/>
      <c r="AV446" s="26"/>
      <c r="AW446" s="26"/>
      <c r="AX446" s="26"/>
      <c r="AY446" s="26"/>
      <c r="AZ446" s="26"/>
      <c r="BA446" s="26"/>
      <c r="BB446" s="26"/>
      <c r="BD446" s="26"/>
    </row>
    <row r="447" ht="15.75" customHeight="1">
      <c r="C447" s="66"/>
      <c r="D447" s="83"/>
      <c r="L447" s="75"/>
      <c r="R447" s="74"/>
      <c r="V447" s="26"/>
      <c r="X447" s="78"/>
      <c r="AF447" s="75"/>
      <c r="AH447" s="26"/>
      <c r="AJ447" s="26"/>
      <c r="AK447" s="26"/>
      <c r="AL447" s="75"/>
      <c r="AN447" s="74"/>
      <c r="AO447" s="26"/>
      <c r="AP447" s="26"/>
      <c r="AQ447" s="26"/>
      <c r="AR447" s="26"/>
      <c r="AS447" s="26"/>
      <c r="AT447" s="26"/>
      <c r="AU447" s="26"/>
      <c r="AV447" s="26"/>
      <c r="AW447" s="26"/>
      <c r="AX447" s="26"/>
      <c r="AY447" s="26"/>
      <c r="AZ447" s="26"/>
      <c r="BA447" s="26"/>
      <c r="BB447" s="26"/>
      <c r="BD447" s="26"/>
    </row>
    <row r="448" ht="15.75" customHeight="1">
      <c r="C448" s="66"/>
      <c r="D448" s="83"/>
      <c r="L448" s="75"/>
      <c r="R448" s="74"/>
      <c r="V448" s="26"/>
      <c r="X448" s="78"/>
      <c r="AF448" s="75"/>
      <c r="AH448" s="26"/>
      <c r="AJ448" s="26"/>
      <c r="AK448" s="26"/>
      <c r="AL448" s="75"/>
      <c r="AN448" s="74"/>
      <c r="AO448" s="26"/>
      <c r="AP448" s="26"/>
      <c r="AQ448" s="26"/>
      <c r="AR448" s="26"/>
      <c r="AS448" s="26"/>
      <c r="AT448" s="26"/>
      <c r="AU448" s="26"/>
      <c r="AV448" s="26"/>
      <c r="AW448" s="26"/>
      <c r="AX448" s="26"/>
      <c r="AY448" s="26"/>
      <c r="AZ448" s="26"/>
      <c r="BA448" s="26"/>
      <c r="BB448" s="26"/>
      <c r="BD448" s="26"/>
    </row>
    <row r="449" ht="15.75" customHeight="1">
      <c r="C449" s="66"/>
      <c r="D449" s="83"/>
      <c r="L449" s="75"/>
      <c r="R449" s="74"/>
      <c r="V449" s="26"/>
      <c r="X449" s="78"/>
      <c r="AF449" s="75"/>
      <c r="AH449" s="26"/>
      <c r="AJ449" s="26"/>
      <c r="AK449" s="26"/>
      <c r="AL449" s="75"/>
      <c r="AN449" s="74"/>
      <c r="AO449" s="26"/>
      <c r="AP449" s="26"/>
      <c r="AQ449" s="26"/>
      <c r="AR449" s="26"/>
      <c r="AS449" s="26"/>
      <c r="AT449" s="26"/>
      <c r="AU449" s="26"/>
      <c r="AV449" s="26"/>
      <c r="AW449" s="26"/>
      <c r="AX449" s="26"/>
      <c r="AY449" s="26"/>
      <c r="AZ449" s="26"/>
      <c r="BA449" s="26"/>
      <c r="BB449" s="26"/>
      <c r="BD449" s="26"/>
    </row>
    <row r="450" ht="15.75" customHeight="1">
      <c r="C450" s="66"/>
      <c r="D450" s="83"/>
      <c r="L450" s="75"/>
      <c r="R450" s="74"/>
      <c r="V450" s="26"/>
      <c r="X450" s="78"/>
      <c r="AF450" s="75"/>
      <c r="AH450" s="26"/>
      <c r="AJ450" s="26"/>
      <c r="AK450" s="26"/>
      <c r="AL450" s="75"/>
      <c r="AN450" s="74"/>
      <c r="AO450" s="26"/>
      <c r="AP450" s="26"/>
      <c r="AQ450" s="26"/>
      <c r="AR450" s="26"/>
      <c r="AS450" s="26"/>
      <c r="AT450" s="26"/>
      <c r="AU450" s="26"/>
      <c r="AV450" s="26"/>
      <c r="AW450" s="26"/>
      <c r="AX450" s="26"/>
      <c r="AY450" s="26"/>
      <c r="AZ450" s="26"/>
      <c r="BA450" s="26"/>
      <c r="BB450" s="26"/>
      <c r="BD450" s="26"/>
    </row>
    <row r="451" ht="15.75" customHeight="1">
      <c r="C451" s="66"/>
      <c r="D451" s="83"/>
      <c r="L451" s="75"/>
      <c r="R451" s="74"/>
      <c r="V451" s="26"/>
      <c r="X451" s="78"/>
      <c r="AF451" s="75"/>
      <c r="AH451" s="26"/>
      <c r="AJ451" s="26"/>
      <c r="AK451" s="26"/>
      <c r="AL451" s="75"/>
      <c r="AN451" s="74"/>
      <c r="AO451" s="26"/>
      <c r="AP451" s="26"/>
      <c r="AQ451" s="26"/>
      <c r="AR451" s="26"/>
      <c r="AS451" s="26"/>
      <c r="AT451" s="26"/>
      <c r="AU451" s="26"/>
      <c r="AV451" s="26"/>
      <c r="AW451" s="26"/>
      <c r="AX451" s="26"/>
      <c r="AY451" s="26"/>
      <c r="AZ451" s="26"/>
      <c r="BA451" s="26"/>
      <c r="BB451" s="26"/>
      <c r="BD451" s="26"/>
    </row>
    <row r="452" ht="15.75" customHeight="1">
      <c r="C452" s="66"/>
      <c r="D452" s="83"/>
      <c r="L452" s="75"/>
      <c r="R452" s="74"/>
      <c r="V452" s="26"/>
      <c r="X452" s="78"/>
      <c r="AF452" s="75"/>
      <c r="AH452" s="26"/>
      <c r="AJ452" s="26"/>
      <c r="AK452" s="26"/>
      <c r="AL452" s="75"/>
      <c r="AN452" s="74"/>
      <c r="AO452" s="26"/>
      <c r="AP452" s="26"/>
      <c r="AQ452" s="26"/>
      <c r="AR452" s="26"/>
      <c r="AS452" s="26"/>
      <c r="AT452" s="26"/>
      <c r="AU452" s="26"/>
      <c r="AV452" s="26"/>
      <c r="AW452" s="26"/>
      <c r="AX452" s="26"/>
      <c r="AY452" s="26"/>
      <c r="AZ452" s="26"/>
      <c r="BA452" s="26"/>
      <c r="BB452" s="26"/>
      <c r="BD452" s="26"/>
    </row>
    <row r="453" ht="15.75" customHeight="1">
      <c r="C453" s="66"/>
      <c r="D453" s="83"/>
      <c r="L453" s="75"/>
      <c r="R453" s="74"/>
      <c r="V453" s="26"/>
      <c r="X453" s="78"/>
      <c r="AF453" s="75"/>
      <c r="AH453" s="26"/>
      <c r="AJ453" s="26"/>
      <c r="AK453" s="26"/>
      <c r="AL453" s="75"/>
      <c r="AN453" s="74"/>
      <c r="AO453" s="26"/>
      <c r="AP453" s="26"/>
      <c r="AQ453" s="26"/>
      <c r="AR453" s="26"/>
      <c r="AS453" s="26"/>
      <c r="AT453" s="26"/>
      <c r="AU453" s="26"/>
      <c r="AV453" s="26"/>
      <c r="AW453" s="26"/>
      <c r="AX453" s="26"/>
      <c r="AY453" s="26"/>
      <c r="AZ453" s="26"/>
      <c r="BA453" s="26"/>
      <c r="BB453" s="26"/>
      <c r="BD453" s="26"/>
    </row>
    <row r="454" ht="15.75" customHeight="1">
      <c r="C454" s="66"/>
      <c r="D454" s="83"/>
      <c r="L454" s="75"/>
      <c r="R454" s="74"/>
      <c r="V454" s="26"/>
      <c r="X454" s="78"/>
      <c r="AF454" s="75"/>
      <c r="AH454" s="26"/>
      <c r="AJ454" s="26"/>
      <c r="AK454" s="26"/>
      <c r="AL454" s="75"/>
      <c r="AN454" s="74"/>
      <c r="AO454" s="26"/>
      <c r="AP454" s="26"/>
      <c r="AQ454" s="26"/>
      <c r="AR454" s="26"/>
      <c r="AS454" s="26"/>
      <c r="AT454" s="26"/>
      <c r="AU454" s="26"/>
      <c r="AV454" s="26"/>
      <c r="AW454" s="26"/>
      <c r="AX454" s="26"/>
      <c r="AY454" s="26"/>
      <c r="AZ454" s="26"/>
      <c r="BA454" s="26"/>
      <c r="BB454" s="26"/>
      <c r="BD454" s="26"/>
    </row>
    <row r="455" ht="15.75" customHeight="1">
      <c r="C455" s="66"/>
      <c r="D455" s="83"/>
      <c r="L455" s="75"/>
      <c r="R455" s="74"/>
      <c r="V455" s="26"/>
      <c r="X455" s="78"/>
      <c r="AF455" s="75"/>
      <c r="AH455" s="26"/>
      <c r="AJ455" s="26"/>
      <c r="AK455" s="26"/>
      <c r="AL455" s="75"/>
      <c r="AN455" s="74"/>
      <c r="AO455" s="26"/>
      <c r="AP455" s="26"/>
      <c r="AQ455" s="26"/>
      <c r="AR455" s="26"/>
      <c r="AS455" s="26"/>
      <c r="AT455" s="26"/>
      <c r="AU455" s="26"/>
      <c r="AV455" s="26"/>
      <c r="AW455" s="26"/>
      <c r="AX455" s="26"/>
      <c r="AY455" s="26"/>
      <c r="AZ455" s="26"/>
      <c r="BA455" s="26"/>
      <c r="BB455" s="26"/>
      <c r="BD455" s="26"/>
    </row>
    <row r="456" ht="15.75" customHeight="1">
      <c r="C456" s="66"/>
      <c r="D456" s="83"/>
      <c r="L456" s="75"/>
      <c r="R456" s="74"/>
      <c r="V456" s="26"/>
      <c r="X456" s="78"/>
      <c r="AF456" s="75"/>
      <c r="AH456" s="26"/>
      <c r="AJ456" s="26"/>
      <c r="AK456" s="26"/>
      <c r="AL456" s="75"/>
      <c r="AN456" s="74"/>
      <c r="AO456" s="26"/>
      <c r="AP456" s="26"/>
      <c r="AQ456" s="26"/>
      <c r="AR456" s="26"/>
      <c r="AS456" s="26"/>
      <c r="AT456" s="26"/>
      <c r="AU456" s="26"/>
      <c r="AV456" s="26"/>
      <c r="AW456" s="26"/>
      <c r="AX456" s="26"/>
      <c r="AY456" s="26"/>
      <c r="AZ456" s="26"/>
      <c r="BA456" s="26"/>
      <c r="BB456" s="26"/>
      <c r="BD456" s="26"/>
    </row>
    <row r="457" ht="15.75" customHeight="1">
      <c r="C457" s="66"/>
      <c r="D457" s="83"/>
      <c r="L457" s="75"/>
      <c r="R457" s="74"/>
      <c r="V457" s="26"/>
      <c r="X457" s="78"/>
      <c r="AF457" s="75"/>
      <c r="AH457" s="26"/>
      <c r="AJ457" s="26"/>
      <c r="AK457" s="26"/>
      <c r="AL457" s="75"/>
      <c r="AN457" s="74"/>
      <c r="AO457" s="26"/>
      <c r="AP457" s="26"/>
      <c r="AQ457" s="26"/>
      <c r="AR457" s="26"/>
      <c r="AS457" s="26"/>
      <c r="AT457" s="26"/>
      <c r="AU457" s="26"/>
      <c r="AV457" s="26"/>
      <c r="AW457" s="26"/>
      <c r="AX457" s="26"/>
      <c r="AY457" s="26"/>
      <c r="AZ457" s="26"/>
      <c r="BA457" s="26"/>
      <c r="BB457" s="26"/>
      <c r="BD457" s="26"/>
    </row>
    <row r="458" ht="15.75" customHeight="1">
      <c r="C458" s="66"/>
      <c r="D458" s="83"/>
      <c r="L458" s="75"/>
      <c r="R458" s="74"/>
      <c r="V458" s="26"/>
      <c r="X458" s="78"/>
      <c r="AF458" s="75"/>
      <c r="AH458" s="26"/>
      <c r="AJ458" s="26"/>
      <c r="AK458" s="26"/>
      <c r="AL458" s="75"/>
      <c r="AN458" s="74"/>
      <c r="AO458" s="26"/>
      <c r="AP458" s="26"/>
      <c r="AQ458" s="26"/>
      <c r="AR458" s="26"/>
      <c r="AS458" s="26"/>
      <c r="AT458" s="26"/>
      <c r="AU458" s="26"/>
      <c r="AV458" s="26"/>
      <c r="AW458" s="26"/>
      <c r="AX458" s="26"/>
      <c r="AY458" s="26"/>
      <c r="AZ458" s="26"/>
      <c r="BA458" s="26"/>
      <c r="BB458" s="26"/>
      <c r="BD458" s="26"/>
    </row>
    <row r="459" ht="15.75" customHeight="1">
      <c r="C459" s="66"/>
      <c r="D459" s="83"/>
      <c r="L459" s="75"/>
      <c r="R459" s="74"/>
      <c r="V459" s="26"/>
      <c r="X459" s="78"/>
      <c r="AF459" s="75"/>
      <c r="AH459" s="26"/>
      <c r="AJ459" s="26"/>
      <c r="AK459" s="26"/>
      <c r="AL459" s="75"/>
      <c r="AN459" s="74"/>
      <c r="AO459" s="26"/>
      <c r="AP459" s="26"/>
      <c r="AQ459" s="26"/>
      <c r="AR459" s="26"/>
      <c r="AS459" s="26"/>
      <c r="AT459" s="26"/>
      <c r="AU459" s="26"/>
      <c r="AV459" s="26"/>
      <c r="AW459" s="26"/>
      <c r="AX459" s="26"/>
      <c r="AY459" s="26"/>
      <c r="AZ459" s="26"/>
      <c r="BA459" s="26"/>
      <c r="BB459" s="26"/>
      <c r="BD459" s="26"/>
    </row>
    <row r="460" ht="15.75" customHeight="1">
      <c r="C460" s="66"/>
      <c r="D460" s="83"/>
      <c r="L460" s="75"/>
      <c r="R460" s="74"/>
      <c r="V460" s="26"/>
      <c r="X460" s="78"/>
      <c r="AF460" s="75"/>
      <c r="AH460" s="26"/>
      <c r="AJ460" s="26"/>
      <c r="AK460" s="26"/>
      <c r="AL460" s="75"/>
      <c r="AN460" s="74"/>
      <c r="AO460" s="26"/>
      <c r="AP460" s="26"/>
      <c r="AQ460" s="26"/>
      <c r="AR460" s="26"/>
      <c r="AS460" s="26"/>
      <c r="AT460" s="26"/>
      <c r="AU460" s="26"/>
      <c r="AV460" s="26"/>
      <c r="AW460" s="26"/>
      <c r="AX460" s="26"/>
      <c r="AY460" s="26"/>
      <c r="AZ460" s="26"/>
      <c r="BA460" s="26"/>
      <c r="BB460" s="26"/>
      <c r="BD460" s="26"/>
    </row>
    <row r="461" ht="15.75" customHeight="1">
      <c r="C461" s="66"/>
      <c r="D461" s="83"/>
      <c r="L461" s="75"/>
      <c r="R461" s="74"/>
      <c r="V461" s="26"/>
      <c r="X461" s="78"/>
      <c r="AF461" s="75"/>
      <c r="AH461" s="26"/>
      <c r="AJ461" s="26"/>
      <c r="AK461" s="26"/>
      <c r="AL461" s="75"/>
      <c r="AN461" s="74"/>
      <c r="AO461" s="26"/>
      <c r="AP461" s="26"/>
      <c r="AQ461" s="26"/>
      <c r="AR461" s="26"/>
      <c r="AS461" s="26"/>
      <c r="AT461" s="26"/>
      <c r="AU461" s="26"/>
      <c r="AV461" s="26"/>
      <c r="AW461" s="26"/>
      <c r="AX461" s="26"/>
      <c r="AY461" s="26"/>
      <c r="AZ461" s="26"/>
      <c r="BA461" s="26"/>
      <c r="BB461" s="26"/>
      <c r="BD461" s="26"/>
    </row>
    <row r="462" ht="15.75" customHeight="1">
      <c r="C462" s="66"/>
      <c r="D462" s="83"/>
      <c r="L462" s="75"/>
      <c r="R462" s="74"/>
      <c r="V462" s="26"/>
      <c r="X462" s="78"/>
      <c r="AF462" s="75"/>
      <c r="AH462" s="26"/>
      <c r="AJ462" s="26"/>
      <c r="AK462" s="26"/>
      <c r="AL462" s="75"/>
      <c r="AN462" s="74"/>
      <c r="AO462" s="26"/>
      <c r="AP462" s="26"/>
      <c r="AQ462" s="26"/>
      <c r="AR462" s="26"/>
      <c r="AS462" s="26"/>
      <c r="AT462" s="26"/>
      <c r="AU462" s="26"/>
      <c r="AV462" s="26"/>
      <c r="AW462" s="26"/>
      <c r="AX462" s="26"/>
      <c r="AY462" s="26"/>
      <c r="AZ462" s="26"/>
      <c r="BA462" s="26"/>
      <c r="BB462" s="26"/>
      <c r="BD462" s="26"/>
    </row>
    <row r="463" ht="15.75" customHeight="1">
      <c r="C463" s="66"/>
      <c r="D463" s="83"/>
      <c r="L463" s="75"/>
      <c r="R463" s="74"/>
      <c r="V463" s="26"/>
      <c r="X463" s="78"/>
      <c r="AF463" s="75"/>
      <c r="AH463" s="26"/>
      <c r="AJ463" s="26"/>
      <c r="AK463" s="26"/>
      <c r="AL463" s="75"/>
      <c r="AN463" s="74"/>
      <c r="AO463" s="26"/>
      <c r="AP463" s="26"/>
      <c r="AQ463" s="26"/>
      <c r="AR463" s="26"/>
      <c r="AS463" s="26"/>
      <c r="AT463" s="26"/>
      <c r="AU463" s="26"/>
      <c r="AV463" s="26"/>
      <c r="AW463" s="26"/>
      <c r="AX463" s="26"/>
      <c r="AY463" s="26"/>
      <c r="AZ463" s="26"/>
      <c r="BA463" s="26"/>
      <c r="BB463" s="26"/>
      <c r="BD463" s="26"/>
    </row>
    <row r="464" ht="15.75" customHeight="1">
      <c r="C464" s="66"/>
      <c r="D464" s="83"/>
      <c r="L464" s="75"/>
      <c r="R464" s="74"/>
      <c r="V464" s="26"/>
      <c r="X464" s="78"/>
      <c r="AF464" s="75"/>
      <c r="AH464" s="26"/>
      <c r="AJ464" s="26"/>
      <c r="AK464" s="26"/>
      <c r="AL464" s="75"/>
      <c r="AN464" s="74"/>
      <c r="AO464" s="26"/>
      <c r="AP464" s="26"/>
      <c r="AQ464" s="26"/>
      <c r="AR464" s="26"/>
      <c r="AS464" s="26"/>
      <c r="AT464" s="26"/>
      <c r="AU464" s="26"/>
      <c r="AV464" s="26"/>
      <c r="AW464" s="26"/>
      <c r="AX464" s="26"/>
      <c r="AY464" s="26"/>
      <c r="AZ464" s="26"/>
      <c r="BA464" s="26"/>
      <c r="BB464" s="26"/>
      <c r="BD464" s="26"/>
    </row>
    <row r="465" ht="15.75" customHeight="1">
      <c r="C465" s="66"/>
      <c r="D465" s="83"/>
      <c r="L465" s="75"/>
      <c r="R465" s="74"/>
      <c r="V465" s="26"/>
      <c r="X465" s="78"/>
      <c r="AF465" s="75"/>
      <c r="AH465" s="26"/>
      <c r="AJ465" s="26"/>
      <c r="AK465" s="26"/>
      <c r="AL465" s="75"/>
      <c r="AN465" s="74"/>
      <c r="AO465" s="26"/>
      <c r="AP465" s="26"/>
      <c r="AQ465" s="26"/>
      <c r="AR465" s="26"/>
      <c r="AS465" s="26"/>
      <c r="AT465" s="26"/>
      <c r="AU465" s="26"/>
      <c r="AV465" s="26"/>
      <c r="AW465" s="26"/>
      <c r="AX465" s="26"/>
      <c r="AY465" s="26"/>
      <c r="AZ465" s="26"/>
      <c r="BA465" s="26"/>
      <c r="BB465" s="26"/>
      <c r="BD465" s="26"/>
    </row>
    <row r="466" ht="15.75" customHeight="1">
      <c r="C466" s="66"/>
      <c r="D466" s="83"/>
      <c r="L466" s="75"/>
      <c r="R466" s="74"/>
      <c r="V466" s="26"/>
      <c r="X466" s="78"/>
      <c r="AF466" s="75"/>
      <c r="AH466" s="26"/>
      <c r="AJ466" s="26"/>
      <c r="AK466" s="26"/>
      <c r="AL466" s="75"/>
      <c r="AN466" s="74"/>
      <c r="AO466" s="26"/>
      <c r="AP466" s="26"/>
      <c r="AQ466" s="26"/>
      <c r="AR466" s="26"/>
      <c r="AS466" s="26"/>
      <c r="AT466" s="26"/>
      <c r="AU466" s="26"/>
      <c r="AV466" s="26"/>
      <c r="AW466" s="26"/>
      <c r="AX466" s="26"/>
      <c r="AY466" s="26"/>
      <c r="AZ466" s="26"/>
      <c r="BA466" s="26"/>
      <c r="BB466" s="26"/>
      <c r="BD466" s="26"/>
    </row>
    <row r="467" ht="15.75" customHeight="1">
      <c r="C467" s="66"/>
      <c r="D467" s="83"/>
      <c r="L467" s="75"/>
      <c r="R467" s="74"/>
      <c r="V467" s="26"/>
      <c r="X467" s="78"/>
      <c r="AF467" s="75"/>
      <c r="AH467" s="26"/>
      <c r="AJ467" s="26"/>
      <c r="AK467" s="26"/>
      <c r="AL467" s="75"/>
      <c r="AN467" s="74"/>
      <c r="AO467" s="26"/>
      <c r="AP467" s="26"/>
      <c r="AQ467" s="26"/>
      <c r="AR467" s="26"/>
      <c r="AS467" s="26"/>
      <c r="AT467" s="26"/>
      <c r="AU467" s="26"/>
      <c r="AV467" s="26"/>
      <c r="AW467" s="26"/>
      <c r="AX467" s="26"/>
      <c r="AY467" s="26"/>
      <c r="AZ467" s="26"/>
      <c r="BA467" s="26"/>
      <c r="BB467" s="26"/>
      <c r="BD467" s="26"/>
    </row>
    <row r="468" ht="15.75" customHeight="1">
      <c r="C468" s="66"/>
      <c r="D468" s="83"/>
      <c r="L468" s="75"/>
      <c r="R468" s="74"/>
      <c r="V468" s="26"/>
      <c r="X468" s="78"/>
      <c r="AF468" s="75"/>
      <c r="AH468" s="26"/>
      <c r="AJ468" s="26"/>
      <c r="AK468" s="26"/>
      <c r="AL468" s="75"/>
      <c r="AN468" s="74"/>
      <c r="AO468" s="26"/>
      <c r="AP468" s="26"/>
      <c r="AQ468" s="26"/>
      <c r="AR468" s="26"/>
      <c r="AS468" s="26"/>
      <c r="AT468" s="26"/>
      <c r="AU468" s="26"/>
      <c r="AV468" s="26"/>
      <c r="AW468" s="26"/>
      <c r="AX468" s="26"/>
      <c r="AY468" s="26"/>
      <c r="AZ468" s="26"/>
      <c r="BA468" s="26"/>
      <c r="BB468" s="26"/>
      <c r="BD468" s="26"/>
    </row>
    <row r="469" ht="15.75" customHeight="1">
      <c r="C469" s="66"/>
      <c r="D469" s="83"/>
      <c r="L469" s="75"/>
      <c r="R469" s="74"/>
      <c r="V469" s="26"/>
      <c r="X469" s="78"/>
      <c r="AF469" s="75"/>
      <c r="AH469" s="26"/>
      <c r="AJ469" s="26"/>
      <c r="AK469" s="26"/>
      <c r="AL469" s="75"/>
      <c r="AN469" s="74"/>
      <c r="AO469" s="26"/>
      <c r="AP469" s="26"/>
      <c r="AQ469" s="26"/>
      <c r="AR469" s="26"/>
      <c r="AS469" s="26"/>
      <c r="AT469" s="26"/>
      <c r="AU469" s="26"/>
      <c r="AV469" s="26"/>
      <c r="AW469" s="26"/>
      <c r="AX469" s="26"/>
      <c r="AY469" s="26"/>
      <c r="AZ469" s="26"/>
      <c r="BA469" s="26"/>
      <c r="BB469" s="26"/>
      <c r="BD469" s="26"/>
    </row>
    <row r="470" ht="15.75" customHeight="1">
      <c r="C470" s="66"/>
      <c r="D470" s="83"/>
      <c r="L470" s="75"/>
      <c r="R470" s="74"/>
      <c r="V470" s="26"/>
      <c r="X470" s="78"/>
      <c r="AF470" s="75"/>
      <c r="AH470" s="26"/>
      <c r="AJ470" s="26"/>
      <c r="AK470" s="26"/>
      <c r="AL470" s="75"/>
      <c r="AN470" s="74"/>
      <c r="AO470" s="26"/>
      <c r="AP470" s="26"/>
      <c r="AQ470" s="26"/>
      <c r="AR470" s="26"/>
      <c r="AS470" s="26"/>
      <c r="AT470" s="26"/>
      <c r="AU470" s="26"/>
      <c r="AV470" s="26"/>
      <c r="AW470" s="26"/>
      <c r="AX470" s="26"/>
      <c r="AY470" s="26"/>
      <c r="AZ470" s="26"/>
      <c r="BA470" s="26"/>
      <c r="BB470" s="26"/>
      <c r="BD470" s="26"/>
    </row>
    <row r="471" ht="15.75" customHeight="1">
      <c r="C471" s="66"/>
      <c r="D471" s="83"/>
      <c r="L471" s="75"/>
      <c r="R471" s="74"/>
      <c r="V471" s="26"/>
      <c r="X471" s="78"/>
      <c r="AF471" s="75"/>
      <c r="AH471" s="26"/>
      <c r="AJ471" s="26"/>
      <c r="AK471" s="26"/>
      <c r="AL471" s="75"/>
      <c r="AN471" s="74"/>
      <c r="AO471" s="26"/>
      <c r="AP471" s="26"/>
      <c r="AQ471" s="26"/>
      <c r="AR471" s="26"/>
      <c r="AS471" s="26"/>
      <c r="AT471" s="26"/>
      <c r="AU471" s="26"/>
      <c r="AV471" s="26"/>
      <c r="AW471" s="26"/>
      <c r="AX471" s="26"/>
      <c r="AY471" s="26"/>
      <c r="AZ471" s="26"/>
      <c r="BA471" s="26"/>
      <c r="BB471" s="26"/>
      <c r="BD471" s="26"/>
    </row>
    <row r="472" ht="15.75" customHeight="1">
      <c r="C472" s="66"/>
      <c r="D472" s="83"/>
      <c r="L472" s="75"/>
      <c r="R472" s="74"/>
      <c r="V472" s="26"/>
      <c r="X472" s="78"/>
      <c r="AF472" s="75"/>
      <c r="AH472" s="26"/>
      <c r="AJ472" s="26"/>
      <c r="AK472" s="26"/>
      <c r="AL472" s="75"/>
      <c r="AN472" s="74"/>
      <c r="AO472" s="26"/>
      <c r="AP472" s="26"/>
      <c r="AQ472" s="26"/>
      <c r="AR472" s="26"/>
      <c r="AS472" s="26"/>
      <c r="AT472" s="26"/>
      <c r="AU472" s="26"/>
      <c r="AV472" s="26"/>
      <c r="AW472" s="26"/>
      <c r="AX472" s="26"/>
      <c r="AY472" s="26"/>
      <c r="AZ472" s="26"/>
      <c r="BA472" s="26"/>
      <c r="BB472" s="26"/>
      <c r="BD472" s="26"/>
    </row>
    <row r="473" ht="15.75" customHeight="1">
      <c r="C473" s="66"/>
      <c r="D473" s="83"/>
      <c r="L473" s="75"/>
      <c r="R473" s="74"/>
      <c r="V473" s="26"/>
      <c r="X473" s="78"/>
      <c r="AF473" s="75"/>
      <c r="AH473" s="26"/>
      <c r="AJ473" s="26"/>
      <c r="AK473" s="26"/>
      <c r="AL473" s="75"/>
      <c r="AN473" s="74"/>
      <c r="AO473" s="26"/>
      <c r="AP473" s="26"/>
      <c r="AQ473" s="26"/>
      <c r="AR473" s="26"/>
      <c r="AS473" s="26"/>
      <c r="AT473" s="26"/>
      <c r="AU473" s="26"/>
      <c r="AV473" s="26"/>
      <c r="AW473" s="26"/>
      <c r="AX473" s="26"/>
      <c r="AY473" s="26"/>
      <c r="AZ473" s="26"/>
      <c r="BA473" s="26"/>
      <c r="BB473" s="26"/>
      <c r="BD473" s="26"/>
    </row>
    <row r="474" ht="15.75" customHeight="1">
      <c r="C474" s="66"/>
      <c r="D474" s="83"/>
      <c r="L474" s="75"/>
      <c r="R474" s="74"/>
      <c r="V474" s="26"/>
      <c r="X474" s="78"/>
      <c r="AF474" s="75"/>
      <c r="AH474" s="26"/>
      <c r="AJ474" s="26"/>
      <c r="AK474" s="26"/>
      <c r="AL474" s="75"/>
      <c r="AN474" s="74"/>
      <c r="AO474" s="26"/>
      <c r="AP474" s="26"/>
      <c r="AQ474" s="26"/>
      <c r="AR474" s="26"/>
      <c r="AS474" s="26"/>
      <c r="AT474" s="26"/>
      <c r="AU474" s="26"/>
      <c r="AV474" s="26"/>
      <c r="AW474" s="26"/>
      <c r="AX474" s="26"/>
      <c r="AY474" s="26"/>
      <c r="AZ474" s="26"/>
      <c r="BA474" s="26"/>
      <c r="BB474" s="26"/>
      <c r="BD474" s="26"/>
    </row>
    <row r="475" ht="15.75" customHeight="1">
      <c r="C475" s="66"/>
      <c r="D475" s="83"/>
      <c r="L475" s="75"/>
      <c r="R475" s="74"/>
      <c r="V475" s="26"/>
      <c r="X475" s="78"/>
      <c r="AF475" s="75"/>
      <c r="AH475" s="26"/>
      <c r="AJ475" s="26"/>
      <c r="AK475" s="26"/>
      <c r="AL475" s="75"/>
      <c r="AN475" s="74"/>
      <c r="AO475" s="26"/>
      <c r="AP475" s="26"/>
      <c r="AQ475" s="26"/>
      <c r="AR475" s="26"/>
      <c r="AS475" s="26"/>
      <c r="AT475" s="26"/>
      <c r="AU475" s="26"/>
      <c r="AV475" s="26"/>
      <c r="AW475" s="26"/>
      <c r="AX475" s="26"/>
      <c r="AY475" s="26"/>
      <c r="AZ475" s="26"/>
      <c r="BA475" s="26"/>
      <c r="BB475" s="26"/>
      <c r="BD475" s="26"/>
    </row>
    <row r="476" ht="15.75" customHeight="1">
      <c r="C476" s="66"/>
      <c r="D476" s="83"/>
      <c r="L476" s="75"/>
      <c r="R476" s="74"/>
      <c r="V476" s="26"/>
      <c r="X476" s="78"/>
      <c r="AF476" s="75"/>
      <c r="AH476" s="26"/>
      <c r="AJ476" s="26"/>
      <c r="AK476" s="26"/>
      <c r="AL476" s="75"/>
      <c r="AN476" s="74"/>
      <c r="AO476" s="26"/>
      <c r="AP476" s="26"/>
      <c r="AQ476" s="26"/>
      <c r="AR476" s="26"/>
      <c r="AS476" s="26"/>
      <c r="AT476" s="26"/>
      <c r="AU476" s="26"/>
      <c r="AV476" s="26"/>
      <c r="AW476" s="26"/>
      <c r="AX476" s="26"/>
      <c r="AY476" s="26"/>
      <c r="AZ476" s="26"/>
      <c r="BA476" s="26"/>
      <c r="BB476" s="26"/>
      <c r="BD476" s="26"/>
    </row>
    <row r="477" ht="15.75" customHeight="1">
      <c r="C477" s="66"/>
      <c r="D477" s="83"/>
      <c r="L477" s="75"/>
      <c r="R477" s="74"/>
      <c r="V477" s="26"/>
      <c r="X477" s="78"/>
      <c r="AF477" s="75"/>
      <c r="AH477" s="26"/>
      <c r="AJ477" s="26"/>
      <c r="AK477" s="26"/>
      <c r="AL477" s="75"/>
      <c r="AN477" s="74"/>
      <c r="AO477" s="26"/>
      <c r="AP477" s="26"/>
      <c r="AQ477" s="26"/>
      <c r="AR477" s="26"/>
      <c r="AS477" s="26"/>
      <c r="AT477" s="26"/>
      <c r="AU477" s="26"/>
      <c r="AV477" s="26"/>
      <c r="AW477" s="26"/>
      <c r="AX477" s="26"/>
      <c r="AY477" s="26"/>
      <c r="AZ477" s="26"/>
      <c r="BA477" s="26"/>
      <c r="BB477" s="26"/>
      <c r="BD477" s="26"/>
    </row>
    <row r="478" ht="15.75" customHeight="1">
      <c r="C478" s="66"/>
      <c r="D478" s="83"/>
      <c r="L478" s="75"/>
      <c r="R478" s="74"/>
      <c r="V478" s="26"/>
      <c r="X478" s="78"/>
      <c r="AF478" s="75"/>
      <c r="AH478" s="26"/>
      <c r="AJ478" s="26"/>
      <c r="AK478" s="26"/>
      <c r="AL478" s="75"/>
      <c r="AN478" s="74"/>
      <c r="AO478" s="26"/>
      <c r="AP478" s="26"/>
      <c r="AQ478" s="26"/>
      <c r="AR478" s="26"/>
      <c r="AS478" s="26"/>
      <c r="AT478" s="26"/>
      <c r="AU478" s="26"/>
      <c r="AV478" s="26"/>
      <c r="AW478" s="26"/>
      <c r="AX478" s="26"/>
      <c r="AY478" s="26"/>
      <c r="AZ478" s="26"/>
      <c r="BA478" s="26"/>
      <c r="BB478" s="26"/>
      <c r="BD478" s="26"/>
    </row>
    <row r="479" ht="15.75" customHeight="1">
      <c r="C479" s="66"/>
      <c r="D479" s="83"/>
      <c r="L479" s="75"/>
      <c r="R479" s="74"/>
      <c r="V479" s="26"/>
      <c r="X479" s="78"/>
      <c r="AF479" s="75"/>
      <c r="AH479" s="26"/>
      <c r="AJ479" s="26"/>
      <c r="AK479" s="26"/>
      <c r="AL479" s="75"/>
      <c r="AN479" s="74"/>
      <c r="AO479" s="26"/>
      <c r="AP479" s="26"/>
      <c r="AQ479" s="26"/>
      <c r="AR479" s="26"/>
      <c r="AS479" s="26"/>
      <c r="AT479" s="26"/>
      <c r="AU479" s="26"/>
      <c r="AV479" s="26"/>
      <c r="AW479" s="26"/>
      <c r="AX479" s="26"/>
      <c r="AY479" s="26"/>
      <c r="AZ479" s="26"/>
      <c r="BA479" s="26"/>
      <c r="BB479" s="26"/>
      <c r="BD479" s="26"/>
    </row>
    <row r="480" ht="15.75" customHeight="1">
      <c r="C480" s="66"/>
      <c r="D480" s="83"/>
      <c r="L480" s="75"/>
      <c r="R480" s="74"/>
      <c r="V480" s="26"/>
      <c r="X480" s="78"/>
      <c r="AF480" s="75"/>
      <c r="AH480" s="26"/>
      <c r="AJ480" s="26"/>
      <c r="AK480" s="26"/>
      <c r="AL480" s="75"/>
      <c r="AN480" s="74"/>
      <c r="AO480" s="26"/>
      <c r="AP480" s="26"/>
      <c r="AQ480" s="26"/>
      <c r="AR480" s="26"/>
      <c r="AS480" s="26"/>
      <c r="AT480" s="26"/>
      <c r="AU480" s="26"/>
      <c r="AV480" s="26"/>
      <c r="AW480" s="26"/>
      <c r="AX480" s="26"/>
      <c r="AY480" s="26"/>
      <c r="AZ480" s="26"/>
      <c r="BA480" s="26"/>
      <c r="BB480" s="26"/>
      <c r="BD480" s="26"/>
    </row>
    <row r="481" ht="15.75" customHeight="1">
      <c r="C481" s="66"/>
      <c r="D481" s="83"/>
      <c r="L481" s="75"/>
      <c r="R481" s="74"/>
      <c r="V481" s="26"/>
      <c r="X481" s="78"/>
      <c r="AF481" s="75"/>
      <c r="AH481" s="26"/>
      <c r="AJ481" s="26"/>
      <c r="AK481" s="26"/>
      <c r="AL481" s="75"/>
      <c r="AN481" s="74"/>
      <c r="AO481" s="26"/>
      <c r="AP481" s="26"/>
      <c r="AQ481" s="26"/>
      <c r="AR481" s="26"/>
      <c r="AS481" s="26"/>
      <c r="AT481" s="26"/>
      <c r="AU481" s="26"/>
      <c r="AV481" s="26"/>
      <c r="AW481" s="26"/>
      <c r="AX481" s="26"/>
      <c r="AY481" s="26"/>
      <c r="AZ481" s="26"/>
      <c r="BA481" s="26"/>
      <c r="BB481" s="26"/>
      <c r="BD481" s="26"/>
    </row>
    <row r="482" ht="15.75" customHeight="1">
      <c r="C482" s="66"/>
      <c r="D482" s="83"/>
      <c r="L482" s="75"/>
      <c r="R482" s="74"/>
      <c r="V482" s="26"/>
      <c r="X482" s="78"/>
      <c r="AF482" s="75"/>
      <c r="AH482" s="26"/>
      <c r="AJ482" s="26"/>
      <c r="AK482" s="26"/>
      <c r="AL482" s="75"/>
      <c r="AN482" s="74"/>
      <c r="AO482" s="26"/>
      <c r="AP482" s="26"/>
      <c r="AQ482" s="26"/>
      <c r="AR482" s="26"/>
      <c r="AS482" s="26"/>
      <c r="AT482" s="26"/>
      <c r="AU482" s="26"/>
      <c r="AV482" s="26"/>
      <c r="AW482" s="26"/>
      <c r="AX482" s="26"/>
      <c r="AY482" s="26"/>
      <c r="AZ482" s="26"/>
      <c r="BA482" s="26"/>
      <c r="BB482" s="26"/>
      <c r="BD482" s="26"/>
    </row>
    <row r="483" ht="15.75" customHeight="1">
      <c r="C483" s="66"/>
      <c r="D483" s="83"/>
      <c r="L483" s="75"/>
      <c r="R483" s="74"/>
      <c r="V483" s="26"/>
      <c r="X483" s="78"/>
      <c r="AF483" s="75"/>
      <c r="AH483" s="26"/>
      <c r="AJ483" s="26"/>
      <c r="AK483" s="26"/>
      <c r="AL483" s="75"/>
      <c r="AN483" s="74"/>
      <c r="AO483" s="26"/>
      <c r="AP483" s="26"/>
      <c r="AQ483" s="26"/>
      <c r="AR483" s="26"/>
      <c r="AS483" s="26"/>
      <c r="AT483" s="26"/>
      <c r="AU483" s="26"/>
      <c r="AV483" s="26"/>
      <c r="AW483" s="26"/>
      <c r="AX483" s="26"/>
      <c r="AY483" s="26"/>
      <c r="AZ483" s="26"/>
      <c r="BA483" s="26"/>
      <c r="BB483" s="26"/>
      <c r="BD483" s="26"/>
    </row>
    <row r="484" ht="15.75" customHeight="1">
      <c r="C484" s="66"/>
      <c r="D484" s="83"/>
      <c r="L484" s="75"/>
      <c r="R484" s="74"/>
      <c r="V484" s="26"/>
      <c r="X484" s="78"/>
      <c r="AF484" s="75"/>
      <c r="AH484" s="26"/>
      <c r="AJ484" s="26"/>
      <c r="AK484" s="26"/>
      <c r="AL484" s="75"/>
      <c r="AN484" s="74"/>
      <c r="AO484" s="26"/>
      <c r="AP484" s="26"/>
      <c r="AQ484" s="26"/>
      <c r="AR484" s="26"/>
      <c r="AS484" s="26"/>
      <c r="AT484" s="26"/>
      <c r="AU484" s="26"/>
      <c r="AV484" s="26"/>
      <c r="AW484" s="26"/>
      <c r="AX484" s="26"/>
      <c r="AY484" s="26"/>
      <c r="AZ484" s="26"/>
      <c r="BA484" s="26"/>
      <c r="BB484" s="26"/>
      <c r="BD484" s="26"/>
    </row>
    <row r="485" ht="15.75" customHeight="1">
      <c r="C485" s="66"/>
      <c r="D485" s="83"/>
      <c r="L485" s="75"/>
      <c r="R485" s="74"/>
      <c r="V485" s="26"/>
      <c r="X485" s="78"/>
      <c r="AF485" s="75"/>
      <c r="AH485" s="26"/>
      <c r="AJ485" s="26"/>
      <c r="AK485" s="26"/>
      <c r="AL485" s="75"/>
      <c r="AN485" s="74"/>
      <c r="AO485" s="26"/>
      <c r="AP485" s="26"/>
      <c r="AQ485" s="26"/>
      <c r="AR485" s="26"/>
      <c r="AS485" s="26"/>
      <c r="AT485" s="26"/>
      <c r="AU485" s="26"/>
      <c r="AV485" s="26"/>
      <c r="AW485" s="26"/>
      <c r="AX485" s="26"/>
      <c r="AY485" s="26"/>
      <c r="AZ485" s="26"/>
      <c r="BA485" s="26"/>
      <c r="BB485" s="26"/>
      <c r="BD485" s="26"/>
    </row>
    <row r="486" ht="15.75" customHeight="1">
      <c r="C486" s="66"/>
      <c r="D486" s="83"/>
      <c r="L486" s="75"/>
      <c r="R486" s="74"/>
      <c r="V486" s="26"/>
      <c r="X486" s="78"/>
      <c r="AF486" s="75"/>
      <c r="AH486" s="26"/>
      <c r="AJ486" s="26"/>
      <c r="AK486" s="26"/>
      <c r="AL486" s="75"/>
      <c r="AN486" s="74"/>
      <c r="AO486" s="26"/>
      <c r="AP486" s="26"/>
      <c r="AQ486" s="26"/>
      <c r="AR486" s="26"/>
      <c r="AS486" s="26"/>
      <c r="AT486" s="26"/>
      <c r="AU486" s="26"/>
      <c r="AV486" s="26"/>
      <c r="AW486" s="26"/>
      <c r="AX486" s="26"/>
      <c r="AY486" s="26"/>
      <c r="AZ486" s="26"/>
      <c r="BA486" s="26"/>
      <c r="BB486" s="26"/>
      <c r="BD486" s="26"/>
    </row>
    <row r="487" ht="15.75" customHeight="1">
      <c r="C487" s="66"/>
      <c r="D487" s="83"/>
      <c r="L487" s="75"/>
      <c r="R487" s="74"/>
      <c r="V487" s="26"/>
      <c r="X487" s="78"/>
      <c r="AF487" s="75"/>
      <c r="AH487" s="26"/>
      <c r="AJ487" s="26"/>
      <c r="AK487" s="26"/>
      <c r="AL487" s="75"/>
      <c r="AN487" s="74"/>
      <c r="AO487" s="26"/>
      <c r="AP487" s="26"/>
      <c r="AQ487" s="26"/>
      <c r="AR487" s="26"/>
      <c r="AS487" s="26"/>
      <c r="AT487" s="26"/>
      <c r="AU487" s="26"/>
      <c r="AV487" s="26"/>
      <c r="AW487" s="26"/>
      <c r="AX487" s="26"/>
      <c r="AY487" s="26"/>
      <c r="AZ487" s="26"/>
      <c r="BA487" s="26"/>
      <c r="BB487" s="26"/>
      <c r="BD487" s="26"/>
    </row>
    <row r="488" ht="15.75" customHeight="1">
      <c r="C488" s="66"/>
      <c r="D488" s="83"/>
      <c r="L488" s="75"/>
      <c r="R488" s="74"/>
      <c r="V488" s="26"/>
      <c r="X488" s="78"/>
      <c r="AF488" s="75"/>
      <c r="AH488" s="26"/>
      <c r="AJ488" s="26"/>
      <c r="AK488" s="26"/>
      <c r="AL488" s="75"/>
      <c r="AN488" s="74"/>
      <c r="AO488" s="26"/>
      <c r="AP488" s="26"/>
      <c r="AQ488" s="26"/>
      <c r="AR488" s="26"/>
      <c r="AS488" s="26"/>
      <c r="AT488" s="26"/>
      <c r="AU488" s="26"/>
      <c r="AV488" s="26"/>
      <c r="AW488" s="26"/>
      <c r="AX488" s="26"/>
      <c r="AY488" s="26"/>
      <c r="AZ488" s="26"/>
      <c r="BA488" s="26"/>
      <c r="BB488" s="26"/>
      <c r="BD488" s="26"/>
    </row>
    <row r="489" ht="15.75" customHeight="1">
      <c r="C489" s="66"/>
      <c r="D489" s="83"/>
      <c r="L489" s="75"/>
      <c r="R489" s="74"/>
      <c r="V489" s="26"/>
      <c r="X489" s="78"/>
      <c r="AF489" s="75"/>
      <c r="AH489" s="26"/>
      <c r="AJ489" s="26"/>
      <c r="AK489" s="26"/>
      <c r="AL489" s="75"/>
      <c r="AN489" s="74"/>
      <c r="AO489" s="26"/>
      <c r="AP489" s="26"/>
      <c r="AQ489" s="26"/>
      <c r="AR489" s="26"/>
      <c r="AS489" s="26"/>
      <c r="AT489" s="26"/>
      <c r="AU489" s="26"/>
      <c r="AV489" s="26"/>
      <c r="AW489" s="26"/>
      <c r="AX489" s="26"/>
      <c r="AY489" s="26"/>
      <c r="AZ489" s="26"/>
      <c r="BA489" s="26"/>
      <c r="BB489" s="26"/>
      <c r="BD489" s="26"/>
    </row>
    <row r="490" ht="15.75" customHeight="1">
      <c r="C490" s="66"/>
      <c r="D490" s="83"/>
      <c r="L490" s="75"/>
      <c r="R490" s="74"/>
      <c r="V490" s="26"/>
      <c r="X490" s="78"/>
      <c r="AF490" s="75"/>
      <c r="AH490" s="26"/>
      <c r="AJ490" s="26"/>
      <c r="AK490" s="26"/>
      <c r="AL490" s="75"/>
      <c r="AN490" s="74"/>
      <c r="AO490" s="26"/>
      <c r="AP490" s="26"/>
      <c r="AQ490" s="26"/>
      <c r="AR490" s="26"/>
      <c r="AS490" s="26"/>
      <c r="AT490" s="26"/>
      <c r="AU490" s="26"/>
      <c r="AV490" s="26"/>
      <c r="AW490" s="26"/>
      <c r="AX490" s="26"/>
      <c r="AY490" s="26"/>
      <c r="AZ490" s="26"/>
      <c r="BA490" s="26"/>
      <c r="BB490" s="26"/>
      <c r="BD490" s="26"/>
    </row>
    <row r="491" ht="15.75" customHeight="1">
      <c r="C491" s="66"/>
      <c r="D491" s="83"/>
      <c r="L491" s="75"/>
      <c r="R491" s="74"/>
      <c r="V491" s="26"/>
      <c r="X491" s="78"/>
      <c r="AF491" s="75"/>
      <c r="AH491" s="26"/>
      <c r="AJ491" s="26"/>
      <c r="AK491" s="26"/>
      <c r="AL491" s="75"/>
      <c r="AN491" s="74"/>
      <c r="AO491" s="26"/>
      <c r="AP491" s="26"/>
      <c r="AQ491" s="26"/>
      <c r="AR491" s="26"/>
      <c r="AS491" s="26"/>
      <c r="AT491" s="26"/>
      <c r="AU491" s="26"/>
      <c r="AV491" s="26"/>
      <c r="AW491" s="26"/>
      <c r="AX491" s="26"/>
      <c r="AY491" s="26"/>
      <c r="AZ491" s="26"/>
      <c r="BA491" s="26"/>
      <c r="BB491" s="26"/>
      <c r="BD491" s="26"/>
    </row>
    <row r="492" ht="15.75" customHeight="1">
      <c r="C492" s="66"/>
      <c r="D492" s="83"/>
      <c r="L492" s="75"/>
      <c r="R492" s="74"/>
      <c r="V492" s="26"/>
      <c r="X492" s="78"/>
      <c r="AF492" s="75"/>
      <c r="AH492" s="26"/>
      <c r="AJ492" s="26"/>
      <c r="AK492" s="26"/>
      <c r="AL492" s="75"/>
      <c r="AN492" s="74"/>
      <c r="AO492" s="26"/>
      <c r="AP492" s="26"/>
      <c r="AQ492" s="26"/>
      <c r="AR492" s="26"/>
      <c r="AS492" s="26"/>
      <c r="AT492" s="26"/>
      <c r="AU492" s="26"/>
      <c r="AV492" s="26"/>
      <c r="AW492" s="26"/>
      <c r="AX492" s="26"/>
      <c r="AY492" s="26"/>
      <c r="AZ492" s="26"/>
      <c r="BA492" s="26"/>
      <c r="BB492" s="26"/>
      <c r="BD492" s="26"/>
    </row>
    <row r="493" ht="15.75" customHeight="1">
      <c r="C493" s="66"/>
      <c r="D493" s="83"/>
      <c r="L493" s="75"/>
      <c r="R493" s="74"/>
      <c r="V493" s="26"/>
      <c r="X493" s="78"/>
      <c r="AF493" s="75"/>
      <c r="AH493" s="26"/>
      <c r="AJ493" s="26"/>
      <c r="AK493" s="26"/>
      <c r="AL493" s="75"/>
      <c r="AN493" s="74"/>
      <c r="AO493" s="26"/>
      <c r="AP493" s="26"/>
      <c r="AQ493" s="26"/>
      <c r="AR493" s="26"/>
      <c r="AS493" s="26"/>
      <c r="AT493" s="26"/>
      <c r="AU493" s="26"/>
      <c r="AV493" s="26"/>
      <c r="AW493" s="26"/>
      <c r="AX493" s="26"/>
      <c r="AY493" s="26"/>
      <c r="AZ493" s="26"/>
      <c r="BA493" s="26"/>
      <c r="BB493" s="26"/>
      <c r="BD493" s="26"/>
    </row>
    <row r="494" ht="15.75" customHeight="1">
      <c r="C494" s="66"/>
      <c r="D494" s="83"/>
      <c r="L494" s="75"/>
      <c r="R494" s="74"/>
      <c r="V494" s="26"/>
      <c r="X494" s="78"/>
      <c r="AF494" s="75"/>
      <c r="AH494" s="26"/>
      <c r="AJ494" s="26"/>
      <c r="AK494" s="26"/>
      <c r="AL494" s="75"/>
      <c r="AN494" s="74"/>
      <c r="AO494" s="26"/>
      <c r="AP494" s="26"/>
      <c r="AQ494" s="26"/>
      <c r="AR494" s="26"/>
      <c r="AS494" s="26"/>
      <c r="AT494" s="26"/>
      <c r="AU494" s="26"/>
      <c r="AV494" s="26"/>
      <c r="AW494" s="26"/>
      <c r="AX494" s="26"/>
      <c r="AY494" s="26"/>
      <c r="AZ494" s="26"/>
      <c r="BA494" s="26"/>
      <c r="BB494" s="26"/>
      <c r="BD494" s="26"/>
    </row>
    <row r="495" ht="15.75" customHeight="1">
      <c r="C495" s="66"/>
      <c r="D495" s="83"/>
      <c r="L495" s="75"/>
      <c r="R495" s="74"/>
      <c r="V495" s="26"/>
      <c r="X495" s="78"/>
      <c r="AF495" s="75"/>
      <c r="AH495" s="26"/>
      <c r="AJ495" s="26"/>
      <c r="AK495" s="26"/>
      <c r="AL495" s="75"/>
      <c r="AN495" s="74"/>
      <c r="AO495" s="26"/>
      <c r="AP495" s="26"/>
      <c r="AQ495" s="26"/>
      <c r="AR495" s="26"/>
      <c r="AS495" s="26"/>
      <c r="AT495" s="26"/>
      <c r="AU495" s="26"/>
      <c r="AV495" s="26"/>
      <c r="AW495" s="26"/>
      <c r="AX495" s="26"/>
      <c r="AY495" s="26"/>
      <c r="AZ495" s="26"/>
      <c r="BA495" s="26"/>
      <c r="BB495" s="26"/>
      <c r="BD495" s="26"/>
    </row>
    <row r="496" ht="15.75" customHeight="1">
      <c r="C496" s="66"/>
      <c r="D496" s="83"/>
      <c r="L496" s="75"/>
      <c r="R496" s="74"/>
      <c r="V496" s="26"/>
      <c r="X496" s="78"/>
      <c r="AF496" s="75"/>
      <c r="AH496" s="26"/>
      <c r="AJ496" s="26"/>
      <c r="AK496" s="26"/>
      <c r="AL496" s="75"/>
      <c r="AN496" s="74"/>
      <c r="AO496" s="26"/>
      <c r="AP496" s="26"/>
      <c r="AQ496" s="26"/>
      <c r="AR496" s="26"/>
      <c r="AS496" s="26"/>
      <c r="AT496" s="26"/>
      <c r="AU496" s="26"/>
      <c r="AV496" s="26"/>
      <c r="AW496" s="26"/>
      <c r="AX496" s="26"/>
      <c r="AY496" s="26"/>
      <c r="AZ496" s="26"/>
      <c r="BA496" s="26"/>
      <c r="BB496" s="26"/>
      <c r="BD496" s="26"/>
    </row>
    <row r="497" ht="15.75" customHeight="1">
      <c r="C497" s="66"/>
      <c r="D497" s="83"/>
      <c r="L497" s="75"/>
      <c r="R497" s="74"/>
      <c r="V497" s="26"/>
      <c r="X497" s="78"/>
      <c r="AF497" s="75"/>
      <c r="AH497" s="26"/>
      <c r="AJ497" s="26"/>
      <c r="AK497" s="26"/>
      <c r="AL497" s="75"/>
      <c r="AN497" s="74"/>
      <c r="AO497" s="26"/>
      <c r="AP497" s="26"/>
      <c r="AQ497" s="26"/>
      <c r="AR497" s="26"/>
      <c r="AS497" s="26"/>
      <c r="AT497" s="26"/>
      <c r="AU497" s="26"/>
      <c r="AV497" s="26"/>
      <c r="AW497" s="26"/>
      <c r="AX497" s="26"/>
      <c r="AY497" s="26"/>
      <c r="AZ497" s="26"/>
      <c r="BA497" s="26"/>
      <c r="BB497" s="26"/>
      <c r="BD497" s="26"/>
    </row>
    <row r="498" ht="15.75" customHeight="1">
      <c r="C498" s="66"/>
      <c r="D498" s="83"/>
      <c r="L498" s="75"/>
      <c r="R498" s="74"/>
      <c r="V498" s="26"/>
      <c r="X498" s="78"/>
      <c r="AF498" s="75"/>
      <c r="AH498" s="26"/>
      <c r="AJ498" s="26"/>
      <c r="AK498" s="26"/>
      <c r="AL498" s="75"/>
      <c r="AN498" s="74"/>
      <c r="AO498" s="26"/>
      <c r="AP498" s="26"/>
      <c r="AQ498" s="26"/>
      <c r="AR498" s="26"/>
      <c r="AS498" s="26"/>
      <c r="AT498" s="26"/>
      <c r="AU498" s="26"/>
      <c r="AV498" s="26"/>
      <c r="AW498" s="26"/>
      <c r="AX498" s="26"/>
      <c r="AY498" s="26"/>
      <c r="AZ498" s="26"/>
      <c r="BA498" s="26"/>
      <c r="BB498" s="26"/>
      <c r="BD498" s="26"/>
    </row>
    <row r="499" ht="15.75" customHeight="1">
      <c r="C499" s="66"/>
      <c r="D499" s="83"/>
      <c r="L499" s="75"/>
      <c r="R499" s="74"/>
      <c r="V499" s="26"/>
      <c r="X499" s="78"/>
      <c r="AF499" s="75"/>
      <c r="AH499" s="26"/>
      <c r="AJ499" s="26"/>
      <c r="AK499" s="26"/>
      <c r="AL499" s="75"/>
      <c r="AN499" s="74"/>
      <c r="AO499" s="26"/>
      <c r="AP499" s="26"/>
      <c r="AQ499" s="26"/>
      <c r="AR499" s="26"/>
      <c r="AS499" s="26"/>
      <c r="AT499" s="26"/>
      <c r="AU499" s="26"/>
      <c r="AV499" s="26"/>
      <c r="AW499" s="26"/>
      <c r="AX499" s="26"/>
      <c r="AY499" s="26"/>
      <c r="AZ499" s="26"/>
      <c r="BA499" s="26"/>
      <c r="BB499" s="26"/>
      <c r="BD499" s="26"/>
    </row>
    <row r="500" ht="15.75" customHeight="1">
      <c r="C500" s="66"/>
      <c r="D500" s="83"/>
      <c r="L500" s="75"/>
      <c r="R500" s="74"/>
      <c r="V500" s="26"/>
      <c r="X500" s="78"/>
      <c r="AF500" s="75"/>
      <c r="AH500" s="26"/>
      <c r="AJ500" s="26"/>
      <c r="AK500" s="26"/>
      <c r="AL500" s="75"/>
      <c r="AN500" s="74"/>
      <c r="AO500" s="26"/>
      <c r="AP500" s="26"/>
      <c r="AQ500" s="26"/>
      <c r="AR500" s="26"/>
      <c r="AS500" s="26"/>
      <c r="AT500" s="26"/>
      <c r="AU500" s="26"/>
      <c r="AV500" s="26"/>
      <c r="AW500" s="26"/>
      <c r="AX500" s="26"/>
      <c r="AY500" s="26"/>
      <c r="AZ500" s="26"/>
      <c r="BA500" s="26"/>
      <c r="BB500" s="26"/>
      <c r="BD500" s="26"/>
    </row>
    <row r="501" ht="15.75" customHeight="1">
      <c r="C501" s="66"/>
      <c r="D501" s="83"/>
      <c r="L501" s="75"/>
      <c r="R501" s="74"/>
      <c r="V501" s="26"/>
      <c r="X501" s="78"/>
      <c r="AF501" s="75"/>
      <c r="AH501" s="26"/>
      <c r="AJ501" s="26"/>
      <c r="AK501" s="26"/>
      <c r="AL501" s="75"/>
      <c r="AN501" s="74"/>
      <c r="AO501" s="26"/>
      <c r="AP501" s="26"/>
      <c r="AQ501" s="26"/>
      <c r="AR501" s="26"/>
      <c r="AS501" s="26"/>
      <c r="AT501" s="26"/>
      <c r="AU501" s="26"/>
      <c r="AV501" s="26"/>
      <c r="AW501" s="26"/>
      <c r="AX501" s="26"/>
      <c r="AY501" s="26"/>
      <c r="AZ501" s="26"/>
      <c r="BA501" s="26"/>
      <c r="BB501" s="26"/>
      <c r="BD501" s="26"/>
    </row>
    <row r="502" ht="15.75" customHeight="1">
      <c r="C502" s="66"/>
      <c r="D502" s="83"/>
      <c r="L502" s="75"/>
      <c r="R502" s="74"/>
      <c r="V502" s="26"/>
      <c r="X502" s="78"/>
      <c r="AF502" s="75"/>
      <c r="AH502" s="26"/>
      <c r="AJ502" s="26"/>
      <c r="AK502" s="26"/>
      <c r="AL502" s="75"/>
      <c r="AN502" s="74"/>
      <c r="AO502" s="26"/>
      <c r="AP502" s="26"/>
      <c r="AQ502" s="26"/>
      <c r="AR502" s="26"/>
      <c r="AS502" s="26"/>
      <c r="AT502" s="26"/>
      <c r="AU502" s="26"/>
      <c r="AV502" s="26"/>
      <c r="AW502" s="26"/>
      <c r="AX502" s="26"/>
      <c r="AY502" s="26"/>
      <c r="AZ502" s="26"/>
      <c r="BA502" s="26"/>
      <c r="BB502" s="26"/>
      <c r="BD502" s="26"/>
    </row>
    <row r="503" ht="15.75" customHeight="1">
      <c r="C503" s="66"/>
      <c r="D503" s="83"/>
      <c r="L503" s="75"/>
      <c r="R503" s="74"/>
      <c r="V503" s="26"/>
      <c r="X503" s="78"/>
      <c r="AF503" s="75"/>
      <c r="AH503" s="26"/>
      <c r="AJ503" s="26"/>
      <c r="AK503" s="26"/>
      <c r="AL503" s="75"/>
      <c r="AN503" s="74"/>
      <c r="AO503" s="26"/>
      <c r="AP503" s="26"/>
      <c r="AQ503" s="26"/>
      <c r="AR503" s="26"/>
      <c r="AS503" s="26"/>
      <c r="AT503" s="26"/>
      <c r="AU503" s="26"/>
      <c r="AV503" s="26"/>
      <c r="AW503" s="26"/>
      <c r="AX503" s="26"/>
      <c r="AY503" s="26"/>
      <c r="AZ503" s="26"/>
      <c r="BA503" s="26"/>
      <c r="BB503" s="26"/>
      <c r="BD503" s="26"/>
    </row>
    <row r="504" ht="15.75" customHeight="1">
      <c r="C504" s="66"/>
      <c r="D504" s="83"/>
      <c r="L504" s="75"/>
      <c r="R504" s="74"/>
      <c r="V504" s="26"/>
      <c r="X504" s="78"/>
      <c r="AF504" s="75"/>
      <c r="AH504" s="26"/>
      <c r="AJ504" s="26"/>
      <c r="AK504" s="26"/>
      <c r="AL504" s="75"/>
      <c r="AN504" s="74"/>
      <c r="AO504" s="26"/>
      <c r="AP504" s="26"/>
      <c r="AQ504" s="26"/>
      <c r="AR504" s="26"/>
      <c r="AS504" s="26"/>
      <c r="AT504" s="26"/>
      <c r="AU504" s="26"/>
      <c r="AV504" s="26"/>
      <c r="AW504" s="26"/>
      <c r="AX504" s="26"/>
      <c r="AY504" s="26"/>
      <c r="AZ504" s="26"/>
      <c r="BA504" s="26"/>
      <c r="BB504" s="26"/>
      <c r="BD504" s="26"/>
    </row>
    <row r="505" ht="15.75" customHeight="1">
      <c r="C505" s="66"/>
      <c r="D505" s="83"/>
      <c r="L505" s="75"/>
      <c r="R505" s="74"/>
      <c r="V505" s="26"/>
      <c r="X505" s="78"/>
      <c r="AF505" s="75"/>
      <c r="AH505" s="26"/>
      <c r="AJ505" s="26"/>
      <c r="AK505" s="26"/>
      <c r="AL505" s="75"/>
      <c r="AN505" s="74"/>
      <c r="AO505" s="26"/>
      <c r="AP505" s="26"/>
      <c r="AQ505" s="26"/>
      <c r="AR505" s="26"/>
      <c r="AS505" s="26"/>
      <c r="AT505" s="26"/>
      <c r="AU505" s="26"/>
      <c r="AV505" s="26"/>
      <c r="AW505" s="26"/>
      <c r="AX505" s="26"/>
      <c r="AY505" s="26"/>
      <c r="AZ505" s="26"/>
      <c r="BA505" s="26"/>
      <c r="BB505" s="26"/>
      <c r="BD505" s="26"/>
    </row>
    <row r="506" ht="15.75" customHeight="1">
      <c r="C506" s="66"/>
      <c r="D506" s="83"/>
      <c r="L506" s="75"/>
      <c r="R506" s="74"/>
      <c r="V506" s="26"/>
      <c r="X506" s="78"/>
      <c r="AF506" s="75"/>
      <c r="AH506" s="26"/>
      <c r="AJ506" s="26"/>
      <c r="AK506" s="26"/>
      <c r="AL506" s="75"/>
      <c r="AN506" s="74"/>
      <c r="AO506" s="26"/>
      <c r="AP506" s="26"/>
      <c r="AQ506" s="26"/>
      <c r="AR506" s="26"/>
      <c r="AS506" s="26"/>
      <c r="AT506" s="26"/>
      <c r="AU506" s="26"/>
      <c r="AV506" s="26"/>
      <c r="AW506" s="26"/>
      <c r="AX506" s="26"/>
      <c r="AY506" s="26"/>
      <c r="AZ506" s="26"/>
      <c r="BA506" s="26"/>
      <c r="BB506" s="26"/>
      <c r="BD506" s="26"/>
    </row>
    <row r="507" ht="15.75" customHeight="1">
      <c r="C507" s="66"/>
      <c r="D507" s="83"/>
      <c r="L507" s="75"/>
      <c r="R507" s="74"/>
      <c r="V507" s="26"/>
      <c r="X507" s="78"/>
      <c r="AF507" s="75"/>
      <c r="AH507" s="26"/>
      <c r="AJ507" s="26"/>
      <c r="AK507" s="26"/>
      <c r="AL507" s="75"/>
      <c r="AN507" s="74"/>
      <c r="AO507" s="26"/>
      <c r="AP507" s="26"/>
      <c r="AQ507" s="26"/>
      <c r="AR507" s="26"/>
      <c r="AS507" s="26"/>
      <c r="AT507" s="26"/>
      <c r="AU507" s="26"/>
      <c r="AV507" s="26"/>
      <c r="AW507" s="26"/>
      <c r="AX507" s="26"/>
      <c r="AY507" s="26"/>
      <c r="AZ507" s="26"/>
      <c r="BA507" s="26"/>
      <c r="BB507" s="26"/>
      <c r="BD507" s="26"/>
    </row>
    <row r="508" ht="15.75" customHeight="1">
      <c r="C508" s="66"/>
      <c r="D508" s="83"/>
      <c r="L508" s="75"/>
      <c r="R508" s="74"/>
      <c r="V508" s="26"/>
      <c r="X508" s="78"/>
      <c r="AF508" s="75"/>
      <c r="AH508" s="26"/>
      <c r="AJ508" s="26"/>
      <c r="AK508" s="26"/>
      <c r="AL508" s="75"/>
      <c r="AN508" s="74"/>
      <c r="AO508" s="26"/>
      <c r="AP508" s="26"/>
      <c r="AQ508" s="26"/>
      <c r="AR508" s="26"/>
      <c r="AS508" s="26"/>
      <c r="AT508" s="26"/>
      <c r="AU508" s="26"/>
      <c r="AV508" s="26"/>
      <c r="AW508" s="26"/>
      <c r="AX508" s="26"/>
      <c r="AY508" s="26"/>
      <c r="AZ508" s="26"/>
      <c r="BA508" s="26"/>
      <c r="BB508" s="26"/>
      <c r="BD508" s="26"/>
    </row>
    <row r="509" ht="15.75" customHeight="1">
      <c r="C509" s="66"/>
      <c r="D509" s="83"/>
      <c r="L509" s="75"/>
      <c r="R509" s="74"/>
      <c r="V509" s="26"/>
      <c r="X509" s="78"/>
      <c r="AF509" s="75"/>
      <c r="AH509" s="26"/>
      <c r="AJ509" s="26"/>
      <c r="AK509" s="26"/>
      <c r="AL509" s="75"/>
      <c r="AN509" s="74"/>
      <c r="AO509" s="26"/>
      <c r="AP509" s="26"/>
      <c r="AQ509" s="26"/>
      <c r="AR509" s="26"/>
      <c r="AS509" s="26"/>
      <c r="AT509" s="26"/>
      <c r="AU509" s="26"/>
      <c r="AV509" s="26"/>
      <c r="AW509" s="26"/>
      <c r="AX509" s="26"/>
      <c r="AY509" s="26"/>
      <c r="AZ509" s="26"/>
      <c r="BA509" s="26"/>
      <c r="BB509" s="26"/>
      <c r="BD509" s="26"/>
    </row>
    <row r="510" ht="15.75" customHeight="1">
      <c r="C510" s="66"/>
      <c r="D510" s="83"/>
      <c r="L510" s="75"/>
      <c r="R510" s="74"/>
      <c r="V510" s="26"/>
      <c r="X510" s="78"/>
      <c r="AF510" s="75"/>
      <c r="AH510" s="26"/>
      <c r="AJ510" s="26"/>
      <c r="AK510" s="26"/>
      <c r="AL510" s="75"/>
      <c r="AN510" s="74"/>
      <c r="AO510" s="26"/>
      <c r="AP510" s="26"/>
      <c r="AQ510" s="26"/>
      <c r="AR510" s="26"/>
      <c r="AS510" s="26"/>
      <c r="AT510" s="26"/>
      <c r="AU510" s="26"/>
      <c r="AV510" s="26"/>
      <c r="AW510" s="26"/>
      <c r="AX510" s="26"/>
      <c r="AY510" s="26"/>
      <c r="AZ510" s="26"/>
      <c r="BA510" s="26"/>
      <c r="BB510" s="26"/>
      <c r="BD510" s="26"/>
    </row>
    <row r="511" ht="15.75" customHeight="1">
      <c r="C511" s="66"/>
      <c r="D511" s="83"/>
      <c r="L511" s="75"/>
      <c r="R511" s="74"/>
      <c r="V511" s="26"/>
      <c r="X511" s="78"/>
      <c r="AF511" s="75"/>
      <c r="AH511" s="26"/>
      <c r="AJ511" s="26"/>
      <c r="AK511" s="26"/>
      <c r="AL511" s="75"/>
      <c r="AN511" s="74"/>
      <c r="AO511" s="26"/>
      <c r="AP511" s="26"/>
      <c r="AQ511" s="26"/>
      <c r="AR511" s="26"/>
      <c r="AS511" s="26"/>
      <c r="AT511" s="26"/>
      <c r="AU511" s="26"/>
      <c r="AV511" s="26"/>
      <c r="AW511" s="26"/>
      <c r="AX511" s="26"/>
      <c r="AY511" s="26"/>
      <c r="AZ511" s="26"/>
      <c r="BA511" s="26"/>
      <c r="BB511" s="26"/>
      <c r="BD511" s="26"/>
    </row>
    <row r="512" ht="15.75" customHeight="1">
      <c r="C512" s="66"/>
      <c r="D512" s="83"/>
      <c r="L512" s="75"/>
      <c r="R512" s="74"/>
      <c r="V512" s="26"/>
      <c r="X512" s="78"/>
      <c r="AF512" s="75"/>
      <c r="AH512" s="26"/>
      <c r="AJ512" s="26"/>
      <c r="AK512" s="26"/>
      <c r="AL512" s="75"/>
      <c r="AN512" s="74"/>
      <c r="AO512" s="26"/>
      <c r="AP512" s="26"/>
      <c r="AQ512" s="26"/>
      <c r="AR512" s="26"/>
      <c r="AS512" s="26"/>
      <c r="AT512" s="26"/>
      <c r="AU512" s="26"/>
      <c r="AV512" s="26"/>
      <c r="AW512" s="26"/>
      <c r="AX512" s="26"/>
      <c r="AY512" s="26"/>
      <c r="AZ512" s="26"/>
      <c r="BA512" s="26"/>
      <c r="BB512" s="26"/>
      <c r="BD512" s="26"/>
    </row>
    <row r="513" ht="15.75" customHeight="1">
      <c r="C513" s="66"/>
      <c r="D513" s="83"/>
      <c r="L513" s="75"/>
      <c r="R513" s="74"/>
      <c r="V513" s="26"/>
      <c r="X513" s="78"/>
      <c r="AF513" s="75"/>
      <c r="AH513" s="26"/>
      <c r="AJ513" s="26"/>
      <c r="AK513" s="26"/>
      <c r="AL513" s="75"/>
      <c r="AN513" s="74"/>
      <c r="AO513" s="26"/>
      <c r="AP513" s="26"/>
      <c r="AQ513" s="26"/>
      <c r="AR513" s="26"/>
      <c r="AS513" s="26"/>
      <c r="AT513" s="26"/>
      <c r="AU513" s="26"/>
      <c r="AV513" s="26"/>
      <c r="AW513" s="26"/>
      <c r="AX513" s="26"/>
      <c r="AY513" s="26"/>
      <c r="AZ513" s="26"/>
      <c r="BA513" s="26"/>
      <c r="BB513" s="26"/>
      <c r="BD513" s="26"/>
    </row>
    <row r="514" ht="15.75" customHeight="1">
      <c r="C514" s="66"/>
      <c r="D514" s="83"/>
      <c r="L514" s="75"/>
      <c r="R514" s="74"/>
      <c r="V514" s="26"/>
      <c r="X514" s="78"/>
      <c r="AF514" s="75"/>
      <c r="AH514" s="26"/>
      <c r="AJ514" s="26"/>
      <c r="AK514" s="26"/>
      <c r="AL514" s="75"/>
      <c r="AN514" s="74"/>
      <c r="AO514" s="26"/>
      <c r="AP514" s="26"/>
      <c r="AQ514" s="26"/>
      <c r="AR514" s="26"/>
      <c r="AS514" s="26"/>
      <c r="AT514" s="26"/>
      <c r="AU514" s="26"/>
      <c r="AV514" s="26"/>
      <c r="AW514" s="26"/>
      <c r="AX514" s="26"/>
      <c r="AY514" s="26"/>
      <c r="AZ514" s="26"/>
      <c r="BA514" s="26"/>
      <c r="BB514" s="26"/>
      <c r="BD514" s="26"/>
    </row>
    <row r="515" ht="15.75" customHeight="1">
      <c r="C515" s="66"/>
      <c r="D515" s="83"/>
      <c r="L515" s="75"/>
      <c r="R515" s="74"/>
      <c r="V515" s="26"/>
      <c r="X515" s="78"/>
      <c r="AF515" s="75"/>
      <c r="AH515" s="26"/>
      <c r="AJ515" s="26"/>
      <c r="AK515" s="26"/>
      <c r="AL515" s="75"/>
      <c r="AN515" s="74"/>
      <c r="AO515" s="26"/>
      <c r="AP515" s="26"/>
      <c r="AQ515" s="26"/>
      <c r="AR515" s="26"/>
      <c r="AS515" s="26"/>
      <c r="AT515" s="26"/>
      <c r="AU515" s="26"/>
      <c r="AV515" s="26"/>
      <c r="AW515" s="26"/>
      <c r="AX515" s="26"/>
      <c r="AY515" s="26"/>
      <c r="AZ515" s="26"/>
      <c r="BA515" s="26"/>
      <c r="BB515" s="26"/>
      <c r="BD515" s="26"/>
    </row>
    <row r="516" ht="15.75" customHeight="1">
      <c r="C516" s="66"/>
      <c r="D516" s="83"/>
      <c r="L516" s="75"/>
      <c r="R516" s="74"/>
      <c r="V516" s="26"/>
      <c r="X516" s="78"/>
      <c r="AF516" s="75"/>
      <c r="AH516" s="26"/>
      <c r="AJ516" s="26"/>
      <c r="AK516" s="26"/>
      <c r="AL516" s="75"/>
      <c r="AN516" s="74"/>
      <c r="AO516" s="26"/>
      <c r="AP516" s="26"/>
      <c r="AQ516" s="26"/>
      <c r="AR516" s="26"/>
      <c r="AS516" s="26"/>
      <c r="AT516" s="26"/>
      <c r="AU516" s="26"/>
      <c r="AV516" s="26"/>
      <c r="AW516" s="26"/>
      <c r="AX516" s="26"/>
      <c r="AY516" s="26"/>
      <c r="AZ516" s="26"/>
      <c r="BA516" s="26"/>
      <c r="BB516" s="26"/>
      <c r="BD516" s="26"/>
    </row>
    <row r="517" ht="15.75" customHeight="1">
      <c r="C517" s="66"/>
      <c r="D517" s="83"/>
      <c r="L517" s="75"/>
      <c r="R517" s="74"/>
      <c r="V517" s="26"/>
      <c r="X517" s="78"/>
      <c r="AF517" s="75"/>
      <c r="AH517" s="26"/>
      <c r="AJ517" s="26"/>
      <c r="AK517" s="26"/>
      <c r="AL517" s="75"/>
      <c r="AN517" s="74"/>
      <c r="AO517" s="26"/>
      <c r="AP517" s="26"/>
      <c r="AQ517" s="26"/>
      <c r="AR517" s="26"/>
      <c r="AS517" s="26"/>
      <c r="AT517" s="26"/>
      <c r="AU517" s="26"/>
      <c r="AV517" s="26"/>
      <c r="AW517" s="26"/>
      <c r="AX517" s="26"/>
      <c r="AY517" s="26"/>
      <c r="AZ517" s="26"/>
      <c r="BA517" s="26"/>
      <c r="BB517" s="26"/>
      <c r="BD517" s="26"/>
    </row>
    <row r="518" ht="15.75" customHeight="1">
      <c r="C518" s="66"/>
      <c r="D518" s="83"/>
      <c r="L518" s="75"/>
      <c r="R518" s="74"/>
      <c r="V518" s="26"/>
      <c r="X518" s="78"/>
      <c r="AF518" s="75"/>
      <c r="AH518" s="26"/>
      <c r="AJ518" s="26"/>
      <c r="AK518" s="26"/>
      <c r="AL518" s="75"/>
      <c r="AN518" s="74"/>
      <c r="AO518" s="26"/>
      <c r="AP518" s="26"/>
      <c r="AQ518" s="26"/>
      <c r="AR518" s="26"/>
      <c r="AS518" s="26"/>
      <c r="AT518" s="26"/>
      <c r="AU518" s="26"/>
      <c r="AV518" s="26"/>
      <c r="AW518" s="26"/>
      <c r="AX518" s="26"/>
      <c r="AY518" s="26"/>
      <c r="AZ518" s="26"/>
      <c r="BA518" s="26"/>
      <c r="BB518" s="26"/>
      <c r="BD518" s="26"/>
    </row>
    <row r="519" ht="15.75" customHeight="1">
      <c r="C519" s="66"/>
      <c r="D519" s="83"/>
      <c r="L519" s="75"/>
      <c r="R519" s="74"/>
      <c r="V519" s="26"/>
      <c r="X519" s="78"/>
      <c r="AF519" s="75"/>
      <c r="AH519" s="26"/>
      <c r="AJ519" s="26"/>
      <c r="AK519" s="26"/>
      <c r="AL519" s="75"/>
      <c r="AN519" s="74"/>
      <c r="AO519" s="26"/>
      <c r="AP519" s="26"/>
      <c r="AQ519" s="26"/>
      <c r="AR519" s="26"/>
      <c r="AS519" s="26"/>
      <c r="AT519" s="26"/>
      <c r="AU519" s="26"/>
      <c r="AV519" s="26"/>
      <c r="AW519" s="26"/>
      <c r="AX519" s="26"/>
      <c r="AY519" s="26"/>
      <c r="AZ519" s="26"/>
      <c r="BA519" s="26"/>
      <c r="BB519" s="26"/>
      <c r="BD519" s="26"/>
    </row>
    <row r="520" ht="15.75" customHeight="1">
      <c r="C520" s="66"/>
      <c r="D520" s="83"/>
      <c r="L520" s="75"/>
      <c r="R520" s="74"/>
      <c r="V520" s="26"/>
      <c r="X520" s="78"/>
      <c r="AF520" s="75"/>
      <c r="AH520" s="26"/>
      <c r="AJ520" s="26"/>
      <c r="AK520" s="26"/>
      <c r="AL520" s="75"/>
      <c r="AN520" s="74"/>
      <c r="AO520" s="26"/>
      <c r="AP520" s="26"/>
      <c r="AQ520" s="26"/>
      <c r="AR520" s="26"/>
      <c r="AS520" s="26"/>
      <c r="AT520" s="26"/>
      <c r="AU520" s="26"/>
      <c r="AV520" s="26"/>
      <c r="AW520" s="26"/>
      <c r="AX520" s="26"/>
      <c r="AY520" s="26"/>
      <c r="AZ520" s="26"/>
      <c r="BA520" s="26"/>
      <c r="BB520" s="26"/>
      <c r="BD520" s="26"/>
    </row>
    <row r="521" ht="15.75" customHeight="1">
      <c r="C521" s="66"/>
      <c r="D521" s="83"/>
      <c r="L521" s="75"/>
      <c r="R521" s="74"/>
      <c r="V521" s="26"/>
      <c r="X521" s="78"/>
      <c r="AF521" s="75"/>
      <c r="AH521" s="26"/>
      <c r="AJ521" s="26"/>
      <c r="AK521" s="26"/>
      <c r="AL521" s="75"/>
      <c r="AN521" s="74"/>
      <c r="AO521" s="26"/>
      <c r="AP521" s="26"/>
      <c r="AQ521" s="26"/>
      <c r="AR521" s="26"/>
      <c r="AS521" s="26"/>
      <c r="AT521" s="26"/>
      <c r="AU521" s="26"/>
      <c r="AV521" s="26"/>
      <c r="AW521" s="26"/>
      <c r="AX521" s="26"/>
      <c r="AY521" s="26"/>
      <c r="AZ521" s="26"/>
      <c r="BA521" s="26"/>
      <c r="BB521" s="26"/>
      <c r="BD521" s="26"/>
    </row>
    <row r="522" ht="15.75" customHeight="1">
      <c r="C522" s="66"/>
      <c r="D522" s="83"/>
      <c r="L522" s="75"/>
      <c r="R522" s="74"/>
      <c r="V522" s="26"/>
      <c r="X522" s="78"/>
      <c r="AF522" s="75"/>
      <c r="AH522" s="26"/>
      <c r="AJ522" s="26"/>
      <c r="AK522" s="26"/>
      <c r="AL522" s="75"/>
      <c r="AN522" s="74"/>
      <c r="AO522" s="26"/>
      <c r="AP522" s="26"/>
      <c r="AQ522" s="26"/>
      <c r="AR522" s="26"/>
      <c r="AS522" s="26"/>
      <c r="AT522" s="26"/>
      <c r="AU522" s="26"/>
      <c r="AV522" s="26"/>
      <c r="AW522" s="26"/>
      <c r="AX522" s="26"/>
      <c r="AY522" s="26"/>
      <c r="AZ522" s="26"/>
      <c r="BA522" s="26"/>
      <c r="BB522" s="26"/>
      <c r="BD522" s="26"/>
    </row>
    <row r="523" ht="15.75" customHeight="1">
      <c r="C523" s="66"/>
      <c r="D523" s="83"/>
      <c r="L523" s="75"/>
      <c r="R523" s="74"/>
      <c r="V523" s="26"/>
      <c r="X523" s="78"/>
      <c r="AF523" s="75"/>
      <c r="AH523" s="26"/>
      <c r="AJ523" s="26"/>
      <c r="AK523" s="26"/>
      <c r="AL523" s="75"/>
      <c r="AN523" s="74"/>
      <c r="AO523" s="26"/>
      <c r="AP523" s="26"/>
      <c r="AQ523" s="26"/>
      <c r="AR523" s="26"/>
      <c r="AS523" s="26"/>
      <c r="AT523" s="26"/>
      <c r="AU523" s="26"/>
      <c r="AV523" s="26"/>
      <c r="AW523" s="26"/>
      <c r="AX523" s="26"/>
      <c r="AY523" s="26"/>
      <c r="AZ523" s="26"/>
      <c r="BA523" s="26"/>
      <c r="BB523" s="26"/>
      <c r="BD523" s="26"/>
    </row>
    <row r="524" ht="15.75" customHeight="1">
      <c r="C524" s="66"/>
      <c r="D524" s="83"/>
      <c r="L524" s="75"/>
      <c r="R524" s="74"/>
      <c r="V524" s="26"/>
      <c r="X524" s="78"/>
      <c r="AF524" s="75"/>
      <c r="AH524" s="26"/>
      <c r="AJ524" s="26"/>
      <c r="AK524" s="26"/>
      <c r="AL524" s="75"/>
      <c r="AN524" s="74"/>
      <c r="AO524" s="26"/>
      <c r="AP524" s="26"/>
      <c r="AQ524" s="26"/>
      <c r="AR524" s="26"/>
      <c r="AS524" s="26"/>
      <c r="AT524" s="26"/>
      <c r="AU524" s="26"/>
      <c r="AV524" s="26"/>
      <c r="AW524" s="26"/>
      <c r="AX524" s="26"/>
      <c r="AY524" s="26"/>
      <c r="AZ524" s="26"/>
      <c r="BA524" s="26"/>
      <c r="BB524" s="26"/>
      <c r="BD524" s="26"/>
    </row>
    <row r="525" ht="15.75" customHeight="1">
      <c r="C525" s="66"/>
      <c r="D525" s="83"/>
      <c r="L525" s="75"/>
      <c r="R525" s="74"/>
      <c r="V525" s="26"/>
      <c r="X525" s="78"/>
      <c r="AF525" s="75"/>
      <c r="AH525" s="26"/>
      <c r="AJ525" s="26"/>
      <c r="AK525" s="26"/>
      <c r="AL525" s="75"/>
      <c r="AN525" s="74"/>
      <c r="AO525" s="26"/>
      <c r="AP525" s="26"/>
      <c r="AQ525" s="26"/>
      <c r="AR525" s="26"/>
      <c r="AS525" s="26"/>
      <c r="AT525" s="26"/>
      <c r="AU525" s="26"/>
      <c r="AV525" s="26"/>
      <c r="AW525" s="26"/>
      <c r="AX525" s="26"/>
      <c r="AY525" s="26"/>
      <c r="AZ525" s="26"/>
      <c r="BA525" s="26"/>
      <c r="BB525" s="26"/>
      <c r="BD525" s="26"/>
    </row>
    <row r="526" ht="15.75" customHeight="1">
      <c r="C526" s="66"/>
      <c r="D526" s="83"/>
      <c r="L526" s="75"/>
      <c r="R526" s="74"/>
      <c r="V526" s="26"/>
      <c r="X526" s="78"/>
      <c r="AF526" s="75"/>
      <c r="AH526" s="26"/>
      <c r="AJ526" s="26"/>
      <c r="AK526" s="26"/>
      <c r="AL526" s="75"/>
      <c r="AN526" s="74"/>
      <c r="AO526" s="26"/>
      <c r="AP526" s="26"/>
      <c r="AQ526" s="26"/>
      <c r="AR526" s="26"/>
      <c r="AS526" s="26"/>
      <c r="AT526" s="26"/>
      <c r="AU526" s="26"/>
      <c r="AV526" s="26"/>
      <c r="AW526" s="26"/>
      <c r="AX526" s="26"/>
      <c r="AY526" s="26"/>
      <c r="AZ526" s="26"/>
      <c r="BA526" s="26"/>
      <c r="BB526" s="26"/>
      <c r="BD526" s="26"/>
    </row>
    <row r="527" ht="15.75" customHeight="1">
      <c r="C527" s="66"/>
      <c r="D527" s="83"/>
      <c r="L527" s="75"/>
      <c r="R527" s="74"/>
      <c r="V527" s="26"/>
      <c r="X527" s="78"/>
      <c r="AF527" s="75"/>
      <c r="AH527" s="26"/>
      <c r="AJ527" s="26"/>
      <c r="AK527" s="26"/>
      <c r="AL527" s="75"/>
      <c r="AN527" s="74"/>
      <c r="AO527" s="26"/>
      <c r="AP527" s="26"/>
      <c r="AQ527" s="26"/>
      <c r="AR527" s="26"/>
      <c r="AS527" s="26"/>
      <c r="AT527" s="26"/>
      <c r="AU527" s="26"/>
      <c r="AV527" s="26"/>
      <c r="AW527" s="26"/>
      <c r="AX527" s="26"/>
      <c r="AY527" s="26"/>
      <c r="AZ527" s="26"/>
      <c r="BA527" s="26"/>
      <c r="BB527" s="26"/>
      <c r="BD527" s="26"/>
    </row>
    <row r="528" ht="15.75" customHeight="1">
      <c r="C528" s="66"/>
      <c r="D528" s="83"/>
      <c r="L528" s="75"/>
      <c r="R528" s="74"/>
      <c r="V528" s="26"/>
      <c r="X528" s="78"/>
      <c r="AF528" s="75"/>
      <c r="AH528" s="26"/>
      <c r="AJ528" s="26"/>
      <c r="AK528" s="26"/>
      <c r="AL528" s="75"/>
      <c r="AN528" s="74"/>
      <c r="AO528" s="26"/>
      <c r="AP528" s="26"/>
      <c r="AQ528" s="26"/>
      <c r="AR528" s="26"/>
      <c r="AS528" s="26"/>
      <c r="AT528" s="26"/>
      <c r="AU528" s="26"/>
      <c r="AV528" s="26"/>
      <c r="AW528" s="26"/>
      <c r="AX528" s="26"/>
      <c r="AY528" s="26"/>
      <c r="AZ528" s="26"/>
      <c r="BA528" s="26"/>
      <c r="BB528" s="26"/>
      <c r="BD528" s="26"/>
    </row>
    <row r="529" ht="15.75" customHeight="1">
      <c r="C529" s="66"/>
      <c r="D529" s="83"/>
      <c r="L529" s="75"/>
      <c r="R529" s="74"/>
      <c r="V529" s="26"/>
      <c r="X529" s="78"/>
      <c r="AF529" s="75"/>
      <c r="AH529" s="26"/>
      <c r="AJ529" s="26"/>
      <c r="AK529" s="26"/>
      <c r="AL529" s="75"/>
      <c r="AN529" s="74"/>
      <c r="AO529" s="26"/>
      <c r="AP529" s="26"/>
      <c r="AQ529" s="26"/>
      <c r="AR529" s="26"/>
      <c r="AS529" s="26"/>
      <c r="AT529" s="26"/>
      <c r="AU529" s="26"/>
      <c r="AV529" s="26"/>
      <c r="AW529" s="26"/>
      <c r="AX529" s="26"/>
      <c r="AY529" s="26"/>
      <c r="AZ529" s="26"/>
      <c r="BA529" s="26"/>
      <c r="BB529" s="26"/>
      <c r="BD529" s="26"/>
    </row>
    <row r="530" ht="15.75" customHeight="1">
      <c r="C530" s="66"/>
      <c r="D530" s="83"/>
      <c r="L530" s="75"/>
      <c r="R530" s="74"/>
      <c r="V530" s="26"/>
      <c r="X530" s="78"/>
      <c r="AF530" s="75"/>
      <c r="AH530" s="26"/>
      <c r="AJ530" s="26"/>
      <c r="AK530" s="26"/>
      <c r="AL530" s="75"/>
      <c r="AN530" s="74"/>
      <c r="AO530" s="26"/>
      <c r="AP530" s="26"/>
      <c r="AQ530" s="26"/>
      <c r="AR530" s="26"/>
      <c r="AS530" s="26"/>
      <c r="AT530" s="26"/>
      <c r="AU530" s="26"/>
      <c r="AV530" s="26"/>
      <c r="AW530" s="26"/>
      <c r="AX530" s="26"/>
      <c r="AY530" s="26"/>
      <c r="AZ530" s="26"/>
      <c r="BA530" s="26"/>
      <c r="BB530" s="26"/>
      <c r="BD530" s="26"/>
    </row>
    <row r="531" ht="15.75" customHeight="1">
      <c r="C531" s="66"/>
      <c r="D531" s="83"/>
      <c r="L531" s="75"/>
      <c r="R531" s="74"/>
      <c r="V531" s="26"/>
      <c r="X531" s="78"/>
      <c r="AF531" s="75"/>
      <c r="AH531" s="26"/>
      <c r="AJ531" s="26"/>
      <c r="AK531" s="26"/>
      <c r="AL531" s="75"/>
      <c r="AN531" s="74"/>
      <c r="AO531" s="26"/>
      <c r="AP531" s="26"/>
      <c r="AQ531" s="26"/>
      <c r="AR531" s="26"/>
      <c r="AS531" s="26"/>
      <c r="AT531" s="26"/>
      <c r="AU531" s="26"/>
      <c r="AV531" s="26"/>
      <c r="AW531" s="26"/>
      <c r="AX531" s="26"/>
      <c r="AY531" s="26"/>
      <c r="AZ531" s="26"/>
      <c r="BA531" s="26"/>
      <c r="BB531" s="26"/>
      <c r="BD531" s="26"/>
    </row>
    <row r="532" ht="15.75" customHeight="1">
      <c r="C532" s="66"/>
      <c r="D532" s="83"/>
      <c r="L532" s="75"/>
      <c r="R532" s="74"/>
      <c r="V532" s="26"/>
      <c r="X532" s="78"/>
      <c r="AF532" s="75"/>
      <c r="AH532" s="26"/>
      <c r="AJ532" s="26"/>
      <c r="AK532" s="26"/>
      <c r="AL532" s="75"/>
      <c r="AN532" s="74"/>
      <c r="AO532" s="26"/>
      <c r="AP532" s="26"/>
      <c r="AQ532" s="26"/>
      <c r="AR532" s="26"/>
      <c r="AS532" s="26"/>
      <c r="AT532" s="26"/>
      <c r="AU532" s="26"/>
      <c r="AV532" s="26"/>
      <c r="AW532" s="26"/>
      <c r="AX532" s="26"/>
      <c r="AY532" s="26"/>
      <c r="AZ532" s="26"/>
      <c r="BA532" s="26"/>
      <c r="BB532" s="26"/>
      <c r="BD532" s="26"/>
    </row>
    <row r="533" ht="15.75" customHeight="1">
      <c r="C533" s="66"/>
      <c r="D533" s="83"/>
      <c r="L533" s="75"/>
      <c r="R533" s="74"/>
      <c r="V533" s="26"/>
      <c r="X533" s="78"/>
      <c r="AF533" s="75"/>
      <c r="AH533" s="26"/>
      <c r="AJ533" s="26"/>
      <c r="AK533" s="26"/>
      <c r="AL533" s="75"/>
      <c r="AN533" s="74"/>
      <c r="AO533" s="26"/>
      <c r="AP533" s="26"/>
      <c r="AQ533" s="26"/>
      <c r="AR533" s="26"/>
      <c r="AS533" s="26"/>
      <c r="AT533" s="26"/>
      <c r="AU533" s="26"/>
      <c r="AV533" s="26"/>
      <c r="AW533" s="26"/>
      <c r="AX533" s="26"/>
      <c r="AY533" s="26"/>
      <c r="AZ533" s="26"/>
      <c r="BA533" s="26"/>
      <c r="BB533" s="26"/>
      <c r="BD533" s="26"/>
    </row>
    <row r="534" ht="15.75" customHeight="1">
      <c r="C534" s="66"/>
      <c r="D534" s="83"/>
      <c r="L534" s="75"/>
      <c r="R534" s="74"/>
      <c r="V534" s="26"/>
      <c r="X534" s="78"/>
      <c r="AF534" s="75"/>
      <c r="AH534" s="26"/>
      <c r="AJ534" s="26"/>
      <c r="AK534" s="26"/>
      <c r="AL534" s="75"/>
      <c r="AN534" s="74"/>
      <c r="AO534" s="26"/>
      <c r="AP534" s="26"/>
      <c r="AQ534" s="26"/>
      <c r="AR534" s="26"/>
      <c r="AS534" s="26"/>
      <c r="AT534" s="26"/>
      <c r="AU534" s="26"/>
      <c r="AV534" s="26"/>
      <c r="AW534" s="26"/>
      <c r="AX534" s="26"/>
      <c r="AY534" s="26"/>
      <c r="AZ534" s="26"/>
      <c r="BA534" s="26"/>
      <c r="BB534" s="26"/>
      <c r="BD534" s="26"/>
    </row>
    <row r="535" ht="15.75" customHeight="1">
      <c r="C535" s="66"/>
      <c r="D535" s="83"/>
      <c r="L535" s="75"/>
      <c r="R535" s="74"/>
      <c r="V535" s="26"/>
      <c r="X535" s="78"/>
      <c r="AF535" s="75"/>
      <c r="AH535" s="26"/>
      <c r="AJ535" s="26"/>
      <c r="AK535" s="26"/>
      <c r="AL535" s="75"/>
      <c r="AN535" s="74"/>
      <c r="AO535" s="26"/>
      <c r="AP535" s="26"/>
      <c r="AQ535" s="26"/>
      <c r="AR535" s="26"/>
      <c r="AS535" s="26"/>
      <c r="AT535" s="26"/>
      <c r="AU535" s="26"/>
      <c r="AV535" s="26"/>
      <c r="AW535" s="26"/>
      <c r="AX535" s="26"/>
      <c r="AY535" s="26"/>
      <c r="AZ535" s="26"/>
      <c r="BA535" s="26"/>
      <c r="BB535" s="26"/>
      <c r="BD535" s="26"/>
    </row>
    <row r="536" ht="15.75" customHeight="1">
      <c r="C536" s="66"/>
      <c r="D536" s="83"/>
      <c r="L536" s="75"/>
      <c r="R536" s="74"/>
      <c r="V536" s="26"/>
      <c r="X536" s="78"/>
      <c r="AF536" s="75"/>
      <c r="AH536" s="26"/>
      <c r="AJ536" s="26"/>
      <c r="AK536" s="26"/>
      <c r="AL536" s="75"/>
      <c r="AN536" s="74"/>
      <c r="AO536" s="26"/>
      <c r="AP536" s="26"/>
      <c r="AQ536" s="26"/>
      <c r="AR536" s="26"/>
      <c r="AS536" s="26"/>
      <c r="AT536" s="26"/>
      <c r="AU536" s="26"/>
      <c r="AV536" s="26"/>
      <c r="AW536" s="26"/>
      <c r="AX536" s="26"/>
      <c r="AY536" s="26"/>
      <c r="AZ536" s="26"/>
      <c r="BA536" s="26"/>
      <c r="BB536" s="26"/>
      <c r="BD536" s="26"/>
    </row>
    <row r="537" ht="15.75" customHeight="1">
      <c r="C537" s="66"/>
      <c r="D537" s="83"/>
      <c r="L537" s="75"/>
      <c r="R537" s="74"/>
      <c r="V537" s="26"/>
      <c r="X537" s="78"/>
      <c r="AF537" s="75"/>
      <c r="AH537" s="26"/>
      <c r="AJ537" s="26"/>
      <c r="AK537" s="26"/>
      <c r="AL537" s="75"/>
      <c r="AN537" s="74"/>
      <c r="AO537" s="26"/>
      <c r="AP537" s="26"/>
      <c r="AQ537" s="26"/>
      <c r="AR537" s="26"/>
      <c r="AS537" s="26"/>
      <c r="AT537" s="26"/>
      <c r="AU537" s="26"/>
      <c r="AV537" s="26"/>
      <c r="AW537" s="26"/>
      <c r="AX537" s="26"/>
      <c r="AY537" s="26"/>
      <c r="AZ537" s="26"/>
      <c r="BA537" s="26"/>
      <c r="BB537" s="26"/>
      <c r="BD537" s="26"/>
    </row>
    <row r="538" ht="15.75" customHeight="1">
      <c r="C538" s="66"/>
      <c r="D538" s="83"/>
      <c r="L538" s="75"/>
      <c r="R538" s="74"/>
      <c r="V538" s="26"/>
      <c r="X538" s="78"/>
      <c r="AF538" s="75"/>
      <c r="AH538" s="26"/>
      <c r="AJ538" s="26"/>
      <c r="AK538" s="26"/>
      <c r="AL538" s="75"/>
      <c r="AN538" s="74"/>
      <c r="AO538" s="26"/>
      <c r="AP538" s="26"/>
      <c r="AQ538" s="26"/>
      <c r="AR538" s="26"/>
      <c r="AS538" s="26"/>
      <c r="AT538" s="26"/>
      <c r="AU538" s="26"/>
      <c r="AV538" s="26"/>
      <c r="AW538" s="26"/>
      <c r="AX538" s="26"/>
      <c r="AY538" s="26"/>
      <c r="AZ538" s="26"/>
      <c r="BA538" s="26"/>
      <c r="BB538" s="26"/>
      <c r="BD538" s="26"/>
    </row>
    <row r="539" ht="15.75" customHeight="1">
      <c r="C539" s="66"/>
      <c r="D539" s="83"/>
      <c r="L539" s="75"/>
      <c r="R539" s="74"/>
      <c r="V539" s="26"/>
      <c r="X539" s="78"/>
      <c r="AF539" s="75"/>
      <c r="AH539" s="26"/>
      <c r="AJ539" s="26"/>
      <c r="AK539" s="26"/>
      <c r="AL539" s="75"/>
      <c r="AN539" s="74"/>
      <c r="AO539" s="26"/>
      <c r="AP539" s="26"/>
      <c r="AQ539" s="26"/>
      <c r="AR539" s="26"/>
      <c r="AS539" s="26"/>
      <c r="AT539" s="26"/>
      <c r="AU539" s="26"/>
      <c r="AV539" s="26"/>
      <c r="AW539" s="26"/>
      <c r="AX539" s="26"/>
      <c r="AY539" s="26"/>
      <c r="AZ539" s="26"/>
      <c r="BA539" s="26"/>
      <c r="BB539" s="26"/>
      <c r="BD539" s="26"/>
    </row>
    <row r="540" ht="15.75" customHeight="1">
      <c r="C540" s="66"/>
      <c r="D540" s="83"/>
      <c r="L540" s="75"/>
      <c r="R540" s="74"/>
      <c r="V540" s="26"/>
      <c r="X540" s="78"/>
      <c r="AF540" s="75"/>
      <c r="AH540" s="26"/>
      <c r="AJ540" s="26"/>
      <c r="AK540" s="26"/>
      <c r="AL540" s="75"/>
      <c r="AN540" s="74"/>
      <c r="AO540" s="26"/>
      <c r="AP540" s="26"/>
      <c r="AQ540" s="26"/>
      <c r="AR540" s="26"/>
      <c r="AS540" s="26"/>
      <c r="AT540" s="26"/>
      <c r="AU540" s="26"/>
      <c r="AV540" s="26"/>
      <c r="AW540" s="26"/>
      <c r="AX540" s="26"/>
      <c r="AY540" s="26"/>
      <c r="AZ540" s="26"/>
      <c r="BA540" s="26"/>
      <c r="BB540" s="26"/>
      <c r="BD540" s="26"/>
    </row>
    <row r="541" ht="15.75" customHeight="1">
      <c r="C541" s="66"/>
      <c r="D541" s="83"/>
      <c r="L541" s="75"/>
      <c r="R541" s="74"/>
      <c r="V541" s="26"/>
      <c r="X541" s="78"/>
      <c r="AF541" s="75"/>
      <c r="AH541" s="26"/>
      <c r="AJ541" s="26"/>
      <c r="AK541" s="26"/>
      <c r="AL541" s="75"/>
      <c r="AN541" s="74"/>
      <c r="AO541" s="26"/>
      <c r="AP541" s="26"/>
      <c r="AQ541" s="26"/>
      <c r="AR541" s="26"/>
      <c r="AS541" s="26"/>
      <c r="AT541" s="26"/>
      <c r="AU541" s="26"/>
      <c r="AV541" s="26"/>
      <c r="AW541" s="26"/>
      <c r="AX541" s="26"/>
      <c r="AY541" s="26"/>
      <c r="AZ541" s="26"/>
      <c r="BA541" s="26"/>
      <c r="BB541" s="26"/>
      <c r="BD541" s="26"/>
    </row>
    <row r="542" ht="15.75" customHeight="1">
      <c r="C542" s="66"/>
      <c r="D542" s="83"/>
      <c r="L542" s="75"/>
      <c r="R542" s="74"/>
      <c r="V542" s="26"/>
      <c r="X542" s="78"/>
      <c r="AF542" s="75"/>
      <c r="AH542" s="26"/>
      <c r="AJ542" s="26"/>
      <c r="AK542" s="26"/>
      <c r="AL542" s="75"/>
      <c r="AN542" s="74"/>
      <c r="AO542" s="26"/>
      <c r="AP542" s="26"/>
      <c r="AQ542" s="26"/>
      <c r="AR542" s="26"/>
      <c r="AS542" s="26"/>
      <c r="AT542" s="26"/>
      <c r="AU542" s="26"/>
      <c r="AV542" s="26"/>
      <c r="AW542" s="26"/>
      <c r="AX542" s="26"/>
      <c r="AY542" s="26"/>
      <c r="AZ542" s="26"/>
      <c r="BA542" s="26"/>
      <c r="BB542" s="26"/>
      <c r="BD542" s="26"/>
    </row>
    <row r="543" ht="15.75" customHeight="1">
      <c r="C543" s="66"/>
      <c r="D543" s="83"/>
      <c r="L543" s="75"/>
      <c r="R543" s="74"/>
      <c r="V543" s="26"/>
      <c r="X543" s="78"/>
      <c r="AF543" s="75"/>
      <c r="AH543" s="26"/>
      <c r="AJ543" s="26"/>
      <c r="AK543" s="26"/>
      <c r="AL543" s="75"/>
      <c r="AN543" s="74"/>
      <c r="AO543" s="26"/>
      <c r="AP543" s="26"/>
      <c r="AQ543" s="26"/>
      <c r="AR543" s="26"/>
      <c r="AS543" s="26"/>
      <c r="AT543" s="26"/>
      <c r="AU543" s="26"/>
      <c r="AV543" s="26"/>
      <c r="AW543" s="26"/>
      <c r="AX543" s="26"/>
      <c r="AY543" s="26"/>
      <c r="AZ543" s="26"/>
      <c r="BA543" s="26"/>
      <c r="BB543" s="26"/>
      <c r="BD543" s="26"/>
    </row>
    <row r="544" ht="15.75" customHeight="1">
      <c r="C544" s="66"/>
      <c r="D544" s="83"/>
      <c r="L544" s="75"/>
      <c r="R544" s="74"/>
      <c r="V544" s="26"/>
      <c r="X544" s="78"/>
      <c r="AF544" s="75"/>
      <c r="AH544" s="26"/>
      <c r="AJ544" s="26"/>
      <c r="AK544" s="26"/>
      <c r="AL544" s="75"/>
      <c r="AN544" s="74"/>
      <c r="AO544" s="26"/>
      <c r="AP544" s="26"/>
      <c r="AQ544" s="26"/>
      <c r="AR544" s="26"/>
      <c r="AS544" s="26"/>
      <c r="AT544" s="26"/>
      <c r="AU544" s="26"/>
      <c r="AV544" s="26"/>
      <c r="AW544" s="26"/>
      <c r="AX544" s="26"/>
      <c r="AY544" s="26"/>
      <c r="AZ544" s="26"/>
      <c r="BA544" s="26"/>
      <c r="BB544" s="26"/>
      <c r="BD544" s="26"/>
    </row>
    <row r="545" ht="15.75" customHeight="1">
      <c r="C545" s="66"/>
      <c r="D545" s="83"/>
      <c r="L545" s="75"/>
      <c r="R545" s="74"/>
      <c r="V545" s="26"/>
      <c r="X545" s="78"/>
      <c r="AF545" s="75"/>
      <c r="AH545" s="26"/>
      <c r="AJ545" s="26"/>
      <c r="AK545" s="26"/>
      <c r="AL545" s="75"/>
      <c r="AN545" s="74"/>
      <c r="AO545" s="26"/>
      <c r="AP545" s="26"/>
      <c r="AQ545" s="26"/>
      <c r="AR545" s="26"/>
      <c r="AS545" s="26"/>
      <c r="AT545" s="26"/>
      <c r="AU545" s="26"/>
      <c r="AV545" s="26"/>
      <c r="AW545" s="26"/>
      <c r="AX545" s="26"/>
      <c r="AY545" s="26"/>
      <c r="AZ545" s="26"/>
      <c r="BA545" s="26"/>
      <c r="BB545" s="26"/>
      <c r="BD545" s="26"/>
    </row>
    <row r="546" ht="15.75" customHeight="1">
      <c r="C546" s="66"/>
      <c r="D546" s="83"/>
      <c r="L546" s="75"/>
      <c r="R546" s="74"/>
      <c r="V546" s="26"/>
      <c r="X546" s="78"/>
      <c r="AF546" s="75"/>
      <c r="AH546" s="26"/>
      <c r="AJ546" s="26"/>
      <c r="AK546" s="26"/>
      <c r="AL546" s="75"/>
      <c r="AN546" s="74"/>
      <c r="AO546" s="26"/>
      <c r="AP546" s="26"/>
      <c r="AQ546" s="26"/>
      <c r="AR546" s="26"/>
      <c r="AS546" s="26"/>
      <c r="AT546" s="26"/>
      <c r="AU546" s="26"/>
      <c r="AV546" s="26"/>
      <c r="AW546" s="26"/>
      <c r="AX546" s="26"/>
      <c r="AY546" s="26"/>
      <c r="AZ546" s="26"/>
      <c r="BA546" s="26"/>
      <c r="BB546" s="26"/>
      <c r="BD546" s="26"/>
    </row>
    <row r="547" ht="15.75" customHeight="1">
      <c r="C547" s="66"/>
      <c r="D547" s="83"/>
      <c r="L547" s="75"/>
      <c r="R547" s="74"/>
      <c r="V547" s="26"/>
      <c r="X547" s="78"/>
      <c r="AF547" s="75"/>
      <c r="AH547" s="26"/>
      <c r="AJ547" s="26"/>
      <c r="AK547" s="26"/>
      <c r="AL547" s="75"/>
      <c r="AN547" s="74"/>
      <c r="AO547" s="26"/>
      <c r="AP547" s="26"/>
      <c r="AQ547" s="26"/>
      <c r="AR547" s="26"/>
      <c r="AS547" s="26"/>
      <c r="AT547" s="26"/>
      <c r="AU547" s="26"/>
      <c r="AV547" s="26"/>
      <c r="AW547" s="26"/>
      <c r="AX547" s="26"/>
      <c r="AY547" s="26"/>
      <c r="AZ547" s="26"/>
      <c r="BA547" s="26"/>
      <c r="BB547" s="26"/>
      <c r="BD547" s="26"/>
    </row>
    <row r="548" ht="15.75" customHeight="1">
      <c r="C548" s="66"/>
      <c r="D548" s="83"/>
      <c r="L548" s="75"/>
      <c r="R548" s="74"/>
      <c r="V548" s="26"/>
      <c r="X548" s="78"/>
      <c r="AF548" s="75"/>
      <c r="AH548" s="26"/>
      <c r="AJ548" s="26"/>
      <c r="AK548" s="26"/>
      <c r="AL548" s="75"/>
      <c r="AN548" s="74"/>
      <c r="AO548" s="26"/>
      <c r="AP548" s="26"/>
      <c r="AQ548" s="26"/>
      <c r="AR548" s="26"/>
      <c r="AS548" s="26"/>
      <c r="AT548" s="26"/>
      <c r="AU548" s="26"/>
      <c r="AV548" s="26"/>
      <c r="AW548" s="26"/>
      <c r="AX548" s="26"/>
      <c r="AY548" s="26"/>
      <c r="AZ548" s="26"/>
      <c r="BA548" s="26"/>
      <c r="BB548" s="26"/>
      <c r="BD548" s="26"/>
    </row>
    <row r="549" ht="15.75" customHeight="1">
      <c r="C549" s="66"/>
      <c r="D549" s="83"/>
      <c r="L549" s="75"/>
      <c r="R549" s="74"/>
      <c r="V549" s="26"/>
      <c r="X549" s="78"/>
      <c r="AF549" s="75"/>
      <c r="AH549" s="26"/>
      <c r="AJ549" s="26"/>
      <c r="AK549" s="26"/>
      <c r="AL549" s="75"/>
      <c r="AN549" s="74"/>
      <c r="AO549" s="26"/>
      <c r="AP549" s="26"/>
      <c r="AQ549" s="26"/>
      <c r="AR549" s="26"/>
      <c r="AS549" s="26"/>
      <c r="AT549" s="26"/>
      <c r="AU549" s="26"/>
      <c r="AV549" s="26"/>
      <c r="AW549" s="26"/>
      <c r="AX549" s="26"/>
      <c r="AY549" s="26"/>
      <c r="AZ549" s="26"/>
      <c r="BA549" s="26"/>
      <c r="BB549" s="26"/>
      <c r="BD549" s="26"/>
    </row>
    <row r="550" ht="15.75" customHeight="1">
      <c r="C550" s="66"/>
      <c r="D550" s="83"/>
      <c r="L550" s="75"/>
      <c r="R550" s="74"/>
      <c r="V550" s="26"/>
      <c r="X550" s="78"/>
      <c r="AF550" s="75"/>
      <c r="AH550" s="26"/>
      <c r="AJ550" s="26"/>
      <c r="AK550" s="26"/>
      <c r="AL550" s="75"/>
      <c r="AN550" s="74"/>
      <c r="AO550" s="26"/>
      <c r="AP550" s="26"/>
      <c r="AQ550" s="26"/>
      <c r="AR550" s="26"/>
      <c r="AS550" s="26"/>
      <c r="AT550" s="26"/>
      <c r="AU550" s="26"/>
      <c r="AV550" s="26"/>
      <c r="AW550" s="26"/>
      <c r="AX550" s="26"/>
      <c r="AY550" s="26"/>
      <c r="AZ550" s="26"/>
      <c r="BA550" s="26"/>
      <c r="BB550" s="26"/>
      <c r="BD550" s="26"/>
    </row>
    <row r="551" ht="15.75" customHeight="1">
      <c r="C551" s="66"/>
      <c r="D551" s="83"/>
      <c r="L551" s="75"/>
      <c r="R551" s="74"/>
      <c r="V551" s="26"/>
      <c r="X551" s="78"/>
      <c r="AF551" s="75"/>
      <c r="AH551" s="26"/>
      <c r="AJ551" s="26"/>
      <c r="AK551" s="26"/>
      <c r="AL551" s="75"/>
      <c r="AN551" s="74"/>
      <c r="AO551" s="26"/>
      <c r="AP551" s="26"/>
      <c r="AQ551" s="26"/>
      <c r="AR551" s="26"/>
      <c r="AS551" s="26"/>
      <c r="AT551" s="26"/>
      <c r="AU551" s="26"/>
      <c r="AV551" s="26"/>
      <c r="AW551" s="26"/>
      <c r="AX551" s="26"/>
      <c r="AY551" s="26"/>
      <c r="AZ551" s="26"/>
      <c r="BA551" s="26"/>
      <c r="BB551" s="26"/>
      <c r="BD551" s="26"/>
    </row>
    <row r="552" ht="15.75" customHeight="1">
      <c r="C552" s="66"/>
      <c r="D552" s="83"/>
      <c r="L552" s="75"/>
      <c r="R552" s="74"/>
      <c r="V552" s="26"/>
      <c r="X552" s="78"/>
      <c r="AF552" s="75"/>
      <c r="AH552" s="26"/>
      <c r="AJ552" s="26"/>
      <c r="AK552" s="26"/>
      <c r="AL552" s="75"/>
      <c r="AN552" s="74"/>
      <c r="AO552" s="26"/>
      <c r="AP552" s="26"/>
      <c r="AQ552" s="26"/>
      <c r="AR552" s="26"/>
      <c r="AS552" s="26"/>
      <c r="AT552" s="26"/>
      <c r="AU552" s="26"/>
      <c r="AV552" s="26"/>
      <c r="AW552" s="26"/>
      <c r="AX552" s="26"/>
      <c r="AY552" s="26"/>
      <c r="AZ552" s="26"/>
      <c r="BA552" s="26"/>
      <c r="BB552" s="26"/>
      <c r="BD552" s="26"/>
    </row>
    <row r="553" ht="15.75" customHeight="1">
      <c r="C553" s="66"/>
      <c r="D553" s="83"/>
      <c r="L553" s="75"/>
      <c r="R553" s="74"/>
      <c r="V553" s="26"/>
      <c r="X553" s="78"/>
      <c r="AF553" s="75"/>
      <c r="AH553" s="26"/>
      <c r="AJ553" s="26"/>
      <c r="AK553" s="26"/>
      <c r="AL553" s="75"/>
      <c r="AN553" s="74"/>
      <c r="AO553" s="26"/>
      <c r="AP553" s="26"/>
      <c r="AQ553" s="26"/>
      <c r="AR553" s="26"/>
      <c r="AS553" s="26"/>
      <c r="AT553" s="26"/>
      <c r="AU553" s="26"/>
      <c r="AV553" s="26"/>
      <c r="AW553" s="26"/>
      <c r="AX553" s="26"/>
      <c r="AY553" s="26"/>
      <c r="AZ553" s="26"/>
      <c r="BA553" s="26"/>
      <c r="BB553" s="26"/>
      <c r="BD553" s="26"/>
    </row>
    <row r="554" ht="15.75" customHeight="1">
      <c r="C554" s="66"/>
      <c r="D554" s="83"/>
      <c r="L554" s="75"/>
      <c r="R554" s="74"/>
      <c r="V554" s="26"/>
      <c r="X554" s="78"/>
      <c r="AF554" s="75"/>
      <c r="AH554" s="26"/>
      <c r="AJ554" s="26"/>
      <c r="AK554" s="26"/>
      <c r="AL554" s="75"/>
      <c r="AN554" s="74"/>
      <c r="AO554" s="26"/>
      <c r="AP554" s="26"/>
      <c r="AQ554" s="26"/>
      <c r="AR554" s="26"/>
      <c r="AS554" s="26"/>
      <c r="AT554" s="26"/>
      <c r="AU554" s="26"/>
      <c r="AV554" s="26"/>
      <c r="AW554" s="26"/>
      <c r="AX554" s="26"/>
      <c r="AY554" s="26"/>
      <c r="AZ554" s="26"/>
      <c r="BA554" s="26"/>
      <c r="BB554" s="26"/>
      <c r="BD554" s="26"/>
    </row>
    <row r="555" ht="15.75" customHeight="1">
      <c r="C555" s="66"/>
      <c r="D555" s="83"/>
      <c r="L555" s="75"/>
      <c r="R555" s="74"/>
      <c r="V555" s="26"/>
      <c r="X555" s="78"/>
      <c r="AF555" s="75"/>
      <c r="AH555" s="26"/>
      <c r="AJ555" s="26"/>
      <c r="AK555" s="26"/>
      <c r="AL555" s="75"/>
      <c r="AN555" s="74"/>
      <c r="AO555" s="26"/>
      <c r="AP555" s="26"/>
      <c r="AQ555" s="26"/>
      <c r="AR555" s="26"/>
      <c r="AS555" s="26"/>
      <c r="AT555" s="26"/>
      <c r="AU555" s="26"/>
      <c r="AV555" s="26"/>
      <c r="AW555" s="26"/>
      <c r="AX555" s="26"/>
      <c r="AY555" s="26"/>
      <c r="AZ555" s="26"/>
      <c r="BA555" s="26"/>
      <c r="BB555" s="26"/>
      <c r="BD555" s="26"/>
    </row>
    <row r="556" ht="15.75" customHeight="1">
      <c r="C556" s="66"/>
      <c r="D556" s="83"/>
      <c r="L556" s="75"/>
      <c r="R556" s="74"/>
      <c r="V556" s="26"/>
      <c r="X556" s="78"/>
      <c r="AF556" s="75"/>
      <c r="AH556" s="26"/>
      <c r="AJ556" s="26"/>
      <c r="AK556" s="26"/>
      <c r="AL556" s="75"/>
      <c r="AN556" s="74"/>
      <c r="AO556" s="26"/>
      <c r="AP556" s="26"/>
      <c r="AQ556" s="26"/>
      <c r="AR556" s="26"/>
      <c r="AS556" s="26"/>
      <c r="AT556" s="26"/>
      <c r="AU556" s="26"/>
      <c r="AV556" s="26"/>
      <c r="AW556" s="26"/>
      <c r="AX556" s="26"/>
      <c r="AY556" s="26"/>
      <c r="AZ556" s="26"/>
      <c r="BA556" s="26"/>
      <c r="BB556" s="26"/>
      <c r="BD556" s="26"/>
    </row>
    <row r="557" ht="15.75" customHeight="1">
      <c r="C557" s="66"/>
      <c r="D557" s="83"/>
      <c r="L557" s="75"/>
      <c r="R557" s="74"/>
      <c r="V557" s="26"/>
      <c r="X557" s="78"/>
      <c r="AF557" s="75"/>
      <c r="AH557" s="26"/>
      <c r="AJ557" s="26"/>
      <c r="AK557" s="26"/>
      <c r="AL557" s="75"/>
      <c r="AN557" s="74"/>
      <c r="AO557" s="26"/>
      <c r="AP557" s="26"/>
      <c r="AQ557" s="26"/>
      <c r="AR557" s="26"/>
      <c r="AS557" s="26"/>
      <c r="AT557" s="26"/>
      <c r="AU557" s="26"/>
      <c r="AV557" s="26"/>
      <c r="AW557" s="26"/>
      <c r="AX557" s="26"/>
      <c r="AY557" s="26"/>
      <c r="AZ557" s="26"/>
      <c r="BA557" s="26"/>
      <c r="BB557" s="26"/>
      <c r="BD557" s="26"/>
    </row>
    <row r="558" ht="15.75" customHeight="1">
      <c r="C558" s="66"/>
      <c r="D558" s="83"/>
      <c r="L558" s="75"/>
      <c r="R558" s="74"/>
      <c r="V558" s="26"/>
      <c r="X558" s="78"/>
      <c r="AF558" s="75"/>
      <c r="AH558" s="26"/>
      <c r="AJ558" s="26"/>
      <c r="AK558" s="26"/>
      <c r="AL558" s="75"/>
      <c r="AN558" s="74"/>
      <c r="AO558" s="26"/>
      <c r="AP558" s="26"/>
      <c r="AQ558" s="26"/>
      <c r="AR558" s="26"/>
      <c r="AS558" s="26"/>
      <c r="AT558" s="26"/>
      <c r="AU558" s="26"/>
      <c r="AV558" s="26"/>
      <c r="AW558" s="26"/>
      <c r="AX558" s="26"/>
      <c r="AY558" s="26"/>
      <c r="AZ558" s="26"/>
      <c r="BA558" s="26"/>
      <c r="BB558" s="26"/>
      <c r="BD558" s="26"/>
    </row>
    <row r="559" ht="15.75" customHeight="1">
      <c r="C559" s="66"/>
      <c r="D559" s="83"/>
      <c r="L559" s="75"/>
      <c r="R559" s="74"/>
      <c r="V559" s="26"/>
      <c r="X559" s="78"/>
      <c r="AF559" s="75"/>
      <c r="AH559" s="26"/>
      <c r="AJ559" s="26"/>
      <c r="AK559" s="26"/>
      <c r="AL559" s="75"/>
      <c r="AN559" s="74"/>
      <c r="AO559" s="26"/>
      <c r="AP559" s="26"/>
      <c r="AQ559" s="26"/>
      <c r="AR559" s="26"/>
      <c r="AS559" s="26"/>
      <c r="AT559" s="26"/>
      <c r="AU559" s="26"/>
      <c r="AV559" s="26"/>
      <c r="AW559" s="26"/>
      <c r="AX559" s="26"/>
      <c r="AY559" s="26"/>
      <c r="AZ559" s="26"/>
      <c r="BA559" s="26"/>
      <c r="BB559" s="26"/>
      <c r="BD559" s="26"/>
    </row>
    <row r="560" ht="15.75" customHeight="1">
      <c r="C560" s="66"/>
      <c r="D560" s="83"/>
      <c r="L560" s="75"/>
      <c r="R560" s="74"/>
      <c r="V560" s="26"/>
      <c r="X560" s="78"/>
      <c r="AF560" s="75"/>
      <c r="AH560" s="26"/>
      <c r="AJ560" s="26"/>
      <c r="AK560" s="26"/>
      <c r="AL560" s="75"/>
      <c r="AN560" s="74"/>
      <c r="AO560" s="26"/>
      <c r="AP560" s="26"/>
      <c r="AQ560" s="26"/>
      <c r="AR560" s="26"/>
      <c r="AS560" s="26"/>
      <c r="AT560" s="26"/>
      <c r="AU560" s="26"/>
      <c r="AV560" s="26"/>
      <c r="AW560" s="26"/>
      <c r="AX560" s="26"/>
      <c r="AY560" s="26"/>
      <c r="AZ560" s="26"/>
      <c r="BA560" s="26"/>
      <c r="BB560" s="26"/>
      <c r="BD560" s="26"/>
    </row>
    <row r="561" ht="15.75" customHeight="1">
      <c r="C561" s="66"/>
      <c r="D561" s="83"/>
      <c r="L561" s="75"/>
      <c r="R561" s="74"/>
      <c r="V561" s="26"/>
      <c r="X561" s="78"/>
      <c r="AF561" s="75"/>
      <c r="AH561" s="26"/>
      <c r="AJ561" s="26"/>
      <c r="AK561" s="26"/>
      <c r="AL561" s="75"/>
      <c r="AN561" s="74"/>
      <c r="AO561" s="26"/>
      <c r="AP561" s="26"/>
      <c r="AQ561" s="26"/>
      <c r="AR561" s="26"/>
      <c r="AS561" s="26"/>
      <c r="AT561" s="26"/>
      <c r="AU561" s="26"/>
      <c r="AV561" s="26"/>
      <c r="AW561" s="26"/>
      <c r="AX561" s="26"/>
      <c r="AY561" s="26"/>
      <c r="AZ561" s="26"/>
      <c r="BA561" s="26"/>
      <c r="BB561" s="26"/>
      <c r="BD561" s="26"/>
    </row>
    <row r="562" ht="15.75" customHeight="1">
      <c r="C562" s="66"/>
      <c r="D562" s="83"/>
      <c r="L562" s="75"/>
      <c r="R562" s="74"/>
      <c r="V562" s="26"/>
      <c r="X562" s="78"/>
      <c r="AF562" s="75"/>
      <c r="AH562" s="26"/>
      <c r="AJ562" s="26"/>
      <c r="AK562" s="26"/>
      <c r="AL562" s="75"/>
      <c r="AN562" s="74"/>
      <c r="AO562" s="26"/>
      <c r="AP562" s="26"/>
      <c r="AQ562" s="26"/>
      <c r="AR562" s="26"/>
      <c r="AS562" s="26"/>
      <c r="AT562" s="26"/>
      <c r="AU562" s="26"/>
      <c r="AV562" s="26"/>
      <c r="AW562" s="26"/>
      <c r="AX562" s="26"/>
      <c r="AY562" s="26"/>
      <c r="AZ562" s="26"/>
      <c r="BA562" s="26"/>
      <c r="BB562" s="26"/>
      <c r="BD562" s="26"/>
    </row>
    <row r="563" ht="15.75" customHeight="1">
      <c r="C563" s="66"/>
      <c r="D563" s="83"/>
      <c r="L563" s="75"/>
      <c r="R563" s="74"/>
      <c r="V563" s="26"/>
      <c r="X563" s="78"/>
      <c r="AF563" s="75"/>
      <c r="AH563" s="26"/>
      <c r="AJ563" s="26"/>
      <c r="AK563" s="26"/>
      <c r="AL563" s="75"/>
      <c r="AN563" s="74"/>
      <c r="AO563" s="26"/>
      <c r="AP563" s="26"/>
      <c r="AQ563" s="26"/>
      <c r="AR563" s="26"/>
      <c r="AS563" s="26"/>
      <c r="AT563" s="26"/>
      <c r="AU563" s="26"/>
      <c r="AV563" s="26"/>
      <c r="AW563" s="26"/>
      <c r="AX563" s="26"/>
      <c r="AY563" s="26"/>
      <c r="AZ563" s="26"/>
      <c r="BA563" s="26"/>
      <c r="BB563" s="26"/>
      <c r="BD563" s="26"/>
    </row>
    <row r="564" ht="15.75" customHeight="1">
      <c r="C564" s="66"/>
      <c r="D564" s="83"/>
      <c r="L564" s="75"/>
      <c r="R564" s="74"/>
      <c r="V564" s="26"/>
      <c r="X564" s="78"/>
      <c r="AF564" s="75"/>
      <c r="AH564" s="26"/>
      <c r="AJ564" s="26"/>
      <c r="AK564" s="26"/>
      <c r="AL564" s="75"/>
      <c r="AN564" s="74"/>
      <c r="AO564" s="26"/>
      <c r="AP564" s="26"/>
      <c r="AQ564" s="26"/>
      <c r="AR564" s="26"/>
      <c r="AS564" s="26"/>
      <c r="AT564" s="26"/>
      <c r="AU564" s="26"/>
      <c r="AV564" s="26"/>
      <c r="AW564" s="26"/>
      <c r="AX564" s="26"/>
      <c r="AY564" s="26"/>
      <c r="AZ564" s="26"/>
      <c r="BA564" s="26"/>
      <c r="BB564" s="26"/>
      <c r="BD564" s="26"/>
    </row>
    <row r="565" ht="15.75" customHeight="1">
      <c r="C565" s="66"/>
      <c r="D565" s="83"/>
      <c r="L565" s="75"/>
      <c r="R565" s="74"/>
      <c r="V565" s="26"/>
      <c r="X565" s="78"/>
      <c r="AF565" s="75"/>
      <c r="AH565" s="26"/>
      <c r="AJ565" s="26"/>
      <c r="AK565" s="26"/>
      <c r="AL565" s="75"/>
      <c r="AN565" s="74"/>
      <c r="AO565" s="26"/>
      <c r="AP565" s="26"/>
      <c r="AQ565" s="26"/>
      <c r="AR565" s="26"/>
      <c r="AS565" s="26"/>
      <c r="AT565" s="26"/>
      <c r="AU565" s="26"/>
      <c r="AV565" s="26"/>
      <c r="AW565" s="26"/>
      <c r="AX565" s="26"/>
      <c r="AY565" s="26"/>
      <c r="AZ565" s="26"/>
      <c r="BA565" s="26"/>
      <c r="BB565" s="26"/>
      <c r="BD565" s="26"/>
    </row>
    <row r="566" ht="15.75" customHeight="1">
      <c r="C566" s="66"/>
      <c r="D566" s="83"/>
      <c r="L566" s="75"/>
      <c r="R566" s="74"/>
      <c r="V566" s="26"/>
      <c r="X566" s="78"/>
      <c r="AF566" s="75"/>
      <c r="AH566" s="26"/>
      <c r="AJ566" s="26"/>
      <c r="AK566" s="26"/>
      <c r="AL566" s="75"/>
      <c r="AN566" s="74"/>
      <c r="AO566" s="26"/>
      <c r="AP566" s="26"/>
      <c r="AQ566" s="26"/>
      <c r="AR566" s="26"/>
      <c r="AS566" s="26"/>
      <c r="AT566" s="26"/>
      <c r="AU566" s="26"/>
      <c r="AV566" s="26"/>
      <c r="AW566" s="26"/>
      <c r="AX566" s="26"/>
      <c r="AY566" s="26"/>
      <c r="AZ566" s="26"/>
      <c r="BA566" s="26"/>
      <c r="BB566" s="26"/>
      <c r="BD566" s="26"/>
    </row>
    <row r="567" ht="15.75" customHeight="1">
      <c r="C567" s="66"/>
      <c r="D567" s="83"/>
      <c r="L567" s="75"/>
      <c r="R567" s="74"/>
      <c r="V567" s="26"/>
      <c r="X567" s="78"/>
      <c r="AF567" s="75"/>
      <c r="AH567" s="26"/>
      <c r="AJ567" s="26"/>
      <c r="AK567" s="26"/>
      <c r="AL567" s="75"/>
      <c r="AN567" s="74"/>
      <c r="AO567" s="26"/>
      <c r="AP567" s="26"/>
      <c r="AQ567" s="26"/>
      <c r="AR567" s="26"/>
      <c r="AS567" s="26"/>
      <c r="AT567" s="26"/>
      <c r="AU567" s="26"/>
      <c r="AV567" s="26"/>
      <c r="AW567" s="26"/>
      <c r="AX567" s="26"/>
      <c r="AY567" s="26"/>
      <c r="AZ567" s="26"/>
      <c r="BA567" s="26"/>
      <c r="BB567" s="26"/>
      <c r="BD567" s="26"/>
    </row>
    <row r="568" ht="15.75" customHeight="1">
      <c r="C568" s="66"/>
      <c r="D568" s="83"/>
      <c r="L568" s="75"/>
      <c r="R568" s="74"/>
      <c r="V568" s="26"/>
      <c r="X568" s="78"/>
      <c r="AF568" s="75"/>
      <c r="AH568" s="26"/>
      <c r="AJ568" s="26"/>
      <c r="AK568" s="26"/>
      <c r="AL568" s="75"/>
      <c r="AN568" s="74"/>
      <c r="AO568" s="26"/>
      <c r="AP568" s="26"/>
      <c r="AQ568" s="26"/>
      <c r="AR568" s="26"/>
      <c r="AS568" s="26"/>
      <c r="AT568" s="26"/>
      <c r="AU568" s="26"/>
      <c r="AV568" s="26"/>
      <c r="AW568" s="26"/>
      <c r="AX568" s="26"/>
      <c r="AY568" s="26"/>
      <c r="AZ568" s="26"/>
      <c r="BA568" s="26"/>
      <c r="BB568" s="26"/>
      <c r="BD568" s="26"/>
    </row>
    <row r="569" ht="15.75" customHeight="1">
      <c r="C569" s="66"/>
      <c r="D569" s="83"/>
      <c r="L569" s="75"/>
      <c r="R569" s="74"/>
      <c r="V569" s="26"/>
      <c r="X569" s="78"/>
      <c r="AF569" s="75"/>
      <c r="AH569" s="26"/>
      <c r="AJ569" s="26"/>
      <c r="AK569" s="26"/>
      <c r="AL569" s="75"/>
      <c r="AN569" s="74"/>
      <c r="AO569" s="26"/>
      <c r="AP569" s="26"/>
      <c r="AQ569" s="26"/>
      <c r="AR569" s="26"/>
      <c r="AS569" s="26"/>
      <c r="AT569" s="26"/>
      <c r="AU569" s="26"/>
      <c r="AV569" s="26"/>
      <c r="AW569" s="26"/>
      <c r="AX569" s="26"/>
      <c r="AY569" s="26"/>
      <c r="AZ569" s="26"/>
      <c r="BA569" s="26"/>
      <c r="BB569" s="26"/>
      <c r="BD569" s="26"/>
    </row>
    <row r="570" ht="15.75" customHeight="1">
      <c r="C570" s="66"/>
      <c r="D570" s="83"/>
      <c r="L570" s="75"/>
      <c r="R570" s="74"/>
      <c r="V570" s="26"/>
      <c r="X570" s="78"/>
      <c r="AF570" s="75"/>
      <c r="AH570" s="26"/>
      <c r="AJ570" s="26"/>
      <c r="AK570" s="26"/>
      <c r="AL570" s="75"/>
      <c r="AN570" s="74"/>
      <c r="AO570" s="26"/>
      <c r="AP570" s="26"/>
      <c r="AQ570" s="26"/>
      <c r="AR570" s="26"/>
      <c r="AS570" s="26"/>
      <c r="AT570" s="26"/>
      <c r="AU570" s="26"/>
      <c r="AV570" s="26"/>
      <c r="AW570" s="26"/>
      <c r="AX570" s="26"/>
      <c r="AY570" s="26"/>
      <c r="AZ570" s="26"/>
      <c r="BA570" s="26"/>
      <c r="BB570" s="26"/>
      <c r="BD570" s="26"/>
    </row>
    <row r="571" ht="15.75" customHeight="1">
      <c r="C571" s="66"/>
      <c r="D571" s="83"/>
      <c r="L571" s="75"/>
      <c r="R571" s="74"/>
      <c r="V571" s="26"/>
      <c r="X571" s="78"/>
      <c r="AF571" s="75"/>
      <c r="AH571" s="26"/>
      <c r="AJ571" s="26"/>
      <c r="AK571" s="26"/>
      <c r="AL571" s="75"/>
      <c r="AN571" s="74"/>
      <c r="AO571" s="26"/>
      <c r="AP571" s="26"/>
      <c r="AQ571" s="26"/>
      <c r="AR571" s="26"/>
      <c r="AS571" s="26"/>
      <c r="AT571" s="26"/>
      <c r="AU571" s="26"/>
      <c r="AV571" s="26"/>
      <c r="AW571" s="26"/>
      <c r="AX571" s="26"/>
      <c r="AY571" s="26"/>
      <c r="AZ571" s="26"/>
      <c r="BA571" s="26"/>
      <c r="BB571" s="26"/>
      <c r="BD571" s="26"/>
    </row>
    <row r="572" ht="15.75" customHeight="1">
      <c r="C572" s="66"/>
      <c r="D572" s="83"/>
      <c r="L572" s="75"/>
      <c r="R572" s="74"/>
      <c r="V572" s="26"/>
      <c r="X572" s="78"/>
      <c r="AF572" s="75"/>
      <c r="AH572" s="26"/>
      <c r="AJ572" s="26"/>
      <c r="AK572" s="26"/>
      <c r="AL572" s="75"/>
      <c r="AN572" s="74"/>
      <c r="AO572" s="26"/>
      <c r="AP572" s="26"/>
      <c r="AQ572" s="26"/>
      <c r="AR572" s="26"/>
      <c r="AS572" s="26"/>
      <c r="AT572" s="26"/>
      <c r="AU572" s="26"/>
      <c r="AV572" s="26"/>
      <c r="AW572" s="26"/>
      <c r="AX572" s="26"/>
      <c r="AY572" s="26"/>
      <c r="AZ572" s="26"/>
      <c r="BA572" s="26"/>
      <c r="BB572" s="26"/>
      <c r="BD572" s="26"/>
    </row>
    <row r="573" ht="15.75" customHeight="1">
      <c r="C573" s="66"/>
      <c r="D573" s="83"/>
      <c r="L573" s="75"/>
      <c r="R573" s="74"/>
      <c r="V573" s="26"/>
      <c r="X573" s="78"/>
      <c r="AF573" s="75"/>
      <c r="AH573" s="26"/>
      <c r="AJ573" s="26"/>
      <c r="AK573" s="26"/>
      <c r="AL573" s="75"/>
      <c r="AN573" s="74"/>
      <c r="AO573" s="26"/>
      <c r="AP573" s="26"/>
      <c r="AQ573" s="26"/>
      <c r="AR573" s="26"/>
      <c r="AS573" s="26"/>
      <c r="AT573" s="26"/>
      <c r="AU573" s="26"/>
      <c r="AV573" s="26"/>
      <c r="AW573" s="26"/>
      <c r="AX573" s="26"/>
      <c r="AY573" s="26"/>
      <c r="AZ573" s="26"/>
      <c r="BA573" s="26"/>
      <c r="BB573" s="26"/>
      <c r="BD573" s="26"/>
    </row>
    <row r="574" ht="15.75" customHeight="1">
      <c r="C574" s="66"/>
      <c r="D574" s="83"/>
      <c r="L574" s="75"/>
      <c r="R574" s="74"/>
      <c r="V574" s="26"/>
      <c r="X574" s="78"/>
      <c r="AF574" s="75"/>
      <c r="AH574" s="26"/>
      <c r="AJ574" s="26"/>
      <c r="AK574" s="26"/>
      <c r="AL574" s="75"/>
      <c r="AN574" s="74"/>
      <c r="AO574" s="26"/>
      <c r="AP574" s="26"/>
      <c r="AQ574" s="26"/>
      <c r="AR574" s="26"/>
      <c r="AS574" s="26"/>
      <c r="AT574" s="26"/>
      <c r="AU574" s="26"/>
      <c r="AV574" s="26"/>
      <c r="AW574" s="26"/>
      <c r="AX574" s="26"/>
      <c r="AY574" s="26"/>
      <c r="AZ574" s="26"/>
      <c r="BA574" s="26"/>
      <c r="BB574" s="26"/>
      <c r="BD574" s="26"/>
    </row>
    <row r="575" ht="15.75" customHeight="1">
      <c r="C575" s="66"/>
      <c r="D575" s="83"/>
      <c r="L575" s="75"/>
      <c r="R575" s="74"/>
      <c r="V575" s="26"/>
      <c r="X575" s="78"/>
      <c r="AF575" s="75"/>
      <c r="AH575" s="26"/>
      <c r="AJ575" s="26"/>
      <c r="AK575" s="26"/>
      <c r="AL575" s="75"/>
      <c r="AN575" s="74"/>
      <c r="AO575" s="26"/>
      <c r="AP575" s="26"/>
      <c r="AQ575" s="26"/>
      <c r="AR575" s="26"/>
      <c r="AS575" s="26"/>
      <c r="AT575" s="26"/>
      <c r="AU575" s="26"/>
      <c r="AV575" s="26"/>
      <c r="AW575" s="26"/>
      <c r="AX575" s="26"/>
      <c r="AY575" s="26"/>
      <c r="AZ575" s="26"/>
      <c r="BA575" s="26"/>
      <c r="BB575" s="26"/>
      <c r="BD575" s="26"/>
    </row>
    <row r="576" ht="15.75" customHeight="1">
      <c r="C576" s="66"/>
      <c r="D576" s="83"/>
      <c r="L576" s="75"/>
      <c r="R576" s="74"/>
      <c r="V576" s="26"/>
      <c r="X576" s="78"/>
      <c r="AF576" s="75"/>
      <c r="AH576" s="26"/>
      <c r="AJ576" s="26"/>
      <c r="AK576" s="26"/>
      <c r="AL576" s="75"/>
      <c r="AN576" s="74"/>
      <c r="AO576" s="26"/>
      <c r="AP576" s="26"/>
      <c r="AQ576" s="26"/>
      <c r="AR576" s="26"/>
      <c r="AS576" s="26"/>
      <c r="AT576" s="26"/>
      <c r="AU576" s="26"/>
      <c r="AV576" s="26"/>
      <c r="AW576" s="26"/>
      <c r="AX576" s="26"/>
      <c r="AY576" s="26"/>
      <c r="AZ576" s="26"/>
      <c r="BA576" s="26"/>
      <c r="BB576" s="26"/>
      <c r="BD576" s="26"/>
    </row>
    <row r="577" ht="15.75" customHeight="1">
      <c r="C577" s="66"/>
      <c r="D577" s="83"/>
      <c r="L577" s="75"/>
      <c r="R577" s="74"/>
      <c r="V577" s="26"/>
      <c r="X577" s="78"/>
      <c r="AF577" s="75"/>
      <c r="AH577" s="26"/>
      <c r="AJ577" s="26"/>
      <c r="AK577" s="26"/>
      <c r="AL577" s="75"/>
      <c r="AN577" s="74"/>
      <c r="AO577" s="26"/>
      <c r="AP577" s="26"/>
      <c r="AQ577" s="26"/>
      <c r="AR577" s="26"/>
      <c r="AS577" s="26"/>
      <c r="AT577" s="26"/>
      <c r="AU577" s="26"/>
      <c r="AV577" s="26"/>
      <c r="AW577" s="26"/>
      <c r="AX577" s="26"/>
      <c r="AY577" s="26"/>
      <c r="AZ577" s="26"/>
      <c r="BA577" s="26"/>
      <c r="BB577" s="26"/>
      <c r="BD577" s="26"/>
    </row>
    <row r="578" ht="15.75" customHeight="1">
      <c r="C578" s="66"/>
      <c r="D578" s="83"/>
      <c r="L578" s="75"/>
      <c r="R578" s="74"/>
      <c r="V578" s="26"/>
      <c r="X578" s="78"/>
      <c r="AF578" s="75"/>
      <c r="AH578" s="26"/>
      <c r="AJ578" s="26"/>
      <c r="AK578" s="26"/>
      <c r="AL578" s="75"/>
      <c r="AN578" s="74"/>
      <c r="AO578" s="26"/>
      <c r="AP578" s="26"/>
      <c r="AQ578" s="26"/>
      <c r="AR578" s="26"/>
      <c r="AS578" s="26"/>
      <c r="AT578" s="26"/>
      <c r="AU578" s="26"/>
      <c r="AV578" s="26"/>
      <c r="AW578" s="26"/>
      <c r="AX578" s="26"/>
      <c r="AY578" s="26"/>
      <c r="AZ578" s="26"/>
      <c r="BA578" s="26"/>
      <c r="BB578" s="26"/>
      <c r="BD578" s="26"/>
    </row>
    <row r="579" ht="15.75" customHeight="1">
      <c r="C579" s="66"/>
      <c r="D579" s="83"/>
      <c r="L579" s="75"/>
      <c r="R579" s="74"/>
      <c r="V579" s="26"/>
      <c r="X579" s="78"/>
      <c r="AF579" s="75"/>
      <c r="AH579" s="26"/>
      <c r="AJ579" s="26"/>
      <c r="AK579" s="26"/>
      <c r="AL579" s="75"/>
      <c r="AN579" s="74"/>
      <c r="AO579" s="26"/>
      <c r="AP579" s="26"/>
      <c r="AQ579" s="26"/>
      <c r="AR579" s="26"/>
      <c r="AS579" s="26"/>
      <c r="AT579" s="26"/>
      <c r="AU579" s="26"/>
      <c r="AV579" s="26"/>
      <c r="AW579" s="26"/>
      <c r="AX579" s="26"/>
      <c r="AY579" s="26"/>
      <c r="AZ579" s="26"/>
      <c r="BA579" s="26"/>
      <c r="BB579" s="26"/>
      <c r="BD579" s="26"/>
    </row>
    <row r="580" ht="15.75" customHeight="1">
      <c r="C580" s="66"/>
      <c r="D580" s="83"/>
      <c r="L580" s="75"/>
      <c r="R580" s="74"/>
      <c r="V580" s="26"/>
      <c r="X580" s="78"/>
      <c r="AF580" s="75"/>
      <c r="AH580" s="26"/>
      <c r="AJ580" s="26"/>
      <c r="AK580" s="26"/>
      <c r="AL580" s="75"/>
      <c r="AN580" s="74"/>
      <c r="AO580" s="26"/>
      <c r="AP580" s="26"/>
      <c r="AQ580" s="26"/>
      <c r="AR580" s="26"/>
      <c r="AS580" s="26"/>
      <c r="AT580" s="26"/>
      <c r="AU580" s="26"/>
      <c r="AV580" s="26"/>
      <c r="AW580" s="26"/>
      <c r="AX580" s="26"/>
      <c r="AY580" s="26"/>
      <c r="AZ580" s="26"/>
      <c r="BA580" s="26"/>
      <c r="BB580" s="26"/>
      <c r="BD580" s="26"/>
    </row>
    <row r="581" ht="15.75" customHeight="1">
      <c r="C581" s="66"/>
      <c r="D581" s="83"/>
      <c r="L581" s="75"/>
      <c r="R581" s="74"/>
      <c r="V581" s="26"/>
      <c r="X581" s="78"/>
      <c r="AF581" s="75"/>
      <c r="AH581" s="26"/>
      <c r="AJ581" s="26"/>
      <c r="AK581" s="26"/>
      <c r="AL581" s="75"/>
      <c r="AN581" s="74"/>
      <c r="AO581" s="26"/>
      <c r="AP581" s="26"/>
      <c r="AQ581" s="26"/>
      <c r="AR581" s="26"/>
      <c r="AS581" s="26"/>
      <c r="AT581" s="26"/>
      <c r="AU581" s="26"/>
      <c r="AV581" s="26"/>
      <c r="AW581" s="26"/>
      <c r="AX581" s="26"/>
      <c r="AY581" s="26"/>
      <c r="AZ581" s="26"/>
      <c r="BA581" s="26"/>
      <c r="BB581" s="26"/>
      <c r="BD581" s="26"/>
    </row>
    <row r="582" ht="15.75" customHeight="1">
      <c r="C582" s="66"/>
      <c r="D582" s="83"/>
      <c r="L582" s="75"/>
      <c r="R582" s="74"/>
      <c r="V582" s="26"/>
      <c r="X582" s="78"/>
      <c r="AF582" s="75"/>
      <c r="AH582" s="26"/>
      <c r="AJ582" s="26"/>
      <c r="AK582" s="26"/>
      <c r="AL582" s="75"/>
      <c r="AN582" s="74"/>
      <c r="AO582" s="26"/>
      <c r="AP582" s="26"/>
      <c r="AQ582" s="26"/>
      <c r="AR582" s="26"/>
      <c r="AS582" s="26"/>
      <c r="AT582" s="26"/>
      <c r="AU582" s="26"/>
      <c r="AV582" s="26"/>
      <c r="AW582" s="26"/>
      <c r="AX582" s="26"/>
      <c r="AY582" s="26"/>
      <c r="AZ582" s="26"/>
      <c r="BA582" s="26"/>
      <c r="BB582" s="26"/>
      <c r="BD582" s="26"/>
    </row>
    <row r="583" ht="15.75" customHeight="1">
      <c r="C583" s="66"/>
      <c r="D583" s="83"/>
      <c r="L583" s="75"/>
      <c r="R583" s="74"/>
      <c r="V583" s="26"/>
      <c r="X583" s="78"/>
      <c r="AF583" s="75"/>
      <c r="AH583" s="26"/>
      <c r="AJ583" s="26"/>
      <c r="AK583" s="26"/>
      <c r="AL583" s="75"/>
      <c r="AN583" s="74"/>
      <c r="AO583" s="26"/>
      <c r="AP583" s="26"/>
      <c r="AQ583" s="26"/>
      <c r="AR583" s="26"/>
      <c r="AS583" s="26"/>
      <c r="AT583" s="26"/>
      <c r="AU583" s="26"/>
      <c r="AV583" s="26"/>
      <c r="AW583" s="26"/>
      <c r="AX583" s="26"/>
      <c r="AY583" s="26"/>
      <c r="AZ583" s="26"/>
      <c r="BA583" s="26"/>
      <c r="BB583" s="26"/>
      <c r="BD583" s="26"/>
    </row>
    <row r="584" ht="15.75" customHeight="1">
      <c r="C584" s="66"/>
      <c r="D584" s="83"/>
      <c r="L584" s="75"/>
      <c r="R584" s="74"/>
      <c r="V584" s="26"/>
      <c r="X584" s="78"/>
      <c r="AF584" s="75"/>
      <c r="AH584" s="26"/>
      <c r="AJ584" s="26"/>
      <c r="AK584" s="26"/>
      <c r="AL584" s="75"/>
      <c r="AN584" s="74"/>
      <c r="AO584" s="26"/>
      <c r="AP584" s="26"/>
      <c r="AQ584" s="26"/>
      <c r="AR584" s="26"/>
      <c r="AS584" s="26"/>
      <c r="AT584" s="26"/>
      <c r="AU584" s="26"/>
      <c r="AV584" s="26"/>
      <c r="AW584" s="26"/>
      <c r="AX584" s="26"/>
      <c r="AY584" s="26"/>
      <c r="AZ584" s="26"/>
      <c r="BA584" s="26"/>
      <c r="BB584" s="26"/>
      <c r="BD584" s="26"/>
    </row>
    <row r="585" ht="15.75" customHeight="1">
      <c r="C585" s="66"/>
      <c r="D585" s="83"/>
      <c r="L585" s="75"/>
      <c r="R585" s="74"/>
      <c r="V585" s="26"/>
      <c r="X585" s="78"/>
      <c r="AF585" s="75"/>
      <c r="AH585" s="26"/>
      <c r="AJ585" s="26"/>
      <c r="AK585" s="26"/>
      <c r="AL585" s="75"/>
      <c r="AN585" s="74"/>
      <c r="AO585" s="26"/>
      <c r="AP585" s="26"/>
      <c r="AQ585" s="26"/>
      <c r="AR585" s="26"/>
      <c r="AS585" s="26"/>
      <c r="AT585" s="26"/>
      <c r="AU585" s="26"/>
      <c r="AV585" s="26"/>
      <c r="AW585" s="26"/>
      <c r="AX585" s="26"/>
      <c r="AY585" s="26"/>
      <c r="AZ585" s="26"/>
      <c r="BA585" s="26"/>
      <c r="BB585" s="26"/>
      <c r="BD585" s="26"/>
    </row>
    <row r="586" ht="15.75" customHeight="1">
      <c r="C586" s="66"/>
      <c r="D586" s="83"/>
      <c r="L586" s="75"/>
      <c r="R586" s="74"/>
      <c r="V586" s="26"/>
      <c r="X586" s="78"/>
      <c r="AF586" s="75"/>
      <c r="AH586" s="26"/>
      <c r="AJ586" s="26"/>
      <c r="AK586" s="26"/>
      <c r="AL586" s="75"/>
      <c r="AN586" s="74"/>
      <c r="AO586" s="26"/>
      <c r="AP586" s="26"/>
      <c r="AQ586" s="26"/>
      <c r="AR586" s="26"/>
      <c r="AS586" s="26"/>
      <c r="AT586" s="26"/>
      <c r="AU586" s="26"/>
      <c r="AV586" s="26"/>
      <c r="AW586" s="26"/>
      <c r="AX586" s="26"/>
      <c r="AY586" s="26"/>
      <c r="AZ586" s="26"/>
      <c r="BA586" s="26"/>
      <c r="BB586" s="26"/>
      <c r="BD586" s="26"/>
    </row>
    <row r="587" ht="15.75" customHeight="1">
      <c r="C587" s="66"/>
      <c r="D587" s="83"/>
      <c r="L587" s="75"/>
      <c r="R587" s="74"/>
      <c r="V587" s="26"/>
      <c r="X587" s="78"/>
      <c r="AF587" s="75"/>
      <c r="AH587" s="26"/>
      <c r="AJ587" s="26"/>
      <c r="AK587" s="26"/>
      <c r="AL587" s="75"/>
      <c r="AN587" s="74"/>
      <c r="AO587" s="26"/>
      <c r="AP587" s="26"/>
      <c r="AQ587" s="26"/>
      <c r="AR587" s="26"/>
      <c r="AS587" s="26"/>
      <c r="AT587" s="26"/>
      <c r="AU587" s="26"/>
      <c r="AV587" s="26"/>
      <c r="AW587" s="26"/>
      <c r="AX587" s="26"/>
      <c r="AY587" s="26"/>
      <c r="AZ587" s="26"/>
      <c r="BA587" s="26"/>
      <c r="BB587" s="26"/>
      <c r="BD587" s="26"/>
    </row>
    <row r="588" ht="15.75" customHeight="1">
      <c r="C588" s="66"/>
      <c r="D588" s="83"/>
      <c r="L588" s="75"/>
      <c r="R588" s="74"/>
      <c r="V588" s="26"/>
      <c r="X588" s="78"/>
      <c r="AF588" s="75"/>
      <c r="AH588" s="26"/>
      <c r="AJ588" s="26"/>
      <c r="AK588" s="26"/>
      <c r="AL588" s="75"/>
      <c r="AN588" s="74"/>
      <c r="AO588" s="26"/>
      <c r="AP588" s="26"/>
      <c r="AQ588" s="26"/>
      <c r="AR588" s="26"/>
      <c r="AS588" s="26"/>
      <c r="AT588" s="26"/>
      <c r="AU588" s="26"/>
      <c r="AV588" s="26"/>
      <c r="AW588" s="26"/>
      <c r="AX588" s="26"/>
      <c r="AY588" s="26"/>
      <c r="AZ588" s="26"/>
      <c r="BA588" s="26"/>
      <c r="BB588" s="26"/>
      <c r="BD588" s="26"/>
    </row>
    <row r="589" ht="15.75" customHeight="1">
      <c r="C589" s="66"/>
      <c r="D589" s="83"/>
      <c r="L589" s="75"/>
      <c r="R589" s="74"/>
      <c r="V589" s="26"/>
      <c r="X589" s="78"/>
      <c r="AF589" s="75"/>
      <c r="AH589" s="26"/>
      <c r="AJ589" s="26"/>
      <c r="AK589" s="26"/>
      <c r="AL589" s="75"/>
      <c r="AN589" s="74"/>
      <c r="AO589" s="26"/>
      <c r="AP589" s="26"/>
      <c r="AQ589" s="26"/>
      <c r="AR589" s="26"/>
      <c r="AS589" s="26"/>
      <c r="AT589" s="26"/>
      <c r="AU589" s="26"/>
      <c r="AV589" s="26"/>
      <c r="AW589" s="26"/>
      <c r="AX589" s="26"/>
      <c r="AY589" s="26"/>
      <c r="AZ589" s="26"/>
      <c r="BA589" s="26"/>
      <c r="BB589" s="26"/>
      <c r="BD589" s="26"/>
    </row>
    <row r="590" ht="15.75" customHeight="1">
      <c r="C590" s="66"/>
      <c r="D590" s="83"/>
      <c r="L590" s="75"/>
      <c r="R590" s="74"/>
      <c r="V590" s="26"/>
      <c r="X590" s="78"/>
      <c r="AF590" s="75"/>
      <c r="AH590" s="26"/>
      <c r="AJ590" s="26"/>
      <c r="AK590" s="26"/>
      <c r="AL590" s="75"/>
      <c r="AN590" s="74"/>
      <c r="AO590" s="26"/>
      <c r="AP590" s="26"/>
      <c r="AQ590" s="26"/>
      <c r="AR590" s="26"/>
      <c r="AS590" s="26"/>
      <c r="AT590" s="26"/>
      <c r="AU590" s="26"/>
      <c r="AV590" s="26"/>
      <c r="AW590" s="26"/>
      <c r="AX590" s="26"/>
      <c r="AY590" s="26"/>
      <c r="AZ590" s="26"/>
      <c r="BA590" s="26"/>
      <c r="BB590" s="26"/>
      <c r="BD590" s="26"/>
    </row>
    <row r="591" ht="15.75" customHeight="1">
      <c r="C591" s="66"/>
      <c r="D591" s="83"/>
      <c r="L591" s="75"/>
      <c r="R591" s="74"/>
      <c r="V591" s="26"/>
      <c r="X591" s="78"/>
      <c r="AF591" s="75"/>
      <c r="AH591" s="26"/>
      <c r="AJ591" s="26"/>
      <c r="AK591" s="26"/>
      <c r="AL591" s="75"/>
      <c r="AN591" s="74"/>
      <c r="AO591" s="26"/>
      <c r="AP591" s="26"/>
      <c r="AQ591" s="26"/>
      <c r="AR591" s="26"/>
      <c r="AS591" s="26"/>
      <c r="AT591" s="26"/>
      <c r="AU591" s="26"/>
      <c r="AV591" s="26"/>
      <c r="AW591" s="26"/>
      <c r="AX591" s="26"/>
      <c r="AY591" s="26"/>
      <c r="AZ591" s="26"/>
      <c r="BA591" s="26"/>
      <c r="BB591" s="26"/>
      <c r="BD591" s="26"/>
    </row>
    <row r="592" ht="15.75" customHeight="1">
      <c r="C592" s="66"/>
      <c r="D592" s="83"/>
      <c r="L592" s="75"/>
      <c r="R592" s="74"/>
      <c r="V592" s="26"/>
      <c r="X592" s="78"/>
      <c r="AF592" s="75"/>
      <c r="AH592" s="26"/>
      <c r="AJ592" s="26"/>
      <c r="AK592" s="26"/>
      <c r="AL592" s="75"/>
      <c r="AN592" s="74"/>
      <c r="AO592" s="26"/>
      <c r="AP592" s="26"/>
      <c r="AQ592" s="26"/>
      <c r="AR592" s="26"/>
      <c r="AS592" s="26"/>
      <c r="AT592" s="26"/>
      <c r="AU592" s="26"/>
      <c r="AV592" s="26"/>
      <c r="AW592" s="26"/>
      <c r="AX592" s="26"/>
      <c r="AY592" s="26"/>
      <c r="AZ592" s="26"/>
      <c r="BA592" s="26"/>
      <c r="BB592" s="26"/>
      <c r="BD592" s="26"/>
    </row>
    <row r="593" ht="15.75" customHeight="1">
      <c r="C593" s="66"/>
      <c r="D593" s="83"/>
      <c r="L593" s="75"/>
      <c r="R593" s="74"/>
      <c r="V593" s="26"/>
      <c r="X593" s="78"/>
      <c r="AF593" s="75"/>
      <c r="AH593" s="26"/>
      <c r="AJ593" s="26"/>
      <c r="AK593" s="26"/>
      <c r="AL593" s="75"/>
      <c r="AN593" s="74"/>
      <c r="AO593" s="26"/>
      <c r="AP593" s="26"/>
      <c r="AQ593" s="26"/>
      <c r="AR593" s="26"/>
      <c r="AS593" s="26"/>
      <c r="AT593" s="26"/>
      <c r="AU593" s="26"/>
      <c r="AV593" s="26"/>
      <c r="AW593" s="26"/>
      <c r="AX593" s="26"/>
      <c r="AY593" s="26"/>
      <c r="AZ593" s="26"/>
      <c r="BA593" s="26"/>
      <c r="BB593" s="26"/>
      <c r="BD593" s="26"/>
    </row>
    <row r="594" ht="15.75" customHeight="1">
      <c r="C594" s="66"/>
      <c r="D594" s="83"/>
      <c r="L594" s="75"/>
      <c r="R594" s="74"/>
      <c r="V594" s="26"/>
      <c r="X594" s="78"/>
      <c r="AF594" s="75"/>
      <c r="AH594" s="26"/>
      <c r="AJ594" s="26"/>
      <c r="AK594" s="26"/>
      <c r="AL594" s="75"/>
      <c r="AN594" s="74"/>
      <c r="AO594" s="26"/>
      <c r="AP594" s="26"/>
      <c r="AQ594" s="26"/>
      <c r="AR594" s="26"/>
      <c r="AS594" s="26"/>
      <c r="AT594" s="26"/>
      <c r="AU594" s="26"/>
      <c r="AV594" s="26"/>
      <c r="AW594" s="26"/>
      <c r="AX594" s="26"/>
      <c r="AY594" s="26"/>
      <c r="AZ594" s="26"/>
      <c r="BA594" s="26"/>
      <c r="BB594" s="26"/>
      <c r="BD594" s="26"/>
    </row>
    <row r="595" ht="15.75" customHeight="1">
      <c r="C595" s="66"/>
      <c r="D595" s="83"/>
      <c r="L595" s="75"/>
      <c r="R595" s="74"/>
      <c r="V595" s="26"/>
      <c r="X595" s="78"/>
      <c r="AF595" s="75"/>
      <c r="AH595" s="26"/>
      <c r="AJ595" s="26"/>
      <c r="AK595" s="26"/>
      <c r="AL595" s="75"/>
      <c r="AN595" s="74"/>
      <c r="AO595" s="26"/>
      <c r="AP595" s="26"/>
      <c r="AQ595" s="26"/>
      <c r="AR595" s="26"/>
      <c r="AS595" s="26"/>
      <c r="AT595" s="26"/>
      <c r="AU595" s="26"/>
      <c r="AV595" s="26"/>
      <c r="AW595" s="26"/>
      <c r="AX595" s="26"/>
      <c r="AY595" s="26"/>
      <c r="AZ595" s="26"/>
      <c r="BA595" s="26"/>
      <c r="BB595" s="26"/>
      <c r="BD595" s="26"/>
    </row>
    <row r="596" ht="15.75" customHeight="1">
      <c r="C596" s="66"/>
      <c r="D596" s="83"/>
      <c r="L596" s="75"/>
      <c r="R596" s="74"/>
      <c r="V596" s="26"/>
      <c r="X596" s="78"/>
      <c r="AF596" s="75"/>
      <c r="AH596" s="26"/>
      <c r="AJ596" s="26"/>
      <c r="AK596" s="26"/>
      <c r="AL596" s="75"/>
      <c r="AN596" s="74"/>
      <c r="AO596" s="26"/>
      <c r="AP596" s="26"/>
      <c r="AQ596" s="26"/>
      <c r="AR596" s="26"/>
      <c r="AS596" s="26"/>
      <c r="AT596" s="26"/>
      <c r="AU596" s="26"/>
      <c r="AV596" s="26"/>
      <c r="AW596" s="26"/>
      <c r="AX596" s="26"/>
      <c r="AY596" s="26"/>
      <c r="AZ596" s="26"/>
      <c r="BA596" s="26"/>
      <c r="BB596" s="26"/>
      <c r="BD596" s="26"/>
    </row>
    <row r="597" ht="15.75" customHeight="1">
      <c r="C597" s="66"/>
      <c r="D597" s="83"/>
      <c r="L597" s="75"/>
      <c r="R597" s="74"/>
      <c r="V597" s="26"/>
      <c r="X597" s="78"/>
      <c r="AF597" s="75"/>
      <c r="AH597" s="26"/>
      <c r="AJ597" s="26"/>
      <c r="AK597" s="26"/>
      <c r="AL597" s="75"/>
      <c r="AN597" s="74"/>
      <c r="AO597" s="26"/>
      <c r="AP597" s="26"/>
      <c r="AQ597" s="26"/>
      <c r="AR597" s="26"/>
      <c r="AS597" s="26"/>
      <c r="AT597" s="26"/>
      <c r="AU597" s="26"/>
      <c r="AV597" s="26"/>
      <c r="AW597" s="26"/>
      <c r="AX597" s="26"/>
      <c r="AY597" s="26"/>
      <c r="AZ597" s="26"/>
      <c r="BA597" s="26"/>
      <c r="BB597" s="26"/>
      <c r="BD597" s="26"/>
    </row>
    <row r="598" ht="15.75" customHeight="1">
      <c r="C598" s="66"/>
      <c r="D598" s="83"/>
      <c r="L598" s="75"/>
      <c r="R598" s="74"/>
      <c r="V598" s="26"/>
      <c r="X598" s="78"/>
      <c r="AF598" s="75"/>
      <c r="AH598" s="26"/>
      <c r="AJ598" s="26"/>
      <c r="AK598" s="26"/>
      <c r="AL598" s="75"/>
      <c r="AN598" s="74"/>
      <c r="AO598" s="26"/>
      <c r="AP598" s="26"/>
      <c r="AQ598" s="26"/>
      <c r="AR598" s="26"/>
      <c r="AS598" s="26"/>
      <c r="AT598" s="26"/>
      <c r="AU598" s="26"/>
      <c r="AV598" s="26"/>
      <c r="AW598" s="26"/>
      <c r="AX598" s="26"/>
      <c r="AY598" s="26"/>
      <c r="AZ598" s="26"/>
      <c r="BA598" s="26"/>
      <c r="BB598" s="26"/>
      <c r="BD598" s="26"/>
    </row>
    <row r="599" ht="15.75" customHeight="1">
      <c r="C599" s="66"/>
      <c r="D599" s="83"/>
      <c r="L599" s="75"/>
      <c r="R599" s="74"/>
      <c r="V599" s="26"/>
      <c r="X599" s="78"/>
      <c r="AF599" s="75"/>
      <c r="AH599" s="26"/>
      <c r="AJ599" s="26"/>
      <c r="AK599" s="26"/>
      <c r="AL599" s="75"/>
      <c r="AN599" s="74"/>
      <c r="AO599" s="26"/>
      <c r="AP599" s="26"/>
      <c r="AQ599" s="26"/>
      <c r="AR599" s="26"/>
      <c r="AS599" s="26"/>
      <c r="AT599" s="26"/>
      <c r="AU599" s="26"/>
      <c r="AV599" s="26"/>
      <c r="AW599" s="26"/>
      <c r="AX599" s="26"/>
      <c r="AY599" s="26"/>
      <c r="AZ599" s="26"/>
      <c r="BA599" s="26"/>
      <c r="BB599" s="26"/>
      <c r="BD599" s="26"/>
    </row>
    <row r="600" ht="15.75" customHeight="1">
      <c r="C600" s="66"/>
      <c r="D600" s="83"/>
      <c r="L600" s="75"/>
      <c r="R600" s="74"/>
      <c r="V600" s="26"/>
      <c r="X600" s="78"/>
      <c r="AF600" s="75"/>
      <c r="AH600" s="26"/>
      <c r="AJ600" s="26"/>
      <c r="AK600" s="26"/>
      <c r="AL600" s="75"/>
      <c r="AN600" s="74"/>
      <c r="AO600" s="26"/>
      <c r="AP600" s="26"/>
      <c r="AQ600" s="26"/>
      <c r="AR600" s="26"/>
      <c r="AS600" s="26"/>
      <c r="AT600" s="26"/>
      <c r="AU600" s="26"/>
      <c r="AV600" s="26"/>
      <c r="AW600" s="26"/>
      <c r="AX600" s="26"/>
      <c r="AY600" s="26"/>
      <c r="AZ600" s="26"/>
      <c r="BA600" s="26"/>
      <c r="BB600" s="26"/>
      <c r="BD600" s="26"/>
    </row>
    <row r="601" ht="15.75" customHeight="1">
      <c r="C601" s="66"/>
      <c r="D601" s="83"/>
      <c r="L601" s="75"/>
      <c r="R601" s="74"/>
      <c r="V601" s="26"/>
      <c r="X601" s="78"/>
      <c r="AF601" s="75"/>
      <c r="AH601" s="26"/>
      <c r="AJ601" s="26"/>
      <c r="AK601" s="26"/>
      <c r="AL601" s="75"/>
      <c r="AN601" s="74"/>
      <c r="AO601" s="26"/>
      <c r="AP601" s="26"/>
      <c r="AQ601" s="26"/>
      <c r="AR601" s="26"/>
      <c r="AS601" s="26"/>
      <c r="AT601" s="26"/>
      <c r="AU601" s="26"/>
      <c r="AV601" s="26"/>
      <c r="AW601" s="26"/>
      <c r="AX601" s="26"/>
      <c r="AY601" s="26"/>
      <c r="AZ601" s="26"/>
      <c r="BA601" s="26"/>
      <c r="BB601" s="26"/>
      <c r="BD601" s="26"/>
    </row>
    <row r="602" ht="15.75" customHeight="1">
      <c r="C602" s="66"/>
      <c r="D602" s="83"/>
      <c r="L602" s="75"/>
      <c r="R602" s="74"/>
      <c r="V602" s="26"/>
      <c r="X602" s="78"/>
      <c r="AF602" s="75"/>
      <c r="AH602" s="26"/>
      <c r="AJ602" s="26"/>
      <c r="AK602" s="26"/>
      <c r="AL602" s="75"/>
      <c r="AN602" s="74"/>
      <c r="AO602" s="26"/>
      <c r="AP602" s="26"/>
      <c r="AQ602" s="26"/>
      <c r="AR602" s="26"/>
      <c r="AS602" s="26"/>
      <c r="AT602" s="26"/>
      <c r="AU602" s="26"/>
      <c r="AV602" s="26"/>
      <c r="AW602" s="26"/>
      <c r="AX602" s="26"/>
      <c r="AY602" s="26"/>
      <c r="AZ602" s="26"/>
      <c r="BA602" s="26"/>
      <c r="BB602" s="26"/>
      <c r="BD602" s="26"/>
    </row>
    <row r="603" ht="15.75" customHeight="1">
      <c r="C603" s="66"/>
      <c r="D603" s="83"/>
      <c r="L603" s="75"/>
      <c r="R603" s="74"/>
      <c r="V603" s="26"/>
      <c r="X603" s="78"/>
      <c r="AF603" s="75"/>
      <c r="AH603" s="26"/>
      <c r="AJ603" s="26"/>
      <c r="AK603" s="26"/>
      <c r="AL603" s="75"/>
      <c r="AN603" s="74"/>
      <c r="AO603" s="26"/>
      <c r="AP603" s="26"/>
      <c r="AQ603" s="26"/>
      <c r="AR603" s="26"/>
      <c r="AS603" s="26"/>
      <c r="AT603" s="26"/>
      <c r="AU603" s="26"/>
      <c r="AV603" s="26"/>
      <c r="AW603" s="26"/>
      <c r="AX603" s="26"/>
      <c r="AY603" s="26"/>
      <c r="AZ603" s="26"/>
      <c r="BA603" s="26"/>
      <c r="BB603" s="26"/>
      <c r="BD603" s="26"/>
    </row>
    <row r="604" ht="15.75" customHeight="1">
      <c r="C604" s="66"/>
      <c r="D604" s="83"/>
      <c r="L604" s="75"/>
      <c r="R604" s="74"/>
      <c r="V604" s="26"/>
      <c r="X604" s="78"/>
      <c r="AF604" s="75"/>
      <c r="AH604" s="26"/>
      <c r="AJ604" s="26"/>
      <c r="AK604" s="26"/>
      <c r="AL604" s="75"/>
      <c r="AN604" s="74"/>
      <c r="AO604" s="26"/>
      <c r="AP604" s="26"/>
      <c r="AQ604" s="26"/>
      <c r="AR604" s="26"/>
      <c r="AS604" s="26"/>
      <c r="AT604" s="26"/>
      <c r="AU604" s="26"/>
      <c r="AV604" s="26"/>
      <c r="AW604" s="26"/>
      <c r="AX604" s="26"/>
      <c r="AY604" s="26"/>
      <c r="AZ604" s="26"/>
      <c r="BA604" s="26"/>
      <c r="BB604" s="26"/>
      <c r="BD604" s="26"/>
    </row>
    <row r="605" ht="15.75" customHeight="1">
      <c r="C605" s="66"/>
      <c r="D605" s="83"/>
      <c r="L605" s="75"/>
      <c r="R605" s="74"/>
      <c r="V605" s="26"/>
      <c r="X605" s="78"/>
      <c r="AF605" s="75"/>
      <c r="AH605" s="26"/>
      <c r="AJ605" s="26"/>
      <c r="AK605" s="26"/>
      <c r="AL605" s="75"/>
      <c r="AN605" s="74"/>
      <c r="AO605" s="26"/>
      <c r="AP605" s="26"/>
      <c r="AQ605" s="26"/>
      <c r="AR605" s="26"/>
      <c r="AS605" s="26"/>
      <c r="AT605" s="26"/>
      <c r="AU605" s="26"/>
      <c r="AV605" s="26"/>
      <c r="AW605" s="26"/>
      <c r="AX605" s="26"/>
      <c r="AY605" s="26"/>
      <c r="AZ605" s="26"/>
      <c r="BA605" s="26"/>
      <c r="BB605" s="26"/>
      <c r="BD605" s="26"/>
    </row>
    <row r="606" ht="15.75" customHeight="1">
      <c r="C606" s="66"/>
      <c r="D606" s="83"/>
      <c r="L606" s="75"/>
      <c r="R606" s="74"/>
      <c r="V606" s="26"/>
      <c r="X606" s="78"/>
      <c r="AF606" s="75"/>
      <c r="AH606" s="26"/>
      <c r="AJ606" s="26"/>
      <c r="AK606" s="26"/>
      <c r="AL606" s="75"/>
      <c r="AN606" s="74"/>
      <c r="AO606" s="26"/>
      <c r="AP606" s="26"/>
      <c r="AQ606" s="26"/>
      <c r="AR606" s="26"/>
      <c r="AS606" s="26"/>
      <c r="AT606" s="26"/>
      <c r="AU606" s="26"/>
      <c r="AV606" s="26"/>
      <c r="AW606" s="26"/>
      <c r="AX606" s="26"/>
      <c r="AY606" s="26"/>
      <c r="AZ606" s="26"/>
      <c r="BA606" s="26"/>
      <c r="BB606" s="26"/>
      <c r="BD606" s="26"/>
    </row>
    <row r="607" ht="15.75" customHeight="1">
      <c r="C607" s="66"/>
      <c r="D607" s="83"/>
      <c r="L607" s="75"/>
      <c r="R607" s="74"/>
      <c r="V607" s="26"/>
      <c r="X607" s="78"/>
      <c r="AF607" s="75"/>
      <c r="AH607" s="26"/>
      <c r="AJ607" s="26"/>
      <c r="AK607" s="26"/>
      <c r="AL607" s="75"/>
      <c r="AN607" s="74"/>
      <c r="AO607" s="26"/>
      <c r="AP607" s="26"/>
      <c r="AQ607" s="26"/>
      <c r="AR607" s="26"/>
      <c r="AS607" s="26"/>
      <c r="AT607" s="26"/>
      <c r="AU607" s="26"/>
      <c r="AV607" s="26"/>
      <c r="AW607" s="26"/>
      <c r="AX607" s="26"/>
      <c r="AY607" s="26"/>
      <c r="AZ607" s="26"/>
      <c r="BA607" s="26"/>
      <c r="BB607" s="26"/>
      <c r="BD607" s="26"/>
    </row>
    <row r="608" ht="15.75" customHeight="1">
      <c r="C608" s="66"/>
      <c r="D608" s="83"/>
      <c r="L608" s="75"/>
      <c r="R608" s="74"/>
      <c r="V608" s="26"/>
      <c r="X608" s="78"/>
      <c r="AF608" s="75"/>
      <c r="AH608" s="26"/>
      <c r="AJ608" s="26"/>
      <c r="AK608" s="26"/>
      <c r="AL608" s="75"/>
      <c r="AN608" s="74"/>
      <c r="AO608" s="26"/>
      <c r="AP608" s="26"/>
      <c r="AQ608" s="26"/>
      <c r="AR608" s="26"/>
      <c r="AS608" s="26"/>
      <c r="AT608" s="26"/>
      <c r="AU608" s="26"/>
      <c r="AV608" s="26"/>
      <c r="AW608" s="26"/>
      <c r="AX608" s="26"/>
      <c r="AY608" s="26"/>
      <c r="AZ608" s="26"/>
      <c r="BA608" s="26"/>
      <c r="BB608" s="26"/>
      <c r="BD608" s="26"/>
    </row>
    <row r="609" ht="15.75" customHeight="1">
      <c r="C609" s="66"/>
      <c r="D609" s="83"/>
      <c r="L609" s="75"/>
      <c r="R609" s="74"/>
      <c r="V609" s="26"/>
      <c r="X609" s="78"/>
      <c r="AF609" s="75"/>
      <c r="AH609" s="26"/>
      <c r="AJ609" s="26"/>
      <c r="AK609" s="26"/>
      <c r="AL609" s="75"/>
      <c r="AN609" s="74"/>
      <c r="AO609" s="26"/>
      <c r="AP609" s="26"/>
      <c r="AQ609" s="26"/>
      <c r="AR609" s="26"/>
      <c r="AS609" s="26"/>
      <c r="AT609" s="26"/>
      <c r="AU609" s="26"/>
      <c r="AV609" s="26"/>
      <c r="AW609" s="26"/>
      <c r="AX609" s="26"/>
      <c r="AY609" s="26"/>
      <c r="AZ609" s="26"/>
      <c r="BA609" s="26"/>
      <c r="BB609" s="26"/>
      <c r="BD609" s="26"/>
    </row>
    <row r="610" ht="15.75" customHeight="1">
      <c r="C610" s="66"/>
      <c r="D610" s="83"/>
      <c r="L610" s="75"/>
      <c r="R610" s="74"/>
      <c r="V610" s="26"/>
      <c r="X610" s="78"/>
      <c r="AF610" s="75"/>
      <c r="AH610" s="26"/>
      <c r="AJ610" s="26"/>
      <c r="AK610" s="26"/>
      <c r="AL610" s="75"/>
      <c r="AN610" s="74"/>
      <c r="AO610" s="26"/>
      <c r="AP610" s="26"/>
      <c r="AQ610" s="26"/>
      <c r="AR610" s="26"/>
      <c r="AS610" s="26"/>
      <c r="AT610" s="26"/>
      <c r="AU610" s="26"/>
      <c r="AV610" s="26"/>
      <c r="AW610" s="26"/>
      <c r="AX610" s="26"/>
      <c r="AY610" s="26"/>
      <c r="AZ610" s="26"/>
      <c r="BA610" s="26"/>
      <c r="BB610" s="26"/>
      <c r="BD610" s="26"/>
    </row>
    <row r="611" ht="15.75" customHeight="1">
      <c r="C611" s="66"/>
      <c r="D611" s="83"/>
      <c r="L611" s="75"/>
      <c r="R611" s="74"/>
      <c r="V611" s="26"/>
      <c r="X611" s="78"/>
      <c r="AF611" s="75"/>
      <c r="AH611" s="26"/>
      <c r="AJ611" s="26"/>
      <c r="AK611" s="26"/>
      <c r="AL611" s="75"/>
      <c r="AN611" s="74"/>
      <c r="AO611" s="26"/>
      <c r="AP611" s="26"/>
      <c r="AQ611" s="26"/>
      <c r="AR611" s="26"/>
      <c r="AS611" s="26"/>
      <c r="AT611" s="26"/>
      <c r="AU611" s="26"/>
      <c r="AV611" s="26"/>
      <c r="AW611" s="26"/>
      <c r="AX611" s="26"/>
      <c r="AY611" s="26"/>
      <c r="AZ611" s="26"/>
      <c r="BA611" s="26"/>
      <c r="BB611" s="26"/>
      <c r="BD611" s="26"/>
    </row>
    <row r="612" ht="15.75" customHeight="1">
      <c r="C612" s="66"/>
      <c r="D612" s="83"/>
      <c r="L612" s="75"/>
      <c r="R612" s="74"/>
      <c r="V612" s="26"/>
      <c r="X612" s="78"/>
      <c r="AF612" s="75"/>
      <c r="AH612" s="26"/>
      <c r="AJ612" s="26"/>
      <c r="AK612" s="26"/>
      <c r="AL612" s="75"/>
      <c r="AN612" s="74"/>
      <c r="AO612" s="26"/>
      <c r="AP612" s="26"/>
      <c r="AQ612" s="26"/>
      <c r="AR612" s="26"/>
      <c r="AS612" s="26"/>
      <c r="AT612" s="26"/>
      <c r="AU612" s="26"/>
      <c r="AV612" s="26"/>
      <c r="AW612" s="26"/>
      <c r="AX612" s="26"/>
      <c r="AY612" s="26"/>
      <c r="AZ612" s="26"/>
      <c r="BA612" s="26"/>
      <c r="BB612" s="26"/>
      <c r="BD612" s="26"/>
    </row>
    <row r="613" ht="15.75" customHeight="1">
      <c r="C613" s="66"/>
      <c r="D613" s="83"/>
      <c r="L613" s="75"/>
      <c r="R613" s="74"/>
      <c r="V613" s="26"/>
      <c r="X613" s="78"/>
      <c r="AF613" s="75"/>
      <c r="AH613" s="26"/>
      <c r="AJ613" s="26"/>
      <c r="AK613" s="26"/>
      <c r="AL613" s="75"/>
      <c r="AN613" s="74"/>
      <c r="AO613" s="26"/>
      <c r="AP613" s="26"/>
      <c r="AQ613" s="26"/>
      <c r="AR613" s="26"/>
      <c r="AS613" s="26"/>
      <c r="AT613" s="26"/>
      <c r="AU613" s="26"/>
      <c r="AV613" s="26"/>
      <c r="AW613" s="26"/>
      <c r="AX613" s="26"/>
      <c r="AY613" s="26"/>
      <c r="AZ613" s="26"/>
      <c r="BA613" s="26"/>
      <c r="BB613" s="26"/>
      <c r="BD613" s="26"/>
    </row>
    <row r="614" ht="15.75" customHeight="1">
      <c r="C614" s="66"/>
      <c r="D614" s="83"/>
      <c r="L614" s="75"/>
      <c r="R614" s="74"/>
      <c r="V614" s="26"/>
      <c r="X614" s="78"/>
      <c r="AF614" s="75"/>
      <c r="AH614" s="26"/>
      <c r="AJ614" s="26"/>
      <c r="AK614" s="26"/>
      <c r="AL614" s="75"/>
      <c r="AN614" s="74"/>
      <c r="AO614" s="26"/>
      <c r="AP614" s="26"/>
      <c r="AQ614" s="26"/>
      <c r="AR614" s="26"/>
      <c r="AS614" s="26"/>
      <c r="AT614" s="26"/>
      <c r="AU614" s="26"/>
      <c r="AV614" s="26"/>
      <c r="AW614" s="26"/>
      <c r="AX614" s="26"/>
      <c r="AY614" s="26"/>
      <c r="AZ614" s="26"/>
      <c r="BA614" s="26"/>
      <c r="BB614" s="26"/>
      <c r="BD614" s="26"/>
    </row>
    <row r="615" ht="15.75" customHeight="1">
      <c r="C615" s="66"/>
      <c r="D615" s="83"/>
      <c r="L615" s="75"/>
      <c r="R615" s="74"/>
      <c r="V615" s="26"/>
      <c r="X615" s="78"/>
      <c r="AF615" s="75"/>
      <c r="AH615" s="26"/>
      <c r="AJ615" s="26"/>
      <c r="AK615" s="26"/>
      <c r="AL615" s="75"/>
      <c r="AN615" s="74"/>
      <c r="AO615" s="26"/>
      <c r="AP615" s="26"/>
      <c r="AQ615" s="26"/>
      <c r="AR615" s="26"/>
      <c r="AS615" s="26"/>
      <c r="AT615" s="26"/>
      <c r="AU615" s="26"/>
      <c r="AV615" s="26"/>
      <c r="AW615" s="26"/>
      <c r="AX615" s="26"/>
      <c r="AY615" s="26"/>
      <c r="AZ615" s="26"/>
      <c r="BA615" s="26"/>
      <c r="BB615" s="26"/>
      <c r="BD615" s="26"/>
    </row>
    <row r="616" ht="15.75" customHeight="1">
      <c r="C616" s="66"/>
      <c r="D616" s="83"/>
      <c r="L616" s="75"/>
      <c r="R616" s="74"/>
      <c r="V616" s="26"/>
      <c r="X616" s="78"/>
      <c r="AF616" s="75"/>
      <c r="AH616" s="26"/>
      <c r="AJ616" s="26"/>
      <c r="AK616" s="26"/>
      <c r="AL616" s="75"/>
      <c r="AN616" s="74"/>
      <c r="AO616" s="26"/>
      <c r="AP616" s="26"/>
      <c r="AQ616" s="26"/>
      <c r="AR616" s="26"/>
      <c r="AS616" s="26"/>
      <c r="AT616" s="26"/>
      <c r="AU616" s="26"/>
      <c r="AV616" s="26"/>
      <c r="AW616" s="26"/>
      <c r="AX616" s="26"/>
      <c r="AY616" s="26"/>
      <c r="AZ616" s="26"/>
      <c r="BA616" s="26"/>
      <c r="BB616" s="26"/>
      <c r="BD616" s="26"/>
    </row>
    <row r="617" ht="15.75" customHeight="1">
      <c r="C617" s="66"/>
      <c r="D617" s="83"/>
      <c r="L617" s="75"/>
      <c r="R617" s="74"/>
      <c r="V617" s="26"/>
      <c r="X617" s="78"/>
      <c r="AF617" s="75"/>
      <c r="AH617" s="26"/>
      <c r="AJ617" s="26"/>
      <c r="AK617" s="26"/>
      <c r="AL617" s="75"/>
      <c r="AN617" s="74"/>
      <c r="AO617" s="26"/>
      <c r="AP617" s="26"/>
      <c r="AQ617" s="26"/>
      <c r="AR617" s="26"/>
      <c r="AS617" s="26"/>
      <c r="AT617" s="26"/>
      <c r="AU617" s="26"/>
      <c r="AV617" s="26"/>
      <c r="AW617" s="26"/>
      <c r="AX617" s="26"/>
      <c r="AY617" s="26"/>
      <c r="AZ617" s="26"/>
      <c r="BA617" s="26"/>
      <c r="BB617" s="26"/>
      <c r="BD617" s="26"/>
    </row>
    <row r="618" ht="15.75" customHeight="1">
      <c r="C618" s="66"/>
      <c r="D618" s="83"/>
      <c r="L618" s="75"/>
      <c r="R618" s="74"/>
      <c r="V618" s="26"/>
      <c r="X618" s="78"/>
      <c r="AF618" s="75"/>
      <c r="AH618" s="26"/>
      <c r="AJ618" s="26"/>
      <c r="AK618" s="26"/>
      <c r="AL618" s="75"/>
      <c r="AN618" s="74"/>
      <c r="AO618" s="26"/>
      <c r="AP618" s="26"/>
      <c r="AQ618" s="26"/>
      <c r="AR618" s="26"/>
      <c r="AS618" s="26"/>
      <c r="AT618" s="26"/>
      <c r="AU618" s="26"/>
      <c r="AV618" s="26"/>
      <c r="AW618" s="26"/>
      <c r="AX618" s="26"/>
      <c r="AY618" s="26"/>
      <c r="AZ618" s="26"/>
      <c r="BA618" s="26"/>
      <c r="BB618" s="26"/>
      <c r="BD618" s="26"/>
    </row>
    <row r="619" ht="15.75" customHeight="1">
      <c r="C619" s="66"/>
      <c r="D619" s="83"/>
      <c r="L619" s="75"/>
      <c r="R619" s="74"/>
      <c r="V619" s="26"/>
      <c r="X619" s="78"/>
      <c r="AF619" s="75"/>
      <c r="AH619" s="26"/>
      <c r="AJ619" s="26"/>
      <c r="AK619" s="26"/>
      <c r="AL619" s="75"/>
      <c r="AN619" s="74"/>
      <c r="AO619" s="26"/>
      <c r="AP619" s="26"/>
      <c r="AQ619" s="26"/>
      <c r="AR619" s="26"/>
      <c r="AS619" s="26"/>
      <c r="AT619" s="26"/>
      <c r="AU619" s="26"/>
      <c r="AV619" s="26"/>
      <c r="AW619" s="26"/>
      <c r="AX619" s="26"/>
      <c r="AY619" s="26"/>
      <c r="AZ619" s="26"/>
      <c r="BA619" s="26"/>
      <c r="BB619" s="26"/>
      <c r="BD619" s="26"/>
    </row>
    <row r="620" ht="15.75" customHeight="1">
      <c r="C620" s="66"/>
      <c r="D620" s="83"/>
      <c r="L620" s="75"/>
      <c r="R620" s="74"/>
      <c r="V620" s="26"/>
      <c r="X620" s="78"/>
      <c r="AF620" s="75"/>
      <c r="AH620" s="26"/>
      <c r="AJ620" s="26"/>
      <c r="AK620" s="26"/>
      <c r="AL620" s="75"/>
      <c r="AN620" s="74"/>
      <c r="AO620" s="26"/>
      <c r="AP620" s="26"/>
      <c r="AQ620" s="26"/>
      <c r="AR620" s="26"/>
      <c r="AS620" s="26"/>
      <c r="AT620" s="26"/>
      <c r="AU620" s="26"/>
      <c r="AV620" s="26"/>
      <c r="AW620" s="26"/>
      <c r="AX620" s="26"/>
      <c r="AY620" s="26"/>
      <c r="AZ620" s="26"/>
      <c r="BA620" s="26"/>
      <c r="BB620" s="26"/>
      <c r="BD620" s="26"/>
    </row>
    <row r="621" ht="15.75" customHeight="1">
      <c r="C621" s="66"/>
      <c r="D621" s="83"/>
      <c r="L621" s="75"/>
      <c r="R621" s="74"/>
      <c r="V621" s="26"/>
      <c r="X621" s="78"/>
      <c r="AF621" s="75"/>
      <c r="AH621" s="26"/>
      <c r="AJ621" s="26"/>
      <c r="AK621" s="26"/>
      <c r="AL621" s="75"/>
      <c r="AN621" s="74"/>
      <c r="AO621" s="26"/>
      <c r="AP621" s="26"/>
      <c r="AQ621" s="26"/>
      <c r="AR621" s="26"/>
      <c r="AS621" s="26"/>
      <c r="AT621" s="26"/>
      <c r="AU621" s="26"/>
      <c r="AV621" s="26"/>
      <c r="AW621" s="26"/>
      <c r="AX621" s="26"/>
      <c r="AY621" s="26"/>
      <c r="AZ621" s="26"/>
      <c r="BA621" s="26"/>
      <c r="BB621" s="26"/>
      <c r="BD621" s="26"/>
    </row>
    <row r="622" ht="15.75" customHeight="1">
      <c r="C622" s="66"/>
      <c r="D622" s="83"/>
      <c r="L622" s="75"/>
      <c r="R622" s="74"/>
      <c r="V622" s="26"/>
      <c r="X622" s="78"/>
      <c r="AF622" s="75"/>
      <c r="AH622" s="26"/>
      <c r="AJ622" s="26"/>
      <c r="AK622" s="26"/>
      <c r="AL622" s="75"/>
      <c r="AN622" s="74"/>
      <c r="AO622" s="26"/>
      <c r="AP622" s="26"/>
      <c r="AQ622" s="26"/>
      <c r="AR622" s="26"/>
      <c r="AS622" s="26"/>
      <c r="AT622" s="26"/>
      <c r="AU622" s="26"/>
      <c r="AV622" s="26"/>
      <c r="AW622" s="26"/>
      <c r="AX622" s="26"/>
      <c r="AY622" s="26"/>
      <c r="AZ622" s="26"/>
      <c r="BA622" s="26"/>
      <c r="BB622" s="26"/>
      <c r="BD622" s="26"/>
    </row>
    <row r="623" ht="15.75" customHeight="1">
      <c r="C623" s="66"/>
      <c r="D623" s="83"/>
      <c r="L623" s="75"/>
      <c r="R623" s="74"/>
      <c r="V623" s="26"/>
      <c r="X623" s="78"/>
      <c r="AF623" s="75"/>
      <c r="AH623" s="26"/>
      <c r="AJ623" s="26"/>
      <c r="AK623" s="26"/>
      <c r="AL623" s="75"/>
      <c r="AN623" s="74"/>
      <c r="AO623" s="26"/>
      <c r="AP623" s="26"/>
      <c r="AQ623" s="26"/>
      <c r="AR623" s="26"/>
      <c r="AS623" s="26"/>
      <c r="AT623" s="26"/>
      <c r="AU623" s="26"/>
      <c r="AV623" s="26"/>
      <c r="AW623" s="26"/>
      <c r="AX623" s="26"/>
      <c r="AY623" s="26"/>
      <c r="AZ623" s="26"/>
      <c r="BA623" s="26"/>
      <c r="BB623" s="26"/>
      <c r="BD623" s="26"/>
    </row>
    <row r="624" ht="15.75" customHeight="1">
      <c r="C624" s="66"/>
      <c r="D624" s="83"/>
      <c r="L624" s="75"/>
      <c r="R624" s="74"/>
      <c r="V624" s="26"/>
      <c r="X624" s="78"/>
      <c r="AF624" s="75"/>
      <c r="AH624" s="26"/>
      <c r="AJ624" s="26"/>
      <c r="AK624" s="26"/>
      <c r="AL624" s="75"/>
      <c r="AN624" s="74"/>
      <c r="AO624" s="26"/>
      <c r="AP624" s="26"/>
      <c r="AQ624" s="26"/>
      <c r="AR624" s="26"/>
      <c r="AS624" s="26"/>
      <c r="AT624" s="26"/>
      <c r="AU624" s="26"/>
      <c r="AV624" s="26"/>
      <c r="AW624" s="26"/>
      <c r="AX624" s="26"/>
      <c r="AY624" s="26"/>
      <c r="AZ624" s="26"/>
      <c r="BA624" s="26"/>
      <c r="BB624" s="26"/>
      <c r="BD624" s="26"/>
    </row>
    <row r="625" ht="15.75" customHeight="1">
      <c r="C625" s="66"/>
      <c r="D625" s="83"/>
      <c r="L625" s="75"/>
      <c r="R625" s="74"/>
      <c r="V625" s="26"/>
      <c r="X625" s="78"/>
      <c r="AF625" s="75"/>
      <c r="AH625" s="26"/>
      <c r="AJ625" s="26"/>
      <c r="AK625" s="26"/>
      <c r="AL625" s="75"/>
      <c r="AN625" s="74"/>
      <c r="AO625" s="26"/>
      <c r="AP625" s="26"/>
      <c r="AQ625" s="26"/>
      <c r="AR625" s="26"/>
      <c r="AS625" s="26"/>
      <c r="AT625" s="26"/>
      <c r="AU625" s="26"/>
      <c r="AV625" s="26"/>
      <c r="AW625" s="26"/>
      <c r="AX625" s="26"/>
      <c r="AY625" s="26"/>
      <c r="AZ625" s="26"/>
      <c r="BA625" s="26"/>
      <c r="BB625" s="26"/>
      <c r="BD625" s="26"/>
    </row>
    <row r="626" ht="15.75" customHeight="1">
      <c r="C626" s="66"/>
      <c r="D626" s="83"/>
      <c r="L626" s="75"/>
      <c r="R626" s="74"/>
      <c r="V626" s="26"/>
      <c r="X626" s="78"/>
      <c r="AF626" s="75"/>
      <c r="AH626" s="26"/>
      <c r="AJ626" s="26"/>
      <c r="AK626" s="26"/>
      <c r="AL626" s="75"/>
      <c r="AN626" s="74"/>
      <c r="AO626" s="26"/>
      <c r="AP626" s="26"/>
      <c r="AQ626" s="26"/>
      <c r="AR626" s="26"/>
      <c r="AS626" s="26"/>
      <c r="AT626" s="26"/>
      <c r="AU626" s="26"/>
      <c r="AV626" s="26"/>
      <c r="AW626" s="26"/>
      <c r="AX626" s="26"/>
      <c r="AY626" s="26"/>
      <c r="AZ626" s="26"/>
      <c r="BA626" s="26"/>
      <c r="BB626" s="26"/>
      <c r="BD626" s="26"/>
    </row>
    <row r="627" ht="15.75" customHeight="1">
      <c r="C627" s="66"/>
      <c r="D627" s="83"/>
      <c r="L627" s="75"/>
      <c r="R627" s="74"/>
      <c r="V627" s="26"/>
      <c r="X627" s="78"/>
      <c r="AF627" s="75"/>
      <c r="AH627" s="26"/>
      <c r="AJ627" s="26"/>
      <c r="AK627" s="26"/>
      <c r="AL627" s="75"/>
      <c r="AN627" s="74"/>
      <c r="AO627" s="26"/>
      <c r="AP627" s="26"/>
      <c r="AQ627" s="26"/>
      <c r="AR627" s="26"/>
      <c r="AS627" s="26"/>
      <c r="AT627" s="26"/>
      <c r="AU627" s="26"/>
      <c r="AV627" s="26"/>
      <c r="AW627" s="26"/>
      <c r="AX627" s="26"/>
      <c r="AY627" s="26"/>
      <c r="AZ627" s="26"/>
      <c r="BA627" s="26"/>
      <c r="BB627" s="26"/>
      <c r="BD627" s="26"/>
    </row>
    <row r="628" ht="15.75" customHeight="1">
      <c r="C628" s="66"/>
      <c r="D628" s="83"/>
      <c r="L628" s="75"/>
      <c r="R628" s="74"/>
      <c r="V628" s="26"/>
      <c r="X628" s="78"/>
      <c r="AF628" s="75"/>
      <c r="AH628" s="26"/>
      <c r="AJ628" s="26"/>
      <c r="AK628" s="26"/>
      <c r="AL628" s="75"/>
      <c r="AN628" s="74"/>
      <c r="AO628" s="26"/>
      <c r="AP628" s="26"/>
      <c r="AQ628" s="26"/>
      <c r="AR628" s="26"/>
      <c r="AS628" s="26"/>
      <c r="AT628" s="26"/>
      <c r="AU628" s="26"/>
      <c r="AV628" s="26"/>
      <c r="AW628" s="26"/>
      <c r="AX628" s="26"/>
      <c r="AY628" s="26"/>
      <c r="AZ628" s="26"/>
      <c r="BA628" s="26"/>
      <c r="BB628" s="26"/>
      <c r="BD628" s="26"/>
    </row>
    <row r="629" ht="15.75" customHeight="1">
      <c r="C629" s="66"/>
      <c r="D629" s="83"/>
      <c r="L629" s="75"/>
      <c r="R629" s="74"/>
      <c r="V629" s="26"/>
      <c r="X629" s="78"/>
      <c r="AF629" s="75"/>
      <c r="AH629" s="26"/>
      <c r="AJ629" s="26"/>
      <c r="AK629" s="26"/>
      <c r="AL629" s="75"/>
      <c r="AN629" s="74"/>
      <c r="AO629" s="26"/>
      <c r="AP629" s="26"/>
      <c r="AQ629" s="26"/>
      <c r="AR629" s="26"/>
      <c r="AS629" s="26"/>
      <c r="AT629" s="26"/>
      <c r="AU629" s="26"/>
      <c r="AV629" s="26"/>
      <c r="AW629" s="26"/>
      <c r="AX629" s="26"/>
      <c r="AY629" s="26"/>
      <c r="AZ629" s="26"/>
      <c r="BA629" s="26"/>
      <c r="BB629" s="26"/>
      <c r="BD629" s="26"/>
    </row>
    <row r="630" ht="15.75" customHeight="1">
      <c r="C630" s="66"/>
      <c r="D630" s="83"/>
      <c r="L630" s="75"/>
      <c r="R630" s="74"/>
      <c r="V630" s="26"/>
      <c r="X630" s="78"/>
      <c r="AF630" s="75"/>
      <c r="AH630" s="26"/>
      <c r="AJ630" s="26"/>
      <c r="AK630" s="26"/>
      <c r="AL630" s="75"/>
      <c r="AN630" s="74"/>
      <c r="AO630" s="26"/>
      <c r="AP630" s="26"/>
      <c r="AQ630" s="26"/>
      <c r="AR630" s="26"/>
      <c r="AS630" s="26"/>
      <c r="AT630" s="26"/>
      <c r="AU630" s="26"/>
      <c r="AV630" s="26"/>
      <c r="AW630" s="26"/>
      <c r="AX630" s="26"/>
      <c r="AY630" s="26"/>
      <c r="AZ630" s="26"/>
      <c r="BA630" s="26"/>
      <c r="BB630" s="26"/>
      <c r="BD630" s="26"/>
    </row>
    <row r="631" ht="15.75" customHeight="1">
      <c r="C631" s="66"/>
      <c r="D631" s="83"/>
      <c r="L631" s="75"/>
      <c r="R631" s="74"/>
      <c r="V631" s="26"/>
      <c r="X631" s="78"/>
      <c r="AF631" s="75"/>
      <c r="AH631" s="26"/>
      <c r="AJ631" s="26"/>
      <c r="AK631" s="26"/>
      <c r="AL631" s="75"/>
      <c r="AN631" s="74"/>
      <c r="AO631" s="26"/>
      <c r="AP631" s="26"/>
      <c r="AQ631" s="26"/>
      <c r="AR631" s="26"/>
      <c r="AS631" s="26"/>
      <c r="AT631" s="26"/>
      <c r="AU631" s="26"/>
      <c r="AV631" s="26"/>
      <c r="AW631" s="26"/>
      <c r="AX631" s="26"/>
      <c r="AY631" s="26"/>
      <c r="AZ631" s="26"/>
      <c r="BA631" s="26"/>
      <c r="BB631" s="26"/>
      <c r="BD631" s="26"/>
    </row>
    <row r="632" ht="15.75" customHeight="1">
      <c r="C632" s="66"/>
      <c r="D632" s="83"/>
      <c r="L632" s="75"/>
      <c r="R632" s="74"/>
      <c r="V632" s="26"/>
      <c r="X632" s="78"/>
      <c r="AF632" s="75"/>
      <c r="AH632" s="26"/>
      <c r="AJ632" s="26"/>
      <c r="AK632" s="26"/>
      <c r="AL632" s="75"/>
      <c r="AN632" s="74"/>
      <c r="AO632" s="26"/>
      <c r="AP632" s="26"/>
      <c r="AQ632" s="26"/>
      <c r="AR632" s="26"/>
      <c r="AS632" s="26"/>
      <c r="AT632" s="26"/>
      <c r="AU632" s="26"/>
      <c r="AV632" s="26"/>
      <c r="AW632" s="26"/>
      <c r="AX632" s="26"/>
      <c r="AY632" s="26"/>
      <c r="AZ632" s="26"/>
      <c r="BA632" s="26"/>
      <c r="BB632" s="26"/>
      <c r="BD632" s="26"/>
    </row>
    <row r="633" ht="15.75" customHeight="1">
      <c r="C633" s="66"/>
      <c r="D633" s="83"/>
      <c r="L633" s="75"/>
      <c r="R633" s="74"/>
      <c r="V633" s="26"/>
      <c r="X633" s="78"/>
      <c r="AF633" s="75"/>
      <c r="AH633" s="26"/>
      <c r="AJ633" s="26"/>
      <c r="AK633" s="26"/>
      <c r="AL633" s="75"/>
      <c r="AN633" s="74"/>
      <c r="AO633" s="26"/>
      <c r="AP633" s="26"/>
      <c r="AQ633" s="26"/>
      <c r="AR633" s="26"/>
      <c r="AS633" s="26"/>
      <c r="AT633" s="26"/>
      <c r="AU633" s="26"/>
      <c r="AV633" s="26"/>
      <c r="AW633" s="26"/>
      <c r="AX633" s="26"/>
      <c r="AY633" s="26"/>
      <c r="AZ633" s="26"/>
      <c r="BA633" s="26"/>
      <c r="BB633" s="26"/>
      <c r="BD633" s="26"/>
    </row>
    <row r="634" ht="15.75" customHeight="1">
      <c r="C634" s="66"/>
      <c r="D634" s="83"/>
      <c r="L634" s="75"/>
      <c r="R634" s="74"/>
      <c r="V634" s="26"/>
      <c r="X634" s="78"/>
      <c r="AF634" s="75"/>
      <c r="AH634" s="26"/>
      <c r="AJ634" s="26"/>
      <c r="AK634" s="26"/>
      <c r="AL634" s="75"/>
      <c r="AN634" s="74"/>
      <c r="AO634" s="26"/>
      <c r="AP634" s="26"/>
      <c r="AQ634" s="26"/>
      <c r="AR634" s="26"/>
      <c r="AS634" s="26"/>
      <c r="AT634" s="26"/>
      <c r="AU634" s="26"/>
      <c r="AV634" s="26"/>
      <c r="AW634" s="26"/>
      <c r="AX634" s="26"/>
      <c r="AY634" s="26"/>
      <c r="AZ634" s="26"/>
      <c r="BA634" s="26"/>
      <c r="BB634" s="26"/>
      <c r="BD634" s="26"/>
    </row>
    <row r="635" ht="15.75" customHeight="1">
      <c r="C635" s="66"/>
      <c r="D635" s="83"/>
      <c r="L635" s="75"/>
      <c r="R635" s="74"/>
      <c r="V635" s="26"/>
      <c r="X635" s="78"/>
      <c r="AF635" s="75"/>
      <c r="AH635" s="26"/>
      <c r="AJ635" s="26"/>
      <c r="AK635" s="26"/>
      <c r="AL635" s="75"/>
      <c r="AN635" s="74"/>
      <c r="AO635" s="26"/>
      <c r="AP635" s="26"/>
      <c r="AQ635" s="26"/>
      <c r="AR635" s="26"/>
      <c r="AS635" s="26"/>
      <c r="AT635" s="26"/>
      <c r="AU635" s="26"/>
      <c r="AV635" s="26"/>
      <c r="AW635" s="26"/>
      <c r="AX635" s="26"/>
      <c r="AY635" s="26"/>
      <c r="AZ635" s="26"/>
      <c r="BA635" s="26"/>
      <c r="BB635" s="26"/>
      <c r="BD635" s="26"/>
    </row>
    <row r="636" ht="15.75" customHeight="1">
      <c r="C636" s="66"/>
      <c r="D636" s="83"/>
      <c r="L636" s="75"/>
      <c r="R636" s="74"/>
      <c r="V636" s="26"/>
      <c r="X636" s="78"/>
      <c r="AF636" s="75"/>
      <c r="AH636" s="26"/>
      <c r="AJ636" s="26"/>
      <c r="AK636" s="26"/>
      <c r="AL636" s="75"/>
      <c r="AN636" s="74"/>
      <c r="AO636" s="26"/>
      <c r="AP636" s="26"/>
      <c r="AQ636" s="26"/>
      <c r="AR636" s="26"/>
      <c r="AS636" s="26"/>
      <c r="AT636" s="26"/>
      <c r="AU636" s="26"/>
      <c r="AV636" s="26"/>
      <c r="AW636" s="26"/>
      <c r="AX636" s="26"/>
      <c r="AY636" s="26"/>
      <c r="AZ636" s="26"/>
      <c r="BA636" s="26"/>
      <c r="BB636" s="26"/>
      <c r="BD636" s="26"/>
    </row>
    <row r="637" ht="15.75" customHeight="1">
      <c r="C637" s="66"/>
      <c r="D637" s="83"/>
      <c r="L637" s="75"/>
      <c r="R637" s="74"/>
      <c r="V637" s="26"/>
      <c r="X637" s="78"/>
      <c r="AF637" s="75"/>
      <c r="AH637" s="26"/>
      <c r="AJ637" s="26"/>
      <c r="AK637" s="26"/>
      <c r="AL637" s="75"/>
      <c r="AN637" s="74"/>
      <c r="AO637" s="26"/>
      <c r="AP637" s="26"/>
      <c r="AQ637" s="26"/>
      <c r="AR637" s="26"/>
      <c r="AS637" s="26"/>
      <c r="AT637" s="26"/>
      <c r="AU637" s="26"/>
      <c r="AV637" s="26"/>
      <c r="AW637" s="26"/>
      <c r="AX637" s="26"/>
      <c r="AY637" s="26"/>
      <c r="AZ637" s="26"/>
      <c r="BA637" s="26"/>
      <c r="BB637" s="26"/>
      <c r="BD637" s="26"/>
    </row>
    <row r="638" ht="15.75" customHeight="1">
      <c r="C638" s="66"/>
      <c r="D638" s="83"/>
      <c r="L638" s="75"/>
      <c r="R638" s="74"/>
      <c r="V638" s="26"/>
      <c r="X638" s="78"/>
      <c r="AF638" s="75"/>
      <c r="AH638" s="26"/>
      <c r="AJ638" s="26"/>
      <c r="AK638" s="26"/>
      <c r="AL638" s="75"/>
      <c r="AN638" s="74"/>
      <c r="AO638" s="26"/>
      <c r="AP638" s="26"/>
      <c r="AQ638" s="26"/>
      <c r="AR638" s="26"/>
      <c r="AS638" s="26"/>
      <c r="AT638" s="26"/>
      <c r="AU638" s="26"/>
      <c r="AV638" s="26"/>
      <c r="AW638" s="26"/>
      <c r="AX638" s="26"/>
      <c r="AY638" s="26"/>
      <c r="AZ638" s="26"/>
      <c r="BA638" s="26"/>
      <c r="BB638" s="26"/>
      <c r="BD638" s="26"/>
    </row>
    <row r="639" ht="15.75" customHeight="1">
      <c r="C639" s="66"/>
      <c r="D639" s="83"/>
      <c r="L639" s="75"/>
      <c r="R639" s="74"/>
      <c r="V639" s="26"/>
      <c r="X639" s="78"/>
      <c r="AF639" s="75"/>
      <c r="AH639" s="26"/>
      <c r="AJ639" s="26"/>
      <c r="AK639" s="26"/>
      <c r="AL639" s="75"/>
      <c r="AN639" s="74"/>
      <c r="AO639" s="26"/>
      <c r="AP639" s="26"/>
      <c r="AQ639" s="26"/>
      <c r="AR639" s="26"/>
      <c r="AS639" s="26"/>
      <c r="AT639" s="26"/>
      <c r="AU639" s="26"/>
      <c r="AV639" s="26"/>
      <c r="AW639" s="26"/>
      <c r="AX639" s="26"/>
      <c r="AY639" s="26"/>
      <c r="AZ639" s="26"/>
      <c r="BA639" s="26"/>
      <c r="BB639" s="26"/>
      <c r="BD639" s="26"/>
    </row>
    <row r="640" ht="15.75" customHeight="1">
      <c r="C640" s="66"/>
      <c r="D640" s="83"/>
      <c r="L640" s="75"/>
      <c r="R640" s="74"/>
      <c r="V640" s="26"/>
      <c r="X640" s="78"/>
      <c r="AF640" s="75"/>
      <c r="AH640" s="26"/>
      <c r="AJ640" s="26"/>
      <c r="AK640" s="26"/>
      <c r="AL640" s="75"/>
      <c r="AN640" s="74"/>
      <c r="AO640" s="26"/>
      <c r="AP640" s="26"/>
      <c r="AQ640" s="26"/>
      <c r="AR640" s="26"/>
      <c r="AS640" s="26"/>
      <c r="AT640" s="26"/>
      <c r="AU640" s="26"/>
      <c r="AV640" s="26"/>
      <c r="AW640" s="26"/>
      <c r="AX640" s="26"/>
      <c r="AY640" s="26"/>
      <c r="AZ640" s="26"/>
      <c r="BA640" s="26"/>
      <c r="BB640" s="26"/>
      <c r="BD640" s="26"/>
    </row>
    <row r="641" ht="15.75" customHeight="1">
      <c r="C641" s="66"/>
      <c r="D641" s="83"/>
      <c r="L641" s="75"/>
      <c r="R641" s="74"/>
      <c r="V641" s="26"/>
      <c r="X641" s="78"/>
      <c r="AF641" s="75"/>
      <c r="AH641" s="26"/>
      <c r="AJ641" s="26"/>
      <c r="AK641" s="26"/>
      <c r="AL641" s="75"/>
      <c r="AN641" s="74"/>
      <c r="AO641" s="26"/>
      <c r="AP641" s="26"/>
      <c r="AQ641" s="26"/>
      <c r="AR641" s="26"/>
      <c r="AS641" s="26"/>
      <c r="AT641" s="26"/>
      <c r="AU641" s="26"/>
      <c r="AV641" s="26"/>
      <c r="AW641" s="26"/>
      <c r="AX641" s="26"/>
      <c r="AY641" s="26"/>
      <c r="AZ641" s="26"/>
      <c r="BA641" s="26"/>
      <c r="BB641" s="26"/>
      <c r="BD641" s="26"/>
    </row>
    <row r="642" ht="15.75" customHeight="1">
      <c r="C642" s="66"/>
      <c r="D642" s="83"/>
      <c r="L642" s="75"/>
      <c r="R642" s="74"/>
      <c r="V642" s="26"/>
      <c r="X642" s="78"/>
      <c r="AF642" s="75"/>
      <c r="AH642" s="26"/>
      <c r="AJ642" s="26"/>
      <c r="AK642" s="26"/>
      <c r="AL642" s="75"/>
      <c r="AN642" s="74"/>
      <c r="AO642" s="26"/>
      <c r="AP642" s="26"/>
      <c r="AQ642" s="26"/>
      <c r="AR642" s="26"/>
      <c r="AS642" s="26"/>
      <c r="AT642" s="26"/>
      <c r="AU642" s="26"/>
      <c r="AV642" s="26"/>
      <c r="AW642" s="26"/>
      <c r="AX642" s="26"/>
      <c r="AY642" s="26"/>
      <c r="AZ642" s="26"/>
      <c r="BA642" s="26"/>
      <c r="BB642" s="26"/>
      <c r="BD642" s="26"/>
    </row>
    <row r="643" ht="15.75" customHeight="1">
      <c r="C643" s="66"/>
      <c r="D643" s="83"/>
      <c r="L643" s="75"/>
      <c r="R643" s="74"/>
      <c r="V643" s="26"/>
      <c r="X643" s="78"/>
      <c r="AF643" s="75"/>
      <c r="AH643" s="26"/>
      <c r="AJ643" s="26"/>
      <c r="AK643" s="26"/>
      <c r="AL643" s="75"/>
      <c r="AN643" s="74"/>
      <c r="AO643" s="26"/>
      <c r="AP643" s="26"/>
      <c r="AQ643" s="26"/>
      <c r="AR643" s="26"/>
      <c r="AS643" s="26"/>
      <c r="AT643" s="26"/>
      <c r="AU643" s="26"/>
      <c r="AV643" s="26"/>
      <c r="AW643" s="26"/>
      <c r="AX643" s="26"/>
      <c r="AY643" s="26"/>
      <c r="AZ643" s="26"/>
      <c r="BA643" s="26"/>
      <c r="BB643" s="26"/>
      <c r="BD643" s="26"/>
    </row>
    <row r="644" ht="15.75" customHeight="1">
      <c r="C644" s="66"/>
      <c r="D644" s="83"/>
      <c r="L644" s="75"/>
      <c r="R644" s="74"/>
      <c r="V644" s="26"/>
      <c r="X644" s="78"/>
      <c r="AF644" s="75"/>
      <c r="AH644" s="26"/>
      <c r="AJ644" s="26"/>
      <c r="AK644" s="26"/>
      <c r="AL644" s="75"/>
      <c r="AN644" s="74"/>
      <c r="AO644" s="26"/>
      <c r="AP644" s="26"/>
      <c r="AQ644" s="26"/>
      <c r="AR644" s="26"/>
      <c r="AS644" s="26"/>
      <c r="AT644" s="26"/>
      <c r="AU644" s="26"/>
      <c r="AV644" s="26"/>
      <c r="AW644" s="26"/>
      <c r="AX644" s="26"/>
      <c r="AY644" s="26"/>
      <c r="AZ644" s="26"/>
      <c r="BA644" s="26"/>
      <c r="BB644" s="26"/>
      <c r="BD644" s="26"/>
    </row>
    <row r="645" ht="15.75" customHeight="1">
      <c r="C645" s="66"/>
      <c r="D645" s="83"/>
      <c r="L645" s="75"/>
      <c r="R645" s="74"/>
      <c r="V645" s="26"/>
      <c r="X645" s="78"/>
      <c r="AF645" s="75"/>
      <c r="AH645" s="26"/>
      <c r="AJ645" s="26"/>
      <c r="AK645" s="26"/>
      <c r="AL645" s="75"/>
      <c r="AN645" s="74"/>
      <c r="AO645" s="26"/>
      <c r="AP645" s="26"/>
      <c r="AQ645" s="26"/>
      <c r="AR645" s="26"/>
      <c r="AS645" s="26"/>
      <c r="AT645" s="26"/>
      <c r="AU645" s="26"/>
      <c r="AV645" s="26"/>
      <c r="AW645" s="26"/>
      <c r="AX645" s="26"/>
      <c r="AY645" s="26"/>
      <c r="AZ645" s="26"/>
      <c r="BA645" s="26"/>
      <c r="BB645" s="26"/>
      <c r="BD645" s="26"/>
    </row>
    <row r="646" ht="15.75" customHeight="1">
      <c r="C646" s="66"/>
      <c r="D646" s="83"/>
      <c r="L646" s="75"/>
      <c r="R646" s="74"/>
      <c r="V646" s="26"/>
      <c r="X646" s="78"/>
      <c r="AF646" s="75"/>
      <c r="AH646" s="26"/>
      <c r="AJ646" s="26"/>
      <c r="AK646" s="26"/>
      <c r="AL646" s="75"/>
      <c r="AN646" s="74"/>
      <c r="AO646" s="26"/>
      <c r="AP646" s="26"/>
      <c r="AQ646" s="26"/>
      <c r="AR646" s="26"/>
      <c r="AS646" s="26"/>
      <c r="AT646" s="26"/>
      <c r="AU646" s="26"/>
      <c r="AV646" s="26"/>
      <c r="AW646" s="26"/>
      <c r="AX646" s="26"/>
      <c r="AY646" s="26"/>
      <c r="AZ646" s="26"/>
      <c r="BA646" s="26"/>
      <c r="BB646" s="26"/>
      <c r="BD646" s="26"/>
    </row>
    <row r="647" ht="15.75" customHeight="1">
      <c r="C647" s="66"/>
      <c r="D647" s="83"/>
      <c r="L647" s="75"/>
      <c r="R647" s="74"/>
      <c r="V647" s="26"/>
      <c r="X647" s="78"/>
      <c r="AF647" s="75"/>
      <c r="AH647" s="26"/>
      <c r="AJ647" s="26"/>
      <c r="AK647" s="26"/>
      <c r="AL647" s="75"/>
      <c r="AN647" s="74"/>
      <c r="AO647" s="26"/>
      <c r="AP647" s="26"/>
      <c r="AQ647" s="26"/>
      <c r="AR647" s="26"/>
      <c r="AS647" s="26"/>
      <c r="AT647" s="26"/>
      <c r="AU647" s="26"/>
      <c r="AV647" s="26"/>
      <c r="AW647" s="26"/>
      <c r="AX647" s="26"/>
      <c r="AY647" s="26"/>
      <c r="AZ647" s="26"/>
      <c r="BA647" s="26"/>
      <c r="BB647" s="26"/>
      <c r="BD647" s="26"/>
    </row>
    <row r="648" ht="15.75" customHeight="1">
      <c r="C648" s="66"/>
      <c r="D648" s="83"/>
      <c r="L648" s="75"/>
      <c r="R648" s="74"/>
      <c r="V648" s="26"/>
      <c r="X648" s="78"/>
      <c r="AF648" s="75"/>
      <c r="AH648" s="26"/>
      <c r="AJ648" s="26"/>
      <c r="AK648" s="26"/>
      <c r="AL648" s="75"/>
      <c r="AN648" s="74"/>
      <c r="AO648" s="26"/>
      <c r="AP648" s="26"/>
      <c r="AQ648" s="26"/>
      <c r="AR648" s="26"/>
      <c r="AS648" s="26"/>
      <c r="AT648" s="26"/>
      <c r="AU648" s="26"/>
      <c r="AV648" s="26"/>
      <c r="AW648" s="26"/>
      <c r="AX648" s="26"/>
      <c r="AY648" s="26"/>
      <c r="AZ648" s="26"/>
      <c r="BA648" s="26"/>
      <c r="BB648" s="26"/>
      <c r="BD648" s="26"/>
    </row>
    <row r="649" ht="15.75" customHeight="1">
      <c r="C649" s="66"/>
      <c r="D649" s="83"/>
      <c r="L649" s="75"/>
      <c r="R649" s="74"/>
      <c r="V649" s="26"/>
      <c r="X649" s="78"/>
      <c r="AF649" s="75"/>
      <c r="AH649" s="26"/>
      <c r="AJ649" s="26"/>
      <c r="AK649" s="26"/>
      <c r="AL649" s="75"/>
      <c r="AN649" s="74"/>
      <c r="AO649" s="26"/>
      <c r="AP649" s="26"/>
      <c r="AQ649" s="26"/>
      <c r="AR649" s="26"/>
      <c r="AS649" s="26"/>
      <c r="AT649" s="26"/>
      <c r="AU649" s="26"/>
      <c r="AV649" s="26"/>
      <c r="AW649" s="26"/>
      <c r="AX649" s="26"/>
      <c r="AY649" s="26"/>
      <c r="AZ649" s="26"/>
      <c r="BA649" s="26"/>
      <c r="BB649" s="26"/>
      <c r="BD649" s="26"/>
    </row>
    <row r="650" ht="15.75" customHeight="1">
      <c r="C650" s="66"/>
      <c r="D650" s="83"/>
      <c r="L650" s="75"/>
      <c r="R650" s="74"/>
      <c r="V650" s="26"/>
      <c r="X650" s="78"/>
      <c r="AF650" s="75"/>
      <c r="AH650" s="26"/>
      <c r="AJ650" s="26"/>
      <c r="AK650" s="26"/>
      <c r="AL650" s="75"/>
      <c r="AN650" s="74"/>
      <c r="AO650" s="26"/>
      <c r="AP650" s="26"/>
      <c r="AQ650" s="26"/>
      <c r="AR650" s="26"/>
      <c r="AS650" s="26"/>
      <c r="AT650" s="26"/>
      <c r="AU650" s="26"/>
      <c r="AV650" s="26"/>
      <c r="AW650" s="26"/>
      <c r="AX650" s="26"/>
      <c r="AY650" s="26"/>
      <c r="AZ650" s="26"/>
      <c r="BA650" s="26"/>
      <c r="BB650" s="26"/>
      <c r="BD650" s="26"/>
    </row>
    <row r="651" ht="15.75" customHeight="1">
      <c r="C651" s="66"/>
      <c r="D651" s="83"/>
      <c r="L651" s="75"/>
      <c r="R651" s="74"/>
      <c r="V651" s="26"/>
      <c r="X651" s="78"/>
      <c r="AF651" s="75"/>
      <c r="AH651" s="26"/>
      <c r="AJ651" s="26"/>
      <c r="AK651" s="26"/>
      <c r="AL651" s="75"/>
      <c r="AN651" s="74"/>
      <c r="AO651" s="26"/>
      <c r="AP651" s="26"/>
      <c r="AQ651" s="26"/>
      <c r="AR651" s="26"/>
      <c r="AS651" s="26"/>
      <c r="AT651" s="26"/>
      <c r="AU651" s="26"/>
      <c r="AV651" s="26"/>
      <c r="AW651" s="26"/>
      <c r="AX651" s="26"/>
      <c r="AY651" s="26"/>
      <c r="AZ651" s="26"/>
      <c r="BA651" s="26"/>
      <c r="BB651" s="26"/>
      <c r="BD651" s="26"/>
    </row>
    <row r="652" ht="15.75" customHeight="1">
      <c r="C652" s="66"/>
      <c r="D652" s="83"/>
      <c r="L652" s="75"/>
      <c r="R652" s="74"/>
      <c r="V652" s="26"/>
      <c r="X652" s="78"/>
      <c r="AF652" s="75"/>
      <c r="AH652" s="26"/>
      <c r="AJ652" s="26"/>
      <c r="AK652" s="26"/>
      <c r="AL652" s="75"/>
      <c r="AN652" s="74"/>
      <c r="AO652" s="26"/>
      <c r="AP652" s="26"/>
      <c r="AQ652" s="26"/>
      <c r="AR652" s="26"/>
      <c r="AS652" s="26"/>
      <c r="AT652" s="26"/>
      <c r="AU652" s="26"/>
      <c r="AV652" s="26"/>
      <c r="AW652" s="26"/>
      <c r="AX652" s="26"/>
      <c r="AY652" s="26"/>
      <c r="AZ652" s="26"/>
      <c r="BA652" s="26"/>
      <c r="BB652" s="26"/>
      <c r="BD652" s="26"/>
    </row>
    <row r="653" ht="15.75" customHeight="1">
      <c r="C653" s="66"/>
      <c r="D653" s="83"/>
      <c r="L653" s="75"/>
      <c r="R653" s="74"/>
      <c r="V653" s="26"/>
      <c r="X653" s="78"/>
      <c r="AF653" s="75"/>
      <c r="AH653" s="26"/>
      <c r="AJ653" s="26"/>
      <c r="AK653" s="26"/>
      <c r="AL653" s="75"/>
      <c r="AN653" s="74"/>
      <c r="AO653" s="26"/>
      <c r="AP653" s="26"/>
      <c r="AQ653" s="26"/>
      <c r="AR653" s="26"/>
      <c r="AS653" s="26"/>
      <c r="AT653" s="26"/>
      <c r="AU653" s="26"/>
      <c r="AV653" s="26"/>
      <c r="AW653" s="26"/>
      <c r="AX653" s="26"/>
      <c r="AY653" s="26"/>
      <c r="AZ653" s="26"/>
      <c r="BA653" s="26"/>
      <c r="BB653" s="26"/>
      <c r="BD653" s="26"/>
    </row>
    <row r="654" ht="15.75" customHeight="1">
      <c r="C654" s="66"/>
      <c r="D654" s="83"/>
      <c r="L654" s="75"/>
      <c r="R654" s="74"/>
      <c r="V654" s="26"/>
      <c r="X654" s="78"/>
      <c r="AF654" s="75"/>
      <c r="AH654" s="26"/>
      <c r="AJ654" s="26"/>
      <c r="AK654" s="26"/>
      <c r="AL654" s="75"/>
      <c r="AN654" s="74"/>
      <c r="AO654" s="26"/>
      <c r="AP654" s="26"/>
      <c r="AQ654" s="26"/>
      <c r="AR654" s="26"/>
      <c r="AS654" s="26"/>
      <c r="AT654" s="26"/>
      <c r="AU654" s="26"/>
      <c r="AV654" s="26"/>
      <c r="AW654" s="26"/>
      <c r="AX654" s="26"/>
      <c r="AY654" s="26"/>
      <c r="AZ654" s="26"/>
      <c r="BA654" s="26"/>
      <c r="BB654" s="26"/>
      <c r="BD654" s="26"/>
    </row>
    <row r="655" ht="15.75" customHeight="1">
      <c r="C655" s="66"/>
      <c r="D655" s="83"/>
      <c r="L655" s="75"/>
      <c r="R655" s="74"/>
      <c r="V655" s="26"/>
      <c r="X655" s="78"/>
      <c r="AF655" s="75"/>
      <c r="AH655" s="26"/>
      <c r="AJ655" s="26"/>
      <c r="AK655" s="26"/>
      <c r="AL655" s="75"/>
      <c r="AN655" s="74"/>
      <c r="AO655" s="26"/>
      <c r="AP655" s="26"/>
      <c r="AQ655" s="26"/>
      <c r="AR655" s="26"/>
      <c r="AS655" s="26"/>
      <c r="AT655" s="26"/>
      <c r="AU655" s="26"/>
      <c r="AV655" s="26"/>
      <c r="AW655" s="26"/>
      <c r="AX655" s="26"/>
      <c r="AY655" s="26"/>
      <c r="AZ655" s="26"/>
      <c r="BA655" s="26"/>
      <c r="BB655" s="26"/>
      <c r="BD655" s="26"/>
    </row>
    <row r="656" ht="15.75" customHeight="1">
      <c r="C656" s="66"/>
      <c r="D656" s="83"/>
      <c r="L656" s="75"/>
      <c r="R656" s="74"/>
      <c r="V656" s="26"/>
      <c r="X656" s="78"/>
      <c r="AF656" s="75"/>
      <c r="AH656" s="26"/>
      <c r="AJ656" s="26"/>
      <c r="AK656" s="26"/>
      <c r="AL656" s="75"/>
      <c r="AN656" s="74"/>
      <c r="AO656" s="26"/>
      <c r="AP656" s="26"/>
      <c r="AQ656" s="26"/>
      <c r="AR656" s="26"/>
      <c r="AS656" s="26"/>
      <c r="AT656" s="26"/>
      <c r="AU656" s="26"/>
      <c r="AV656" s="26"/>
      <c r="AW656" s="26"/>
      <c r="AX656" s="26"/>
      <c r="AY656" s="26"/>
      <c r="AZ656" s="26"/>
      <c r="BA656" s="26"/>
      <c r="BB656" s="26"/>
      <c r="BD656" s="26"/>
    </row>
    <row r="657" ht="15.75" customHeight="1">
      <c r="C657" s="66"/>
      <c r="D657" s="83"/>
      <c r="L657" s="75"/>
      <c r="R657" s="74"/>
      <c r="V657" s="26"/>
      <c r="X657" s="78"/>
      <c r="AF657" s="75"/>
      <c r="AH657" s="26"/>
      <c r="AJ657" s="26"/>
      <c r="AK657" s="26"/>
      <c r="AL657" s="75"/>
      <c r="AN657" s="74"/>
      <c r="AO657" s="26"/>
      <c r="AP657" s="26"/>
      <c r="AQ657" s="26"/>
      <c r="AR657" s="26"/>
      <c r="AS657" s="26"/>
      <c r="AT657" s="26"/>
      <c r="AU657" s="26"/>
      <c r="AV657" s="26"/>
      <c r="AW657" s="26"/>
      <c r="AX657" s="26"/>
      <c r="AY657" s="26"/>
      <c r="AZ657" s="26"/>
      <c r="BA657" s="26"/>
      <c r="BB657" s="26"/>
      <c r="BD657" s="26"/>
    </row>
    <row r="658" ht="15.75" customHeight="1">
      <c r="C658" s="66"/>
      <c r="D658" s="83"/>
      <c r="L658" s="75"/>
      <c r="R658" s="74"/>
      <c r="V658" s="26"/>
      <c r="X658" s="78"/>
      <c r="AF658" s="75"/>
      <c r="AH658" s="26"/>
      <c r="AJ658" s="26"/>
      <c r="AK658" s="26"/>
      <c r="AL658" s="75"/>
      <c r="AN658" s="74"/>
      <c r="AO658" s="26"/>
      <c r="AP658" s="26"/>
      <c r="AQ658" s="26"/>
      <c r="AR658" s="26"/>
      <c r="AS658" s="26"/>
      <c r="AT658" s="26"/>
      <c r="AU658" s="26"/>
      <c r="AV658" s="26"/>
      <c r="AW658" s="26"/>
      <c r="AX658" s="26"/>
      <c r="AY658" s="26"/>
      <c r="AZ658" s="26"/>
      <c r="BA658" s="26"/>
      <c r="BB658" s="26"/>
      <c r="BD658" s="26"/>
    </row>
    <row r="659" ht="15.75" customHeight="1">
      <c r="C659" s="66"/>
      <c r="D659" s="83"/>
      <c r="L659" s="75"/>
      <c r="R659" s="74"/>
      <c r="V659" s="26"/>
      <c r="X659" s="78"/>
      <c r="AF659" s="75"/>
      <c r="AH659" s="26"/>
      <c r="AJ659" s="26"/>
      <c r="AK659" s="26"/>
      <c r="AL659" s="75"/>
      <c r="AN659" s="74"/>
      <c r="AO659" s="26"/>
      <c r="AP659" s="26"/>
      <c r="AQ659" s="26"/>
      <c r="AR659" s="26"/>
      <c r="AS659" s="26"/>
      <c r="AT659" s="26"/>
      <c r="AU659" s="26"/>
      <c r="AV659" s="26"/>
      <c r="AW659" s="26"/>
      <c r="AX659" s="26"/>
      <c r="AY659" s="26"/>
      <c r="AZ659" s="26"/>
      <c r="BA659" s="26"/>
      <c r="BB659" s="26"/>
      <c r="BD659" s="26"/>
    </row>
    <row r="660" ht="15.75" customHeight="1">
      <c r="C660" s="66"/>
      <c r="D660" s="83"/>
      <c r="L660" s="75"/>
      <c r="R660" s="74"/>
      <c r="V660" s="26"/>
      <c r="X660" s="78"/>
      <c r="AF660" s="75"/>
      <c r="AH660" s="26"/>
      <c r="AJ660" s="26"/>
      <c r="AK660" s="26"/>
      <c r="AL660" s="75"/>
      <c r="AN660" s="74"/>
      <c r="AO660" s="26"/>
      <c r="AP660" s="26"/>
      <c r="AQ660" s="26"/>
      <c r="AR660" s="26"/>
      <c r="AS660" s="26"/>
      <c r="AT660" s="26"/>
      <c r="AU660" s="26"/>
      <c r="AV660" s="26"/>
      <c r="AW660" s="26"/>
      <c r="AX660" s="26"/>
      <c r="AY660" s="26"/>
      <c r="AZ660" s="26"/>
      <c r="BA660" s="26"/>
      <c r="BB660" s="26"/>
      <c r="BD660" s="26"/>
    </row>
    <row r="661" ht="15.75" customHeight="1">
      <c r="C661" s="66"/>
      <c r="D661" s="83"/>
      <c r="L661" s="75"/>
      <c r="R661" s="74"/>
      <c r="V661" s="26"/>
      <c r="X661" s="78"/>
      <c r="AF661" s="75"/>
      <c r="AH661" s="26"/>
      <c r="AJ661" s="26"/>
      <c r="AK661" s="26"/>
      <c r="AL661" s="75"/>
      <c r="AN661" s="74"/>
      <c r="AO661" s="26"/>
      <c r="AP661" s="26"/>
      <c r="AQ661" s="26"/>
      <c r="AR661" s="26"/>
      <c r="AS661" s="26"/>
      <c r="AT661" s="26"/>
      <c r="AU661" s="26"/>
      <c r="AV661" s="26"/>
      <c r="AW661" s="26"/>
      <c r="AX661" s="26"/>
      <c r="AY661" s="26"/>
      <c r="AZ661" s="26"/>
      <c r="BA661" s="26"/>
      <c r="BB661" s="26"/>
      <c r="BD661" s="26"/>
    </row>
    <row r="662" ht="15.75" customHeight="1">
      <c r="C662" s="66"/>
      <c r="D662" s="83"/>
      <c r="L662" s="75"/>
      <c r="R662" s="74"/>
      <c r="V662" s="26"/>
      <c r="X662" s="78"/>
      <c r="AF662" s="75"/>
      <c r="AH662" s="26"/>
      <c r="AJ662" s="26"/>
      <c r="AK662" s="26"/>
      <c r="AL662" s="75"/>
      <c r="AN662" s="74"/>
      <c r="AO662" s="26"/>
      <c r="AP662" s="26"/>
      <c r="AQ662" s="26"/>
      <c r="AR662" s="26"/>
      <c r="AS662" s="26"/>
      <c r="AT662" s="26"/>
      <c r="AU662" s="26"/>
      <c r="AV662" s="26"/>
      <c r="AW662" s="26"/>
      <c r="AX662" s="26"/>
      <c r="AY662" s="26"/>
      <c r="AZ662" s="26"/>
      <c r="BA662" s="26"/>
      <c r="BB662" s="26"/>
      <c r="BD662" s="26"/>
    </row>
    <row r="663" ht="15.75" customHeight="1">
      <c r="C663" s="66"/>
      <c r="D663" s="83"/>
      <c r="L663" s="75"/>
      <c r="R663" s="74"/>
      <c r="V663" s="26"/>
      <c r="X663" s="78"/>
      <c r="AF663" s="75"/>
      <c r="AH663" s="26"/>
      <c r="AJ663" s="26"/>
      <c r="AK663" s="26"/>
      <c r="AL663" s="75"/>
      <c r="AN663" s="74"/>
      <c r="AO663" s="26"/>
      <c r="AP663" s="26"/>
      <c r="AQ663" s="26"/>
      <c r="AR663" s="26"/>
      <c r="AS663" s="26"/>
      <c r="AT663" s="26"/>
      <c r="AU663" s="26"/>
      <c r="AV663" s="26"/>
      <c r="AW663" s="26"/>
      <c r="AX663" s="26"/>
      <c r="AY663" s="26"/>
      <c r="AZ663" s="26"/>
      <c r="BA663" s="26"/>
      <c r="BB663" s="26"/>
      <c r="BD663" s="26"/>
    </row>
    <row r="664" ht="15.75" customHeight="1">
      <c r="C664" s="66"/>
      <c r="D664" s="83"/>
      <c r="L664" s="75"/>
      <c r="R664" s="74"/>
      <c r="V664" s="26"/>
      <c r="X664" s="78"/>
      <c r="AF664" s="75"/>
      <c r="AH664" s="26"/>
      <c r="AJ664" s="26"/>
      <c r="AK664" s="26"/>
      <c r="AL664" s="75"/>
      <c r="AN664" s="74"/>
      <c r="AO664" s="26"/>
      <c r="AP664" s="26"/>
      <c r="AQ664" s="26"/>
      <c r="AR664" s="26"/>
      <c r="AS664" s="26"/>
      <c r="AT664" s="26"/>
      <c r="AU664" s="26"/>
      <c r="AV664" s="26"/>
      <c r="AW664" s="26"/>
      <c r="AX664" s="26"/>
      <c r="AY664" s="26"/>
      <c r="AZ664" s="26"/>
      <c r="BA664" s="26"/>
      <c r="BB664" s="26"/>
      <c r="BD664" s="26"/>
    </row>
    <row r="665" ht="15.75" customHeight="1">
      <c r="C665" s="66"/>
      <c r="D665" s="83"/>
      <c r="L665" s="75"/>
      <c r="R665" s="74"/>
      <c r="V665" s="26"/>
      <c r="X665" s="78"/>
      <c r="AF665" s="75"/>
      <c r="AH665" s="26"/>
      <c r="AJ665" s="26"/>
      <c r="AK665" s="26"/>
      <c r="AL665" s="75"/>
      <c r="AN665" s="74"/>
      <c r="AO665" s="26"/>
      <c r="AP665" s="26"/>
      <c r="AQ665" s="26"/>
      <c r="AR665" s="26"/>
      <c r="AS665" s="26"/>
      <c r="AT665" s="26"/>
      <c r="AU665" s="26"/>
      <c r="AV665" s="26"/>
      <c r="AW665" s="26"/>
      <c r="AX665" s="26"/>
      <c r="AY665" s="26"/>
      <c r="AZ665" s="26"/>
      <c r="BA665" s="26"/>
      <c r="BB665" s="26"/>
      <c r="BD665" s="26"/>
    </row>
    <row r="666" ht="15.75" customHeight="1">
      <c r="C666" s="66"/>
      <c r="D666" s="83"/>
      <c r="L666" s="75"/>
      <c r="R666" s="74"/>
      <c r="V666" s="26"/>
      <c r="X666" s="78"/>
      <c r="AF666" s="75"/>
      <c r="AH666" s="26"/>
      <c r="AJ666" s="26"/>
      <c r="AK666" s="26"/>
      <c r="AL666" s="75"/>
      <c r="AN666" s="74"/>
      <c r="AO666" s="26"/>
      <c r="AP666" s="26"/>
      <c r="AQ666" s="26"/>
      <c r="AR666" s="26"/>
      <c r="AS666" s="26"/>
      <c r="AT666" s="26"/>
      <c r="AU666" s="26"/>
      <c r="AV666" s="26"/>
      <c r="AW666" s="26"/>
      <c r="AX666" s="26"/>
      <c r="AY666" s="26"/>
      <c r="AZ666" s="26"/>
      <c r="BA666" s="26"/>
      <c r="BB666" s="26"/>
      <c r="BD666" s="26"/>
    </row>
    <row r="667" ht="15.75" customHeight="1">
      <c r="C667" s="66"/>
      <c r="D667" s="83"/>
      <c r="L667" s="75"/>
      <c r="R667" s="74"/>
      <c r="V667" s="26"/>
      <c r="X667" s="78"/>
      <c r="AF667" s="75"/>
      <c r="AH667" s="26"/>
      <c r="AJ667" s="26"/>
      <c r="AK667" s="26"/>
      <c r="AL667" s="75"/>
      <c r="AN667" s="74"/>
      <c r="AO667" s="26"/>
      <c r="AP667" s="26"/>
      <c r="AQ667" s="26"/>
      <c r="AR667" s="26"/>
      <c r="AS667" s="26"/>
      <c r="AT667" s="26"/>
      <c r="AU667" s="26"/>
      <c r="AV667" s="26"/>
      <c r="AW667" s="26"/>
      <c r="AX667" s="26"/>
      <c r="AY667" s="26"/>
      <c r="AZ667" s="26"/>
      <c r="BA667" s="26"/>
      <c r="BB667" s="26"/>
      <c r="BD667" s="26"/>
    </row>
    <row r="668" ht="15.75" customHeight="1">
      <c r="C668" s="66"/>
      <c r="D668" s="83"/>
      <c r="L668" s="75"/>
      <c r="R668" s="74"/>
      <c r="V668" s="26"/>
      <c r="X668" s="78"/>
      <c r="AF668" s="75"/>
      <c r="AH668" s="26"/>
      <c r="AJ668" s="26"/>
      <c r="AK668" s="26"/>
      <c r="AL668" s="75"/>
      <c r="AN668" s="74"/>
      <c r="AO668" s="26"/>
      <c r="AP668" s="26"/>
      <c r="AQ668" s="26"/>
      <c r="AR668" s="26"/>
      <c r="AS668" s="26"/>
      <c r="AT668" s="26"/>
      <c r="AU668" s="26"/>
      <c r="AV668" s="26"/>
      <c r="AW668" s="26"/>
      <c r="AX668" s="26"/>
      <c r="AY668" s="26"/>
      <c r="AZ668" s="26"/>
      <c r="BA668" s="26"/>
      <c r="BB668" s="26"/>
      <c r="BD668" s="26"/>
    </row>
    <row r="669" ht="15.75" customHeight="1">
      <c r="C669" s="66"/>
      <c r="D669" s="83"/>
      <c r="L669" s="75"/>
      <c r="R669" s="74"/>
      <c r="V669" s="26"/>
      <c r="X669" s="78"/>
      <c r="AF669" s="75"/>
      <c r="AH669" s="26"/>
      <c r="AJ669" s="26"/>
      <c r="AK669" s="26"/>
      <c r="AL669" s="75"/>
      <c r="AN669" s="74"/>
      <c r="AO669" s="26"/>
      <c r="AP669" s="26"/>
      <c r="AQ669" s="26"/>
      <c r="AR669" s="26"/>
      <c r="AS669" s="26"/>
      <c r="AT669" s="26"/>
      <c r="AU669" s="26"/>
      <c r="AV669" s="26"/>
      <c r="AW669" s="26"/>
      <c r="AX669" s="26"/>
      <c r="AY669" s="26"/>
      <c r="AZ669" s="26"/>
      <c r="BA669" s="26"/>
      <c r="BB669" s="26"/>
      <c r="BD669" s="26"/>
    </row>
    <row r="670" ht="15.75" customHeight="1">
      <c r="C670" s="66"/>
      <c r="D670" s="83"/>
      <c r="L670" s="75"/>
      <c r="R670" s="74"/>
      <c r="V670" s="26"/>
      <c r="X670" s="78"/>
      <c r="AF670" s="75"/>
      <c r="AH670" s="26"/>
      <c r="AJ670" s="26"/>
      <c r="AK670" s="26"/>
      <c r="AL670" s="75"/>
      <c r="AN670" s="74"/>
      <c r="AO670" s="26"/>
      <c r="AP670" s="26"/>
      <c r="AQ670" s="26"/>
      <c r="AR670" s="26"/>
      <c r="AS670" s="26"/>
      <c r="AT670" s="26"/>
      <c r="AU670" s="26"/>
      <c r="AV670" s="26"/>
      <c r="AW670" s="26"/>
      <c r="AX670" s="26"/>
      <c r="AY670" s="26"/>
      <c r="AZ670" s="26"/>
      <c r="BA670" s="26"/>
      <c r="BB670" s="26"/>
      <c r="BD670" s="26"/>
    </row>
    <row r="671" ht="15.75" customHeight="1">
      <c r="C671" s="66"/>
      <c r="D671" s="83"/>
      <c r="L671" s="75"/>
      <c r="R671" s="74"/>
      <c r="V671" s="26"/>
      <c r="X671" s="78"/>
      <c r="AF671" s="75"/>
      <c r="AH671" s="26"/>
      <c r="AJ671" s="26"/>
      <c r="AK671" s="26"/>
      <c r="AL671" s="75"/>
      <c r="AN671" s="74"/>
      <c r="AO671" s="26"/>
      <c r="AP671" s="26"/>
      <c r="AQ671" s="26"/>
      <c r="AR671" s="26"/>
      <c r="AS671" s="26"/>
      <c r="AT671" s="26"/>
      <c r="AU671" s="26"/>
      <c r="AV671" s="26"/>
      <c r="AW671" s="26"/>
      <c r="AX671" s="26"/>
      <c r="AY671" s="26"/>
      <c r="AZ671" s="26"/>
      <c r="BA671" s="26"/>
      <c r="BB671" s="26"/>
      <c r="BD671" s="26"/>
    </row>
    <row r="672" ht="15.75" customHeight="1">
      <c r="C672" s="66"/>
      <c r="D672" s="83"/>
      <c r="L672" s="75"/>
      <c r="R672" s="74"/>
      <c r="V672" s="26"/>
      <c r="X672" s="78"/>
      <c r="AF672" s="75"/>
      <c r="AH672" s="26"/>
      <c r="AJ672" s="26"/>
      <c r="AK672" s="26"/>
      <c r="AL672" s="75"/>
      <c r="AN672" s="74"/>
      <c r="AO672" s="26"/>
      <c r="AP672" s="26"/>
      <c r="AQ672" s="26"/>
      <c r="AR672" s="26"/>
      <c r="AS672" s="26"/>
      <c r="AT672" s="26"/>
      <c r="AU672" s="26"/>
      <c r="AV672" s="26"/>
      <c r="AW672" s="26"/>
      <c r="AX672" s="26"/>
      <c r="AY672" s="26"/>
      <c r="AZ672" s="26"/>
      <c r="BA672" s="26"/>
      <c r="BB672" s="26"/>
      <c r="BD672" s="26"/>
    </row>
    <row r="673" ht="15.75" customHeight="1">
      <c r="C673" s="66"/>
      <c r="D673" s="83"/>
      <c r="L673" s="75"/>
      <c r="R673" s="74"/>
      <c r="V673" s="26"/>
      <c r="X673" s="78"/>
      <c r="AF673" s="75"/>
      <c r="AH673" s="26"/>
      <c r="AJ673" s="26"/>
      <c r="AK673" s="26"/>
      <c r="AL673" s="75"/>
      <c r="AN673" s="74"/>
      <c r="AO673" s="26"/>
      <c r="AP673" s="26"/>
      <c r="AQ673" s="26"/>
      <c r="AR673" s="26"/>
      <c r="AS673" s="26"/>
      <c r="AT673" s="26"/>
      <c r="AU673" s="26"/>
      <c r="AV673" s="26"/>
      <c r="AW673" s="26"/>
      <c r="AX673" s="26"/>
      <c r="AY673" s="26"/>
      <c r="AZ673" s="26"/>
      <c r="BA673" s="26"/>
      <c r="BB673" s="26"/>
      <c r="BD673" s="26"/>
    </row>
    <row r="674" ht="15.75" customHeight="1">
      <c r="C674" s="66"/>
      <c r="D674" s="83"/>
      <c r="L674" s="75"/>
      <c r="R674" s="74"/>
      <c r="V674" s="26"/>
      <c r="X674" s="78"/>
      <c r="AF674" s="75"/>
      <c r="AH674" s="26"/>
      <c r="AJ674" s="26"/>
      <c r="AK674" s="26"/>
      <c r="AL674" s="75"/>
      <c r="AN674" s="74"/>
      <c r="AO674" s="26"/>
      <c r="AP674" s="26"/>
      <c r="AQ674" s="26"/>
      <c r="AR674" s="26"/>
      <c r="AS674" s="26"/>
      <c r="AT674" s="26"/>
      <c r="AU674" s="26"/>
      <c r="AV674" s="26"/>
      <c r="AW674" s="26"/>
      <c r="AX674" s="26"/>
      <c r="AY674" s="26"/>
      <c r="AZ674" s="26"/>
      <c r="BA674" s="26"/>
      <c r="BB674" s="26"/>
      <c r="BD674" s="26"/>
    </row>
    <row r="675" ht="15.75" customHeight="1">
      <c r="C675" s="66"/>
      <c r="D675" s="83"/>
      <c r="L675" s="75"/>
      <c r="R675" s="74"/>
      <c r="V675" s="26"/>
      <c r="X675" s="78"/>
      <c r="AF675" s="75"/>
      <c r="AH675" s="26"/>
      <c r="AJ675" s="26"/>
      <c r="AK675" s="26"/>
      <c r="AL675" s="75"/>
      <c r="AN675" s="74"/>
      <c r="AO675" s="26"/>
      <c r="AP675" s="26"/>
      <c r="AQ675" s="26"/>
      <c r="AR675" s="26"/>
      <c r="AS675" s="26"/>
      <c r="AT675" s="26"/>
      <c r="AU675" s="26"/>
      <c r="AV675" s="26"/>
      <c r="AW675" s="26"/>
      <c r="AX675" s="26"/>
      <c r="AY675" s="26"/>
      <c r="AZ675" s="26"/>
      <c r="BA675" s="26"/>
      <c r="BB675" s="26"/>
      <c r="BD675" s="26"/>
    </row>
    <row r="676" ht="15.75" customHeight="1">
      <c r="C676" s="66"/>
      <c r="D676" s="83"/>
      <c r="L676" s="75"/>
      <c r="R676" s="74"/>
      <c r="V676" s="26"/>
      <c r="X676" s="78"/>
      <c r="AF676" s="75"/>
      <c r="AH676" s="26"/>
      <c r="AJ676" s="26"/>
      <c r="AK676" s="26"/>
      <c r="AL676" s="75"/>
      <c r="AN676" s="74"/>
      <c r="AO676" s="26"/>
      <c r="AP676" s="26"/>
      <c r="AQ676" s="26"/>
      <c r="AR676" s="26"/>
      <c r="AS676" s="26"/>
      <c r="AT676" s="26"/>
      <c r="AU676" s="26"/>
      <c r="AV676" s="26"/>
      <c r="AW676" s="26"/>
      <c r="AX676" s="26"/>
      <c r="AY676" s="26"/>
      <c r="AZ676" s="26"/>
      <c r="BA676" s="26"/>
      <c r="BB676" s="26"/>
      <c r="BD676" s="26"/>
    </row>
    <row r="677" ht="15.75" customHeight="1">
      <c r="C677" s="66"/>
      <c r="D677" s="83"/>
      <c r="L677" s="75"/>
      <c r="R677" s="74"/>
      <c r="V677" s="26"/>
      <c r="X677" s="78"/>
      <c r="AF677" s="75"/>
      <c r="AH677" s="26"/>
      <c r="AJ677" s="26"/>
      <c r="AK677" s="26"/>
      <c r="AL677" s="75"/>
      <c r="AN677" s="74"/>
      <c r="AO677" s="26"/>
      <c r="AP677" s="26"/>
      <c r="AQ677" s="26"/>
      <c r="AR677" s="26"/>
      <c r="AS677" s="26"/>
      <c r="AT677" s="26"/>
      <c r="AU677" s="26"/>
      <c r="AV677" s="26"/>
      <c r="AW677" s="26"/>
      <c r="AX677" s="26"/>
      <c r="AY677" s="26"/>
      <c r="AZ677" s="26"/>
      <c r="BA677" s="26"/>
      <c r="BB677" s="26"/>
      <c r="BD677" s="26"/>
    </row>
    <row r="678" ht="15.75" customHeight="1">
      <c r="C678" s="66"/>
      <c r="D678" s="83"/>
      <c r="L678" s="75"/>
      <c r="R678" s="74"/>
      <c r="V678" s="26"/>
      <c r="X678" s="78"/>
      <c r="AF678" s="75"/>
      <c r="AH678" s="26"/>
      <c r="AJ678" s="26"/>
      <c r="AK678" s="26"/>
      <c r="AL678" s="75"/>
      <c r="AN678" s="74"/>
      <c r="AO678" s="26"/>
      <c r="AP678" s="26"/>
      <c r="AQ678" s="26"/>
      <c r="AR678" s="26"/>
      <c r="AS678" s="26"/>
      <c r="AT678" s="26"/>
      <c r="AU678" s="26"/>
      <c r="AV678" s="26"/>
      <c r="AW678" s="26"/>
      <c r="AX678" s="26"/>
      <c r="AY678" s="26"/>
      <c r="AZ678" s="26"/>
      <c r="BA678" s="26"/>
      <c r="BB678" s="26"/>
      <c r="BD678" s="26"/>
    </row>
    <row r="679" ht="15.75" customHeight="1">
      <c r="C679" s="66"/>
      <c r="D679" s="83"/>
      <c r="L679" s="75"/>
      <c r="R679" s="74"/>
      <c r="V679" s="26"/>
      <c r="X679" s="78"/>
      <c r="AF679" s="75"/>
      <c r="AH679" s="26"/>
      <c r="AJ679" s="26"/>
      <c r="AK679" s="26"/>
      <c r="AL679" s="75"/>
      <c r="AN679" s="74"/>
      <c r="AO679" s="26"/>
      <c r="AP679" s="26"/>
      <c r="AQ679" s="26"/>
      <c r="AR679" s="26"/>
      <c r="AS679" s="26"/>
      <c r="AT679" s="26"/>
      <c r="AU679" s="26"/>
      <c r="AV679" s="26"/>
      <c r="AW679" s="26"/>
      <c r="AX679" s="26"/>
      <c r="AY679" s="26"/>
      <c r="AZ679" s="26"/>
      <c r="BA679" s="26"/>
      <c r="BB679" s="26"/>
      <c r="BD679" s="26"/>
    </row>
    <row r="680" ht="15.75" customHeight="1">
      <c r="C680" s="66"/>
      <c r="D680" s="83"/>
      <c r="L680" s="75"/>
      <c r="R680" s="74"/>
      <c r="V680" s="26"/>
      <c r="X680" s="78"/>
      <c r="AF680" s="75"/>
      <c r="AH680" s="26"/>
      <c r="AJ680" s="26"/>
      <c r="AK680" s="26"/>
      <c r="AL680" s="75"/>
      <c r="AN680" s="74"/>
      <c r="AO680" s="26"/>
      <c r="AP680" s="26"/>
      <c r="AQ680" s="26"/>
      <c r="AR680" s="26"/>
      <c r="AS680" s="26"/>
      <c r="AT680" s="26"/>
      <c r="AU680" s="26"/>
      <c r="AV680" s="26"/>
      <c r="AW680" s="26"/>
      <c r="AX680" s="26"/>
      <c r="AY680" s="26"/>
      <c r="AZ680" s="26"/>
      <c r="BA680" s="26"/>
      <c r="BB680" s="26"/>
      <c r="BD680" s="26"/>
    </row>
    <row r="681" ht="15.75" customHeight="1">
      <c r="C681" s="66"/>
      <c r="D681" s="83"/>
      <c r="L681" s="75"/>
      <c r="R681" s="74"/>
      <c r="V681" s="26"/>
      <c r="X681" s="78"/>
      <c r="AF681" s="75"/>
      <c r="AH681" s="26"/>
      <c r="AJ681" s="26"/>
      <c r="AK681" s="26"/>
      <c r="AL681" s="75"/>
      <c r="AN681" s="74"/>
      <c r="AO681" s="26"/>
      <c r="AP681" s="26"/>
      <c r="AQ681" s="26"/>
      <c r="AR681" s="26"/>
      <c r="AS681" s="26"/>
      <c r="AT681" s="26"/>
      <c r="AU681" s="26"/>
      <c r="AV681" s="26"/>
      <c r="AW681" s="26"/>
      <c r="AX681" s="26"/>
      <c r="AY681" s="26"/>
      <c r="AZ681" s="26"/>
      <c r="BA681" s="26"/>
      <c r="BB681" s="26"/>
      <c r="BD681" s="26"/>
    </row>
    <row r="682" ht="15.75" customHeight="1">
      <c r="C682" s="66"/>
      <c r="D682" s="83"/>
      <c r="L682" s="75"/>
      <c r="R682" s="74"/>
      <c r="V682" s="26"/>
      <c r="X682" s="78"/>
      <c r="AF682" s="75"/>
      <c r="AH682" s="26"/>
      <c r="AJ682" s="26"/>
      <c r="AK682" s="26"/>
      <c r="AL682" s="75"/>
      <c r="AN682" s="74"/>
      <c r="AO682" s="26"/>
      <c r="AP682" s="26"/>
      <c r="AQ682" s="26"/>
      <c r="AR682" s="26"/>
      <c r="AS682" s="26"/>
      <c r="AT682" s="26"/>
      <c r="AU682" s="26"/>
      <c r="AV682" s="26"/>
      <c r="AW682" s="26"/>
      <c r="AX682" s="26"/>
      <c r="AY682" s="26"/>
      <c r="AZ682" s="26"/>
      <c r="BA682" s="26"/>
      <c r="BB682" s="26"/>
      <c r="BD682" s="26"/>
    </row>
    <row r="683" ht="15.75" customHeight="1">
      <c r="C683" s="66"/>
      <c r="D683" s="83"/>
      <c r="L683" s="75"/>
      <c r="R683" s="74"/>
      <c r="V683" s="26"/>
      <c r="X683" s="78"/>
      <c r="AF683" s="75"/>
      <c r="AH683" s="26"/>
      <c r="AJ683" s="26"/>
      <c r="AK683" s="26"/>
      <c r="AL683" s="75"/>
      <c r="AN683" s="74"/>
      <c r="AO683" s="26"/>
      <c r="AP683" s="26"/>
      <c r="AQ683" s="26"/>
      <c r="AR683" s="26"/>
      <c r="AS683" s="26"/>
      <c r="AT683" s="26"/>
      <c r="AU683" s="26"/>
      <c r="AV683" s="26"/>
      <c r="AW683" s="26"/>
      <c r="AX683" s="26"/>
      <c r="AY683" s="26"/>
      <c r="AZ683" s="26"/>
      <c r="BA683" s="26"/>
      <c r="BB683" s="26"/>
      <c r="BD683" s="26"/>
    </row>
    <row r="684" ht="15.75" customHeight="1">
      <c r="C684" s="66"/>
      <c r="D684" s="83"/>
      <c r="L684" s="75"/>
      <c r="R684" s="74"/>
      <c r="V684" s="26"/>
      <c r="X684" s="78"/>
      <c r="AF684" s="75"/>
      <c r="AH684" s="26"/>
      <c r="AJ684" s="26"/>
      <c r="AK684" s="26"/>
      <c r="AL684" s="75"/>
      <c r="AN684" s="74"/>
      <c r="AO684" s="26"/>
      <c r="AP684" s="26"/>
      <c r="AQ684" s="26"/>
      <c r="AR684" s="26"/>
      <c r="AS684" s="26"/>
      <c r="AT684" s="26"/>
      <c r="AU684" s="26"/>
      <c r="AV684" s="26"/>
      <c r="AW684" s="26"/>
      <c r="AX684" s="26"/>
      <c r="AY684" s="26"/>
      <c r="AZ684" s="26"/>
      <c r="BA684" s="26"/>
      <c r="BB684" s="26"/>
      <c r="BD684" s="26"/>
    </row>
    <row r="685" ht="15.75" customHeight="1">
      <c r="C685" s="66"/>
      <c r="D685" s="83"/>
      <c r="L685" s="75"/>
      <c r="R685" s="74"/>
      <c r="V685" s="26"/>
      <c r="X685" s="78"/>
      <c r="AF685" s="75"/>
      <c r="AH685" s="26"/>
      <c r="AJ685" s="26"/>
      <c r="AK685" s="26"/>
      <c r="AL685" s="75"/>
      <c r="AN685" s="74"/>
      <c r="AO685" s="26"/>
      <c r="AP685" s="26"/>
      <c r="AQ685" s="26"/>
      <c r="AR685" s="26"/>
      <c r="AS685" s="26"/>
      <c r="AT685" s="26"/>
      <c r="AU685" s="26"/>
      <c r="AV685" s="26"/>
      <c r="AW685" s="26"/>
      <c r="AX685" s="26"/>
      <c r="AY685" s="26"/>
      <c r="AZ685" s="26"/>
      <c r="BA685" s="26"/>
      <c r="BB685" s="26"/>
      <c r="BD685" s="26"/>
    </row>
    <row r="686" ht="15.75" customHeight="1">
      <c r="C686" s="66"/>
      <c r="D686" s="83"/>
      <c r="L686" s="75"/>
      <c r="R686" s="74"/>
      <c r="V686" s="26"/>
      <c r="X686" s="78"/>
      <c r="AF686" s="75"/>
      <c r="AH686" s="26"/>
      <c r="AJ686" s="26"/>
      <c r="AK686" s="26"/>
      <c r="AL686" s="75"/>
      <c r="AN686" s="74"/>
      <c r="AO686" s="26"/>
      <c r="AP686" s="26"/>
      <c r="AQ686" s="26"/>
      <c r="AR686" s="26"/>
      <c r="AS686" s="26"/>
      <c r="AT686" s="26"/>
      <c r="AU686" s="26"/>
      <c r="AV686" s="26"/>
      <c r="AW686" s="26"/>
      <c r="AX686" s="26"/>
      <c r="AY686" s="26"/>
      <c r="AZ686" s="26"/>
      <c r="BA686" s="26"/>
      <c r="BB686" s="26"/>
      <c r="BD686" s="26"/>
    </row>
    <row r="687" ht="15.75" customHeight="1">
      <c r="C687" s="66"/>
      <c r="D687" s="83"/>
      <c r="L687" s="75"/>
      <c r="R687" s="74"/>
      <c r="V687" s="26"/>
      <c r="X687" s="78"/>
      <c r="AF687" s="75"/>
      <c r="AH687" s="26"/>
      <c r="AJ687" s="26"/>
      <c r="AK687" s="26"/>
      <c r="AL687" s="75"/>
      <c r="AN687" s="74"/>
      <c r="AO687" s="26"/>
      <c r="AP687" s="26"/>
      <c r="AQ687" s="26"/>
      <c r="AR687" s="26"/>
      <c r="AS687" s="26"/>
      <c r="AT687" s="26"/>
      <c r="AU687" s="26"/>
      <c r="AV687" s="26"/>
      <c r="AW687" s="26"/>
      <c r="AX687" s="26"/>
      <c r="AY687" s="26"/>
      <c r="AZ687" s="26"/>
      <c r="BA687" s="26"/>
      <c r="BB687" s="26"/>
      <c r="BD687" s="26"/>
    </row>
    <row r="688" ht="15.75" customHeight="1">
      <c r="C688" s="66"/>
      <c r="D688" s="83"/>
      <c r="L688" s="75"/>
      <c r="R688" s="74"/>
      <c r="V688" s="26"/>
      <c r="X688" s="78"/>
      <c r="AF688" s="75"/>
      <c r="AH688" s="26"/>
      <c r="AJ688" s="26"/>
      <c r="AK688" s="26"/>
      <c r="AL688" s="75"/>
      <c r="AN688" s="74"/>
      <c r="AO688" s="26"/>
      <c r="AP688" s="26"/>
      <c r="AQ688" s="26"/>
      <c r="AR688" s="26"/>
      <c r="AS688" s="26"/>
      <c r="AT688" s="26"/>
      <c r="AU688" s="26"/>
      <c r="AV688" s="26"/>
      <c r="AW688" s="26"/>
      <c r="AX688" s="26"/>
      <c r="AY688" s="26"/>
      <c r="AZ688" s="26"/>
      <c r="BA688" s="26"/>
      <c r="BB688" s="26"/>
      <c r="BD688" s="26"/>
    </row>
    <row r="689" ht="15.75" customHeight="1">
      <c r="C689" s="66"/>
      <c r="D689" s="83"/>
      <c r="L689" s="75"/>
      <c r="R689" s="74"/>
      <c r="V689" s="26"/>
      <c r="X689" s="78"/>
      <c r="AF689" s="75"/>
      <c r="AH689" s="26"/>
      <c r="AJ689" s="26"/>
      <c r="AK689" s="26"/>
      <c r="AL689" s="75"/>
      <c r="AN689" s="74"/>
      <c r="AO689" s="26"/>
      <c r="AP689" s="26"/>
      <c r="AQ689" s="26"/>
      <c r="AR689" s="26"/>
      <c r="AS689" s="26"/>
      <c r="AT689" s="26"/>
      <c r="AU689" s="26"/>
      <c r="AV689" s="26"/>
      <c r="AW689" s="26"/>
      <c r="AX689" s="26"/>
      <c r="AY689" s="26"/>
      <c r="AZ689" s="26"/>
      <c r="BA689" s="26"/>
      <c r="BB689" s="26"/>
      <c r="BD689" s="26"/>
    </row>
    <row r="690" ht="15.75" customHeight="1">
      <c r="C690" s="66"/>
      <c r="D690" s="83"/>
      <c r="L690" s="75"/>
      <c r="R690" s="74"/>
      <c r="V690" s="26"/>
      <c r="X690" s="78"/>
      <c r="AF690" s="75"/>
      <c r="AH690" s="26"/>
      <c r="AJ690" s="26"/>
      <c r="AK690" s="26"/>
      <c r="AL690" s="75"/>
      <c r="AN690" s="74"/>
      <c r="AO690" s="26"/>
      <c r="AP690" s="26"/>
      <c r="AQ690" s="26"/>
      <c r="AR690" s="26"/>
      <c r="AS690" s="26"/>
      <c r="AT690" s="26"/>
      <c r="AU690" s="26"/>
      <c r="AV690" s="26"/>
      <c r="AW690" s="26"/>
      <c r="AX690" s="26"/>
      <c r="AY690" s="26"/>
      <c r="AZ690" s="26"/>
      <c r="BA690" s="26"/>
      <c r="BB690" s="26"/>
      <c r="BD690" s="26"/>
    </row>
    <row r="691" ht="15.75" customHeight="1">
      <c r="C691" s="66"/>
      <c r="D691" s="83"/>
      <c r="L691" s="75"/>
      <c r="R691" s="74"/>
      <c r="V691" s="26"/>
      <c r="X691" s="78"/>
      <c r="AF691" s="75"/>
      <c r="AH691" s="26"/>
      <c r="AJ691" s="26"/>
      <c r="AK691" s="26"/>
      <c r="AL691" s="75"/>
      <c r="AN691" s="74"/>
      <c r="AO691" s="26"/>
      <c r="AP691" s="26"/>
      <c r="AQ691" s="26"/>
      <c r="AR691" s="26"/>
      <c r="AS691" s="26"/>
      <c r="AT691" s="26"/>
      <c r="AU691" s="26"/>
      <c r="AV691" s="26"/>
      <c r="AW691" s="26"/>
      <c r="AX691" s="26"/>
      <c r="AY691" s="26"/>
      <c r="AZ691" s="26"/>
      <c r="BA691" s="26"/>
      <c r="BB691" s="26"/>
      <c r="BD691" s="26"/>
    </row>
    <row r="692" ht="15.75" customHeight="1">
      <c r="C692" s="66"/>
      <c r="D692" s="83"/>
      <c r="L692" s="75"/>
      <c r="R692" s="74"/>
      <c r="V692" s="26"/>
      <c r="X692" s="78"/>
      <c r="AF692" s="75"/>
      <c r="AH692" s="26"/>
      <c r="AJ692" s="26"/>
      <c r="AK692" s="26"/>
      <c r="AL692" s="75"/>
      <c r="AN692" s="74"/>
      <c r="AO692" s="26"/>
      <c r="AP692" s="26"/>
      <c r="AQ692" s="26"/>
      <c r="AR692" s="26"/>
      <c r="AS692" s="26"/>
      <c r="AT692" s="26"/>
      <c r="AU692" s="26"/>
      <c r="AV692" s="26"/>
      <c r="AW692" s="26"/>
      <c r="AX692" s="26"/>
      <c r="AY692" s="26"/>
      <c r="AZ692" s="26"/>
      <c r="BA692" s="26"/>
      <c r="BB692" s="26"/>
      <c r="BD692" s="26"/>
    </row>
    <row r="693" ht="15.75" customHeight="1">
      <c r="C693" s="66"/>
      <c r="D693" s="83"/>
      <c r="L693" s="75"/>
      <c r="R693" s="74"/>
      <c r="V693" s="26"/>
      <c r="X693" s="78"/>
      <c r="AF693" s="75"/>
      <c r="AH693" s="26"/>
      <c r="AJ693" s="26"/>
      <c r="AK693" s="26"/>
      <c r="AL693" s="75"/>
      <c r="AN693" s="74"/>
      <c r="AO693" s="26"/>
      <c r="AP693" s="26"/>
      <c r="AQ693" s="26"/>
      <c r="AR693" s="26"/>
      <c r="AS693" s="26"/>
      <c r="AT693" s="26"/>
      <c r="AU693" s="26"/>
      <c r="AV693" s="26"/>
      <c r="AW693" s="26"/>
      <c r="AX693" s="26"/>
      <c r="AY693" s="26"/>
      <c r="AZ693" s="26"/>
      <c r="BA693" s="26"/>
      <c r="BB693" s="26"/>
      <c r="BD693" s="26"/>
    </row>
    <row r="694" ht="15.75" customHeight="1">
      <c r="C694" s="66"/>
      <c r="D694" s="83"/>
      <c r="L694" s="75"/>
      <c r="R694" s="74"/>
      <c r="V694" s="26"/>
      <c r="X694" s="78"/>
      <c r="AF694" s="75"/>
      <c r="AH694" s="26"/>
      <c r="AJ694" s="26"/>
      <c r="AK694" s="26"/>
      <c r="AL694" s="75"/>
      <c r="AN694" s="74"/>
      <c r="AO694" s="26"/>
      <c r="AP694" s="26"/>
      <c r="AQ694" s="26"/>
      <c r="AR694" s="26"/>
      <c r="AS694" s="26"/>
      <c r="AT694" s="26"/>
      <c r="AU694" s="26"/>
      <c r="AV694" s="26"/>
      <c r="AW694" s="26"/>
      <c r="AX694" s="26"/>
      <c r="AY694" s="26"/>
      <c r="AZ694" s="26"/>
      <c r="BA694" s="26"/>
      <c r="BB694" s="26"/>
      <c r="BD694" s="26"/>
    </row>
    <row r="695" ht="15.75" customHeight="1">
      <c r="C695" s="66"/>
      <c r="D695" s="83"/>
      <c r="L695" s="75"/>
      <c r="R695" s="74"/>
      <c r="V695" s="26"/>
      <c r="X695" s="78"/>
      <c r="AF695" s="75"/>
      <c r="AH695" s="26"/>
      <c r="AJ695" s="26"/>
      <c r="AK695" s="26"/>
      <c r="AL695" s="75"/>
      <c r="AN695" s="74"/>
      <c r="AO695" s="26"/>
      <c r="AP695" s="26"/>
      <c r="AQ695" s="26"/>
      <c r="AR695" s="26"/>
      <c r="AS695" s="26"/>
      <c r="AT695" s="26"/>
      <c r="AU695" s="26"/>
      <c r="AV695" s="26"/>
      <c r="AW695" s="26"/>
      <c r="AX695" s="26"/>
      <c r="AY695" s="26"/>
      <c r="AZ695" s="26"/>
      <c r="BA695" s="26"/>
      <c r="BB695" s="26"/>
      <c r="BD695" s="26"/>
    </row>
    <row r="696" ht="15.75" customHeight="1">
      <c r="C696" s="66"/>
      <c r="D696" s="83"/>
      <c r="L696" s="75"/>
      <c r="R696" s="74"/>
      <c r="V696" s="26"/>
      <c r="X696" s="78"/>
      <c r="AF696" s="75"/>
      <c r="AH696" s="26"/>
      <c r="AJ696" s="26"/>
      <c r="AK696" s="26"/>
      <c r="AL696" s="75"/>
      <c r="AN696" s="74"/>
      <c r="AO696" s="26"/>
      <c r="AP696" s="26"/>
      <c r="AQ696" s="26"/>
      <c r="AR696" s="26"/>
      <c r="AS696" s="26"/>
      <c r="AT696" s="26"/>
      <c r="AU696" s="26"/>
      <c r="AV696" s="26"/>
      <c r="AW696" s="26"/>
      <c r="AX696" s="26"/>
      <c r="AY696" s="26"/>
      <c r="AZ696" s="26"/>
      <c r="BA696" s="26"/>
      <c r="BB696" s="26"/>
      <c r="BD696" s="26"/>
    </row>
    <row r="697" ht="15.75" customHeight="1">
      <c r="C697" s="66"/>
      <c r="D697" s="83"/>
      <c r="L697" s="75"/>
      <c r="R697" s="74"/>
      <c r="V697" s="26"/>
      <c r="X697" s="78"/>
      <c r="AF697" s="75"/>
      <c r="AH697" s="26"/>
      <c r="AJ697" s="26"/>
      <c r="AK697" s="26"/>
      <c r="AL697" s="75"/>
      <c r="AN697" s="74"/>
      <c r="AO697" s="26"/>
      <c r="AP697" s="26"/>
      <c r="AQ697" s="26"/>
      <c r="AR697" s="26"/>
      <c r="AS697" s="26"/>
      <c r="AT697" s="26"/>
      <c r="AU697" s="26"/>
      <c r="AV697" s="26"/>
      <c r="AW697" s="26"/>
      <c r="AX697" s="26"/>
      <c r="AY697" s="26"/>
      <c r="AZ697" s="26"/>
      <c r="BA697" s="26"/>
      <c r="BB697" s="26"/>
      <c r="BD697" s="26"/>
    </row>
    <row r="698" ht="15.75" customHeight="1">
      <c r="C698" s="66"/>
      <c r="D698" s="83"/>
      <c r="L698" s="75"/>
      <c r="R698" s="74"/>
      <c r="V698" s="26"/>
      <c r="X698" s="78"/>
      <c r="AF698" s="75"/>
      <c r="AH698" s="26"/>
      <c r="AJ698" s="26"/>
      <c r="AK698" s="26"/>
      <c r="AL698" s="75"/>
      <c r="AN698" s="74"/>
      <c r="AO698" s="26"/>
      <c r="AP698" s="26"/>
      <c r="AQ698" s="26"/>
      <c r="AR698" s="26"/>
      <c r="AS698" s="26"/>
      <c r="AT698" s="26"/>
      <c r="AU698" s="26"/>
      <c r="AV698" s="26"/>
      <c r="AW698" s="26"/>
      <c r="AX698" s="26"/>
      <c r="AY698" s="26"/>
      <c r="AZ698" s="26"/>
      <c r="BA698" s="26"/>
      <c r="BB698" s="26"/>
      <c r="BD698" s="26"/>
    </row>
    <row r="699" ht="15.75" customHeight="1">
      <c r="C699" s="66"/>
      <c r="D699" s="83"/>
      <c r="L699" s="75"/>
      <c r="R699" s="74"/>
      <c r="V699" s="26"/>
      <c r="X699" s="78"/>
      <c r="AF699" s="75"/>
      <c r="AH699" s="26"/>
      <c r="AJ699" s="26"/>
      <c r="AK699" s="26"/>
      <c r="AL699" s="75"/>
      <c r="AN699" s="74"/>
      <c r="AO699" s="26"/>
      <c r="AP699" s="26"/>
      <c r="AQ699" s="26"/>
      <c r="AR699" s="26"/>
      <c r="AS699" s="26"/>
      <c r="AT699" s="26"/>
      <c r="AU699" s="26"/>
      <c r="AV699" s="26"/>
      <c r="AW699" s="26"/>
      <c r="AX699" s="26"/>
      <c r="AY699" s="26"/>
      <c r="AZ699" s="26"/>
      <c r="BA699" s="26"/>
      <c r="BB699" s="26"/>
      <c r="BD699" s="26"/>
    </row>
    <row r="700" ht="15.75" customHeight="1">
      <c r="C700" s="66"/>
      <c r="D700" s="83"/>
      <c r="L700" s="75"/>
      <c r="R700" s="74"/>
      <c r="V700" s="26"/>
      <c r="X700" s="78"/>
      <c r="AF700" s="75"/>
      <c r="AH700" s="26"/>
      <c r="AJ700" s="26"/>
      <c r="AK700" s="26"/>
      <c r="AL700" s="75"/>
      <c r="AN700" s="74"/>
      <c r="AO700" s="26"/>
      <c r="AP700" s="26"/>
      <c r="AQ700" s="26"/>
      <c r="AR700" s="26"/>
      <c r="AS700" s="26"/>
      <c r="AT700" s="26"/>
      <c r="AU700" s="26"/>
      <c r="AV700" s="26"/>
      <c r="AW700" s="26"/>
      <c r="AX700" s="26"/>
      <c r="AY700" s="26"/>
      <c r="AZ700" s="26"/>
      <c r="BA700" s="26"/>
      <c r="BB700" s="26"/>
      <c r="BD700" s="26"/>
    </row>
    <row r="701" ht="15.75" customHeight="1">
      <c r="C701" s="66"/>
      <c r="D701" s="83"/>
      <c r="L701" s="75"/>
      <c r="R701" s="74"/>
      <c r="V701" s="26"/>
      <c r="X701" s="78"/>
      <c r="AF701" s="75"/>
      <c r="AH701" s="26"/>
      <c r="AJ701" s="26"/>
      <c r="AK701" s="26"/>
      <c r="AL701" s="75"/>
      <c r="AN701" s="74"/>
      <c r="AO701" s="26"/>
      <c r="AP701" s="26"/>
      <c r="AQ701" s="26"/>
      <c r="AR701" s="26"/>
      <c r="AS701" s="26"/>
      <c r="AT701" s="26"/>
      <c r="AU701" s="26"/>
      <c r="AV701" s="26"/>
      <c r="AW701" s="26"/>
      <c r="AX701" s="26"/>
      <c r="AY701" s="26"/>
      <c r="AZ701" s="26"/>
      <c r="BA701" s="26"/>
      <c r="BB701" s="26"/>
      <c r="BD701" s="26"/>
    </row>
    <row r="702" ht="15.75" customHeight="1">
      <c r="C702" s="66"/>
      <c r="D702" s="83"/>
      <c r="L702" s="75"/>
      <c r="R702" s="74"/>
      <c r="V702" s="26"/>
      <c r="X702" s="78"/>
      <c r="AF702" s="75"/>
      <c r="AH702" s="26"/>
      <c r="AJ702" s="26"/>
      <c r="AK702" s="26"/>
      <c r="AL702" s="75"/>
      <c r="AN702" s="74"/>
      <c r="AO702" s="26"/>
      <c r="AP702" s="26"/>
      <c r="AQ702" s="26"/>
      <c r="AR702" s="26"/>
      <c r="AS702" s="26"/>
      <c r="AT702" s="26"/>
      <c r="AU702" s="26"/>
      <c r="AV702" s="26"/>
      <c r="AW702" s="26"/>
      <c r="AX702" s="26"/>
      <c r="AY702" s="26"/>
      <c r="AZ702" s="26"/>
      <c r="BA702" s="26"/>
      <c r="BB702" s="26"/>
      <c r="BD702" s="26"/>
    </row>
    <row r="703" ht="15.75" customHeight="1">
      <c r="C703" s="66"/>
      <c r="D703" s="83"/>
      <c r="L703" s="75"/>
      <c r="R703" s="74"/>
      <c r="V703" s="26"/>
      <c r="X703" s="78"/>
      <c r="AF703" s="75"/>
      <c r="AH703" s="26"/>
      <c r="AJ703" s="26"/>
      <c r="AK703" s="26"/>
      <c r="AL703" s="75"/>
      <c r="AN703" s="74"/>
      <c r="AO703" s="26"/>
      <c r="AP703" s="26"/>
      <c r="AQ703" s="26"/>
      <c r="AR703" s="26"/>
      <c r="AS703" s="26"/>
      <c r="AT703" s="26"/>
      <c r="AU703" s="26"/>
      <c r="AV703" s="26"/>
      <c r="AW703" s="26"/>
      <c r="AX703" s="26"/>
      <c r="AY703" s="26"/>
      <c r="AZ703" s="26"/>
      <c r="BA703" s="26"/>
      <c r="BB703" s="26"/>
      <c r="BD703" s="26"/>
    </row>
    <row r="704" ht="15.75" customHeight="1">
      <c r="C704" s="66"/>
      <c r="D704" s="83"/>
      <c r="L704" s="75"/>
      <c r="R704" s="74"/>
      <c r="V704" s="26"/>
      <c r="X704" s="78"/>
      <c r="AF704" s="75"/>
      <c r="AH704" s="26"/>
      <c r="AJ704" s="26"/>
      <c r="AK704" s="26"/>
      <c r="AL704" s="75"/>
      <c r="AN704" s="74"/>
      <c r="AO704" s="26"/>
      <c r="AP704" s="26"/>
      <c r="AQ704" s="26"/>
      <c r="AR704" s="26"/>
      <c r="AS704" s="26"/>
      <c r="AT704" s="26"/>
      <c r="AU704" s="26"/>
      <c r="AV704" s="26"/>
      <c r="AW704" s="26"/>
      <c r="AX704" s="26"/>
      <c r="AY704" s="26"/>
      <c r="AZ704" s="26"/>
      <c r="BA704" s="26"/>
      <c r="BB704" s="26"/>
      <c r="BD704" s="26"/>
    </row>
    <row r="705" ht="15.75" customHeight="1">
      <c r="C705" s="66"/>
      <c r="D705" s="83"/>
      <c r="L705" s="75"/>
      <c r="R705" s="74"/>
      <c r="V705" s="26"/>
      <c r="X705" s="78"/>
      <c r="AF705" s="75"/>
      <c r="AH705" s="26"/>
      <c r="AJ705" s="26"/>
      <c r="AK705" s="26"/>
      <c r="AL705" s="75"/>
      <c r="AN705" s="74"/>
      <c r="AO705" s="26"/>
      <c r="AP705" s="26"/>
      <c r="AQ705" s="26"/>
      <c r="AR705" s="26"/>
      <c r="AS705" s="26"/>
      <c r="AT705" s="26"/>
      <c r="AU705" s="26"/>
      <c r="AV705" s="26"/>
      <c r="AW705" s="26"/>
      <c r="AX705" s="26"/>
      <c r="AY705" s="26"/>
      <c r="AZ705" s="26"/>
      <c r="BA705" s="26"/>
      <c r="BB705" s="26"/>
      <c r="BD705" s="26"/>
    </row>
    <row r="706" ht="15.75" customHeight="1">
      <c r="C706" s="66"/>
      <c r="D706" s="83"/>
      <c r="L706" s="75"/>
      <c r="R706" s="74"/>
      <c r="V706" s="26"/>
      <c r="X706" s="78"/>
      <c r="AF706" s="75"/>
      <c r="AH706" s="26"/>
      <c r="AJ706" s="26"/>
      <c r="AK706" s="26"/>
      <c r="AL706" s="75"/>
      <c r="AN706" s="74"/>
      <c r="AO706" s="26"/>
      <c r="AP706" s="26"/>
      <c r="AQ706" s="26"/>
      <c r="AR706" s="26"/>
      <c r="AS706" s="26"/>
      <c r="AT706" s="26"/>
      <c r="AU706" s="26"/>
      <c r="AV706" s="26"/>
      <c r="AW706" s="26"/>
      <c r="AX706" s="26"/>
      <c r="AY706" s="26"/>
      <c r="AZ706" s="26"/>
      <c r="BA706" s="26"/>
      <c r="BB706" s="26"/>
      <c r="BD706" s="26"/>
    </row>
    <row r="707" ht="15.75" customHeight="1">
      <c r="C707" s="66"/>
      <c r="D707" s="83"/>
      <c r="L707" s="75"/>
      <c r="R707" s="74"/>
      <c r="V707" s="26"/>
      <c r="X707" s="78"/>
      <c r="AF707" s="75"/>
      <c r="AH707" s="26"/>
      <c r="AJ707" s="26"/>
      <c r="AK707" s="26"/>
      <c r="AL707" s="75"/>
      <c r="AN707" s="74"/>
      <c r="AO707" s="26"/>
      <c r="AP707" s="26"/>
      <c r="AQ707" s="26"/>
      <c r="AR707" s="26"/>
      <c r="AS707" s="26"/>
      <c r="AT707" s="26"/>
      <c r="AU707" s="26"/>
      <c r="AV707" s="26"/>
      <c r="AW707" s="26"/>
      <c r="AX707" s="26"/>
      <c r="AY707" s="26"/>
      <c r="AZ707" s="26"/>
      <c r="BA707" s="26"/>
      <c r="BB707" s="26"/>
      <c r="BD707" s="26"/>
    </row>
    <row r="708" ht="15.75" customHeight="1">
      <c r="C708" s="66"/>
      <c r="D708" s="83"/>
      <c r="L708" s="75"/>
      <c r="R708" s="74"/>
      <c r="V708" s="26"/>
      <c r="X708" s="78"/>
      <c r="AF708" s="75"/>
      <c r="AH708" s="26"/>
      <c r="AJ708" s="26"/>
      <c r="AK708" s="26"/>
      <c r="AL708" s="75"/>
      <c r="AN708" s="74"/>
      <c r="AO708" s="26"/>
      <c r="AP708" s="26"/>
      <c r="AQ708" s="26"/>
      <c r="AR708" s="26"/>
      <c r="AS708" s="26"/>
      <c r="AT708" s="26"/>
      <c r="AU708" s="26"/>
      <c r="AV708" s="26"/>
      <c r="AW708" s="26"/>
      <c r="AX708" s="26"/>
      <c r="AY708" s="26"/>
      <c r="AZ708" s="26"/>
      <c r="BA708" s="26"/>
      <c r="BB708" s="26"/>
      <c r="BD708" s="26"/>
    </row>
    <row r="709" ht="15.75" customHeight="1">
      <c r="C709" s="66"/>
      <c r="D709" s="83"/>
      <c r="L709" s="75"/>
      <c r="R709" s="74"/>
      <c r="V709" s="26"/>
      <c r="X709" s="78"/>
      <c r="AF709" s="75"/>
      <c r="AH709" s="26"/>
      <c r="AJ709" s="26"/>
      <c r="AK709" s="26"/>
      <c r="AL709" s="75"/>
      <c r="AN709" s="74"/>
      <c r="AO709" s="26"/>
      <c r="AP709" s="26"/>
      <c r="AQ709" s="26"/>
      <c r="AR709" s="26"/>
      <c r="AS709" s="26"/>
      <c r="AT709" s="26"/>
      <c r="AU709" s="26"/>
      <c r="AV709" s="26"/>
      <c r="AW709" s="26"/>
      <c r="AX709" s="26"/>
      <c r="AY709" s="26"/>
      <c r="AZ709" s="26"/>
      <c r="BA709" s="26"/>
      <c r="BB709" s="26"/>
      <c r="BD709" s="26"/>
    </row>
    <row r="710" ht="15.75" customHeight="1">
      <c r="C710" s="66"/>
      <c r="D710" s="83"/>
      <c r="L710" s="75"/>
      <c r="R710" s="74"/>
      <c r="V710" s="26"/>
      <c r="X710" s="78"/>
      <c r="AF710" s="75"/>
      <c r="AH710" s="26"/>
      <c r="AJ710" s="26"/>
      <c r="AK710" s="26"/>
      <c r="AL710" s="75"/>
      <c r="AN710" s="74"/>
      <c r="AO710" s="26"/>
      <c r="AP710" s="26"/>
      <c r="AQ710" s="26"/>
      <c r="AR710" s="26"/>
      <c r="AS710" s="26"/>
      <c r="AT710" s="26"/>
      <c r="AU710" s="26"/>
      <c r="AV710" s="26"/>
      <c r="AW710" s="26"/>
      <c r="AX710" s="26"/>
      <c r="AY710" s="26"/>
      <c r="AZ710" s="26"/>
      <c r="BA710" s="26"/>
      <c r="BB710" s="26"/>
      <c r="BD710" s="26"/>
    </row>
    <row r="711" ht="15.75" customHeight="1">
      <c r="C711" s="66"/>
      <c r="D711" s="83"/>
      <c r="L711" s="75"/>
      <c r="R711" s="74"/>
      <c r="V711" s="26"/>
      <c r="X711" s="78"/>
      <c r="AF711" s="75"/>
      <c r="AH711" s="26"/>
      <c r="AJ711" s="26"/>
      <c r="AK711" s="26"/>
      <c r="AL711" s="75"/>
      <c r="AN711" s="74"/>
      <c r="AO711" s="26"/>
      <c r="AP711" s="26"/>
      <c r="AQ711" s="26"/>
      <c r="AR711" s="26"/>
      <c r="AS711" s="26"/>
      <c r="AT711" s="26"/>
      <c r="AU711" s="26"/>
      <c r="AV711" s="26"/>
      <c r="AW711" s="26"/>
      <c r="AX711" s="26"/>
      <c r="AY711" s="26"/>
      <c r="AZ711" s="26"/>
      <c r="BA711" s="26"/>
      <c r="BB711" s="26"/>
      <c r="BD711" s="26"/>
    </row>
    <row r="712" ht="15.75" customHeight="1">
      <c r="C712" s="66"/>
      <c r="D712" s="83"/>
      <c r="L712" s="75"/>
      <c r="R712" s="74"/>
      <c r="V712" s="26"/>
      <c r="X712" s="78"/>
      <c r="AF712" s="75"/>
      <c r="AH712" s="26"/>
      <c r="AJ712" s="26"/>
      <c r="AK712" s="26"/>
      <c r="AL712" s="75"/>
      <c r="AN712" s="74"/>
      <c r="AO712" s="26"/>
      <c r="AP712" s="26"/>
      <c r="AQ712" s="26"/>
      <c r="AR712" s="26"/>
      <c r="AS712" s="26"/>
      <c r="AT712" s="26"/>
      <c r="AU712" s="26"/>
      <c r="AV712" s="26"/>
      <c r="AW712" s="26"/>
      <c r="AX712" s="26"/>
      <c r="AY712" s="26"/>
      <c r="AZ712" s="26"/>
      <c r="BA712" s="26"/>
      <c r="BB712" s="26"/>
      <c r="BD712" s="26"/>
    </row>
    <row r="713" ht="15.75" customHeight="1">
      <c r="C713" s="66"/>
      <c r="D713" s="83"/>
      <c r="L713" s="75"/>
      <c r="R713" s="74"/>
      <c r="V713" s="26"/>
      <c r="X713" s="78"/>
      <c r="AF713" s="75"/>
      <c r="AH713" s="26"/>
      <c r="AJ713" s="26"/>
      <c r="AK713" s="26"/>
      <c r="AL713" s="75"/>
      <c r="AN713" s="74"/>
      <c r="AO713" s="26"/>
      <c r="AP713" s="26"/>
      <c r="AQ713" s="26"/>
      <c r="AR713" s="26"/>
      <c r="AS713" s="26"/>
      <c r="AT713" s="26"/>
      <c r="AU713" s="26"/>
      <c r="AV713" s="26"/>
      <c r="AW713" s="26"/>
      <c r="AX713" s="26"/>
      <c r="AY713" s="26"/>
      <c r="AZ713" s="26"/>
      <c r="BA713" s="26"/>
      <c r="BB713" s="26"/>
      <c r="BD713" s="26"/>
    </row>
    <row r="714" ht="15.75" customHeight="1">
      <c r="C714" s="66"/>
      <c r="D714" s="83"/>
      <c r="L714" s="75"/>
      <c r="R714" s="74"/>
      <c r="V714" s="26"/>
      <c r="X714" s="78"/>
      <c r="AF714" s="75"/>
      <c r="AH714" s="26"/>
      <c r="AJ714" s="26"/>
      <c r="AK714" s="26"/>
      <c r="AL714" s="75"/>
      <c r="AN714" s="74"/>
      <c r="AO714" s="26"/>
      <c r="AP714" s="26"/>
      <c r="AQ714" s="26"/>
      <c r="AR714" s="26"/>
      <c r="AS714" s="26"/>
      <c r="AT714" s="26"/>
      <c r="AU714" s="26"/>
      <c r="AV714" s="26"/>
      <c r="AW714" s="26"/>
      <c r="AX714" s="26"/>
      <c r="AY714" s="26"/>
      <c r="AZ714" s="26"/>
      <c r="BA714" s="26"/>
      <c r="BB714" s="26"/>
      <c r="BD714" s="26"/>
    </row>
    <row r="715" ht="15.75" customHeight="1">
      <c r="C715" s="66"/>
      <c r="D715" s="83"/>
      <c r="L715" s="75"/>
      <c r="R715" s="74"/>
      <c r="V715" s="26"/>
      <c r="X715" s="78"/>
      <c r="AF715" s="75"/>
      <c r="AH715" s="26"/>
      <c r="AJ715" s="26"/>
      <c r="AK715" s="26"/>
      <c r="AL715" s="75"/>
      <c r="AN715" s="74"/>
      <c r="AO715" s="26"/>
      <c r="AP715" s="26"/>
      <c r="AQ715" s="26"/>
      <c r="AR715" s="26"/>
      <c r="AS715" s="26"/>
      <c r="AT715" s="26"/>
      <c r="AU715" s="26"/>
      <c r="AV715" s="26"/>
      <c r="AW715" s="26"/>
      <c r="AX715" s="26"/>
      <c r="AY715" s="26"/>
      <c r="AZ715" s="26"/>
      <c r="BA715" s="26"/>
      <c r="BB715" s="26"/>
      <c r="BD715" s="26"/>
    </row>
    <row r="716" ht="15.75" customHeight="1">
      <c r="C716" s="66"/>
      <c r="D716" s="83"/>
      <c r="L716" s="75"/>
      <c r="R716" s="74"/>
      <c r="V716" s="26"/>
      <c r="X716" s="78"/>
      <c r="AF716" s="75"/>
      <c r="AH716" s="26"/>
      <c r="AJ716" s="26"/>
      <c r="AK716" s="26"/>
      <c r="AL716" s="75"/>
      <c r="AN716" s="74"/>
      <c r="AO716" s="26"/>
      <c r="AP716" s="26"/>
      <c r="AQ716" s="26"/>
      <c r="AR716" s="26"/>
      <c r="AS716" s="26"/>
      <c r="AT716" s="26"/>
      <c r="AU716" s="26"/>
      <c r="AV716" s="26"/>
      <c r="AW716" s="26"/>
      <c r="AX716" s="26"/>
      <c r="AY716" s="26"/>
      <c r="AZ716" s="26"/>
      <c r="BA716" s="26"/>
      <c r="BB716" s="26"/>
      <c r="BD716" s="26"/>
    </row>
    <row r="717" ht="15.75" customHeight="1">
      <c r="C717" s="66"/>
      <c r="D717" s="83"/>
      <c r="L717" s="75"/>
      <c r="R717" s="74"/>
      <c r="V717" s="26"/>
      <c r="X717" s="78"/>
      <c r="AF717" s="75"/>
      <c r="AH717" s="26"/>
      <c r="AJ717" s="26"/>
      <c r="AK717" s="26"/>
      <c r="AL717" s="75"/>
      <c r="AN717" s="74"/>
      <c r="AO717" s="26"/>
      <c r="AP717" s="26"/>
      <c r="AQ717" s="26"/>
      <c r="AR717" s="26"/>
      <c r="AS717" s="26"/>
      <c r="AT717" s="26"/>
      <c r="AU717" s="26"/>
      <c r="AV717" s="26"/>
      <c r="AW717" s="26"/>
      <c r="AX717" s="26"/>
      <c r="AY717" s="26"/>
      <c r="AZ717" s="26"/>
      <c r="BA717" s="26"/>
      <c r="BB717" s="26"/>
      <c r="BD717" s="26"/>
    </row>
    <row r="718" ht="15.75" customHeight="1">
      <c r="C718" s="66"/>
      <c r="D718" s="83"/>
      <c r="L718" s="75"/>
      <c r="R718" s="74"/>
      <c r="V718" s="26"/>
      <c r="X718" s="78"/>
      <c r="AF718" s="75"/>
      <c r="AH718" s="26"/>
      <c r="AJ718" s="26"/>
      <c r="AK718" s="26"/>
      <c r="AL718" s="75"/>
      <c r="AN718" s="74"/>
      <c r="AO718" s="26"/>
      <c r="AP718" s="26"/>
      <c r="AQ718" s="26"/>
      <c r="AR718" s="26"/>
      <c r="AS718" s="26"/>
      <c r="AT718" s="26"/>
      <c r="AU718" s="26"/>
      <c r="AV718" s="26"/>
      <c r="AW718" s="26"/>
      <c r="AX718" s="26"/>
      <c r="AY718" s="26"/>
      <c r="AZ718" s="26"/>
      <c r="BA718" s="26"/>
      <c r="BB718" s="26"/>
      <c r="BD718" s="26"/>
    </row>
    <row r="719" ht="15.75" customHeight="1">
      <c r="C719" s="66"/>
      <c r="D719" s="83"/>
      <c r="L719" s="75"/>
      <c r="R719" s="74"/>
      <c r="V719" s="26"/>
      <c r="X719" s="78"/>
      <c r="AF719" s="75"/>
      <c r="AH719" s="26"/>
      <c r="AJ719" s="26"/>
      <c r="AK719" s="26"/>
      <c r="AL719" s="75"/>
      <c r="AN719" s="74"/>
      <c r="AO719" s="26"/>
      <c r="AP719" s="26"/>
      <c r="AQ719" s="26"/>
      <c r="AR719" s="26"/>
      <c r="AS719" s="26"/>
      <c r="AT719" s="26"/>
      <c r="AU719" s="26"/>
      <c r="AV719" s="26"/>
      <c r="AW719" s="26"/>
      <c r="AX719" s="26"/>
      <c r="AY719" s="26"/>
      <c r="AZ719" s="26"/>
      <c r="BA719" s="26"/>
      <c r="BB719" s="26"/>
      <c r="BD719" s="26"/>
    </row>
    <row r="720" ht="15.75" customHeight="1">
      <c r="C720" s="66"/>
      <c r="D720" s="83"/>
      <c r="L720" s="75"/>
      <c r="R720" s="74"/>
      <c r="V720" s="26"/>
      <c r="X720" s="78"/>
      <c r="AF720" s="75"/>
      <c r="AH720" s="26"/>
      <c r="AJ720" s="26"/>
      <c r="AK720" s="26"/>
      <c r="AL720" s="75"/>
      <c r="AN720" s="74"/>
      <c r="AO720" s="26"/>
      <c r="AP720" s="26"/>
      <c r="AQ720" s="26"/>
      <c r="AR720" s="26"/>
      <c r="AS720" s="26"/>
      <c r="AT720" s="26"/>
      <c r="AU720" s="26"/>
      <c r="AV720" s="26"/>
      <c r="AW720" s="26"/>
      <c r="AX720" s="26"/>
      <c r="AY720" s="26"/>
      <c r="AZ720" s="26"/>
      <c r="BA720" s="26"/>
      <c r="BB720" s="26"/>
      <c r="BD720" s="26"/>
    </row>
    <row r="721" ht="15.75" customHeight="1">
      <c r="C721" s="66"/>
      <c r="D721" s="83"/>
      <c r="L721" s="75"/>
      <c r="R721" s="74"/>
      <c r="V721" s="26"/>
      <c r="X721" s="78"/>
      <c r="AF721" s="75"/>
      <c r="AH721" s="26"/>
      <c r="AJ721" s="26"/>
      <c r="AK721" s="26"/>
      <c r="AL721" s="75"/>
      <c r="AN721" s="74"/>
      <c r="AO721" s="26"/>
      <c r="AP721" s="26"/>
      <c r="AQ721" s="26"/>
      <c r="AR721" s="26"/>
      <c r="AS721" s="26"/>
      <c r="AT721" s="26"/>
      <c r="AU721" s="26"/>
      <c r="AV721" s="26"/>
      <c r="AW721" s="26"/>
      <c r="AX721" s="26"/>
      <c r="AY721" s="26"/>
      <c r="AZ721" s="26"/>
      <c r="BA721" s="26"/>
      <c r="BB721" s="26"/>
      <c r="BD721" s="26"/>
    </row>
    <row r="722" ht="15.75" customHeight="1">
      <c r="C722" s="66"/>
      <c r="D722" s="83"/>
      <c r="L722" s="75"/>
      <c r="R722" s="74"/>
      <c r="V722" s="26"/>
      <c r="X722" s="78"/>
      <c r="AF722" s="75"/>
      <c r="AH722" s="26"/>
      <c r="AJ722" s="26"/>
      <c r="AK722" s="26"/>
      <c r="AL722" s="75"/>
      <c r="AN722" s="74"/>
      <c r="AO722" s="26"/>
      <c r="AP722" s="26"/>
      <c r="AQ722" s="26"/>
      <c r="AR722" s="26"/>
      <c r="AS722" s="26"/>
      <c r="AT722" s="26"/>
      <c r="AU722" s="26"/>
      <c r="AV722" s="26"/>
      <c r="AW722" s="26"/>
      <c r="AX722" s="26"/>
      <c r="AY722" s="26"/>
      <c r="AZ722" s="26"/>
      <c r="BA722" s="26"/>
      <c r="BB722" s="26"/>
      <c r="BD722" s="26"/>
    </row>
    <row r="723" ht="15.75" customHeight="1">
      <c r="C723" s="66"/>
      <c r="D723" s="83"/>
      <c r="L723" s="75"/>
      <c r="R723" s="74"/>
      <c r="V723" s="26"/>
      <c r="X723" s="78"/>
      <c r="AF723" s="75"/>
      <c r="AH723" s="26"/>
      <c r="AJ723" s="26"/>
      <c r="AK723" s="26"/>
      <c r="AL723" s="75"/>
      <c r="AN723" s="74"/>
      <c r="AO723" s="26"/>
      <c r="AP723" s="26"/>
      <c r="AQ723" s="26"/>
      <c r="AR723" s="26"/>
      <c r="AS723" s="26"/>
      <c r="AT723" s="26"/>
      <c r="AU723" s="26"/>
      <c r="AV723" s="26"/>
      <c r="AW723" s="26"/>
      <c r="AX723" s="26"/>
      <c r="AY723" s="26"/>
      <c r="AZ723" s="26"/>
      <c r="BA723" s="26"/>
      <c r="BB723" s="26"/>
      <c r="BD723" s="26"/>
    </row>
    <row r="724" ht="15.75" customHeight="1">
      <c r="C724" s="66"/>
      <c r="D724" s="83"/>
      <c r="L724" s="75"/>
      <c r="R724" s="74"/>
      <c r="V724" s="26"/>
      <c r="X724" s="78"/>
      <c r="AF724" s="75"/>
      <c r="AH724" s="26"/>
      <c r="AJ724" s="26"/>
      <c r="AK724" s="26"/>
      <c r="AL724" s="75"/>
      <c r="AN724" s="74"/>
      <c r="AO724" s="26"/>
      <c r="AP724" s="26"/>
      <c r="AQ724" s="26"/>
      <c r="AR724" s="26"/>
      <c r="AS724" s="26"/>
      <c r="AT724" s="26"/>
      <c r="AU724" s="26"/>
      <c r="AV724" s="26"/>
      <c r="AW724" s="26"/>
      <c r="AX724" s="26"/>
      <c r="AY724" s="26"/>
      <c r="AZ724" s="26"/>
      <c r="BA724" s="26"/>
      <c r="BB724" s="26"/>
      <c r="BD724" s="26"/>
    </row>
    <row r="725" ht="15.75" customHeight="1">
      <c r="C725" s="66"/>
      <c r="D725" s="83"/>
      <c r="L725" s="75"/>
      <c r="R725" s="74"/>
      <c r="V725" s="26"/>
      <c r="X725" s="78"/>
      <c r="AF725" s="75"/>
      <c r="AH725" s="26"/>
      <c r="AJ725" s="26"/>
      <c r="AK725" s="26"/>
      <c r="AL725" s="75"/>
      <c r="AN725" s="74"/>
      <c r="AO725" s="26"/>
      <c r="AP725" s="26"/>
      <c r="AQ725" s="26"/>
      <c r="AR725" s="26"/>
      <c r="AS725" s="26"/>
      <c r="AT725" s="26"/>
      <c r="AU725" s="26"/>
      <c r="AV725" s="26"/>
      <c r="AW725" s="26"/>
      <c r="AX725" s="26"/>
      <c r="AY725" s="26"/>
      <c r="AZ725" s="26"/>
      <c r="BA725" s="26"/>
      <c r="BB725" s="26"/>
      <c r="BD725" s="26"/>
    </row>
    <row r="726" ht="15.75" customHeight="1">
      <c r="C726" s="66"/>
      <c r="D726" s="83"/>
      <c r="L726" s="75"/>
      <c r="R726" s="74"/>
      <c r="V726" s="26"/>
      <c r="X726" s="78"/>
      <c r="AF726" s="75"/>
      <c r="AH726" s="26"/>
      <c r="AJ726" s="26"/>
      <c r="AK726" s="26"/>
      <c r="AL726" s="75"/>
      <c r="AN726" s="74"/>
      <c r="AO726" s="26"/>
      <c r="AP726" s="26"/>
      <c r="AQ726" s="26"/>
      <c r="AR726" s="26"/>
      <c r="AS726" s="26"/>
      <c r="AT726" s="26"/>
      <c r="AU726" s="26"/>
      <c r="AV726" s="26"/>
      <c r="AW726" s="26"/>
      <c r="AX726" s="26"/>
      <c r="AY726" s="26"/>
      <c r="AZ726" s="26"/>
      <c r="BA726" s="26"/>
      <c r="BB726" s="26"/>
      <c r="BD726" s="26"/>
    </row>
    <row r="727" ht="15.75" customHeight="1">
      <c r="C727" s="66"/>
      <c r="D727" s="83"/>
      <c r="L727" s="75"/>
      <c r="R727" s="74"/>
      <c r="V727" s="26"/>
      <c r="X727" s="78"/>
      <c r="AF727" s="75"/>
      <c r="AH727" s="26"/>
      <c r="AJ727" s="26"/>
      <c r="AK727" s="26"/>
      <c r="AL727" s="75"/>
      <c r="AN727" s="74"/>
      <c r="AO727" s="26"/>
      <c r="AP727" s="26"/>
      <c r="AQ727" s="26"/>
      <c r="AR727" s="26"/>
      <c r="AS727" s="26"/>
      <c r="AT727" s="26"/>
      <c r="AU727" s="26"/>
      <c r="AV727" s="26"/>
      <c r="AW727" s="26"/>
      <c r="AX727" s="26"/>
      <c r="AY727" s="26"/>
      <c r="AZ727" s="26"/>
      <c r="BA727" s="26"/>
      <c r="BB727" s="26"/>
      <c r="BD727" s="26"/>
    </row>
    <row r="728" ht="15.75" customHeight="1">
      <c r="C728" s="66"/>
      <c r="D728" s="83"/>
      <c r="L728" s="75"/>
      <c r="R728" s="74"/>
      <c r="V728" s="26"/>
      <c r="X728" s="78"/>
      <c r="AF728" s="75"/>
      <c r="AH728" s="26"/>
      <c r="AJ728" s="26"/>
      <c r="AK728" s="26"/>
      <c r="AL728" s="75"/>
      <c r="AN728" s="74"/>
      <c r="AO728" s="26"/>
      <c r="AP728" s="26"/>
      <c r="AQ728" s="26"/>
      <c r="AR728" s="26"/>
      <c r="AS728" s="26"/>
      <c r="AT728" s="26"/>
      <c r="AU728" s="26"/>
      <c r="AV728" s="26"/>
      <c r="AW728" s="26"/>
      <c r="AX728" s="26"/>
      <c r="AY728" s="26"/>
      <c r="AZ728" s="26"/>
      <c r="BA728" s="26"/>
      <c r="BB728" s="26"/>
      <c r="BD728" s="26"/>
    </row>
    <row r="729" ht="15.75" customHeight="1">
      <c r="C729" s="66"/>
      <c r="D729" s="83"/>
      <c r="L729" s="75"/>
      <c r="R729" s="74"/>
      <c r="V729" s="26"/>
      <c r="X729" s="78"/>
      <c r="AF729" s="75"/>
      <c r="AH729" s="26"/>
      <c r="AJ729" s="26"/>
      <c r="AK729" s="26"/>
      <c r="AL729" s="75"/>
      <c r="AN729" s="74"/>
      <c r="AO729" s="26"/>
      <c r="AP729" s="26"/>
      <c r="AQ729" s="26"/>
      <c r="AR729" s="26"/>
      <c r="AS729" s="26"/>
      <c r="AT729" s="26"/>
      <c r="AU729" s="26"/>
      <c r="AV729" s="26"/>
      <c r="AW729" s="26"/>
      <c r="AX729" s="26"/>
      <c r="AY729" s="26"/>
      <c r="AZ729" s="26"/>
      <c r="BA729" s="26"/>
      <c r="BB729" s="26"/>
      <c r="BD729" s="26"/>
    </row>
    <row r="730" ht="15.75" customHeight="1">
      <c r="C730" s="66"/>
      <c r="D730" s="83"/>
      <c r="L730" s="75"/>
      <c r="R730" s="74"/>
      <c r="V730" s="26"/>
      <c r="X730" s="78"/>
      <c r="AF730" s="75"/>
      <c r="AH730" s="26"/>
      <c r="AJ730" s="26"/>
      <c r="AK730" s="26"/>
      <c r="AL730" s="75"/>
      <c r="AN730" s="74"/>
      <c r="AO730" s="26"/>
      <c r="AP730" s="26"/>
      <c r="AQ730" s="26"/>
      <c r="AR730" s="26"/>
      <c r="AS730" s="26"/>
      <c r="AT730" s="26"/>
      <c r="AU730" s="26"/>
      <c r="AV730" s="26"/>
      <c r="AW730" s="26"/>
      <c r="AX730" s="26"/>
      <c r="AY730" s="26"/>
      <c r="AZ730" s="26"/>
      <c r="BA730" s="26"/>
      <c r="BB730" s="26"/>
      <c r="BD730" s="26"/>
    </row>
    <row r="731" ht="15.75" customHeight="1">
      <c r="C731" s="66"/>
      <c r="D731" s="83"/>
      <c r="L731" s="75"/>
      <c r="R731" s="74"/>
      <c r="V731" s="26"/>
      <c r="X731" s="78"/>
      <c r="AF731" s="75"/>
      <c r="AH731" s="26"/>
      <c r="AJ731" s="26"/>
      <c r="AK731" s="26"/>
      <c r="AL731" s="75"/>
      <c r="AN731" s="74"/>
      <c r="AO731" s="26"/>
      <c r="AP731" s="26"/>
      <c r="AQ731" s="26"/>
      <c r="AR731" s="26"/>
      <c r="AS731" s="26"/>
      <c r="AT731" s="26"/>
      <c r="AU731" s="26"/>
      <c r="AV731" s="26"/>
      <c r="AW731" s="26"/>
      <c r="AX731" s="26"/>
      <c r="AY731" s="26"/>
      <c r="AZ731" s="26"/>
      <c r="BA731" s="26"/>
      <c r="BB731" s="26"/>
      <c r="BD731" s="26"/>
    </row>
    <row r="732" ht="15.75" customHeight="1">
      <c r="C732" s="66"/>
      <c r="D732" s="83"/>
      <c r="L732" s="75"/>
      <c r="R732" s="74"/>
      <c r="V732" s="26"/>
      <c r="X732" s="78"/>
      <c r="AF732" s="75"/>
      <c r="AH732" s="26"/>
      <c r="AJ732" s="26"/>
      <c r="AK732" s="26"/>
      <c r="AL732" s="75"/>
      <c r="AN732" s="74"/>
      <c r="AO732" s="26"/>
      <c r="AP732" s="26"/>
      <c r="AQ732" s="26"/>
      <c r="AR732" s="26"/>
      <c r="AS732" s="26"/>
      <c r="AT732" s="26"/>
      <c r="AU732" s="26"/>
      <c r="AV732" s="26"/>
      <c r="AW732" s="26"/>
      <c r="AX732" s="26"/>
      <c r="AY732" s="26"/>
      <c r="AZ732" s="26"/>
      <c r="BA732" s="26"/>
      <c r="BB732" s="26"/>
      <c r="BD732" s="26"/>
    </row>
    <row r="733" ht="15.75" customHeight="1">
      <c r="C733" s="66"/>
      <c r="D733" s="83"/>
      <c r="L733" s="75"/>
      <c r="R733" s="74"/>
      <c r="V733" s="26"/>
      <c r="X733" s="78"/>
      <c r="AF733" s="75"/>
      <c r="AH733" s="26"/>
      <c r="AJ733" s="26"/>
      <c r="AK733" s="26"/>
      <c r="AL733" s="75"/>
      <c r="AN733" s="74"/>
      <c r="AO733" s="26"/>
      <c r="AP733" s="26"/>
      <c r="AQ733" s="26"/>
      <c r="AR733" s="26"/>
      <c r="AS733" s="26"/>
      <c r="AT733" s="26"/>
      <c r="AU733" s="26"/>
      <c r="AV733" s="26"/>
      <c r="AW733" s="26"/>
      <c r="AX733" s="26"/>
      <c r="AY733" s="26"/>
      <c r="AZ733" s="26"/>
      <c r="BA733" s="26"/>
      <c r="BB733" s="26"/>
      <c r="BD733" s="26"/>
    </row>
    <row r="734" ht="15.75" customHeight="1">
      <c r="C734" s="66"/>
      <c r="D734" s="83"/>
      <c r="L734" s="75"/>
      <c r="R734" s="74"/>
      <c r="V734" s="26"/>
      <c r="X734" s="78"/>
      <c r="AF734" s="75"/>
      <c r="AH734" s="26"/>
      <c r="AJ734" s="26"/>
      <c r="AK734" s="26"/>
      <c r="AL734" s="75"/>
      <c r="AN734" s="74"/>
      <c r="AO734" s="26"/>
      <c r="AP734" s="26"/>
      <c r="AQ734" s="26"/>
      <c r="AR734" s="26"/>
      <c r="AS734" s="26"/>
      <c r="AT734" s="26"/>
      <c r="AU734" s="26"/>
      <c r="AV734" s="26"/>
      <c r="AW734" s="26"/>
      <c r="AX734" s="26"/>
      <c r="AY734" s="26"/>
      <c r="AZ734" s="26"/>
      <c r="BA734" s="26"/>
      <c r="BB734" s="26"/>
      <c r="BD734" s="26"/>
    </row>
    <row r="735" ht="15.75" customHeight="1">
      <c r="C735" s="66"/>
      <c r="D735" s="83"/>
      <c r="L735" s="75"/>
      <c r="R735" s="74"/>
      <c r="V735" s="26"/>
      <c r="X735" s="78"/>
      <c r="AF735" s="75"/>
      <c r="AH735" s="26"/>
      <c r="AJ735" s="26"/>
      <c r="AK735" s="26"/>
      <c r="AL735" s="75"/>
      <c r="AN735" s="74"/>
      <c r="AO735" s="26"/>
      <c r="AP735" s="26"/>
      <c r="AQ735" s="26"/>
      <c r="AR735" s="26"/>
      <c r="AS735" s="26"/>
      <c r="AT735" s="26"/>
      <c r="AU735" s="26"/>
      <c r="AV735" s="26"/>
      <c r="AW735" s="26"/>
      <c r="AX735" s="26"/>
      <c r="AY735" s="26"/>
      <c r="AZ735" s="26"/>
      <c r="BA735" s="26"/>
      <c r="BB735" s="26"/>
      <c r="BD735" s="26"/>
    </row>
    <row r="736" ht="15.75" customHeight="1">
      <c r="C736" s="66"/>
      <c r="D736" s="83"/>
      <c r="L736" s="75"/>
      <c r="R736" s="74"/>
      <c r="V736" s="26"/>
      <c r="X736" s="78"/>
      <c r="AF736" s="75"/>
      <c r="AH736" s="26"/>
      <c r="AJ736" s="26"/>
      <c r="AK736" s="26"/>
      <c r="AL736" s="75"/>
      <c r="AN736" s="74"/>
      <c r="AO736" s="26"/>
      <c r="AP736" s="26"/>
      <c r="AQ736" s="26"/>
      <c r="AR736" s="26"/>
      <c r="AS736" s="26"/>
      <c r="AT736" s="26"/>
      <c r="AU736" s="26"/>
      <c r="AV736" s="26"/>
      <c r="AW736" s="26"/>
      <c r="AX736" s="26"/>
      <c r="AY736" s="26"/>
      <c r="AZ736" s="26"/>
      <c r="BA736" s="26"/>
      <c r="BB736" s="26"/>
      <c r="BD736" s="26"/>
    </row>
    <row r="737" ht="15.75" customHeight="1">
      <c r="C737" s="66"/>
      <c r="D737" s="83"/>
      <c r="L737" s="75"/>
      <c r="R737" s="74"/>
      <c r="V737" s="26"/>
      <c r="X737" s="78"/>
      <c r="AF737" s="75"/>
      <c r="AH737" s="26"/>
      <c r="AJ737" s="26"/>
      <c r="AK737" s="26"/>
      <c r="AL737" s="75"/>
      <c r="AN737" s="74"/>
      <c r="AO737" s="26"/>
      <c r="AP737" s="26"/>
      <c r="AQ737" s="26"/>
      <c r="AR737" s="26"/>
      <c r="AS737" s="26"/>
      <c r="AT737" s="26"/>
      <c r="AU737" s="26"/>
      <c r="AV737" s="26"/>
      <c r="AW737" s="26"/>
      <c r="AX737" s="26"/>
      <c r="AY737" s="26"/>
      <c r="AZ737" s="26"/>
      <c r="BA737" s="26"/>
      <c r="BB737" s="26"/>
      <c r="BD737" s="26"/>
    </row>
    <row r="738" ht="15.75" customHeight="1">
      <c r="C738" s="66"/>
      <c r="D738" s="83"/>
      <c r="L738" s="75"/>
      <c r="R738" s="74"/>
      <c r="V738" s="26"/>
      <c r="X738" s="78"/>
      <c r="AF738" s="75"/>
      <c r="AH738" s="26"/>
      <c r="AJ738" s="26"/>
      <c r="AK738" s="26"/>
      <c r="AL738" s="75"/>
      <c r="AN738" s="74"/>
      <c r="AO738" s="26"/>
      <c r="AP738" s="26"/>
      <c r="AQ738" s="26"/>
      <c r="AR738" s="26"/>
      <c r="AS738" s="26"/>
      <c r="AT738" s="26"/>
      <c r="AU738" s="26"/>
      <c r="AV738" s="26"/>
      <c r="AW738" s="26"/>
      <c r="AX738" s="26"/>
      <c r="AY738" s="26"/>
      <c r="AZ738" s="26"/>
      <c r="BA738" s="26"/>
      <c r="BB738" s="26"/>
      <c r="BD738" s="26"/>
    </row>
    <row r="739" ht="15.75" customHeight="1">
      <c r="C739" s="66"/>
      <c r="D739" s="83"/>
      <c r="L739" s="75"/>
      <c r="R739" s="74"/>
      <c r="V739" s="26"/>
      <c r="X739" s="78"/>
      <c r="AF739" s="75"/>
      <c r="AH739" s="26"/>
      <c r="AJ739" s="26"/>
      <c r="AK739" s="26"/>
      <c r="AL739" s="75"/>
      <c r="AN739" s="74"/>
      <c r="AO739" s="26"/>
      <c r="AP739" s="26"/>
      <c r="AQ739" s="26"/>
      <c r="AR739" s="26"/>
      <c r="AS739" s="26"/>
      <c r="AT739" s="26"/>
      <c r="AU739" s="26"/>
      <c r="AV739" s="26"/>
      <c r="AW739" s="26"/>
      <c r="AX739" s="26"/>
      <c r="AY739" s="26"/>
      <c r="AZ739" s="26"/>
      <c r="BA739" s="26"/>
      <c r="BB739" s="26"/>
      <c r="BD739" s="26"/>
    </row>
    <row r="740" ht="15.75" customHeight="1">
      <c r="C740" s="66"/>
      <c r="D740" s="83"/>
      <c r="L740" s="75"/>
      <c r="R740" s="74"/>
      <c r="V740" s="26"/>
      <c r="X740" s="78"/>
      <c r="AF740" s="75"/>
      <c r="AH740" s="26"/>
      <c r="AJ740" s="26"/>
      <c r="AK740" s="26"/>
      <c r="AL740" s="75"/>
      <c r="AN740" s="74"/>
      <c r="AO740" s="26"/>
      <c r="AP740" s="26"/>
      <c r="AQ740" s="26"/>
      <c r="AR740" s="26"/>
      <c r="AS740" s="26"/>
      <c r="AT740" s="26"/>
      <c r="AU740" s="26"/>
      <c r="AV740" s="26"/>
      <c r="AW740" s="26"/>
      <c r="AX740" s="26"/>
      <c r="AY740" s="26"/>
      <c r="AZ740" s="26"/>
      <c r="BA740" s="26"/>
      <c r="BB740" s="26"/>
      <c r="BD740" s="26"/>
    </row>
    <row r="741" ht="15.75" customHeight="1">
      <c r="C741" s="66"/>
      <c r="D741" s="83"/>
      <c r="L741" s="75"/>
      <c r="R741" s="74"/>
      <c r="V741" s="26"/>
      <c r="X741" s="78"/>
      <c r="AF741" s="75"/>
      <c r="AH741" s="26"/>
      <c r="AJ741" s="26"/>
      <c r="AK741" s="26"/>
      <c r="AL741" s="75"/>
      <c r="AN741" s="74"/>
      <c r="AO741" s="26"/>
      <c r="AP741" s="26"/>
      <c r="AQ741" s="26"/>
      <c r="AR741" s="26"/>
      <c r="AS741" s="26"/>
      <c r="AT741" s="26"/>
      <c r="AU741" s="26"/>
      <c r="AV741" s="26"/>
      <c r="AW741" s="26"/>
      <c r="AX741" s="26"/>
      <c r="AY741" s="26"/>
      <c r="AZ741" s="26"/>
      <c r="BA741" s="26"/>
      <c r="BB741" s="26"/>
      <c r="BD741" s="26"/>
    </row>
    <row r="742" ht="15.75" customHeight="1">
      <c r="C742" s="66"/>
      <c r="D742" s="83"/>
      <c r="L742" s="75"/>
      <c r="R742" s="74"/>
      <c r="V742" s="26"/>
      <c r="X742" s="78"/>
      <c r="AF742" s="75"/>
      <c r="AH742" s="26"/>
      <c r="AJ742" s="26"/>
      <c r="AK742" s="26"/>
      <c r="AL742" s="75"/>
      <c r="AN742" s="74"/>
      <c r="AO742" s="26"/>
      <c r="AP742" s="26"/>
      <c r="AQ742" s="26"/>
      <c r="AR742" s="26"/>
      <c r="AS742" s="26"/>
      <c r="AT742" s="26"/>
      <c r="AU742" s="26"/>
      <c r="AV742" s="26"/>
      <c r="AW742" s="26"/>
      <c r="AX742" s="26"/>
      <c r="AY742" s="26"/>
      <c r="AZ742" s="26"/>
      <c r="BA742" s="26"/>
      <c r="BB742" s="26"/>
      <c r="BD742" s="26"/>
    </row>
    <row r="743" ht="15.75" customHeight="1">
      <c r="C743" s="66"/>
      <c r="D743" s="83"/>
      <c r="L743" s="75"/>
      <c r="R743" s="74"/>
      <c r="V743" s="26"/>
      <c r="X743" s="78"/>
      <c r="AF743" s="75"/>
      <c r="AH743" s="26"/>
      <c r="AJ743" s="26"/>
      <c r="AK743" s="26"/>
      <c r="AL743" s="75"/>
      <c r="AN743" s="74"/>
      <c r="AO743" s="26"/>
      <c r="AP743" s="26"/>
      <c r="AQ743" s="26"/>
      <c r="AR743" s="26"/>
      <c r="AS743" s="26"/>
      <c r="AT743" s="26"/>
      <c r="AU743" s="26"/>
      <c r="AV743" s="26"/>
      <c r="AW743" s="26"/>
      <c r="AX743" s="26"/>
      <c r="AY743" s="26"/>
      <c r="AZ743" s="26"/>
      <c r="BA743" s="26"/>
      <c r="BB743" s="26"/>
      <c r="BD743" s="26"/>
    </row>
    <row r="744" ht="15.75" customHeight="1">
      <c r="C744" s="66"/>
      <c r="D744" s="83"/>
      <c r="L744" s="75"/>
      <c r="R744" s="74"/>
      <c r="V744" s="26"/>
      <c r="X744" s="78"/>
      <c r="AF744" s="75"/>
      <c r="AH744" s="26"/>
      <c r="AJ744" s="26"/>
      <c r="AK744" s="26"/>
      <c r="AL744" s="75"/>
      <c r="AN744" s="74"/>
      <c r="AO744" s="26"/>
      <c r="AP744" s="26"/>
      <c r="AQ744" s="26"/>
      <c r="AR744" s="26"/>
      <c r="AS744" s="26"/>
      <c r="AT744" s="26"/>
      <c r="AU744" s="26"/>
      <c r="AV744" s="26"/>
      <c r="AW744" s="26"/>
      <c r="AX744" s="26"/>
      <c r="AY744" s="26"/>
      <c r="AZ744" s="26"/>
      <c r="BA744" s="26"/>
      <c r="BB744" s="26"/>
      <c r="BD744" s="26"/>
    </row>
    <row r="745" ht="15.75" customHeight="1">
      <c r="C745" s="66"/>
      <c r="D745" s="83"/>
      <c r="L745" s="75"/>
      <c r="R745" s="74"/>
      <c r="V745" s="26"/>
      <c r="X745" s="78"/>
      <c r="AF745" s="75"/>
      <c r="AH745" s="26"/>
      <c r="AJ745" s="26"/>
      <c r="AK745" s="26"/>
      <c r="AL745" s="75"/>
      <c r="AN745" s="74"/>
      <c r="AO745" s="26"/>
      <c r="AP745" s="26"/>
      <c r="AQ745" s="26"/>
      <c r="AR745" s="26"/>
      <c r="AS745" s="26"/>
      <c r="AT745" s="26"/>
      <c r="AU745" s="26"/>
      <c r="AV745" s="26"/>
      <c r="AW745" s="26"/>
      <c r="AX745" s="26"/>
      <c r="AY745" s="26"/>
      <c r="AZ745" s="26"/>
      <c r="BA745" s="26"/>
      <c r="BB745" s="26"/>
      <c r="BD745" s="26"/>
    </row>
    <row r="746" ht="15.75" customHeight="1">
      <c r="C746" s="66"/>
      <c r="D746" s="83"/>
      <c r="L746" s="75"/>
      <c r="R746" s="74"/>
      <c r="V746" s="26"/>
      <c r="X746" s="78"/>
      <c r="AF746" s="75"/>
      <c r="AH746" s="26"/>
      <c r="AJ746" s="26"/>
      <c r="AK746" s="26"/>
      <c r="AL746" s="75"/>
      <c r="AN746" s="74"/>
      <c r="AO746" s="26"/>
      <c r="AP746" s="26"/>
      <c r="AQ746" s="26"/>
      <c r="AR746" s="26"/>
      <c r="AS746" s="26"/>
      <c r="AT746" s="26"/>
      <c r="AU746" s="26"/>
      <c r="AV746" s="26"/>
      <c r="AW746" s="26"/>
      <c r="AX746" s="26"/>
      <c r="AY746" s="26"/>
      <c r="AZ746" s="26"/>
      <c r="BA746" s="26"/>
      <c r="BB746" s="26"/>
      <c r="BD746" s="26"/>
    </row>
    <row r="747" ht="15.75" customHeight="1">
      <c r="C747" s="66"/>
      <c r="D747" s="83"/>
      <c r="L747" s="75"/>
      <c r="R747" s="74"/>
      <c r="V747" s="26"/>
      <c r="X747" s="78"/>
      <c r="AF747" s="75"/>
      <c r="AH747" s="26"/>
      <c r="AJ747" s="26"/>
      <c r="AK747" s="26"/>
      <c r="AL747" s="75"/>
      <c r="AN747" s="74"/>
      <c r="AO747" s="26"/>
      <c r="AP747" s="26"/>
      <c r="AQ747" s="26"/>
      <c r="AR747" s="26"/>
      <c r="AS747" s="26"/>
      <c r="AT747" s="26"/>
      <c r="AU747" s="26"/>
      <c r="AV747" s="26"/>
      <c r="AW747" s="26"/>
      <c r="AX747" s="26"/>
      <c r="AY747" s="26"/>
      <c r="AZ747" s="26"/>
      <c r="BA747" s="26"/>
      <c r="BB747" s="26"/>
      <c r="BD747" s="26"/>
    </row>
    <row r="748" ht="15.75" customHeight="1">
      <c r="C748" s="66"/>
      <c r="D748" s="83"/>
      <c r="L748" s="75"/>
      <c r="R748" s="74"/>
      <c r="V748" s="26"/>
      <c r="X748" s="78"/>
      <c r="AF748" s="75"/>
      <c r="AH748" s="26"/>
      <c r="AJ748" s="26"/>
      <c r="AK748" s="26"/>
      <c r="AL748" s="75"/>
      <c r="AN748" s="74"/>
      <c r="AO748" s="26"/>
      <c r="AP748" s="26"/>
      <c r="AQ748" s="26"/>
      <c r="AR748" s="26"/>
      <c r="AS748" s="26"/>
      <c r="AT748" s="26"/>
      <c r="AU748" s="26"/>
      <c r="AV748" s="26"/>
      <c r="AW748" s="26"/>
      <c r="AX748" s="26"/>
      <c r="AY748" s="26"/>
      <c r="AZ748" s="26"/>
      <c r="BA748" s="26"/>
      <c r="BB748" s="26"/>
      <c r="BD748" s="26"/>
    </row>
    <row r="749" ht="15.75" customHeight="1">
      <c r="C749" s="66"/>
      <c r="D749" s="83"/>
      <c r="L749" s="75"/>
      <c r="R749" s="74"/>
      <c r="V749" s="26"/>
      <c r="X749" s="78"/>
      <c r="AF749" s="75"/>
      <c r="AH749" s="26"/>
      <c r="AJ749" s="26"/>
      <c r="AK749" s="26"/>
      <c r="AL749" s="75"/>
      <c r="AN749" s="74"/>
      <c r="AO749" s="26"/>
      <c r="AP749" s="26"/>
      <c r="AQ749" s="26"/>
      <c r="AR749" s="26"/>
      <c r="AS749" s="26"/>
      <c r="AT749" s="26"/>
      <c r="AU749" s="26"/>
      <c r="AV749" s="26"/>
      <c r="AW749" s="26"/>
      <c r="AX749" s="26"/>
      <c r="AY749" s="26"/>
      <c r="AZ749" s="26"/>
      <c r="BA749" s="26"/>
      <c r="BB749" s="26"/>
      <c r="BD749" s="26"/>
    </row>
    <row r="750" ht="15.75" customHeight="1">
      <c r="C750" s="66"/>
      <c r="D750" s="83"/>
      <c r="L750" s="75"/>
      <c r="R750" s="74"/>
      <c r="V750" s="26"/>
      <c r="X750" s="78"/>
      <c r="AF750" s="75"/>
      <c r="AH750" s="26"/>
      <c r="AJ750" s="26"/>
      <c r="AK750" s="26"/>
      <c r="AL750" s="75"/>
      <c r="AN750" s="74"/>
      <c r="AO750" s="26"/>
      <c r="AP750" s="26"/>
      <c r="AQ750" s="26"/>
      <c r="AR750" s="26"/>
      <c r="AS750" s="26"/>
      <c r="AT750" s="26"/>
      <c r="AU750" s="26"/>
      <c r="AV750" s="26"/>
      <c r="AW750" s="26"/>
      <c r="AX750" s="26"/>
      <c r="AY750" s="26"/>
      <c r="AZ750" s="26"/>
      <c r="BA750" s="26"/>
      <c r="BB750" s="26"/>
      <c r="BD750" s="26"/>
    </row>
    <row r="751" ht="15.75" customHeight="1">
      <c r="C751" s="66"/>
      <c r="D751" s="83"/>
      <c r="L751" s="75"/>
      <c r="R751" s="74"/>
      <c r="V751" s="26"/>
      <c r="X751" s="78"/>
      <c r="AF751" s="75"/>
      <c r="AH751" s="26"/>
      <c r="AJ751" s="26"/>
      <c r="AK751" s="26"/>
      <c r="AL751" s="75"/>
      <c r="AN751" s="74"/>
      <c r="AO751" s="26"/>
      <c r="AP751" s="26"/>
      <c r="AQ751" s="26"/>
      <c r="AR751" s="26"/>
      <c r="AS751" s="26"/>
      <c r="AT751" s="26"/>
      <c r="AU751" s="26"/>
      <c r="AV751" s="26"/>
      <c r="AW751" s="26"/>
      <c r="AX751" s="26"/>
      <c r="AY751" s="26"/>
      <c r="AZ751" s="26"/>
      <c r="BA751" s="26"/>
      <c r="BB751" s="26"/>
      <c r="BD751" s="26"/>
    </row>
    <row r="752" ht="15.75" customHeight="1">
      <c r="C752" s="66"/>
      <c r="D752" s="83"/>
      <c r="L752" s="75"/>
      <c r="R752" s="74"/>
      <c r="V752" s="26"/>
      <c r="X752" s="78"/>
      <c r="AF752" s="75"/>
      <c r="AH752" s="26"/>
      <c r="AJ752" s="26"/>
      <c r="AK752" s="26"/>
      <c r="AL752" s="75"/>
      <c r="AN752" s="74"/>
      <c r="AO752" s="26"/>
      <c r="AP752" s="26"/>
      <c r="AQ752" s="26"/>
      <c r="AR752" s="26"/>
      <c r="AS752" s="26"/>
      <c r="AT752" s="26"/>
      <c r="AU752" s="26"/>
      <c r="AV752" s="26"/>
      <c r="AW752" s="26"/>
      <c r="AX752" s="26"/>
      <c r="AY752" s="26"/>
      <c r="AZ752" s="26"/>
      <c r="BA752" s="26"/>
      <c r="BB752" s="26"/>
      <c r="BD752" s="26"/>
    </row>
    <row r="753" ht="15.75" customHeight="1">
      <c r="C753" s="66"/>
      <c r="D753" s="83"/>
      <c r="L753" s="75"/>
      <c r="R753" s="74"/>
      <c r="V753" s="26"/>
      <c r="X753" s="78"/>
      <c r="AF753" s="75"/>
      <c r="AH753" s="26"/>
      <c r="AJ753" s="26"/>
      <c r="AK753" s="26"/>
      <c r="AL753" s="75"/>
      <c r="AN753" s="74"/>
      <c r="AO753" s="26"/>
      <c r="AP753" s="26"/>
      <c r="AQ753" s="26"/>
      <c r="AR753" s="26"/>
      <c r="AS753" s="26"/>
      <c r="AT753" s="26"/>
      <c r="AU753" s="26"/>
      <c r="AV753" s="26"/>
      <c r="AW753" s="26"/>
      <c r="AX753" s="26"/>
      <c r="AY753" s="26"/>
      <c r="AZ753" s="26"/>
      <c r="BA753" s="26"/>
      <c r="BB753" s="26"/>
      <c r="BD753" s="26"/>
    </row>
    <row r="754" ht="15.75" customHeight="1">
      <c r="C754" s="66"/>
      <c r="D754" s="83"/>
      <c r="L754" s="75"/>
      <c r="R754" s="74"/>
      <c r="V754" s="26"/>
      <c r="X754" s="78"/>
      <c r="AF754" s="75"/>
      <c r="AH754" s="26"/>
      <c r="AJ754" s="26"/>
      <c r="AK754" s="26"/>
      <c r="AL754" s="75"/>
      <c r="AN754" s="74"/>
      <c r="AO754" s="26"/>
      <c r="AP754" s="26"/>
      <c r="AQ754" s="26"/>
      <c r="AR754" s="26"/>
      <c r="AS754" s="26"/>
      <c r="AT754" s="26"/>
      <c r="AU754" s="26"/>
      <c r="AV754" s="26"/>
      <c r="AW754" s="26"/>
      <c r="AX754" s="26"/>
      <c r="AY754" s="26"/>
      <c r="AZ754" s="26"/>
      <c r="BA754" s="26"/>
      <c r="BB754" s="26"/>
      <c r="BD754" s="26"/>
    </row>
    <row r="755" ht="15.75" customHeight="1">
      <c r="C755" s="66"/>
      <c r="D755" s="83"/>
      <c r="L755" s="75"/>
      <c r="R755" s="74"/>
      <c r="V755" s="26"/>
      <c r="X755" s="78"/>
      <c r="AF755" s="75"/>
      <c r="AH755" s="26"/>
      <c r="AJ755" s="26"/>
      <c r="AK755" s="26"/>
      <c r="AL755" s="75"/>
      <c r="AN755" s="74"/>
      <c r="AO755" s="26"/>
      <c r="AP755" s="26"/>
      <c r="AQ755" s="26"/>
      <c r="AR755" s="26"/>
      <c r="AS755" s="26"/>
      <c r="AT755" s="26"/>
      <c r="AU755" s="26"/>
      <c r="AV755" s="26"/>
      <c r="AW755" s="26"/>
      <c r="AX755" s="26"/>
      <c r="AY755" s="26"/>
      <c r="AZ755" s="26"/>
      <c r="BA755" s="26"/>
      <c r="BB755" s="26"/>
      <c r="BD755" s="26"/>
    </row>
    <row r="756" ht="15.75" customHeight="1">
      <c r="C756" s="66"/>
      <c r="D756" s="83"/>
      <c r="L756" s="75"/>
      <c r="R756" s="74"/>
      <c r="V756" s="26"/>
      <c r="X756" s="78"/>
      <c r="AF756" s="75"/>
      <c r="AH756" s="26"/>
      <c r="AJ756" s="26"/>
      <c r="AK756" s="26"/>
      <c r="AL756" s="75"/>
      <c r="AN756" s="74"/>
      <c r="AO756" s="26"/>
      <c r="AP756" s="26"/>
      <c r="AQ756" s="26"/>
      <c r="AR756" s="26"/>
      <c r="AS756" s="26"/>
      <c r="AT756" s="26"/>
      <c r="AU756" s="26"/>
      <c r="AV756" s="26"/>
      <c r="AW756" s="26"/>
      <c r="AX756" s="26"/>
      <c r="AY756" s="26"/>
      <c r="AZ756" s="26"/>
      <c r="BA756" s="26"/>
      <c r="BB756" s="26"/>
      <c r="BD756" s="26"/>
    </row>
    <row r="757" ht="15.75" customHeight="1">
      <c r="C757" s="66"/>
      <c r="D757" s="83"/>
      <c r="L757" s="75"/>
      <c r="R757" s="74"/>
      <c r="V757" s="26"/>
      <c r="X757" s="78"/>
      <c r="AF757" s="75"/>
      <c r="AH757" s="26"/>
      <c r="AJ757" s="26"/>
      <c r="AK757" s="26"/>
      <c r="AL757" s="75"/>
      <c r="AN757" s="74"/>
      <c r="AO757" s="26"/>
      <c r="AP757" s="26"/>
      <c r="AQ757" s="26"/>
      <c r="AR757" s="26"/>
      <c r="AS757" s="26"/>
      <c r="AT757" s="26"/>
      <c r="AU757" s="26"/>
      <c r="AV757" s="26"/>
      <c r="AW757" s="26"/>
      <c r="AX757" s="26"/>
      <c r="AY757" s="26"/>
      <c r="AZ757" s="26"/>
      <c r="BA757" s="26"/>
      <c r="BB757" s="26"/>
      <c r="BD757" s="26"/>
    </row>
    <row r="758" ht="15.75" customHeight="1">
      <c r="C758" s="66"/>
      <c r="D758" s="83"/>
      <c r="L758" s="75"/>
      <c r="R758" s="74"/>
      <c r="V758" s="26"/>
      <c r="X758" s="78"/>
      <c r="AF758" s="75"/>
      <c r="AH758" s="26"/>
      <c r="AJ758" s="26"/>
      <c r="AK758" s="26"/>
      <c r="AL758" s="75"/>
      <c r="AN758" s="74"/>
      <c r="AO758" s="26"/>
      <c r="AP758" s="26"/>
      <c r="AQ758" s="26"/>
      <c r="AR758" s="26"/>
      <c r="AS758" s="26"/>
      <c r="AT758" s="26"/>
      <c r="AU758" s="26"/>
      <c r="AV758" s="26"/>
      <c r="AW758" s="26"/>
      <c r="AX758" s="26"/>
      <c r="AY758" s="26"/>
      <c r="AZ758" s="26"/>
      <c r="BA758" s="26"/>
      <c r="BB758" s="26"/>
      <c r="BD758" s="26"/>
    </row>
    <row r="759" ht="15.75" customHeight="1">
      <c r="C759" s="66"/>
      <c r="D759" s="83"/>
      <c r="L759" s="75"/>
      <c r="R759" s="74"/>
      <c r="V759" s="26"/>
      <c r="X759" s="78"/>
      <c r="AF759" s="75"/>
      <c r="AH759" s="26"/>
      <c r="AJ759" s="26"/>
      <c r="AK759" s="26"/>
      <c r="AL759" s="75"/>
      <c r="AN759" s="74"/>
      <c r="AO759" s="26"/>
      <c r="AP759" s="26"/>
      <c r="AQ759" s="26"/>
      <c r="AR759" s="26"/>
      <c r="AS759" s="26"/>
      <c r="AT759" s="26"/>
      <c r="AU759" s="26"/>
      <c r="AV759" s="26"/>
      <c r="AW759" s="26"/>
      <c r="AX759" s="26"/>
      <c r="AY759" s="26"/>
      <c r="AZ759" s="26"/>
      <c r="BA759" s="26"/>
      <c r="BB759" s="26"/>
      <c r="BD759" s="26"/>
    </row>
    <row r="760" ht="15.75" customHeight="1">
      <c r="C760" s="66"/>
      <c r="D760" s="83"/>
      <c r="L760" s="75"/>
      <c r="R760" s="74"/>
      <c r="V760" s="26"/>
      <c r="X760" s="78"/>
      <c r="AF760" s="75"/>
      <c r="AH760" s="26"/>
      <c r="AJ760" s="26"/>
      <c r="AK760" s="26"/>
      <c r="AL760" s="75"/>
      <c r="AN760" s="74"/>
      <c r="AO760" s="26"/>
      <c r="AP760" s="26"/>
      <c r="AQ760" s="26"/>
      <c r="AR760" s="26"/>
      <c r="AS760" s="26"/>
      <c r="AT760" s="26"/>
      <c r="AU760" s="26"/>
      <c r="AV760" s="26"/>
      <c r="AW760" s="26"/>
      <c r="AX760" s="26"/>
      <c r="AY760" s="26"/>
      <c r="AZ760" s="26"/>
      <c r="BA760" s="26"/>
      <c r="BB760" s="26"/>
      <c r="BD760" s="26"/>
    </row>
    <row r="761" ht="15.75" customHeight="1">
      <c r="C761" s="66"/>
      <c r="D761" s="83"/>
      <c r="L761" s="75"/>
      <c r="R761" s="74"/>
      <c r="V761" s="26"/>
      <c r="X761" s="78"/>
      <c r="AF761" s="75"/>
      <c r="AH761" s="26"/>
      <c r="AJ761" s="26"/>
      <c r="AK761" s="26"/>
      <c r="AL761" s="75"/>
      <c r="AN761" s="74"/>
      <c r="AO761" s="26"/>
      <c r="AP761" s="26"/>
      <c r="AQ761" s="26"/>
      <c r="AR761" s="26"/>
      <c r="AS761" s="26"/>
      <c r="AT761" s="26"/>
      <c r="AU761" s="26"/>
      <c r="AV761" s="26"/>
      <c r="AW761" s="26"/>
      <c r="AX761" s="26"/>
      <c r="AY761" s="26"/>
      <c r="AZ761" s="26"/>
      <c r="BA761" s="26"/>
      <c r="BB761" s="26"/>
      <c r="BD761" s="26"/>
    </row>
    <row r="762" ht="15.75" customHeight="1">
      <c r="C762" s="66"/>
      <c r="D762" s="83"/>
      <c r="L762" s="75"/>
      <c r="R762" s="74"/>
      <c r="V762" s="26"/>
      <c r="X762" s="78"/>
      <c r="AF762" s="75"/>
      <c r="AH762" s="26"/>
      <c r="AJ762" s="26"/>
      <c r="AK762" s="26"/>
      <c r="AL762" s="75"/>
      <c r="AN762" s="74"/>
      <c r="AO762" s="26"/>
      <c r="AP762" s="26"/>
      <c r="AQ762" s="26"/>
      <c r="AR762" s="26"/>
      <c r="AS762" s="26"/>
      <c r="AT762" s="26"/>
      <c r="AU762" s="26"/>
      <c r="AV762" s="26"/>
      <c r="AW762" s="26"/>
      <c r="AX762" s="26"/>
      <c r="AY762" s="26"/>
      <c r="AZ762" s="26"/>
      <c r="BA762" s="26"/>
      <c r="BB762" s="26"/>
      <c r="BD762" s="26"/>
    </row>
    <row r="763" ht="15.75" customHeight="1">
      <c r="C763" s="66"/>
      <c r="D763" s="83"/>
      <c r="L763" s="75"/>
      <c r="R763" s="74"/>
      <c r="V763" s="26"/>
      <c r="X763" s="78"/>
      <c r="AF763" s="75"/>
      <c r="AH763" s="26"/>
      <c r="AJ763" s="26"/>
      <c r="AK763" s="26"/>
      <c r="AL763" s="75"/>
      <c r="AN763" s="74"/>
      <c r="AO763" s="26"/>
      <c r="AP763" s="26"/>
      <c r="AQ763" s="26"/>
      <c r="AR763" s="26"/>
      <c r="AS763" s="26"/>
      <c r="AT763" s="26"/>
      <c r="AU763" s="26"/>
      <c r="AV763" s="26"/>
      <c r="AW763" s="26"/>
      <c r="AX763" s="26"/>
      <c r="AY763" s="26"/>
      <c r="AZ763" s="26"/>
      <c r="BA763" s="26"/>
      <c r="BB763" s="26"/>
      <c r="BD763" s="26"/>
    </row>
    <row r="764" ht="15.75" customHeight="1">
      <c r="C764" s="66"/>
      <c r="D764" s="83"/>
      <c r="L764" s="75"/>
      <c r="R764" s="74"/>
      <c r="V764" s="26"/>
      <c r="X764" s="78"/>
      <c r="AF764" s="75"/>
      <c r="AH764" s="26"/>
      <c r="AJ764" s="26"/>
      <c r="AK764" s="26"/>
      <c r="AL764" s="75"/>
      <c r="AN764" s="74"/>
      <c r="AO764" s="26"/>
      <c r="AP764" s="26"/>
      <c r="AQ764" s="26"/>
      <c r="AR764" s="26"/>
      <c r="AS764" s="26"/>
      <c r="AT764" s="26"/>
      <c r="AU764" s="26"/>
      <c r="AV764" s="26"/>
      <c r="AW764" s="26"/>
      <c r="AX764" s="26"/>
      <c r="AY764" s="26"/>
      <c r="AZ764" s="26"/>
      <c r="BA764" s="26"/>
      <c r="BB764" s="26"/>
      <c r="BD764" s="26"/>
    </row>
    <row r="765" ht="15.75" customHeight="1">
      <c r="C765" s="66"/>
      <c r="D765" s="83"/>
      <c r="L765" s="75"/>
      <c r="R765" s="74"/>
      <c r="V765" s="26"/>
      <c r="X765" s="78"/>
      <c r="AF765" s="75"/>
      <c r="AH765" s="26"/>
      <c r="AJ765" s="26"/>
      <c r="AK765" s="26"/>
      <c r="AL765" s="75"/>
      <c r="AN765" s="74"/>
      <c r="AO765" s="26"/>
      <c r="AP765" s="26"/>
      <c r="AQ765" s="26"/>
      <c r="AR765" s="26"/>
      <c r="AS765" s="26"/>
      <c r="AT765" s="26"/>
      <c r="AU765" s="26"/>
      <c r="AV765" s="26"/>
      <c r="AW765" s="26"/>
      <c r="AX765" s="26"/>
      <c r="AY765" s="26"/>
      <c r="AZ765" s="26"/>
      <c r="BA765" s="26"/>
      <c r="BB765" s="26"/>
      <c r="BD765" s="26"/>
    </row>
    <row r="766" ht="15.75" customHeight="1">
      <c r="C766" s="66"/>
      <c r="D766" s="83"/>
      <c r="L766" s="75"/>
      <c r="R766" s="74"/>
      <c r="V766" s="26"/>
      <c r="X766" s="78"/>
      <c r="AF766" s="75"/>
      <c r="AH766" s="26"/>
      <c r="AJ766" s="26"/>
      <c r="AK766" s="26"/>
      <c r="AL766" s="75"/>
      <c r="AN766" s="74"/>
      <c r="AO766" s="26"/>
      <c r="AP766" s="26"/>
      <c r="AQ766" s="26"/>
      <c r="AR766" s="26"/>
      <c r="AS766" s="26"/>
      <c r="AT766" s="26"/>
      <c r="AU766" s="26"/>
      <c r="AV766" s="26"/>
      <c r="AW766" s="26"/>
      <c r="AX766" s="26"/>
      <c r="AY766" s="26"/>
      <c r="AZ766" s="26"/>
      <c r="BA766" s="26"/>
      <c r="BB766" s="26"/>
      <c r="BD766" s="26"/>
    </row>
    <row r="767" ht="15.75" customHeight="1">
      <c r="C767" s="66"/>
      <c r="D767" s="83"/>
      <c r="L767" s="75"/>
      <c r="R767" s="74"/>
      <c r="V767" s="26"/>
      <c r="X767" s="78"/>
      <c r="AF767" s="75"/>
      <c r="AH767" s="26"/>
      <c r="AJ767" s="26"/>
      <c r="AK767" s="26"/>
      <c r="AL767" s="75"/>
      <c r="AN767" s="74"/>
      <c r="AO767" s="26"/>
      <c r="AP767" s="26"/>
      <c r="AQ767" s="26"/>
      <c r="AR767" s="26"/>
      <c r="AS767" s="26"/>
      <c r="AT767" s="26"/>
      <c r="AU767" s="26"/>
      <c r="AV767" s="26"/>
      <c r="AW767" s="26"/>
      <c r="AX767" s="26"/>
      <c r="AY767" s="26"/>
      <c r="AZ767" s="26"/>
      <c r="BA767" s="26"/>
      <c r="BB767" s="26"/>
      <c r="BD767" s="26"/>
    </row>
    <row r="768" ht="15.75" customHeight="1">
      <c r="C768" s="66"/>
      <c r="D768" s="83"/>
      <c r="L768" s="75"/>
      <c r="R768" s="74"/>
      <c r="V768" s="26"/>
      <c r="X768" s="78"/>
      <c r="AF768" s="75"/>
      <c r="AH768" s="26"/>
      <c r="AJ768" s="26"/>
      <c r="AK768" s="26"/>
      <c r="AL768" s="75"/>
      <c r="AN768" s="74"/>
      <c r="AO768" s="26"/>
      <c r="AP768" s="26"/>
      <c r="AQ768" s="26"/>
      <c r="AR768" s="26"/>
      <c r="AS768" s="26"/>
      <c r="AT768" s="26"/>
      <c r="AU768" s="26"/>
      <c r="AV768" s="26"/>
      <c r="AW768" s="26"/>
      <c r="AX768" s="26"/>
      <c r="AY768" s="26"/>
      <c r="AZ768" s="26"/>
      <c r="BA768" s="26"/>
      <c r="BB768" s="26"/>
      <c r="BD768" s="26"/>
    </row>
    <row r="769" ht="15.75" customHeight="1">
      <c r="C769" s="66"/>
      <c r="D769" s="83"/>
      <c r="L769" s="75"/>
      <c r="R769" s="74"/>
      <c r="V769" s="26"/>
      <c r="X769" s="78"/>
      <c r="AF769" s="75"/>
      <c r="AH769" s="26"/>
      <c r="AJ769" s="26"/>
      <c r="AK769" s="26"/>
      <c r="AL769" s="75"/>
      <c r="AN769" s="74"/>
      <c r="AO769" s="26"/>
      <c r="AP769" s="26"/>
      <c r="AQ769" s="26"/>
      <c r="AR769" s="26"/>
      <c r="AS769" s="26"/>
      <c r="AT769" s="26"/>
      <c r="AU769" s="26"/>
      <c r="AV769" s="26"/>
      <c r="AW769" s="26"/>
      <c r="AX769" s="26"/>
      <c r="AY769" s="26"/>
      <c r="AZ769" s="26"/>
      <c r="BA769" s="26"/>
      <c r="BB769" s="26"/>
      <c r="BD769" s="26"/>
    </row>
    <row r="770" ht="15.75" customHeight="1">
      <c r="C770" s="66"/>
      <c r="D770" s="83"/>
      <c r="L770" s="75"/>
      <c r="R770" s="74"/>
      <c r="V770" s="26"/>
      <c r="X770" s="78"/>
      <c r="AF770" s="75"/>
      <c r="AH770" s="26"/>
      <c r="AJ770" s="26"/>
      <c r="AK770" s="26"/>
      <c r="AL770" s="75"/>
      <c r="AN770" s="74"/>
      <c r="AO770" s="26"/>
      <c r="AP770" s="26"/>
      <c r="AQ770" s="26"/>
      <c r="AR770" s="26"/>
      <c r="AS770" s="26"/>
      <c r="AT770" s="26"/>
      <c r="AU770" s="26"/>
      <c r="AV770" s="26"/>
      <c r="AW770" s="26"/>
      <c r="AX770" s="26"/>
      <c r="AY770" s="26"/>
      <c r="AZ770" s="26"/>
      <c r="BA770" s="26"/>
      <c r="BB770" s="26"/>
      <c r="BD770" s="26"/>
    </row>
    <row r="771" ht="15.75" customHeight="1">
      <c r="C771" s="66"/>
      <c r="D771" s="83"/>
      <c r="L771" s="75"/>
      <c r="R771" s="74"/>
      <c r="V771" s="26"/>
      <c r="X771" s="78"/>
      <c r="AF771" s="75"/>
      <c r="AH771" s="26"/>
      <c r="AJ771" s="26"/>
      <c r="AK771" s="26"/>
      <c r="AL771" s="75"/>
      <c r="AN771" s="74"/>
      <c r="AO771" s="26"/>
      <c r="AP771" s="26"/>
      <c r="AQ771" s="26"/>
      <c r="AR771" s="26"/>
      <c r="AS771" s="26"/>
      <c r="AT771" s="26"/>
      <c r="AU771" s="26"/>
      <c r="AV771" s="26"/>
      <c r="AW771" s="26"/>
      <c r="AX771" s="26"/>
      <c r="AY771" s="26"/>
      <c r="AZ771" s="26"/>
      <c r="BA771" s="26"/>
      <c r="BB771" s="26"/>
      <c r="BD771" s="26"/>
    </row>
    <row r="772" ht="15.75" customHeight="1">
      <c r="C772" s="66"/>
      <c r="D772" s="83"/>
      <c r="L772" s="75"/>
      <c r="R772" s="74"/>
      <c r="V772" s="26"/>
      <c r="X772" s="78"/>
      <c r="AF772" s="75"/>
      <c r="AH772" s="26"/>
      <c r="AJ772" s="26"/>
      <c r="AK772" s="26"/>
      <c r="AL772" s="75"/>
      <c r="AN772" s="74"/>
      <c r="AO772" s="26"/>
      <c r="AP772" s="26"/>
      <c r="AQ772" s="26"/>
      <c r="AR772" s="26"/>
      <c r="AS772" s="26"/>
      <c r="AT772" s="26"/>
      <c r="AU772" s="26"/>
      <c r="AV772" s="26"/>
      <c r="AW772" s="26"/>
      <c r="AX772" s="26"/>
      <c r="AY772" s="26"/>
      <c r="AZ772" s="26"/>
      <c r="BA772" s="26"/>
      <c r="BB772" s="26"/>
      <c r="BD772" s="26"/>
    </row>
    <row r="773" ht="15.75" customHeight="1">
      <c r="C773" s="66"/>
      <c r="D773" s="83"/>
      <c r="L773" s="75"/>
      <c r="R773" s="74"/>
      <c r="V773" s="26"/>
      <c r="X773" s="78"/>
      <c r="AF773" s="75"/>
      <c r="AH773" s="26"/>
      <c r="AJ773" s="26"/>
      <c r="AK773" s="26"/>
      <c r="AL773" s="75"/>
      <c r="AN773" s="74"/>
      <c r="AO773" s="26"/>
      <c r="AP773" s="26"/>
      <c r="AQ773" s="26"/>
      <c r="AR773" s="26"/>
      <c r="AS773" s="26"/>
      <c r="AT773" s="26"/>
      <c r="AU773" s="26"/>
      <c r="AV773" s="26"/>
      <c r="AW773" s="26"/>
      <c r="AX773" s="26"/>
      <c r="AY773" s="26"/>
      <c r="AZ773" s="26"/>
      <c r="BA773" s="26"/>
      <c r="BB773" s="26"/>
      <c r="BD773" s="26"/>
    </row>
    <row r="774" ht="15.75" customHeight="1">
      <c r="C774" s="66"/>
      <c r="D774" s="83"/>
      <c r="L774" s="75"/>
      <c r="R774" s="74"/>
      <c r="V774" s="26"/>
      <c r="X774" s="78"/>
      <c r="AF774" s="75"/>
      <c r="AH774" s="26"/>
      <c r="AJ774" s="26"/>
      <c r="AK774" s="26"/>
      <c r="AL774" s="75"/>
      <c r="AN774" s="74"/>
      <c r="AO774" s="26"/>
      <c r="AP774" s="26"/>
      <c r="AQ774" s="26"/>
      <c r="AR774" s="26"/>
      <c r="AS774" s="26"/>
      <c r="AT774" s="26"/>
      <c r="AU774" s="26"/>
      <c r="AV774" s="26"/>
      <c r="AW774" s="26"/>
      <c r="AX774" s="26"/>
      <c r="AY774" s="26"/>
      <c r="AZ774" s="26"/>
      <c r="BA774" s="26"/>
      <c r="BB774" s="26"/>
      <c r="BD774" s="26"/>
    </row>
    <row r="775" ht="15.75" customHeight="1">
      <c r="C775" s="66"/>
      <c r="D775" s="83"/>
      <c r="L775" s="75"/>
      <c r="R775" s="74"/>
      <c r="V775" s="26"/>
      <c r="X775" s="78"/>
      <c r="AF775" s="75"/>
      <c r="AH775" s="26"/>
      <c r="AJ775" s="26"/>
      <c r="AK775" s="26"/>
      <c r="AL775" s="75"/>
      <c r="AN775" s="74"/>
      <c r="AO775" s="26"/>
      <c r="AP775" s="26"/>
      <c r="AQ775" s="26"/>
      <c r="AR775" s="26"/>
      <c r="AS775" s="26"/>
      <c r="AT775" s="26"/>
      <c r="AU775" s="26"/>
      <c r="AV775" s="26"/>
      <c r="AW775" s="26"/>
      <c r="AX775" s="26"/>
      <c r="AY775" s="26"/>
      <c r="AZ775" s="26"/>
      <c r="BA775" s="26"/>
      <c r="BB775" s="26"/>
      <c r="BD775" s="26"/>
    </row>
    <row r="776" ht="15.75" customHeight="1">
      <c r="C776" s="66"/>
      <c r="D776" s="83"/>
      <c r="L776" s="75"/>
      <c r="R776" s="74"/>
      <c r="V776" s="26"/>
      <c r="X776" s="78"/>
      <c r="AF776" s="75"/>
      <c r="AH776" s="26"/>
      <c r="AJ776" s="26"/>
      <c r="AK776" s="26"/>
      <c r="AL776" s="75"/>
      <c r="AN776" s="74"/>
      <c r="AO776" s="26"/>
      <c r="AP776" s="26"/>
      <c r="AQ776" s="26"/>
      <c r="AR776" s="26"/>
      <c r="AS776" s="26"/>
      <c r="AT776" s="26"/>
      <c r="AU776" s="26"/>
      <c r="AV776" s="26"/>
      <c r="AW776" s="26"/>
      <c r="AX776" s="26"/>
      <c r="AY776" s="26"/>
      <c r="AZ776" s="26"/>
      <c r="BA776" s="26"/>
      <c r="BB776" s="26"/>
      <c r="BD776" s="26"/>
    </row>
    <row r="777" ht="15.75" customHeight="1">
      <c r="C777" s="66"/>
      <c r="D777" s="83"/>
      <c r="L777" s="75"/>
      <c r="R777" s="74"/>
      <c r="V777" s="26"/>
      <c r="X777" s="78"/>
      <c r="AF777" s="75"/>
      <c r="AH777" s="26"/>
      <c r="AJ777" s="26"/>
      <c r="AK777" s="26"/>
      <c r="AL777" s="75"/>
      <c r="AN777" s="74"/>
      <c r="AO777" s="26"/>
      <c r="AP777" s="26"/>
      <c r="AQ777" s="26"/>
      <c r="AR777" s="26"/>
      <c r="AS777" s="26"/>
      <c r="AT777" s="26"/>
      <c r="AU777" s="26"/>
      <c r="AV777" s="26"/>
      <c r="AW777" s="26"/>
      <c r="AX777" s="26"/>
      <c r="AY777" s="26"/>
      <c r="AZ777" s="26"/>
      <c r="BA777" s="26"/>
      <c r="BB777" s="26"/>
      <c r="BD777" s="26"/>
    </row>
    <row r="778" ht="15.75" customHeight="1">
      <c r="C778" s="66"/>
      <c r="D778" s="83"/>
      <c r="L778" s="75"/>
      <c r="R778" s="74"/>
      <c r="V778" s="26"/>
      <c r="X778" s="78"/>
      <c r="AF778" s="75"/>
      <c r="AH778" s="26"/>
      <c r="AJ778" s="26"/>
      <c r="AK778" s="26"/>
      <c r="AL778" s="75"/>
      <c r="AN778" s="74"/>
      <c r="AO778" s="26"/>
      <c r="AP778" s="26"/>
      <c r="AQ778" s="26"/>
      <c r="AR778" s="26"/>
      <c r="AS778" s="26"/>
      <c r="AT778" s="26"/>
      <c r="AU778" s="26"/>
      <c r="AV778" s="26"/>
      <c r="AW778" s="26"/>
      <c r="AX778" s="26"/>
      <c r="AY778" s="26"/>
      <c r="AZ778" s="26"/>
      <c r="BA778" s="26"/>
      <c r="BB778" s="26"/>
      <c r="BD778" s="26"/>
    </row>
    <row r="779" ht="15.75" customHeight="1">
      <c r="C779" s="66"/>
      <c r="D779" s="83"/>
      <c r="L779" s="75"/>
      <c r="R779" s="74"/>
      <c r="V779" s="26"/>
      <c r="X779" s="78"/>
      <c r="AF779" s="75"/>
      <c r="AH779" s="26"/>
      <c r="AJ779" s="26"/>
      <c r="AK779" s="26"/>
      <c r="AL779" s="75"/>
      <c r="AN779" s="74"/>
      <c r="AO779" s="26"/>
      <c r="AP779" s="26"/>
      <c r="AQ779" s="26"/>
      <c r="AR779" s="26"/>
      <c r="AS779" s="26"/>
      <c r="AT779" s="26"/>
      <c r="AU779" s="26"/>
      <c r="AV779" s="26"/>
      <c r="AW779" s="26"/>
      <c r="AX779" s="26"/>
      <c r="AY779" s="26"/>
      <c r="AZ779" s="26"/>
      <c r="BA779" s="26"/>
      <c r="BB779" s="26"/>
      <c r="BD779" s="26"/>
    </row>
    <row r="780" ht="15.75" customHeight="1">
      <c r="C780" s="66"/>
      <c r="D780" s="83"/>
      <c r="L780" s="75"/>
      <c r="R780" s="74"/>
      <c r="V780" s="26"/>
      <c r="X780" s="78"/>
      <c r="AF780" s="75"/>
      <c r="AH780" s="26"/>
      <c r="AJ780" s="26"/>
      <c r="AK780" s="26"/>
      <c r="AL780" s="75"/>
      <c r="AN780" s="74"/>
      <c r="AO780" s="26"/>
      <c r="AP780" s="26"/>
      <c r="AQ780" s="26"/>
      <c r="AR780" s="26"/>
      <c r="AS780" s="26"/>
      <c r="AT780" s="26"/>
      <c r="AU780" s="26"/>
      <c r="AV780" s="26"/>
      <c r="AW780" s="26"/>
      <c r="AX780" s="26"/>
      <c r="AY780" s="26"/>
      <c r="AZ780" s="26"/>
      <c r="BA780" s="26"/>
      <c r="BB780" s="26"/>
      <c r="BD780" s="26"/>
    </row>
    <row r="781" ht="15.75" customHeight="1">
      <c r="C781" s="66"/>
      <c r="D781" s="83"/>
      <c r="L781" s="75"/>
      <c r="R781" s="74"/>
      <c r="V781" s="26"/>
      <c r="X781" s="78"/>
      <c r="AF781" s="75"/>
      <c r="AH781" s="26"/>
      <c r="AJ781" s="26"/>
      <c r="AK781" s="26"/>
      <c r="AL781" s="75"/>
      <c r="AN781" s="74"/>
      <c r="AO781" s="26"/>
      <c r="AP781" s="26"/>
      <c r="AQ781" s="26"/>
      <c r="AR781" s="26"/>
      <c r="AS781" s="26"/>
      <c r="AT781" s="26"/>
      <c r="AU781" s="26"/>
      <c r="AV781" s="26"/>
      <c r="AW781" s="26"/>
      <c r="AX781" s="26"/>
      <c r="AY781" s="26"/>
      <c r="AZ781" s="26"/>
      <c r="BA781" s="26"/>
      <c r="BB781" s="26"/>
      <c r="BD781" s="26"/>
    </row>
    <row r="782" ht="15.75" customHeight="1">
      <c r="C782" s="66"/>
      <c r="D782" s="83"/>
      <c r="L782" s="75"/>
      <c r="R782" s="74"/>
      <c r="V782" s="26"/>
      <c r="X782" s="78"/>
      <c r="AF782" s="75"/>
      <c r="AH782" s="26"/>
      <c r="AJ782" s="26"/>
      <c r="AK782" s="26"/>
      <c r="AL782" s="75"/>
      <c r="AN782" s="74"/>
      <c r="AO782" s="26"/>
      <c r="AP782" s="26"/>
      <c r="AQ782" s="26"/>
      <c r="AR782" s="26"/>
      <c r="AS782" s="26"/>
      <c r="AT782" s="26"/>
      <c r="AU782" s="26"/>
      <c r="AV782" s="26"/>
      <c r="AW782" s="26"/>
      <c r="AX782" s="26"/>
      <c r="AY782" s="26"/>
      <c r="AZ782" s="26"/>
      <c r="BA782" s="26"/>
      <c r="BB782" s="26"/>
      <c r="BD782" s="26"/>
    </row>
    <row r="783" ht="15.75" customHeight="1">
      <c r="C783" s="66"/>
      <c r="D783" s="83"/>
      <c r="L783" s="75"/>
      <c r="R783" s="74"/>
      <c r="V783" s="26"/>
      <c r="X783" s="78"/>
      <c r="AF783" s="75"/>
      <c r="AH783" s="26"/>
      <c r="AJ783" s="26"/>
      <c r="AK783" s="26"/>
      <c r="AL783" s="75"/>
      <c r="AN783" s="74"/>
      <c r="AO783" s="26"/>
      <c r="AP783" s="26"/>
      <c r="AQ783" s="26"/>
      <c r="AR783" s="26"/>
      <c r="AS783" s="26"/>
      <c r="AT783" s="26"/>
      <c r="AU783" s="26"/>
      <c r="AV783" s="26"/>
      <c r="AW783" s="26"/>
      <c r="AX783" s="26"/>
      <c r="AY783" s="26"/>
      <c r="AZ783" s="26"/>
      <c r="BA783" s="26"/>
      <c r="BB783" s="26"/>
      <c r="BD783" s="26"/>
    </row>
    <row r="784" ht="15.75" customHeight="1">
      <c r="C784" s="66"/>
      <c r="D784" s="83"/>
      <c r="L784" s="75"/>
      <c r="R784" s="74"/>
      <c r="V784" s="26"/>
      <c r="X784" s="78"/>
      <c r="AF784" s="75"/>
      <c r="AH784" s="26"/>
      <c r="AJ784" s="26"/>
      <c r="AK784" s="26"/>
      <c r="AL784" s="75"/>
      <c r="AN784" s="74"/>
      <c r="AO784" s="26"/>
      <c r="AP784" s="26"/>
      <c r="AQ784" s="26"/>
      <c r="AR784" s="26"/>
      <c r="AS784" s="26"/>
      <c r="AT784" s="26"/>
      <c r="AU784" s="26"/>
      <c r="AV784" s="26"/>
      <c r="AW784" s="26"/>
      <c r="AX784" s="26"/>
      <c r="AY784" s="26"/>
      <c r="AZ784" s="26"/>
      <c r="BA784" s="26"/>
      <c r="BB784" s="26"/>
      <c r="BD784" s="26"/>
    </row>
    <row r="785" ht="15.75" customHeight="1">
      <c r="C785" s="66"/>
      <c r="D785" s="83"/>
      <c r="L785" s="75"/>
      <c r="R785" s="74"/>
      <c r="V785" s="26"/>
      <c r="X785" s="78"/>
      <c r="AF785" s="75"/>
      <c r="AH785" s="26"/>
      <c r="AJ785" s="26"/>
      <c r="AK785" s="26"/>
      <c r="AL785" s="75"/>
      <c r="AN785" s="74"/>
      <c r="AO785" s="26"/>
      <c r="AP785" s="26"/>
      <c r="AQ785" s="26"/>
      <c r="AR785" s="26"/>
      <c r="AS785" s="26"/>
      <c r="AT785" s="26"/>
      <c r="AU785" s="26"/>
      <c r="AV785" s="26"/>
      <c r="AW785" s="26"/>
      <c r="AX785" s="26"/>
      <c r="AY785" s="26"/>
      <c r="AZ785" s="26"/>
      <c r="BA785" s="26"/>
      <c r="BB785" s="26"/>
      <c r="BD785" s="26"/>
    </row>
    <row r="786" ht="15.75" customHeight="1">
      <c r="C786" s="66"/>
      <c r="D786" s="83"/>
      <c r="L786" s="75"/>
      <c r="R786" s="74"/>
      <c r="V786" s="26"/>
      <c r="X786" s="78"/>
      <c r="AF786" s="75"/>
      <c r="AH786" s="26"/>
      <c r="AJ786" s="26"/>
      <c r="AK786" s="26"/>
      <c r="AL786" s="75"/>
      <c r="AN786" s="74"/>
      <c r="AO786" s="26"/>
      <c r="AP786" s="26"/>
      <c r="AQ786" s="26"/>
      <c r="AR786" s="26"/>
      <c r="AS786" s="26"/>
      <c r="AT786" s="26"/>
      <c r="AU786" s="26"/>
      <c r="AV786" s="26"/>
      <c r="AW786" s="26"/>
      <c r="AX786" s="26"/>
      <c r="AY786" s="26"/>
      <c r="AZ786" s="26"/>
      <c r="BA786" s="26"/>
      <c r="BB786" s="26"/>
      <c r="BD786" s="26"/>
    </row>
    <row r="787" ht="15.75" customHeight="1">
      <c r="C787" s="66"/>
      <c r="D787" s="83"/>
      <c r="L787" s="75"/>
      <c r="R787" s="74"/>
      <c r="V787" s="26"/>
      <c r="X787" s="78"/>
      <c r="AF787" s="75"/>
      <c r="AH787" s="26"/>
      <c r="AJ787" s="26"/>
      <c r="AK787" s="26"/>
      <c r="AL787" s="75"/>
      <c r="AN787" s="74"/>
      <c r="AO787" s="26"/>
      <c r="AP787" s="26"/>
      <c r="AQ787" s="26"/>
      <c r="AR787" s="26"/>
      <c r="AS787" s="26"/>
      <c r="AT787" s="26"/>
      <c r="AU787" s="26"/>
      <c r="AV787" s="26"/>
      <c r="AW787" s="26"/>
      <c r="AX787" s="26"/>
      <c r="AY787" s="26"/>
      <c r="AZ787" s="26"/>
      <c r="BA787" s="26"/>
      <c r="BB787" s="26"/>
      <c r="BD787" s="26"/>
    </row>
    <row r="788" ht="15.75" customHeight="1">
      <c r="C788" s="66"/>
      <c r="D788" s="83"/>
      <c r="L788" s="75"/>
      <c r="R788" s="74"/>
      <c r="V788" s="26"/>
      <c r="X788" s="78"/>
      <c r="AF788" s="75"/>
      <c r="AH788" s="26"/>
      <c r="AJ788" s="26"/>
      <c r="AK788" s="26"/>
      <c r="AL788" s="75"/>
      <c r="AN788" s="74"/>
      <c r="AO788" s="26"/>
      <c r="AP788" s="26"/>
      <c r="AQ788" s="26"/>
      <c r="AR788" s="26"/>
      <c r="AS788" s="26"/>
      <c r="AT788" s="26"/>
      <c r="AU788" s="26"/>
      <c r="AV788" s="26"/>
      <c r="AW788" s="26"/>
      <c r="AX788" s="26"/>
      <c r="AY788" s="26"/>
      <c r="AZ788" s="26"/>
      <c r="BA788" s="26"/>
      <c r="BB788" s="26"/>
      <c r="BD788" s="26"/>
    </row>
    <row r="789" ht="15.75" customHeight="1">
      <c r="C789" s="66"/>
      <c r="D789" s="83"/>
      <c r="L789" s="75"/>
      <c r="R789" s="74"/>
      <c r="V789" s="26"/>
      <c r="X789" s="78"/>
      <c r="AF789" s="75"/>
      <c r="AH789" s="26"/>
      <c r="AJ789" s="26"/>
      <c r="AK789" s="26"/>
      <c r="AL789" s="75"/>
      <c r="AN789" s="74"/>
      <c r="AO789" s="26"/>
      <c r="AP789" s="26"/>
      <c r="AQ789" s="26"/>
      <c r="AR789" s="26"/>
      <c r="AS789" s="26"/>
      <c r="AT789" s="26"/>
      <c r="AU789" s="26"/>
      <c r="AV789" s="26"/>
      <c r="AW789" s="26"/>
      <c r="AX789" s="26"/>
      <c r="AY789" s="26"/>
      <c r="AZ789" s="26"/>
      <c r="BA789" s="26"/>
      <c r="BB789" s="26"/>
      <c r="BD789" s="26"/>
    </row>
    <row r="790" ht="15.75" customHeight="1">
      <c r="C790" s="66"/>
      <c r="D790" s="83"/>
      <c r="L790" s="75"/>
      <c r="R790" s="74"/>
      <c r="V790" s="26"/>
      <c r="X790" s="78"/>
      <c r="AF790" s="75"/>
      <c r="AH790" s="26"/>
      <c r="AJ790" s="26"/>
      <c r="AK790" s="26"/>
      <c r="AL790" s="75"/>
      <c r="AN790" s="74"/>
      <c r="AO790" s="26"/>
      <c r="AP790" s="26"/>
      <c r="AQ790" s="26"/>
      <c r="AR790" s="26"/>
      <c r="AS790" s="26"/>
      <c r="AT790" s="26"/>
      <c r="AU790" s="26"/>
      <c r="AV790" s="26"/>
      <c r="AW790" s="26"/>
      <c r="AX790" s="26"/>
      <c r="AY790" s="26"/>
      <c r="AZ790" s="26"/>
      <c r="BA790" s="26"/>
      <c r="BB790" s="26"/>
      <c r="BD790" s="26"/>
    </row>
    <row r="791" ht="15.75" customHeight="1">
      <c r="C791" s="66"/>
      <c r="D791" s="83"/>
      <c r="L791" s="75"/>
      <c r="R791" s="74"/>
      <c r="V791" s="26"/>
      <c r="X791" s="78"/>
      <c r="AF791" s="75"/>
      <c r="AH791" s="26"/>
      <c r="AJ791" s="26"/>
      <c r="AK791" s="26"/>
      <c r="AL791" s="75"/>
      <c r="AN791" s="74"/>
      <c r="AO791" s="26"/>
      <c r="AP791" s="26"/>
      <c r="AQ791" s="26"/>
      <c r="AR791" s="26"/>
      <c r="AS791" s="26"/>
      <c r="AT791" s="26"/>
      <c r="AU791" s="26"/>
      <c r="AV791" s="26"/>
      <c r="AW791" s="26"/>
      <c r="AX791" s="26"/>
      <c r="AY791" s="26"/>
      <c r="AZ791" s="26"/>
      <c r="BA791" s="26"/>
      <c r="BB791" s="26"/>
      <c r="BD791" s="26"/>
    </row>
    <row r="792" ht="15.75" customHeight="1">
      <c r="C792" s="66"/>
      <c r="D792" s="83"/>
      <c r="L792" s="75"/>
      <c r="R792" s="74"/>
      <c r="V792" s="26"/>
      <c r="X792" s="78"/>
      <c r="AF792" s="75"/>
      <c r="AH792" s="26"/>
      <c r="AJ792" s="26"/>
      <c r="AK792" s="26"/>
      <c r="AL792" s="75"/>
      <c r="AN792" s="74"/>
      <c r="AO792" s="26"/>
      <c r="AP792" s="26"/>
      <c r="AQ792" s="26"/>
      <c r="AR792" s="26"/>
      <c r="AS792" s="26"/>
      <c r="AT792" s="26"/>
      <c r="AU792" s="26"/>
      <c r="AV792" s="26"/>
      <c r="AW792" s="26"/>
      <c r="AX792" s="26"/>
      <c r="AY792" s="26"/>
      <c r="AZ792" s="26"/>
      <c r="BA792" s="26"/>
      <c r="BB792" s="26"/>
      <c r="BD792" s="26"/>
    </row>
    <row r="793" ht="15.75" customHeight="1">
      <c r="C793" s="66"/>
      <c r="D793" s="83"/>
      <c r="L793" s="75"/>
      <c r="R793" s="74"/>
      <c r="V793" s="26"/>
      <c r="X793" s="78"/>
      <c r="AF793" s="75"/>
      <c r="AH793" s="26"/>
      <c r="AJ793" s="26"/>
      <c r="AK793" s="26"/>
      <c r="AL793" s="75"/>
      <c r="AN793" s="74"/>
      <c r="AO793" s="26"/>
      <c r="AP793" s="26"/>
      <c r="AQ793" s="26"/>
      <c r="AR793" s="26"/>
      <c r="AS793" s="26"/>
      <c r="AT793" s="26"/>
      <c r="AU793" s="26"/>
      <c r="AV793" s="26"/>
      <c r="AW793" s="26"/>
      <c r="AX793" s="26"/>
      <c r="AY793" s="26"/>
      <c r="AZ793" s="26"/>
      <c r="BA793" s="26"/>
      <c r="BB793" s="26"/>
      <c r="BD793" s="26"/>
    </row>
    <row r="794" ht="15.75" customHeight="1">
      <c r="C794" s="66"/>
      <c r="D794" s="83"/>
      <c r="L794" s="75"/>
      <c r="R794" s="74"/>
      <c r="V794" s="26"/>
      <c r="X794" s="78"/>
      <c r="AF794" s="75"/>
      <c r="AH794" s="26"/>
      <c r="AJ794" s="26"/>
      <c r="AK794" s="26"/>
      <c r="AL794" s="75"/>
      <c r="AN794" s="74"/>
      <c r="AO794" s="26"/>
      <c r="AP794" s="26"/>
      <c r="AQ794" s="26"/>
      <c r="AR794" s="26"/>
      <c r="AS794" s="26"/>
      <c r="AT794" s="26"/>
      <c r="AU794" s="26"/>
      <c r="AV794" s="26"/>
      <c r="AW794" s="26"/>
      <c r="AX794" s="26"/>
      <c r="AY794" s="26"/>
      <c r="AZ794" s="26"/>
      <c r="BA794" s="26"/>
      <c r="BB794" s="26"/>
      <c r="BD794" s="26"/>
    </row>
    <row r="795" ht="15.75" customHeight="1">
      <c r="C795" s="66"/>
      <c r="D795" s="83"/>
      <c r="L795" s="75"/>
      <c r="R795" s="74"/>
      <c r="V795" s="26"/>
      <c r="X795" s="78"/>
      <c r="AF795" s="75"/>
      <c r="AH795" s="26"/>
      <c r="AJ795" s="26"/>
      <c r="AK795" s="26"/>
      <c r="AL795" s="75"/>
      <c r="AN795" s="74"/>
      <c r="AO795" s="26"/>
      <c r="AP795" s="26"/>
      <c r="AQ795" s="26"/>
      <c r="AR795" s="26"/>
      <c r="AS795" s="26"/>
      <c r="AT795" s="26"/>
      <c r="AU795" s="26"/>
      <c r="AV795" s="26"/>
      <c r="AW795" s="26"/>
      <c r="AX795" s="26"/>
      <c r="AY795" s="26"/>
      <c r="AZ795" s="26"/>
      <c r="BA795" s="26"/>
      <c r="BB795" s="26"/>
      <c r="BD795" s="26"/>
    </row>
    <row r="796" ht="15.75" customHeight="1">
      <c r="C796" s="66"/>
      <c r="D796" s="83"/>
      <c r="L796" s="75"/>
      <c r="R796" s="74"/>
      <c r="V796" s="26"/>
      <c r="X796" s="78"/>
      <c r="AF796" s="75"/>
      <c r="AH796" s="26"/>
      <c r="AJ796" s="26"/>
      <c r="AK796" s="26"/>
      <c r="AL796" s="75"/>
      <c r="AN796" s="74"/>
      <c r="AO796" s="26"/>
      <c r="AP796" s="26"/>
      <c r="AQ796" s="26"/>
      <c r="AR796" s="26"/>
      <c r="AS796" s="26"/>
      <c r="AT796" s="26"/>
      <c r="AU796" s="26"/>
      <c r="AV796" s="26"/>
      <c r="AW796" s="26"/>
      <c r="AX796" s="26"/>
      <c r="AY796" s="26"/>
      <c r="AZ796" s="26"/>
      <c r="BA796" s="26"/>
      <c r="BB796" s="26"/>
      <c r="BD796" s="26"/>
    </row>
    <row r="797" ht="15.75" customHeight="1">
      <c r="C797" s="66"/>
      <c r="D797" s="83"/>
      <c r="L797" s="75"/>
      <c r="R797" s="74"/>
      <c r="V797" s="26"/>
      <c r="X797" s="78"/>
      <c r="AF797" s="75"/>
      <c r="AH797" s="26"/>
      <c r="AJ797" s="26"/>
      <c r="AK797" s="26"/>
      <c r="AL797" s="75"/>
      <c r="AN797" s="74"/>
      <c r="AO797" s="26"/>
      <c r="AP797" s="26"/>
      <c r="AQ797" s="26"/>
      <c r="AR797" s="26"/>
      <c r="AS797" s="26"/>
      <c r="AT797" s="26"/>
      <c r="AU797" s="26"/>
      <c r="AV797" s="26"/>
      <c r="AW797" s="26"/>
      <c r="AX797" s="26"/>
      <c r="AY797" s="26"/>
      <c r="AZ797" s="26"/>
      <c r="BA797" s="26"/>
      <c r="BB797" s="26"/>
      <c r="BD797" s="26"/>
    </row>
    <row r="798" ht="15.75" customHeight="1">
      <c r="C798" s="66"/>
      <c r="D798" s="83"/>
      <c r="L798" s="75"/>
      <c r="R798" s="74"/>
      <c r="V798" s="26"/>
      <c r="X798" s="78"/>
      <c r="AF798" s="75"/>
      <c r="AH798" s="26"/>
      <c r="AJ798" s="26"/>
      <c r="AK798" s="26"/>
      <c r="AL798" s="75"/>
      <c r="AN798" s="74"/>
      <c r="AO798" s="26"/>
      <c r="AP798" s="26"/>
      <c r="AQ798" s="26"/>
      <c r="AR798" s="26"/>
      <c r="AS798" s="26"/>
      <c r="AT798" s="26"/>
      <c r="AU798" s="26"/>
      <c r="AV798" s="26"/>
      <c r="AW798" s="26"/>
      <c r="AX798" s="26"/>
      <c r="AY798" s="26"/>
      <c r="AZ798" s="26"/>
      <c r="BA798" s="26"/>
      <c r="BB798" s="26"/>
      <c r="BD798" s="26"/>
    </row>
    <row r="799" ht="15.75" customHeight="1">
      <c r="C799" s="66"/>
      <c r="D799" s="83"/>
      <c r="L799" s="75"/>
      <c r="R799" s="74"/>
      <c r="V799" s="26"/>
      <c r="X799" s="78"/>
      <c r="AF799" s="75"/>
      <c r="AH799" s="26"/>
      <c r="AJ799" s="26"/>
      <c r="AK799" s="26"/>
      <c r="AL799" s="75"/>
      <c r="AN799" s="74"/>
      <c r="AO799" s="26"/>
      <c r="AP799" s="26"/>
      <c r="AQ799" s="26"/>
      <c r="AR799" s="26"/>
      <c r="AS799" s="26"/>
      <c r="AT799" s="26"/>
      <c r="AU799" s="26"/>
      <c r="AV799" s="26"/>
      <c r="AW799" s="26"/>
      <c r="AX799" s="26"/>
      <c r="AY799" s="26"/>
      <c r="AZ799" s="26"/>
      <c r="BA799" s="26"/>
      <c r="BB799" s="26"/>
      <c r="BD799" s="26"/>
    </row>
    <row r="800" ht="15.75" customHeight="1">
      <c r="C800" s="66"/>
      <c r="D800" s="83"/>
      <c r="L800" s="75"/>
      <c r="R800" s="74"/>
      <c r="V800" s="26"/>
      <c r="X800" s="78"/>
      <c r="AF800" s="75"/>
      <c r="AH800" s="26"/>
      <c r="AJ800" s="26"/>
      <c r="AK800" s="26"/>
      <c r="AL800" s="75"/>
      <c r="AN800" s="74"/>
      <c r="AO800" s="26"/>
      <c r="AP800" s="26"/>
      <c r="AQ800" s="26"/>
      <c r="AR800" s="26"/>
      <c r="AS800" s="26"/>
      <c r="AT800" s="26"/>
      <c r="AU800" s="26"/>
      <c r="AV800" s="26"/>
      <c r="AW800" s="26"/>
      <c r="AX800" s="26"/>
      <c r="AY800" s="26"/>
      <c r="AZ800" s="26"/>
      <c r="BA800" s="26"/>
      <c r="BB800" s="26"/>
      <c r="BD800" s="26"/>
    </row>
    <row r="801" ht="15.75" customHeight="1">
      <c r="C801" s="66"/>
      <c r="D801" s="83"/>
      <c r="L801" s="75"/>
      <c r="R801" s="74"/>
      <c r="V801" s="26"/>
      <c r="X801" s="78"/>
      <c r="AF801" s="75"/>
      <c r="AH801" s="26"/>
      <c r="AJ801" s="26"/>
      <c r="AK801" s="26"/>
      <c r="AL801" s="75"/>
      <c r="AN801" s="74"/>
      <c r="AO801" s="26"/>
      <c r="AP801" s="26"/>
      <c r="AQ801" s="26"/>
      <c r="AR801" s="26"/>
      <c r="AS801" s="26"/>
      <c r="AT801" s="26"/>
      <c r="AU801" s="26"/>
      <c r="AV801" s="26"/>
      <c r="AW801" s="26"/>
      <c r="AX801" s="26"/>
      <c r="AY801" s="26"/>
      <c r="AZ801" s="26"/>
      <c r="BA801" s="26"/>
      <c r="BB801" s="26"/>
      <c r="BD801" s="26"/>
    </row>
    <row r="802" ht="15.75" customHeight="1">
      <c r="C802" s="66"/>
      <c r="D802" s="83"/>
      <c r="L802" s="75"/>
      <c r="R802" s="74"/>
      <c r="V802" s="26"/>
      <c r="X802" s="78"/>
      <c r="AF802" s="75"/>
      <c r="AH802" s="26"/>
      <c r="AJ802" s="26"/>
      <c r="AK802" s="26"/>
      <c r="AL802" s="75"/>
      <c r="AN802" s="74"/>
      <c r="AO802" s="26"/>
      <c r="AP802" s="26"/>
      <c r="AQ802" s="26"/>
      <c r="AR802" s="26"/>
      <c r="AS802" s="26"/>
      <c r="AT802" s="26"/>
      <c r="AU802" s="26"/>
      <c r="AV802" s="26"/>
      <c r="AW802" s="26"/>
      <c r="AX802" s="26"/>
      <c r="AY802" s="26"/>
      <c r="AZ802" s="26"/>
      <c r="BA802" s="26"/>
      <c r="BB802" s="26"/>
      <c r="BD802" s="26"/>
    </row>
    <row r="803" ht="15.75" customHeight="1">
      <c r="C803" s="66"/>
      <c r="D803" s="83"/>
      <c r="L803" s="75"/>
      <c r="R803" s="74"/>
      <c r="V803" s="26"/>
      <c r="X803" s="78"/>
      <c r="AF803" s="75"/>
      <c r="AH803" s="26"/>
      <c r="AJ803" s="26"/>
      <c r="AK803" s="26"/>
      <c r="AL803" s="75"/>
      <c r="AN803" s="74"/>
      <c r="AO803" s="26"/>
      <c r="AP803" s="26"/>
      <c r="AQ803" s="26"/>
      <c r="AR803" s="26"/>
      <c r="AS803" s="26"/>
      <c r="AT803" s="26"/>
      <c r="AU803" s="26"/>
      <c r="AV803" s="26"/>
      <c r="AW803" s="26"/>
      <c r="AX803" s="26"/>
      <c r="AY803" s="26"/>
      <c r="AZ803" s="26"/>
      <c r="BA803" s="26"/>
      <c r="BB803" s="26"/>
      <c r="BD803" s="26"/>
    </row>
    <row r="804" ht="15.75" customHeight="1">
      <c r="C804" s="66"/>
      <c r="D804" s="83"/>
      <c r="L804" s="75"/>
      <c r="R804" s="74"/>
      <c r="V804" s="26"/>
      <c r="X804" s="78"/>
      <c r="AF804" s="75"/>
      <c r="AH804" s="26"/>
      <c r="AJ804" s="26"/>
      <c r="AK804" s="26"/>
      <c r="AL804" s="75"/>
      <c r="AN804" s="74"/>
      <c r="AO804" s="26"/>
      <c r="AP804" s="26"/>
      <c r="AQ804" s="26"/>
      <c r="AR804" s="26"/>
      <c r="AS804" s="26"/>
      <c r="AT804" s="26"/>
      <c r="AU804" s="26"/>
      <c r="AV804" s="26"/>
      <c r="AW804" s="26"/>
      <c r="AX804" s="26"/>
      <c r="AY804" s="26"/>
      <c r="AZ804" s="26"/>
      <c r="BA804" s="26"/>
      <c r="BB804" s="26"/>
      <c r="BD804" s="26"/>
    </row>
    <row r="805" ht="15.75" customHeight="1">
      <c r="C805" s="66"/>
      <c r="D805" s="83"/>
      <c r="L805" s="75"/>
      <c r="R805" s="74"/>
      <c r="V805" s="26"/>
      <c r="X805" s="78"/>
      <c r="AF805" s="75"/>
      <c r="AH805" s="26"/>
      <c r="AJ805" s="26"/>
      <c r="AK805" s="26"/>
      <c r="AL805" s="75"/>
      <c r="AN805" s="74"/>
      <c r="AO805" s="26"/>
      <c r="AP805" s="26"/>
      <c r="AQ805" s="26"/>
      <c r="AR805" s="26"/>
      <c r="AS805" s="26"/>
      <c r="AT805" s="26"/>
      <c r="AU805" s="26"/>
      <c r="AV805" s="26"/>
      <c r="AW805" s="26"/>
      <c r="AX805" s="26"/>
      <c r="AY805" s="26"/>
      <c r="AZ805" s="26"/>
      <c r="BA805" s="26"/>
      <c r="BB805" s="26"/>
      <c r="BD805" s="26"/>
    </row>
    <row r="806" ht="15.75" customHeight="1">
      <c r="C806" s="66"/>
      <c r="D806" s="83"/>
      <c r="L806" s="75"/>
      <c r="R806" s="74"/>
      <c r="V806" s="26"/>
      <c r="X806" s="78"/>
      <c r="AF806" s="75"/>
      <c r="AH806" s="26"/>
      <c r="AJ806" s="26"/>
      <c r="AK806" s="26"/>
      <c r="AL806" s="75"/>
      <c r="AN806" s="74"/>
      <c r="AO806" s="26"/>
      <c r="AP806" s="26"/>
      <c r="AQ806" s="26"/>
      <c r="AR806" s="26"/>
      <c r="AS806" s="26"/>
      <c r="AT806" s="26"/>
      <c r="AU806" s="26"/>
      <c r="AV806" s="26"/>
      <c r="AW806" s="26"/>
      <c r="AX806" s="26"/>
      <c r="AY806" s="26"/>
      <c r="AZ806" s="26"/>
      <c r="BA806" s="26"/>
      <c r="BB806" s="26"/>
      <c r="BD806" s="26"/>
    </row>
    <row r="807" ht="15.75" customHeight="1">
      <c r="C807" s="66"/>
      <c r="D807" s="83"/>
      <c r="L807" s="75"/>
      <c r="R807" s="74"/>
      <c r="V807" s="26"/>
      <c r="X807" s="78"/>
      <c r="AF807" s="75"/>
      <c r="AH807" s="26"/>
      <c r="AJ807" s="26"/>
      <c r="AK807" s="26"/>
      <c r="AL807" s="75"/>
      <c r="AN807" s="74"/>
      <c r="AO807" s="26"/>
      <c r="AP807" s="26"/>
      <c r="AQ807" s="26"/>
      <c r="AR807" s="26"/>
      <c r="AS807" s="26"/>
      <c r="AT807" s="26"/>
      <c r="AU807" s="26"/>
      <c r="AV807" s="26"/>
      <c r="AW807" s="26"/>
      <c r="AX807" s="26"/>
      <c r="AY807" s="26"/>
      <c r="AZ807" s="26"/>
      <c r="BA807" s="26"/>
      <c r="BB807" s="26"/>
      <c r="BD807" s="26"/>
    </row>
    <row r="808" ht="15.75" customHeight="1">
      <c r="C808" s="66"/>
      <c r="D808" s="83"/>
      <c r="L808" s="75"/>
      <c r="R808" s="74"/>
      <c r="V808" s="26"/>
      <c r="X808" s="78"/>
      <c r="AF808" s="75"/>
      <c r="AH808" s="26"/>
      <c r="AJ808" s="26"/>
      <c r="AK808" s="26"/>
      <c r="AL808" s="75"/>
      <c r="AN808" s="74"/>
      <c r="AO808" s="26"/>
      <c r="AP808" s="26"/>
      <c r="AQ808" s="26"/>
      <c r="AR808" s="26"/>
      <c r="AS808" s="26"/>
      <c r="AT808" s="26"/>
      <c r="AU808" s="26"/>
      <c r="AV808" s="26"/>
      <c r="AW808" s="26"/>
      <c r="AX808" s="26"/>
      <c r="AY808" s="26"/>
      <c r="AZ808" s="26"/>
      <c r="BA808" s="26"/>
      <c r="BB808" s="26"/>
      <c r="BD808" s="26"/>
    </row>
    <row r="809" ht="15.75" customHeight="1">
      <c r="C809" s="66"/>
      <c r="D809" s="83"/>
      <c r="L809" s="75"/>
      <c r="R809" s="74"/>
      <c r="V809" s="26"/>
      <c r="X809" s="78"/>
      <c r="AF809" s="75"/>
      <c r="AH809" s="26"/>
      <c r="AJ809" s="26"/>
      <c r="AK809" s="26"/>
      <c r="AL809" s="75"/>
      <c r="AN809" s="74"/>
      <c r="AO809" s="26"/>
      <c r="AP809" s="26"/>
      <c r="AQ809" s="26"/>
      <c r="AR809" s="26"/>
      <c r="AS809" s="26"/>
      <c r="AT809" s="26"/>
      <c r="AU809" s="26"/>
      <c r="AV809" s="26"/>
      <c r="AW809" s="26"/>
      <c r="AX809" s="26"/>
      <c r="AY809" s="26"/>
      <c r="AZ809" s="26"/>
      <c r="BA809" s="26"/>
      <c r="BB809" s="26"/>
      <c r="BD809" s="26"/>
    </row>
    <row r="810" ht="15.75" customHeight="1">
      <c r="C810" s="66"/>
      <c r="D810" s="83"/>
      <c r="L810" s="75"/>
      <c r="R810" s="74"/>
      <c r="V810" s="26"/>
      <c r="X810" s="78"/>
      <c r="AF810" s="75"/>
      <c r="AH810" s="26"/>
      <c r="AJ810" s="26"/>
      <c r="AK810" s="26"/>
      <c r="AL810" s="75"/>
      <c r="AN810" s="74"/>
      <c r="AO810" s="26"/>
      <c r="AP810" s="26"/>
      <c r="AQ810" s="26"/>
      <c r="AR810" s="26"/>
      <c r="AS810" s="26"/>
      <c r="AT810" s="26"/>
      <c r="AU810" s="26"/>
      <c r="AV810" s="26"/>
      <c r="AW810" s="26"/>
      <c r="AX810" s="26"/>
      <c r="AY810" s="26"/>
      <c r="AZ810" s="26"/>
      <c r="BA810" s="26"/>
      <c r="BB810" s="26"/>
      <c r="BD810" s="26"/>
    </row>
    <row r="811" ht="15.75" customHeight="1">
      <c r="C811" s="66"/>
      <c r="D811" s="83"/>
      <c r="L811" s="75"/>
      <c r="R811" s="74"/>
      <c r="V811" s="26"/>
      <c r="X811" s="78"/>
      <c r="AF811" s="75"/>
      <c r="AH811" s="26"/>
      <c r="AJ811" s="26"/>
      <c r="AK811" s="26"/>
      <c r="AL811" s="75"/>
      <c r="AN811" s="74"/>
      <c r="AO811" s="26"/>
      <c r="AP811" s="26"/>
      <c r="AQ811" s="26"/>
      <c r="AR811" s="26"/>
      <c r="AS811" s="26"/>
      <c r="AT811" s="26"/>
      <c r="AU811" s="26"/>
      <c r="AV811" s="26"/>
      <c r="AW811" s="26"/>
      <c r="AX811" s="26"/>
      <c r="AY811" s="26"/>
      <c r="AZ811" s="26"/>
      <c r="BA811" s="26"/>
      <c r="BB811" s="26"/>
      <c r="BD811" s="26"/>
    </row>
    <row r="812" ht="15.75" customHeight="1">
      <c r="C812" s="66"/>
      <c r="D812" s="83"/>
      <c r="L812" s="75"/>
      <c r="R812" s="74"/>
      <c r="V812" s="26"/>
      <c r="X812" s="78"/>
      <c r="AF812" s="75"/>
      <c r="AH812" s="26"/>
      <c r="AJ812" s="26"/>
      <c r="AK812" s="26"/>
      <c r="AL812" s="75"/>
      <c r="AN812" s="74"/>
      <c r="AO812" s="26"/>
      <c r="AP812" s="26"/>
      <c r="AQ812" s="26"/>
      <c r="AR812" s="26"/>
      <c r="AS812" s="26"/>
      <c r="AT812" s="26"/>
      <c r="AU812" s="26"/>
      <c r="AV812" s="26"/>
      <c r="AW812" s="26"/>
      <c r="AX812" s="26"/>
      <c r="AY812" s="26"/>
      <c r="AZ812" s="26"/>
      <c r="BA812" s="26"/>
      <c r="BB812" s="26"/>
      <c r="BD812" s="26"/>
    </row>
    <row r="813" ht="15.75" customHeight="1">
      <c r="C813" s="66"/>
      <c r="D813" s="83"/>
      <c r="L813" s="75"/>
      <c r="R813" s="74"/>
      <c r="V813" s="26"/>
      <c r="X813" s="78"/>
      <c r="AF813" s="75"/>
      <c r="AH813" s="26"/>
      <c r="AJ813" s="26"/>
      <c r="AK813" s="26"/>
      <c r="AL813" s="75"/>
      <c r="AN813" s="74"/>
      <c r="AO813" s="26"/>
      <c r="AP813" s="26"/>
      <c r="AQ813" s="26"/>
      <c r="AR813" s="26"/>
      <c r="AS813" s="26"/>
      <c r="AT813" s="26"/>
      <c r="AU813" s="26"/>
      <c r="AV813" s="26"/>
      <c r="AW813" s="26"/>
      <c r="AX813" s="26"/>
      <c r="AY813" s="26"/>
      <c r="AZ813" s="26"/>
      <c r="BA813" s="26"/>
      <c r="BB813" s="26"/>
      <c r="BD813" s="26"/>
    </row>
    <row r="814" ht="15.75" customHeight="1">
      <c r="C814" s="66"/>
      <c r="D814" s="83"/>
      <c r="L814" s="75"/>
      <c r="R814" s="74"/>
      <c r="V814" s="26"/>
      <c r="X814" s="78"/>
      <c r="AF814" s="75"/>
      <c r="AH814" s="26"/>
      <c r="AJ814" s="26"/>
      <c r="AK814" s="26"/>
      <c r="AL814" s="75"/>
      <c r="AN814" s="74"/>
      <c r="AO814" s="26"/>
      <c r="AP814" s="26"/>
      <c r="AQ814" s="26"/>
      <c r="AR814" s="26"/>
      <c r="AS814" s="26"/>
      <c r="AT814" s="26"/>
      <c r="AU814" s="26"/>
      <c r="AV814" s="26"/>
      <c r="AW814" s="26"/>
      <c r="AX814" s="26"/>
      <c r="AY814" s="26"/>
      <c r="AZ814" s="26"/>
      <c r="BA814" s="26"/>
      <c r="BB814" s="26"/>
      <c r="BD814" s="26"/>
    </row>
    <row r="815" ht="15.75" customHeight="1">
      <c r="C815" s="66"/>
      <c r="D815" s="83"/>
      <c r="L815" s="75"/>
      <c r="R815" s="74"/>
      <c r="V815" s="26"/>
      <c r="X815" s="78"/>
      <c r="AF815" s="75"/>
      <c r="AH815" s="26"/>
      <c r="AJ815" s="26"/>
      <c r="AK815" s="26"/>
      <c r="AL815" s="75"/>
      <c r="AN815" s="74"/>
      <c r="AO815" s="26"/>
      <c r="AP815" s="26"/>
      <c r="AQ815" s="26"/>
      <c r="AR815" s="26"/>
      <c r="AS815" s="26"/>
      <c r="AT815" s="26"/>
      <c r="AU815" s="26"/>
      <c r="AV815" s="26"/>
      <c r="AW815" s="26"/>
      <c r="AX815" s="26"/>
      <c r="AY815" s="26"/>
      <c r="AZ815" s="26"/>
      <c r="BA815" s="26"/>
      <c r="BB815" s="26"/>
      <c r="BD815" s="26"/>
    </row>
    <row r="816" ht="15.75" customHeight="1">
      <c r="C816" s="66"/>
      <c r="D816" s="83"/>
      <c r="L816" s="75"/>
      <c r="R816" s="74"/>
      <c r="V816" s="26"/>
      <c r="X816" s="78"/>
      <c r="AF816" s="75"/>
      <c r="AH816" s="26"/>
      <c r="AJ816" s="26"/>
      <c r="AK816" s="26"/>
      <c r="AL816" s="75"/>
      <c r="AN816" s="74"/>
      <c r="AO816" s="26"/>
      <c r="AP816" s="26"/>
      <c r="AQ816" s="26"/>
      <c r="AR816" s="26"/>
      <c r="AS816" s="26"/>
      <c r="AT816" s="26"/>
      <c r="AU816" s="26"/>
      <c r="AV816" s="26"/>
      <c r="AW816" s="26"/>
      <c r="AX816" s="26"/>
      <c r="AY816" s="26"/>
      <c r="AZ816" s="26"/>
      <c r="BA816" s="26"/>
      <c r="BB816" s="26"/>
      <c r="BD816" s="26"/>
    </row>
    <row r="817" ht="15.75" customHeight="1">
      <c r="C817" s="66"/>
      <c r="D817" s="83"/>
      <c r="L817" s="75"/>
      <c r="R817" s="74"/>
      <c r="V817" s="26"/>
      <c r="X817" s="78"/>
      <c r="AF817" s="75"/>
      <c r="AH817" s="26"/>
      <c r="AJ817" s="26"/>
      <c r="AK817" s="26"/>
      <c r="AL817" s="75"/>
      <c r="AN817" s="74"/>
      <c r="AO817" s="26"/>
      <c r="AP817" s="26"/>
      <c r="AQ817" s="26"/>
      <c r="AR817" s="26"/>
      <c r="AS817" s="26"/>
      <c r="AT817" s="26"/>
      <c r="AU817" s="26"/>
      <c r="AV817" s="26"/>
      <c r="AW817" s="26"/>
      <c r="AX817" s="26"/>
      <c r="AY817" s="26"/>
      <c r="AZ817" s="26"/>
      <c r="BA817" s="26"/>
      <c r="BB817" s="26"/>
      <c r="BD817" s="26"/>
    </row>
    <row r="818" ht="15.75" customHeight="1">
      <c r="C818" s="66"/>
      <c r="D818" s="83"/>
      <c r="L818" s="75"/>
      <c r="R818" s="74"/>
      <c r="V818" s="26"/>
      <c r="X818" s="78"/>
      <c r="AF818" s="75"/>
      <c r="AH818" s="26"/>
      <c r="AJ818" s="26"/>
      <c r="AK818" s="26"/>
      <c r="AL818" s="75"/>
      <c r="AN818" s="74"/>
      <c r="AO818" s="26"/>
      <c r="AP818" s="26"/>
      <c r="AQ818" s="26"/>
      <c r="AR818" s="26"/>
      <c r="AS818" s="26"/>
      <c r="AT818" s="26"/>
      <c r="AU818" s="26"/>
      <c r="AV818" s="26"/>
      <c r="AW818" s="26"/>
      <c r="AX818" s="26"/>
      <c r="AY818" s="26"/>
      <c r="AZ818" s="26"/>
      <c r="BA818" s="26"/>
      <c r="BB818" s="26"/>
      <c r="BD818" s="26"/>
    </row>
    <row r="819" ht="15.75" customHeight="1">
      <c r="C819" s="66"/>
      <c r="D819" s="83"/>
      <c r="L819" s="75"/>
      <c r="R819" s="74"/>
      <c r="V819" s="26"/>
      <c r="X819" s="78"/>
      <c r="AF819" s="75"/>
      <c r="AH819" s="26"/>
      <c r="AJ819" s="26"/>
      <c r="AK819" s="26"/>
      <c r="AL819" s="75"/>
      <c r="AN819" s="74"/>
      <c r="AO819" s="26"/>
      <c r="AP819" s="26"/>
      <c r="AQ819" s="26"/>
      <c r="AR819" s="26"/>
      <c r="AS819" s="26"/>
      <c r="AT819" s="26"/>
      <c r="AU819" s="26"/>
      <c r="AV819" s="26"/>
      <c r="AW819" s="26"/>
      <c r="AX819" s="26"/>
      <c r="AY819" s="26"/>
      <c r="AZ819" s="26"/>
      <c r="BA819" s="26"/>
      <c r="BB819" s="26"/>
      <c r="BD819" s="26"/>
    </row>
    <row r="820" ht="15.75" customHeight="1">
      <c r="C820" s="66"/>
      <c r="D820" s="83"/>
      <c r="L820" s="75"/>
      <c r="R820" s="74"/>
      <c r="V820" s="26"/>
      <c r="X820" s="78"/>
      <c r="AF820" s="75"/>
      <c r="AH820" s="26"/>
      <c r="AJ820" s="26"/>
      <c r="AK820" s="26"/>
      <c r="AL820" s="75"/>
      <c r="AN820" s="74"/>
      <c r="AO820" s="26"/>
      <c r="AP820" s="26"/>
      <c r="AQ820" s="26"/>
      <c r="AR820" s="26"/>
      <c r="AS820" s="26"/>
      <c r="AT820" s="26"/>
      <c r="AU820" s="26"/>
      <c r="AV820" s="26"/>
      <c r="AW820" s="26"/>
      <c r="AX820" s="26"/>
      <c r="AY820" s="26"/>
      <c r="AZ820" s="26"/>
      <c r="BA820" s="26"/>
      <c r="BB820" s="26"/>
      <c r="BD820" s="26"/>
    </row>
    <row r="821" ht="15.75" customHeight="1">
      <c r="C821" s="66"/>
      <c r="D821" s="83"/>
      <c r="L821" s="75"/>
      <c r="R821" s="74"/>
      <c r="V821" s="26"/>
      <c r="X821" s="78"/>
      <c r="AF821" s="75"/>
      <c r="AH821" s="26"/>
      <c r="AJ821" s="26"/>
      <c r="AK821" s="26"/>
      <c r="AL821" s="75"/>
      <c r="AN821" s="74"/>
      <c r="AO821" s="26"/>
      <c r="AP821" s="26"/>
      <c r="AQ821" s="26"/>
      <c r="AR821" s="26"/>
      <c r="AS821" s="26"/>
      <c r="AT821" s="26"/>
      <c r="AU821" s="26"/>
      <c r="AV821" s="26"/>
      <c r="AW821" s="26"/>
      <c r="AX821" s="26"/>
      <c r="AY821" s="26"/>
      <c r="AZ821" s="26"/>
      <c r="BA821" s="26"/>
      <c r="BB821" s="26"/>
      <c r="BD821" s="26"/>
    </row>
    <row r="822" ht="15.75" customHeight="1">
      <c r="C822" s="66"/>
      <c r="D822" s="83"/>
      <c r="L822" s="75"/>
      <c r="R822" s="74"/>
      <c r="V822" s="26"/>
      <c r="X822" s="78"/>
      <c r="AF822" s="75"/>
      <c r="AH822" s="26"/>
      <c r="AJ822" s="26"/>
      <c r="AK822" s="26"/>
      <c r="AL822" s="75"/>
      <c r="AN822" s="74"/>
      <c r="AO822" s="26"/>
      <c r="AP822" s="26"/>
      <c r="AQ822" s="26"/>
      <c r="AR822" s="26"/>
      <c r="AS822" s="26"/>
      <c r="AT822" s="26"/>
      <c r="AU822" s="26"/>
      <c r="AV822" s="26"/>
      <c r="AW822" s="26"/>
      <c r="AX822" s="26"/>
      <c r="AY822" s="26"/>
      <c r="AZ822" s="26"/>
      <c r="BA822" s="26"/>
      <c r="BB822" s="26"/>
      <c r="BD822" s="26"/>
    </row>
    <row r="823" ht="15.75" customHeight="1">
      <c r="C823" s="66"/>
      <c r="D823" s="83"/>
      <c r="L823" s="75"/>
      <c r="R823" s="74"/>
      <c r="V823" s="26"/>
      <c r="X823" s="78"/>
      <c r="AF823" s="75"/>
      <c r="AH823" s="26"/>
      <c r="AJ823" s="26"/>
      <c r="AK823" s="26"/>
      <c r="AL823" s="75"/>
      <c r="AN823" s="74"/>
      <c r="AO823" s="26"/>
      <c r="AP823" s="26"/>
      <c r="AQ823" s="26"/>
      <c r="AR823" s="26"/>
      <c r="AS823" s="26"/>
      <c r="AT823" s="26"/>
      <c r="AU823" s="26"/>
      <c r="AV823" s="26"/>
      <c r="AW823" s="26"/>
      <c r="AX823" s="26"/>
      <c r="AY823" s="26"/>
      <c r="AZ823" s="26"/>
      <c r="BA823" s="26"/>
      <c r="BB823" s="26"/>
      <c r="BD823" s="26"/>
    </row>
    <row r="824" ht="15.75" customHeight="1">
      <c r="C824" s="66"/>
      <c r="D824" s="83"/>
      <c r="L824" s="75"/>
      <c r="R824" s="74"/>
      <c r="V824" s="26"/>
      <c r="X824" s="78"/>
      <c r="AF824" s="75"/>
      <c r="AH824" s="26"/>
      <c r="AJ824" s="26"/>
      <c r="AK824" s="26"/>
      <c r="AL824" s="75"/>
      <c r="AN824" s="74"/>
      <c r="AO824" s="26"/>
      <c r="AP824" s="26"/>
      <c r="AQ824" s="26"/>
      <c r="AR824" s="26"/>
      <c r="AS824" s="26"/>
      <c r="AT824" s="26"/>
      <c r="AU824" s="26"/>
      <c r="AV824" s="26"/>
      <c r="AW824" s="26"/>
      <c r="AX824" s="26"/>
      <c r="AY824" s="26"/>
      <c r="AZ824" s="26"/>
      <c r="BA824" s="26"/>
      <c r="BB824" s="26"/>
      <c r="BD824" s="26"/>
    </row>
    <row r="825" ht="15.75" customHeight="1">
      <c r="C825" s="66"/>
      <c r="D825" s="83"/>
      <c r="L825" s="75"/>
      <c r="R825" s="74"/>
      <c r="V825" s="26"/>
      <c r="X825" s="78"/>
      <c r="AF825" s="75"/>
      <c r="AH825" s="26"/>
      <c r="AJ825" s="26"/>
      <c r="AK825" s="26"/>
      <c r="AL825" s="75"/>
      <c r="AN825" s="74"/>
      <c r="AO825" s="26"/>
      <c r="AP825" s="26"/>
      <c r="AQ825" s="26"/>
      <c r="AR825" s="26"/>
      <c r="AS825" s="26"/>
      <c r="AT825" s="26"/>
      <c r="AU825" s="26"/>
      <c r="AV825" s="26"/>
      <c r="AW825" s="26"/>
      <c r="AX825" s="26"/>
      <c r="AY825" s="26"/>
      <c r="AZ825" s="26"/>
      <c r="BA825" s="26"/>
      <c r="BB825" s="26"/>
      <c r="BD825" s="26"/>
    </row>
    <row r="826" ht="15.75" customHeight="1">
      <c r="C826" s="66"/>
      <c r="D826" s="83"/>
      <c r="L826" s="75"/>
      <c r="R826" s="74"/>
      <c r="V826" s="26"/>
      <c r="X826" s="78"/>
      <c r="AF826" s="75"/>
      <c r="AH826" s="26"/>
      <c r="AJ826" s="26"/>
      <c r="AK826" s="26"/>
      <c r="AL826" s="75"/>
      <c r="AN826" s="74"/>
      <c r="AO826" s="26"/>
      <c r="AP826" s="26"/>
      <c r="AQ826" s="26"/>
      <c r="AR826" s="26"/>
      <c r="AS826" s="26"/>
      <c r="AT826" s="26"/>
      <c r="AU826" s="26"/>
      <c r="AV826" s="26"/>
      <c r="AW826" s="26"/>
      <c r="AX826" s="26"/>
      <c r="AY826" s="26"/>
      <c r="AZ826" s="26"/>
      <c r="BA826" s="26"/>
      <c r="BB826" s="26"/>
      <c r="BD826" s="26"/>
    </row>
    <row r="827" ht="15.75" customHeight="1">
      <c r="C827" s="66"/>
      <c r="D827" s="83"/>
      <c r="L827" s="75"/>
      <c r="R827" s="74"/>
      <c r="V827" s="26"/>
      <c r="X827" s="78"/>
      <c r="AF827" s="75"/>
      <c r="AH827" s="26"/>
      <c r="AJ827" s="26"/>
      <c r="AK827" s="26"/>
      <c r="AL827" s="75"/>
      <c r="AN827" s="74"/>
      <c r="AO827" s="26"/>
      <c r="AP827" s="26"/>
      <c r="AQ827" s="26"/>
      <c r="AR827" s="26"/>
      <c r="AS827" s="26"/>
      <c r="AT827" s="26"/>
      <c r="AU827" s="26"/>
      <c r="AV827" s="26"/>
      <c r="AW827" s="26"/>
      <c r="AX827" s="26"/>
      <c r="AY827" s="26"/>
      <c r="AZ827" s="26"/>
      <c r="BA827" s="26"/>
      <c r="BB827" s="26"/>
      <c r="BD827" s="26"/>
    </row>
    <row r="828" ht="15.75" customHeight="1">
      <c r="C828" s="66"/>
      <c r="D828" s="83"/>
      <c r="L828" s="75"/>
      <c r="R828" s="74"/>
      <c r="V828" s="26"/>
      <c r="X828" s="78"/>
      <c r="AF828" s="75"/>
      <c r="AH828" s="26"/>
      <c r="AJ828" s="26"/>
      <c r="AK828" s="26"/>
      <c r="AL828" s="75"/>
      <c r="AN828" s="74"/>
      <c r="AO828" s="26"/>
      <c r="AP828" s="26"/>
      <c r="AQ828" s="26"/>
      <c r="AR828" s="26"/>
      <c r="AS828" s="26"/>
      <c r="AT828" s="26"/>
      <c r="AU828" s="26"/>
      <c r="AV828" s="26"/>
      <c r="AW828" s="26"/>
      <c r="AX828" s="26"/>
      <c r="AY828" s="26"/>
      <c r="AZ828" s="26"/>
      <c r="BA828" s="26"/>
      <c r="BB828" s="26"/>
      <c r="BD828" s="26"/>
    </row>
    <row r="829" ht="15.75" customHeight="1">
      <c r="C829" s="66"/>
      <c r="D829" s="83"/>
      <c r="L829" s="75"/>
      <c r="R829" s="74"/>
      <c r="V829" s="26"/>
      <c r="X829" s="78"/>
      <c r="AF829" s="75"/>
      <c r="AH829" s="26"/>
      <c r="AJ829" s="26"/>
      <c r="AK829" s="26"/>
      <c r="AL829" s="75"/>
      <c r="AN829" s="74"/>
      <c r="AO829" s="26"/>
      <c r="AP829" s="26"/>
      <c r="AQ829" s="26"/>
      <c r="AR829" s="26"/>
      <c r="AS829" s="26"/>
      <c r="AT829" s="26"/>
      <c r="AU829" s="26"/>
      <c r="AV829" s="26"/>
      <c r="AW829" s="26"/>
      <c r="AX829" s="26"/>
      <c r="AY829" s="26"/>
      <c r="AZ829" s="26"/>
      <c r="BA829" s="26"/>
      <c r="BB829" s="26"/>
      <c r="BD829" s="26"/>
    </row>
    <row r="830" ht="15.75" customHeight="1">
      <c r="C830" s="66"/>
      <c r="D830" s="83"/>
      <c r="L830" s="75"/>
      <c r="R830" s="74"/>
      <c r="V830" s="26"/>
      <c r="X830" s="78"/>
      <c r="AF830" s="75"/>
      <c r="AH830" s="26"/>
      <c r="AJ830" s="26"/>
      <c r="AK830" s="26"/>
      <c r="AL830" s="75"/>
      <c r="AN830" s="74"/>
      <c r="AO830" s="26"/>
      <c r="AP830" s="26"/>
      <c r="AQ830" s="26"/>
      <c r="AR830" s="26"/>
      <c r="AS830" s="26"/>
      <c r="AT830" s="26"/>
      <c r="AU830" s="26"/>
      <c r="AV830" s="26"/>
      <c r="AW830" s="26"/>
      <c r="AX830" s="26"/>
      <c r="AY830" s="26"/>
      <c r="AZ830" s="26"/>
      <c r="BA830" s="26"/>
      <c r="BB830" s="26"/>
      <c r="BD830" s="26"/>
    </row>
    <row r="831" ht="15.75" customHeight="1">
      <c r="C831" s="66"/>
      <c r="D831" s="83"/>
      <c r="L831" s="75"/>
      <c r="R831" s="74"/>
      <c r="V831" s="26"/>
      <c r="X831" s="78"/>
      <c r="AF831" s="75"/>
      <c r="AH831" s="26"/>
      <c r="AJ831" s="26"/>
      <c r="AK831" s="26"/>
      <c r="AL831" s="75"/>
      <c r="AN831" s="74"/>
      <c r="AO831" s="26"/>
      <c r="AP831" s="26"/>
      <c r="AQ831" s="26"/>
      <c r="AR831" s="26"/>
      <c r="AS831" s="26"/>
      <c r="AT831" s="26"/>
      <c r="AU831" s="26"/>
      <c r="AV831" s="26"/>
      <c r="AW831" s="26"/>
      <c r="AX831" s="26"/>
      <c r="AY831" s="26"/>
      <c r="AZ831" s="26"/>
      <c r="BA831" s="26"/>
      <c r="BB831" s="26"/>
      <c r="BD831" s="26"/>
    </row>
    <row r="832" ht="15.75" customHeight="1">
      <c r="C832" s="66"/>
      <c r="D832" s="83"/>
      <c r="L832" s="75"/>
      <c r="R832" s="74"/>
      <c r="V832" s="26"/>
      <c r="X832" s="78"/>
      <c r="AF832" s="75"/>
      <c r="AH832" s="26"/>
      <c r="AJ832" s="26"/>
      <c r="AK832" s="26"/>
      <c r="AL832" s="75"/>
      <c r="AN832" s="74"/>
      <c r="AO832" s="26"/>
      <c r="AP832" s="26"/>
      <c r="AQ832" s="26"/>
      <c r="AR832" s="26"/>
      <c r="AS832" s="26"/>
      <c r="AT832" s="26"/>
      <c r="AU832" s="26"/>
      <c r="AV832" s="26"/>
      <c r="AW832" s="26"/>
      <c r="AX832" s="26"/>
      <c r="AY832" s="26"/>
      <c r="AZ832" s="26"/>
      <c r="BA832" s="26"/>
      <c r="BB832" s="26"/>
      <c r="BD832" s="26"/>
    </row>
    <row r="833" ht="15.75" customHeight="1">
      <c r="C833" s="66"/>
      <c r="D833" s="83"/>
      <c r="L833" s="75"/>
      <c r="R833" s="74"/>
      <c r="V833" s="26"/>
      <c r="X833" s="78"/>
      <c r="AF833" s="75"/>
      <c r="AH833" s="26"/>
      <c r="AJ833" s="26"/>
      <c r="AK833" s="26"/>
      <c r="AL833" s="75"/>
      <c r="AN833" s="74"/>
      <c r="AO833" s="26"/>
      <c r="AP833" s="26"/>
      <c r="AQ833" s="26"/>
      <c r="AR833" s="26"/>
      <c r="AS833" s="26"/>
      <c r="AT833" s="26"/>
      <c r="AU833" s="26"/>
      <c r="AV833" s="26"/>
      <c r="AW833" s="26"/>
      <c r="AX833" s="26"/>
      <c r="AY833" s="26"/>
      <c r="AZ833" s="26"/>
      <c r="BA833" s="26"/>
      <c r="BB833" s="26"/>
      <c r="BD833" s="26"/>
    </row>
    <row r="834" ht="15.75" customHeight="1">
      <c r="C834" s="66"/>
      <c r="D834" s="83"/>
      <c r="L834" s="75"/>
      <c r="R834" s="74"/>
      <c r="V834" s="26"/>
      <c r="X834" s="78"/>
      <c r="AF834" s="75"/>
      <c r="AH834" s="26"/>
      <c r="AJ834" s="26"/>
      <c r="AK834" s="26"/>
      <c r="AL834" s="75"/>
      <c r="AN834" s="74"/>
      <c r="AO834" s="26"/>
      <c r="AP834" s="26"/>
      <c r="AQ834" s="26"/>
      <c r="AR834" s="26"/>
      <c r="AS834" s="26"/>
      <c r="AT834" s="26"/>
      <c r="AU834" s="26"/>
      <c r="AV834" s="26"/>
      <c r="AW834" s="26"/>
      <c r="AX834" s="26"/>
      <c r="AY834" s="26"/>
      <c r="AZ834" s="26"/>
      <c r="BA834" s="26"/>
      <c r="BB834" s="26"/>
      <c r="BD834" s="26"/>
    </row>
    <row r="835" ht="15.75" customHeight="1">
      <c r="C835" s="66"/>
      <c r="D835" s="83"/>
      <c r="L835" s="75"/>
      <c r="R835" s="74"/>
      <c r="V835" s="26"/>
      <c r="X835" s="78"/>
      <c r="AF835" s="75"/>
      <c r="AH835" s="26"/>
      <c r="AJ835" s="26"/>
      <c r="AK835" s="26"/>
      <c r="AL835" s="75"/>
      <c r="AN835" s="74"/>
      <c r="AO835" s="26"/>
      <c r="AP835" s="26"/>
      <c r="AQ835" s="26"/>
      <c r="AR835" s="26"/>
      <c r="AS835" s="26"/>
      <c r="AT835" s="26"/>
      <c r="AU835" s="26"/>
      <c r="AV835" s="26"/>
      <c r="AW835" s="26"/>
      <c r="AX835" s="26"/>
      <c r="AY835" s="26"/>
      <c r="AZ835" s="26"/>
      <c r="BA835" s="26"/>
      <c r="BB835" s="26"/>
      <c r="BD835" s="26"/>
    </row>
    <row r="836" ht="15.75" customHeight="1">
      <c r="C836" s="66"/>
      <c r="D836" s="83"/>
      <c r="L836" s="75"/>
      <c r="R836" s="74"/>
      <c r="V836" s="26"/>
      <c r="X836" s="78"/>
      <c r="AF836" s="75"/>
      <c r="AH836" s="26"/>
      <c r="AJ836" s="26"/>
      <c r="AK836" s="26"/>
      <c r="AL836" s="75"/>
      <c r="AN836" s="74"/>
      <c r="AO836" s="26"/>
      <c r="AP836" s="26"/>
      <c r="AQ836" s="26"/>
      <c r="AR836" s="26"/>
      <c r="AS836" s="26"/>
      <c r="AT836" s="26"/>
      <c r="AU836" s="26"/>
      <c r="AV836" s="26"/>
      <c r="AW836" s="26"/>
      <c r="AX836" s="26"/>
      <c r="AY836" s="26"/>
      <c r="AZ836" s="26"/>
      <c r="BA836" s="26"/>
      <c r="BB836" s="26"/>
      <c r="BD836" s="26"/>
    </row>
    <row r="837" ht="15.75" customHeight="1">
      <c r="C837" s="66"/>
      <c r="D837" s="83"/>
      <c r="L837" s="75"/>
      <c r="R837" s="74"/>
      <c r="V837" s="26"/>
      <c r="X837" s="78"/>
      <c r="AF837" s="75"/>
      <c r="AH837" s="26"/>
      <c r="AJ837" s="26"/>
      <c r="AK837" s="26"/>
      <c r="AL837" s="75"/>
      <c r="AN837" s="74"/>
      <c r="AO837" s="26"/>
      <c r="AP837" s="26"/>
      <c r="AQ837" s="26"/>
      <c r="AR837" s="26"/>
      <c r="AS837" s="26"/>
      <c r="AT837" s="26"/>
      <c r="AU837" s="26"/>
      <c r="AV837" s="26"/>
      <c r="AW837" s="26"/>
      <c r="AX837" s="26"/>
      <c r="AY837" s="26"/>
      <c r="AZ837" s="26"/>
      <c r="BA837" s="26"/>
      <c r="BB837" s="26"/>
      <c r="BD837" s="26"/>
    </row>
    <row r="838" ht="15.75" customHeight="1">
      <c r="C838" s="66"/>
      <c r="D838" s="83"/>
      <c r="L838" s="75"/>
      <c r="R838" s="74"/>
      <c r="V838" s="26"/>
      <c r="X838" s="78"/>
      <c r="AF838" s="75"/>
      <c r="AH838" s="26"/>
      <c r="AJ838" s="26"/>
      <c r="AK838" s="26"/>
      <c r="AL838" s="75"/>
      <c r="AN838" s="74"/>
      <c r="AO838" s="26"/>
      <c r="AP838" s="26"/>
      <c r="AQ838" s="26"/>
      <c r="AR838" s="26"/>
      <c r="AS838" s="26"/>
      <c r="AT838" s="26"/>
      <c r="AU838" s="26"/>
      <c r="AV838" s="26"/>
      <c r="AW838" s="26"/>
      <c r="AX838" s="26"/>
      <c r="AY838" s="26"/>
      <c r="AZ838" s="26"/>
      <c r="BA838" s="26"/>
      <c r="BB838" s="26"/>
      <c r="BD838" s="26"/>
    </row>
    <row r="839" ht="15.75" customHeight="1">
      <c r="C839" s="66"/>
      <c r="D839" s="83"/>
      <c r="L839" s="75"/>
      <c r="R839" s="74"/>
      <c r="V839" s="26"/>
      <c r="X839" s="78"/>
      <c r="AF839" s="75"/>
      <c r="AH839" s="26"/>
      <c r="AJ839" s="26"/>
      <c r="AK839" s="26"/>
      <c r="AL839" s="75"/>
      <c r="AN839" s="74"/>
      <c r="AO839" s="26"/>
      <c r="AP839" s="26"/>
      <c r="AQ839" s="26"/>
      <c r="AR839" s="26"/>
      <c r="AS839" s="26"/>
      <c r="AT839" s="26"/>
      <c r="AU839" s="26"/>
      <c r="AV839" s="26"/>
      <c r="AW839" s="26"/>
      <c r="AX839" s="26"/>
      <c r="AY839" s="26"/>
      <c r="AZ839" s="26"/>
      <c r="BA839" s="26"/>
      <c r="BB839" s="26"/>
      <c r="BD839" s="26"/>
    </row>
    <row r="840" ht="15.75" customHeight="1">
      <c r="C840" s="66"/>
      <c r="D840" s="83"/>
      <c r="L840" s="75"/>
      <c r="R840" s="74"/>
      <c r="V840" s="26"/>
      <c r="X840" s="78"/>
      <c r="AF840" s="75"/>
      <c r="AH840" s="26"/>
      <c r="AJ840" s="26"/>
      <c r="AK840" s="26"/>
      <c r="AL840" s="75"/>
      <c r="AN840" s="74"/>
      <c r="AO840" s="26"/>
      <c r="AP840" s="26"/>
      <c r="AQ840" s="26"/>
      <c r="AR840" s="26"/>
      <c r="AS840" s="26"/>
      <c r="AT840" s="26"/>
      <c r="AU840" s="26"/>
      <c r="AV840" s="26"/>
      <c r="AW840" s="26"/>
      <c r="AX840" s="26"/>
      <c r="AY840" s="26"/>
      <c r="AZ840" s="26"/>
      <c r="BA840" s="26"/>
      <c r="BB840" s="26"/>
      <c r="BD840" s="26"/>
    </row>
    <row r="841" ht="15.75" customHeight="1">
      <c r="C841" s="66"/>
      <c r="D841" s="83"/>
      <c r="L841" s="75"/>
      <c r="R841" s="74"/>
      <c r="V841" s="26"/>
      <c r="X841" s="78"/>
      <c r="AF841" s="75"/>
      <c r="AH841" s="26"/>
      <c r="AJ841" s="26"/>
      <c r="AK841" s="26"/>
      <c r="AL841" s="75"/>
      <c r="AN841" s="74"/>
      <c r="AO841" s="26"/>
      <c r="AP841" s="26"/>
      <c r="AQ841" s="26"/>
      <c r="AR841" s="26"/>
      <c r="AS841" s="26"/>
      <c r="AT841" s="26"/>
      <c r="AU841" s="26"/>
      <c r="AV841" s="26"/>
      <c r="AW841" s="26"/>
      <c r="AX841" s="26"/>
      <c r="AY841" s="26"/>
      <c r="AZ841" s="26"/>
      <c r="BA841" s="26"/>
      <c r="BB841" s="26"/>
      <c r="BD841" s="26"/>
    </row>
    <row r="842" ht="15.75" customHeight="1">
      <c r="C842" s="66"/>
      <c r="D842" s="83"/>
      <c r="L842" s="75"/>
      <c r="R842" s="74"/>
      <c r="V842" s="26"/>
      <c r="X842" s="78"/>
      <c r="AF842" s="75"/>
      <c r="AH842" s="26"/>
      <c r="AJ842" s="26"/>
      <c r="AK842" s="26"/>
      <c r="AL842" s="75"/>
      <c r="AN842" s="74"/>
      <c r="AO842" s="26"/>
      <c r="AP842" s="26"/>
      <c r="AQ842" s="26"/>
      <c r="AR842" s="26"/>
      <c r="AS842" s="26"/>
      <c r="AT842" s="26"/>
      <c r="AU842" s="26"/>
      <c r="AV842" s="26"/>
      <c r="AW842" s="26"/>
      <c r="AX842" s="26"/>
      <c r="AY842" s="26"/>
      <c r="AZ842" s="26"/>
      <c r="BA842" s="26"/>
      <c r="BB842" s="26"/>
      <c r="BD842" s="26"/>
    </row>
    <row r="843" ht="15.75" customHeight="1">
      <c r="C843" s="66"/>
      <c r="D843" s="83"/>
      <c r="L843" s="75"/>
      <c r="R843" s="74"/>
      <c r="V843" s="26"/>
      <c r="X843" s="78"/>
      <c r="AF843" s="75"/>
      <c r="AH843" s="26"/>
      <c r="AJ843" s="26"/>
      <c r="AK843" s="26"/>
      <c r="AL843" s="75"/>
      <c r="AN843" s="74"/>
      <c r="AO843" s="26"/>
      <c r="AP843" s="26"/>
      <c r="AQ843" s="26"/>
      <c r="AR843" s="26"/>
      <c r="AS843" s="26"/>
      <c r="AT843" s="26"/>
      <c r="AU843" s="26"/>
      <c r="AV843" s="26"/>
      <c r="AW843" s="26"/>
      <c r="AX843" s="26"/>
      <c r="AY843" s="26"/>
      <c r="AZ843" s="26"/>
      <c r="BA843" s="26"/>
      <c r="BB843" s="26"/>
      <c r="BD843" s="26"/>
    </row>
    <row r="844" ht="15.75" customHeight="1">
      <c r="C844" s="66"/>
      <c r="D844" s="83"/>
      <c r="L844" s="75"/>
      <c r="R844" s="74"/>
      <c r="V844" s="26"/>
      <c r="X844" s="78"/>
      <c r="AF844" s="75"/>
      <c r="AH844" s="26"/>
      <c r="AJ844" s="26"/>
      <c r="AK844" s="26"/>
      <c r="AL844" s="75"/>
      <c r="AN844" s="74"/>
      <c r="AO844" s="26"/>
      <c r="AP844" s="26"/>
      <c r="AQ844" s="26"/>
      <c r="AR844" s="26"/>
      <c r="AS844" s="26"/>
      <c r="AT844" s="26"/>
      <c r="AU844" s="26"/>
      <c r="AV844" s="26"/>
      <c r="AW844" s="26"/>
      <c r="AX844" s="26"/>
      <c r="AY844" s="26"/>
      <c r="AZ844" s="26"/>
      <c r="BA844" s="26"/>
      <c r="BB844" s="26"/>
      <c r="BD844" s="26"/>
    </row>
    <row r="845" ht="15.75" customHeight="1">
      <c r="C845" s="66"/>
      <c r="D845" s="83"/>
      <c r="L845" s="75"/>
      <c r="R845" s="74"/>
      <c r="V845" s="26"/>
      <c r="X845" s="78"/>
      <c r="AF845" s="75"/>
      <c r="AH845" s="26"/>
      <c r="AJ845" s="26"/>
      <c r="AK845" s="26"/>
      <c r="AL845" s="75"/>
      <c r="AN845" s="74"/>
      <c r="AO845" s="26"/>
      <c r="AP845" s="26"/>
      <c r="AQ845" s="26"/>
      <c r="AR845" s="26"/>
      <c r="AS845" s="26"/>
      <c r="AT845" s="26"/>
      <c r="AU845" s="26"/>
      <c r="AV845" s="26"/>
      <c r="AW845" s="26"/>
      <c r="AX845" s="26"/>
      <c r="AY845" s="26"/>
      <c r="AZ845" s="26"/>
      <c r="BA845" s="26"/>
      <c r="BB845" s="26"/>
      <c r="BD845" s="26"/>
    </row>
    <row r="846" ht="15.75" customHeight="1">
      <c r="C846" s="66"/>
      <c r="D846" s="83"/>
      <c r="L846" s="75"/>
      <c r="R846" s="74"/>
      <c r="V846" s="26"/>
      <c r="X846" s="78"/>
      <c r="AF846" s="75"/>
      <c r="AH846" s="26"/>
      <c r="AJ846" s="26"/>
      <c r="AK846" s="26"/>
      <c r="AL846" s="75"/>
      <c r="AN846" s="74"/>
      <c r="AO846" s="26"/>
      <c r="AP846" s="26"/>
      <c r="AQ846" s="26"/>
      <c r="AR846" s="26"/>
      <c r="AS846" s="26"/>
      <c r="AT846" s="26"/>
      <c r="AU846" s="26"/>
      <c r="AV846" s="26"/>
      <c r="AW846" s="26"/>
      <c r="AX846" s="26"/>
      <c r="AY846" s="26"/>
      <c r="AZ846" s="26"/>
      <c r="BA846" s="26"/>
      <c r="BB846" s="26"/>
      <c r="BD846" s="26"/>
    </row>
    <row r="847" ht="15.75" customHeight="1">
      <c r="C847" s="66"/>
      <c r="D847" s="83"/>
      <c r="L847" s="75"/>
      <c r="R847" s="74"/>
      <c r="V847" s="26"/>
      <c r="X847" s="78"/>
      <c r="AF847" s="75"/>
      <c r="AH847" s="26"/>
      <c r="AJ847" s="26"/>
      <c r="AK847" s="26"/>
      <c r="AL847" s="75"/>
      <c r="AN847" s="74"/>
      <c r="AO847" s="26"/>
      <c r="AP847" s="26"/>
      <c r="AQ847" s="26"/>
      <c r="AR847" s="26"/>
      <c r="AS847" s="26"/>
      <c r="AT847" s="26"/>
      <c r="AU847" s="26"/>
      <c r="AV847" s="26"/>
      <c r="AW847" s="26"/>
      <c r="AX847" s="26"/>
      <c r="AY847" s="26"/>
      <c r="AZ847" s="26"/>
      <c r="BA847" s="26"/>
      <c r="BB847" s="26"/>
      <c r="BD847" s="26"/>
    </row>
    <row r="848" ht="15.75" customHeight="1">
      <c r="C848" s="66"/>
      <c r="D848" s="83"/>
      <c r="L848" s="75"/>
      <c r="R848" s="74"/>
      <c r="V848" s="26"/>
      <c r="X848" s="78"/>
      <c r="AF848" s="75"/>
      <c r="AH848" s="26"/>
      <c r="AJ848" s="26"/>
      <c r="AK848" s="26"/>
      <c r="AL848" s="75"/>
      <c r="AN848" s="74"/>
      <c r="AO848" s="26"/>
      <c r="AP848" s="26"/>
      <c r="AQ848" s="26"/>
      <c r="AR848" s="26"/>
      <c r="AS848" s="26"/>
      <c r="AT848" s="26"/>
      <c r="AU848" s="26"/>
      <c r="AV848" s="26"/>
      <c r="AW848" s="26"/>
      <c r="AX848" s="26"/>
      <c r="AY848" s="26"/>
      <c r="AZ848" s="26"/>
      <c r="BA848" s="26"/>
      <c r="BB848" s="26"/>
      <c r="BD848" s="26"/>
    </row>
    <row r="849" ht="15.75" customHeight="1">
      <c r="C849" s="66"/>
      <c r="D849" s="83"/>
      <c r="L849" s="75"/>
      <c r="R849" s="74"/>
      <c r="V849" s="26"/>
      <c r="X849" s="78"/>
      <c r="AF849" s="75"/>
      <c r="AH849" s="26"/>
      <c r="AJ849" s="26"/>
      <c r="AK849" s="26"/>
      <c r="AL849" s="75"/>
      <c r="AN849" s="74"/>
      <c r="AO849" s="26"/>
      <c r="AP849" s="26"/>
      <c r="AQ849" s="26"/>
      <c r="AR849" s="26"/>
      <c r="AS849" s="26"/>
      <c r="AT849" s="26"/>
      <c r="AU849" s="26"/>
      <c r="AV849" s="26"/>
      <c r="AW849" s="26"/>
      <c r="AX849" s="26"/>
      <c r="AY849" s="26"/>
      <c r="AZ849" s="26"/>
      <c r="BA849" s="26"/>
      <c r="BB849" s="26"/>
      <c r="BD849" s="26"/>
    </row>
    <row r="850" ht="15.75" customHeight="1">
      <c r="C850" s="66"/>
      <c r="D850" s="83"/>
      <c r="L850" s="75"/>
      <c r="R850" s="74"/>
      <c r="V850" s="26"/>
      <c r="X850" s="78"/>
      <c r="AF850" s="75"/>
      <c r="AH850" s="26"/>
      <c r="AJ850" s="26"/>
      <c r="AK850" s="26"/>
      <c r="AL850" s="75"/>
      <c r="AN850" s="74"/>
      <c r="AO850" s="26"/>
      <c r="AP850" s="26"/>
      <c r="AQ850" s="26"/>
      <c r="AR850" s="26"/>
      <c r="AS850" s="26"/>
      <c r="AT850" s="26"/>
      <c r="AU850" s="26"/>
      <c r="AV850" s="26"/>
      <c r="AW850" s="26"/>
      <c r="AX850" s="26"/>
      <c r="AY850" s="26"/>
      <c r="AZ850" s="26"/>
      <c r="BA850" s="26"/>
      <c r="BB850" s="26"/>
      <c r="BD850" s="26"/>
    </row>
    <row r="851" ht="15.75" customHeight="1">
      <c r="C851" s="66"/>
      <c r="D851" s="83"/>
      <c r="L851" s="75"/>
      <c r="R851" s="74"/>
      <c r="V851" s="26"/>
      <c r="X851" s="78"/>
      <c r="AF851" s="75"/>
      <c r="AH851" s="26"/>
      <c r="AJ851" s="26"/>
      <c r="AK851" s="26"/>
      <c r="AL851" s="75"/>
      <c r="AN851" s="74"/>
      <c r="AO851" s="26"/>
      <c r="AP851" s="26"/>
      <c r="AQ851" s="26"/>
      <c r="AR851" s="26"/>
      <c r="AS851" s="26"/>
      <c r="AT851" s="26"/>
      <c r="AU851" s="26"/>
      <c r="AV851" s="26"/>
      <c r="AW851" s="26"/>
      <c r="AX851" s="26"/>
      <c r="AY851" s="26"/>
      <c r="AZ851" s="26"/>
      <c r="BA851" s="26"/>
      <c r="BB851" s="26"/>
      <c r="BD851" s="26"/>
    </row>
    <row r="852" ht="15.75" customHeight="1">
      <c r="C852" s="66"/>
      <c r="D852" s="83"/>
      <c r="L852" s="75"/>
      <c r="R852" s="74"/>
      <c r="V852" s="26"/>
      <c r="X852" s="78"/>
      <c r="AF852" s="75"/>
      <c r="AH852" s="26"/>
      <c r="AJ852" s="26"/>
      <c r="AK852" s="26"/>
      <c r="AL852" s="75"/>
      <c r="AN852" s="74"/>
      <c r="AO852" s="26"/>
      <c r="AP852" s="26"/>
      <c r="AQ852" s="26"/>
      <c r="AR852" s="26"/>
      <c r="AS852" s="26"/>
      <c r="AT852" s="26"/>
      <c r="AU852" s="26"/>
      <c r="AV852" s="26"/>
      <c r="AW852" s="26"/>
      <c r="AX852" s="26"/>
      <c r="AY852" s="26"/>
      <c r="AZ852" s="26"/>
      <c r="BA852" s="26"/>
      <c r="BB852" s="26"/>
      <c r="BD852" s="26"/>
    </row>
    <row r="853" ht="15.75" customHeight="1">
      <c r="C853" s="66"/>
      <c r="D853" s="83"/>
      <c r="L853" s="75"/>
      <c r="R853" s="74"/>
      <c r="V853" s="26"/>
      <c r="X853" s="78"/>
      <c r="AF853" s="75"/>
      <c r="AH853" s="26"/>
      <c r="AJ853" s="26"/>
      <c r="AK853" s="26"/>
      <c r="AL853" s="75"/>
      <c r="AN853" s="74"/>
      <c r="AO853" s="26"/>
      <c r="AP853" s="26"/>
      <c r="AQ853" s="26"/>
      <c r="AR853" s="26"/>
      <c r="AS853" s="26"/>
      <c r="AT853" s="26"/>
      <c r="AU853" s="26"/>
      <c r="AV853" s="26"/>
      <c r="AW853" s="26"/>
      <c r="AX853" s="26"/>
      <c r="AY853" s="26"/>
      <c r="AZ853" s="26"/>
      <c r="BA853" s="26"/>
      <c r="BB853" s="26"/>
      <c r="BD853" s="26"/>
    </row>
    <row r="854" ht="15.75" customHeight="1">
      <c r="C854" s="66"/>
      <c r="D854" s="83"/>
      <c r="L854" s="75"/>
      <c r="R854" s="74"/>
      <c r="V854" s="26"/>
      <c r="X854" s="78"/>
      <c r="AF854" s="75"/>
      <c r="AH854" s="26"/>
      <c r="AJ854" s="26"/>
      <c r="AK854" s="26"/>
      <c r="AL854" s="75"/>
      <c r="AN854" s="74"/>
      <c r="AO854" s="26"/>
      <c r="AP854" s="26"/>
      <c r="AQ854" s="26"/>
      <c r="AR854" s="26"/>
      <c r="AS854" s="26"/>
      <c r="AT854" s="26"/>
      <c r="AU854" s="26"/>
      <c r="AV854" s="26"/>
      <c r="AW854" s="26"/>
      <c r="AX854" s="26"/>
      <c r="AY854" s="26"/>
      <c r="AZ854" s="26"/>
      <c r="BA854" s="26"/>
      <c r="BB854" s="26"/>
      <c r="BD854" s="26"/>
    </row>
    <row r="855" ht="15.75" customHeight="1">
      <c r="C855" s="66"/>
      <c r="D855" s="83"/>
      <c r="L855" s="75"/>
      <c r="R855" s="74"/>
      <c r="V855" s="26"/>
      <c r="X855" s="78"/>
      <c r="AF855" s="75"/>
      <c r="AH855" s="26"/>
      <c r="AJ855" s="26"/>
      <c r="AK855" s="26"/>
      <c r="AL855" s="75"/>
      <c r="AN855" s="74"/>
      <c r="AO855" s="26"/>
      <c r="AP855" s="26"/>
      <c r="AQ855" s="26"/>
      <c r="AR855" s="26"/>
      <c r="AS855" s="26"/>
      <c r="AT855" s="26"/>
      <c r="AU855" s="26"/>
      <c r="AV855" s="26"/>
      <c r="AW855" s="26"/>
      <c r="AX855" s="26"/>
      <c r="AY855" s="26"/>
      <c r="AZ855" s="26"/>
      <c r="BA855" s="26"/>
      <c r="BB855" s="26"/>
      <c r="BD855" s="26"/>
    </row>
    <row r="856" ht="15.75" customHeight="1">
      <c r="C856" s="66"/>
      <c r="D856" s="83"/>
      <c r="L856" s="75"/>
      <c r="R856" s="74"/>
      <c r="V856" s="26"/>
      <c r="X856" s="78"/>
      <c r="AF856" s="75"/>
      <c r="AH856" s="26"/>
      <c r="AJ856" s="26"/>
      <c r="AK856" s="26"/>
      <c r="AL856" s="75"/>
      <c r="AN856" s="74"/>
      <c r="AO856" s="26"/>
      <c r="AP856" s="26"/>
      <c r="AQ856" s="26"/>
      <c r="AR856" s="26"/>
      <c r="AS856" s="26"/>
      <c r="AT856" s="26"/>
      <c r="AU856" s="26"/>
      <c r="AV856" s="26"/>
      <c r="AW856" s="26"/>
      <c r="AX856" s="26"/>
      <c r="AY856" s="26"/>
      <c r="AZ856" s="26"/>
      <c r="BA856" s="26"/>
      <c r="BB856" s="26"/>
      <c r="BD856" s="26"/>
    </row>
    <row r="857" ht="15.75" customHeight="1">
      <c r="C857" s="66"/>
      <c r="D857" s="83"/>
      <c r="L857" s="75"/>
      <c r="R857" s="74"/>
      <c r="V857" s="26"/>
      <c r="X857" s="78"/>
      <c r="AF857" s="75"/>
      <c r="AH857" s="26"/>
      <c r="AJ857" s="26"/>
      <c r="AK857" s="26"/>
      <c r="AL857" s="75"/>
      <c r="AN857" s="74"/>
      <c r="AO857" s="26"/>
      <c r="AP857" s="26"/>
      <c r="AQ857" s="26"/>
      <c r="AR857" s="26"/>
      <c r="AS857" s="26"/>
      <c r="AT857" s="26"/>
      <c r="AU857" s="26"/>
      <c r="AV857" s="26"/>
      <c r="AW857" s="26"/>
      <c r="AX857" s="26"/>
      <c r="AY857" s="26"/>
      <c r="AZ857" s="26"/>
      <c r="BA857" s="26"/>
      <c r="BB857" s="26"/>
      <c r="BD857" s="26"/>
    </row>
    <row r="858" ht="15.75" customHeight="1">
      <c r="C858" s="66"/>
      <c r="D858" s="83"/>
      <c r="L858" s="75"/>
      <c r="R858" s="74"/>
      <c r="V858" s="26"/>
      <c r="X858" s="78"/>
      <c r="AF858" s="75"/>
      <c r="AH858" s="26"/>
      <c r="AJ858" s="26"/>
      <c r="AK858" s="26"/>
      <c r="AL858" s="75"/>
      <c r="AN858" s="74"/>
      <c r="AO858" s="26"/>
      <c r="AP858" s="26"/>
      <c r="AQ858" s="26"/>
      <c r="AR858" s="26"/>
      <c r="AS858" s="26"/>
      <c r="AT858" s="26"/>
      <c r="AU858" s="26"/>
      <c r="AV858" s="26"/>
      <c r="AW858" s="26"/>
      <c r="AX858" s="26"/>
      <c r="AY858" s="26"/>
      <c r="AZ858" s="26"/>
      <c r="BA858" s="26"/>
      <c r="BB858" s="26"/>
      <c r="BD858" s="26"/>
    </row>
    <row r="859" ht="15.75" customHeight="1">
      <c r="C859" s="66"/>
      <c r="D859" s="83"/>
      <c r="L859" s="75"/>
      <c r="R859" s="74"/>
      <c r="V859" s="26"/>
      <c r="X859" s="78"/>
      <c r="AF859" s="75"/>
      <c r="AH859" s="26"/>
      <c r="AJ859" s="26"/>
      <c r="AK859" s="26"/>
      <c r="AL859" s="75"/>
      <c r="AN859" s="74"/>
      <c r="AO859" s="26"/>
      <c r="AP859" s="26"/>
      <c r="AQ859" s="26"/>
      <c r="AR859" s="26"/>
      <c r="AS859" s="26"/>
      <c r="AT859" s="26"/>
      <c r="AU859" s="26"/>
      <c r="AV859" s="26"/>
      <c r="AW859" s="26"/>
      <c r="AX859" s="26"/>
      <c r="AY859" s="26"/>
      <c r="AZ859" s="26"/>
      <c r="BA859" s="26"/>
      <c r="BB859" s="26"/>
      <c r="BD859" s="26"/>
    </row>
    <row r="860" ht="15.75" customHeight="1">
      <c r="C860" s="66"/>
      <c r="D860" s="83"/>
      <c r="L860" s="75"/>
      <c r="R860" s="74"/>
      <c r="V860" s="26"/>
      <c r="X860" s="78"/>
      <c r="AF860" s="75"/>
      <c r="AH860" s="26"/>
      <c r="AJ860" s="26"/>
      <c r="AK860" s="26"/>
      <c r="AL860" s="75"/>
      <c r="AN860" s="74"/>
      <c r="AO860" s="26"/>
      <c r="AP860" s="26"/>
      <c r="AQ860" s="26"/>
      <c r="AR860" s="26"/>
      <c r="AS860" s="26"/>
      <c r="AT860" s="26"/>
      <c r="AU860" s="26"/>
      <c r="AV860" s="26"/>
      <c r="AW860" s="26"/>
      <c r="AX860" s="26"/>
      <c r="AY860" s="26"/>
      <c r="AZ860" s="26"/>
      <c r="BA860" s="26"/>
      <c r="BB860" s="26"/>
      <c r="BD860" s="26"/>
    </row>
    <row r="861" ht="15.75" customHeight="1">
      <c r="C861" s="66"/>
      <c r="D861" s="83"/>
      <c r="L861" s="75"/>
      <c r="R861" s="74"/>
      <c r="V861" s="26"/>
      <c r="X861" s="78"/>
      <c r="AF861" s="75"/>
      <c r="AH861" s="26"/>
      <c r="AJ861" s="26"/>
      <c r="AK861" s="26"/>
      <c r="AL861" s="75"/>
      <c r="AN861" s="74"/>
      <c r="AO861" s="26"/>
      <c r="AP861" s="26"/>
      <c r="AQ861" s="26"/>
      <c r="AR861" s="26"/>
      <c r="AS861" s="26"/>
      <c r="AT861" s="26"/>
      <c r="AU861" s="26"/>
      <c r="AV861" s="26"/>
      <c r="AW861" s="26"/>
      <c r="AX861" s="26"/>
      <c r="AY861" s="26"/>
      <c r="AZ861" s="26"/>
      <c r="BA861" s="26"/>
      <c r="BB861" s="26"/>
      <c r="BD861" s="26"/>
    </row>
    <row r="862" ht="15.75" customHeight="1">
      <c r="C862" s="66"/>
      <c r="D862" s="83"/>
      <c r="L862" s="75"/>
      <c r="R862" s="74"/>
      <c r="V862" s="26"/>
      <c r="X862" s="78"/>
      <c r="AF862" s="75"/>
      <c r="AH862" s="26"/>
      <c r="AJ862" s="26"/>
      <c r="AK862" s="26"/>
      <c r="AL862" s="75"/>
      <c r="AN862" s="74"/>
      <c r="AO862" s="26"/>
      <c r="AP862" s="26"/>
      <c r="AQ862" s="26"/>
      <c r="AR862" s="26"/>
      <c r="AS862" s="26"/>
      <c r="AT862" s="26"/>
      <c r="AU862" s="26"/>
      <c r="AV862" s="26"/>
      <c r="AW862" s="26"/>
      <c r="AX862" s="26"/>
      <c r="AY862" s="26"/>
      <c r="AZ862" s="26"/>
      <c r="BA862" s="26"/>
      <c r="BB862" s="26"/>
      <c r="BD862" s="26"/>
    </row>
    <row r="863" ht="15.75" customHeight="1">
      <c r="C863" s="66"/>
      <c r="D863" s="83"/>
      <c r="L863" s="75"/>
      <c r="R863" s="74"/>
      <c r="V863" s="26"/>
      <c r="X863" s="78"/>
      <c r="AF863" s="75"/>
      <c r="AH863" s="26"/>
      <c r="AJ863" s="26"/>
      <c r="AK863" s="26"/>
      <c r="AL863" s="75"/>
      <c r="AN863" s="74"/>
      <c r="AO863" s="26"/>
      <c r="AP863" s="26"/>
      <c r="AQ863" s="26"/>
      <c r="AR863" s="26"/>
      <c r="AS863" s="26"/>
      <c r="AT863" s="26"/>
      <c r="AU863" s="26"/>
      <c r="AV863" s="26"/>
      <c r="AW863" s="26"/>
      <c r="AX863" s="26"/>
      <c r="AY863" s="26"/>
      <c r="AZ863" s="26"/>
      <c r="BA863" s="26"/>
      <c r="BB863" s="26"/>
      <c r="BD863" s="26"/>
    </row>
    <row r="864" ht="15.75" customHeight="1">
      <c r="C864" s="66"/>
      <c r="D864" s="83"/>
      <c r="L864" s="75"/>
      <c r="R864" s="74"/>
      <c r="V864" s="26"/>
      <c r="X864" s="78"/>
      <c r="AF864" s="75"/>
      <c r="AH864" s="26"/>
      <c r="AJ864" s="26"/>
      <c r="AK864" s="26"/>
      <c r="AL864" s="75"/>
      <c r="AN864" s="74"/>
      <c r="AO864" s="26"/>
      <c r="AP864" s="26"/>
      <c r="AQ864" s="26"/>
      <c r="AR864" s="26"/>
      <c r="AS864" s="26"/>
      <c r="AT864" s="26"/>
      <c r="AU864" s="26"/>
      <c r="AV864" s="26"/>
      <c r="AW864" s="26"/>
      <c r="AX864" s="26"/>
      <c r="AY864" s="26"/>
      <c r="AZ864" s="26"/>
      <c r="BA864" s="26"/>
      <c r="BB864" s="26"/>
      <c r="BD864" s="26"/>
    </row>
    <row r="865" ht="15.75" customHeight="1">
      <c r="C865" s="66"/>
      <c r="D865" s="83"/>
      <c r="L865" s="75"/>
      <c r="R865" s="74"/>
      <c r="V865" s="26"/>
      <c r="X865" s="78"/>
      <c r="AF865" s="75"/>
      <c r="AH865" s="26"/>
      <c r="AJ865" s="26"/>
      <c r="AK865" s="26"/>
      <c r="AL865" s="75"/>
      <c r="AN865" s="74"/>
      <c r="AO865" s="26"/>
      <c r="AP865" s="26"/>
      <c r="AQ865" s="26"/>
      <c r="AR865" s="26"/>
      <c r="AS865" s="26"/>
      <c r="AT865" s="26"/>
      <c r="AU865" s="26"/>
      <c r="AV865" s="26"/>
      <c r="AW865" s="26"/>
      <c r="AX865" s="26"/>
      <c r="AY865" s="26"/>
      <c r="AZ865" s="26"/>
      <c r="BA865" s="26"/>
      <c r="BB865" s="26"/>
      <c r="BD865" s="26"/>
    </row>
    <row r="866" ht="15.75" customHeight="1">
      <c r="C866" s="66"/>
      <c r="D866" s="83"/>
      <c r="L866" s="75"/>
      <c r="R866" s="74"/>
      <c r="V866" s="26"/>
      <c r="X866" s="78"/>
      <c r="AF866" s="75"/>
      <c r="AH866" s="26"/>
      <c r="AJ866" s="26"/>
      <c r="AK866" s="26"/>
      <c r="AL866" s="75"/>
      <c r="AN866" s="74"/>
      <c r="AO866" s="26"/>
      <c r="AP866" s="26"/>
      <c r="AQ866" s="26"/>
      <c r="AR866" s="26"/>
      <c r="AS866" s="26"/>
      <c r="AT866" s="26"/>
      <c r="AU866" s="26"/>
      <c r="AV866" s="26"/>
      <c r="AW866" s="26"/>
      <c r="AX866" s="26"/>
      <c r="AY866" s="26"/>
      <c r="AZ866" s="26"/>
      <c r="BA866" s="26"/>
      <c r="BB866" s="26"/>
      <c r="BD866" s="26"/>
    </row>
    <row r="867" ht="15.75" customHeight="1">
      <c r="C867" s="66"/>
      <c r="D867" s="83"/>
      <c r="L867" s="75"/>
      <c r="R867" s="74"/>
      <c r="V867" s="26"/>
      <c r="X867" s="78"/>
      <c r="AF867" s="75"/>
      <c r="AH867" s="26"/>
      <c r="AJ867" s="26"/>
      <c r="AK867" s="26"/>
      <c r="AL867" s="75"/>
      <c r="AN867" s="74"/>
      <c r="AO867" s="26"/>
      <c r="AP867" s="26"/>
      <c r="AQ867" s="26"/>
      <c r="AR867" s="26"/>
      <c r="AS867" s="26"/>
      <c r="AT867" s="26"/>
      <c r="AU867" s="26"/>
      <c r="AV867" s="26"/>
      <c r="AW867" s="26"/>
      <c r="AX867" s="26"/>
      <c r="AY867" s="26"/>
      <c r="AZ867" s="26"/>
      <c r="BA867" s="26"/>
      <c r="BB867" s="26"/>
      <c r="BD867" s="26"/>
    </row>
    <row r="868" ht="15.75" customHeight="1">
      <c r="C868" s="66"/>
      <c r="D868" s="83"/>
      <c r="L868" s="75"/>
      <c r="R868" s="74"/>
      <c r="V868" s="26"/>
      <c r="X868" s="78"/>
      <c r="AF868" s="75"/>
      <c r="AH868" s="26"/>
      <c r="AJ868" s="26"/>
      <c r="AK868" s="26"/>
      <c r="AL868" s="75"/>
      <c r="AN868" s="74"/>
      <c r="AO868" s="26"/>
      <c r="AP868" s="26"/>
      <c r="AQ868" s="26"/>
      <c r="AR868" s="26"/>
      <c r="AS868" s="26"/>
      <c r="AT868" s="26"/>
      <c r="AU868" s="26"/>
      <c r="AV868" s="26"/>
      <c r="AW868" s="26"/>
      <c r="AX868" s="26"/>
      <c r="AY868" s="26"/>
      <c r="AZ868" s="26"/>
      <c r="BA868" s="26"/>
      <c r="BB868" s="26"/>
      <c r="BD868" s="26"/>
    </row>
    <row r="869" ht="15.75" customHeight="1">
      <c r="C869" s="66"/>
      <c r="D869" s="83"/>
      <c r="L869" s="75"/>
      <c r="R869" s="74"/>
      <c r="V869" s="26"/>
      <c r="X869" s="78"/>
      <c r="AF869" s="75"/>
      <c r="AH869" s="26"/>
      <c r="AJ869" s="26"/>
      <c r="AK869" s="26"/>
      <c r="AL869" s="75"/>
      <c r="AN869" s="74"/>
      <c r="AO869" s="26"/>
      <c r="AP869" s="26"/>
      <c r="AQ869" s="26"/>
      <c r="AR869" s="26"/>
      <c r="AS869" s="26"/>
      <c r="AT869" s="26"/>
      <c r="AU869" s="26"/>
      <c r="AV869" s="26"/>
      <c r="AW869" s="26"/>
      <c r="AX869" s="26"/>
      <c r="AY869" s="26"/>
      <c r="AZ869" s="26"/>
      <c r="BA869" s="26"/>
      <c r="BB869" s="26"/>
      <c r="BD869" s="26"/>
    </row>
    <row r="870" ht="15.75" customHeight="1">
      <c r="C870" s="66"/>
      <c r="D870" s="83"/>
      <c r="L870" s="75"/>
      <c r="R870" s="74"/>
      <c r="V870" s="26"/>
      <c r="X870" s="78"/>
      <c r="AF870" s="75"/>
      <c r="AH870" s="26"/>
      <c r="AJ870" s="26"/>
      <c r="AK870" s="26"/>
      <c r="AL870" s="75"/>
      <c r="AN870" s="74"/>
      <c r="AO870" s="26"/>
      <c r="AP870" s="26"/>
      <c r="AQ870" s="26"/>
      <c r="AR870" s="26"/>
      <c r="AS870" s="26"/>
      <c r="AT870" s="26"/>
      <c r="AU870" s="26"/>
      <c r="AV870" s="26"/>
      <c r="AW870" s="26"/>
      <c r="AX870" s="26"/>
      <c r="AY870" s="26"/>
      <c r="AZ870" s="26"/>
      <c r="BA870" s="26"/>
      <c r="BB870" s="26"/>
      <c r="BD870" s="26"/>
    </row>
    <row r="871" ht="15.75" customHeight="1">
      <c r="C871" s="66"/>
      <c r="D871" s="83"/>
      <c r="L871" s="75"/>
      <c r="R871" s="74"/>
      <c r="V871" s="26"/>
      <c r="X871" s="78"/>
      <c r="AF871" s="75"/>
      <c r="AH871" s="26"/>
      <c r="AJ871" s="26"/>
      <c r="AK871" s="26"/>
      <c r="AL871" s="75"/>
      <c r="AN871" s="74"/>
      <c r="AO871" s="26"/>
      <c r="AP871" s="26"/>
      <c r="AQ871" s="26"/>
      <c r="AR871" s="26"/>
      <c r="AS871" s="26"/>
      <c r="AT871" s="26"/>
      <c r="AU871" s="26"/>
      <c r="AV871" s="26"/>
      <c r="AW871" s="26"/>
      <c r="AX871" s="26"/>
      <c r="AY871" s="26"/>
      <c r="AZ871" s="26"/>
      <c r="BA871" s="26"/>
      <c r="BB871" s="26"/>
      <c r="BD871" s="26"/>
    </row>
    <row r="872" ht="15.75" customHeight="1">
      <c r="C872" s="66"/>
      <c r="D872" s="83"/>
      <c r="L872" s="75"/>
      <c r="R872" s="74"/>
      <c r="V872" s="26"/>
      <c r="X872" s="78"/>
      <c r="AF872" s="75"/>
      <c r="AH872" s="26"/>
      <c r="AJ872" s="26"/>
      <c r="AK872" s="26"/>
      <c r="AL872" s="75"/>
      <c r="AN872" s="74"/>
      <c r="AO872" s="26"/>
      <c r="AP872" s="26"/>
      <c r="AQ872" s="26"/>
      <c r="AR872" s="26"/>
      <c r="AS872" s="26"/>
      <c r="AT872" s="26"/>
      <c r="AU872" s="26"/>
      <c r="AV872" s="26"/>
      <c r="AW872" s="26"/>
      <c r="AX872" s="26"/>
      <c r="AY872" s="26"/>
      <c r="AZ872" s="26"/>
      <c r="BA872" s="26"/>
      <c r="BB872" s="26"/>
      <c r="BD872" s="26"/>
    </row>
    <row r="873" ht="15.75" customHeight="1">
      <c r="C873" s="66"/>
      <c r="D873" s="83"/>
      <c r="L873" s="75"/>
      <c r="R873" s="74"/>
      <c r="V873" s="26"/>
      <c r="X873" s="78"/>
      <c r="AF873" s="75"/>
      <c r="AH873" s="26"/>
      <c r="AJ873" s="26"/>
      <c r="AK873" s="26"/>
      <c r="AL873" s="75"/>
      <c r="AN873" s="74"/>
      <c r="AO873" s="26"/>
      <c r="AP873" s="26"/>
      <c r="AQ873" s="26"/>
      <c r="AR873" s="26"/>
      <c r="AS873" s="26"/>
      <c r="AT873" s="26"/>
      <c r="AU873" s="26"/>
      <c r="AV873" s="26"/>
      <c r="AW873" s="26"/>
      <c r="AX873" s="26"/>
      <c r="AY873" s="26"/>
      <c r="AZ873" s="26"/>
      <c r="BA873" s="26"/>
      <c r="BB873" s="26"/>
      <c r="BD873" s="26"/>
    </row>
    <row r="874" ht="15.75" customHeight="1">
      <c r="C874" s="66"/>
      <c r="D874" s="83"/>
      <c r="L874" s="75"/>
      <c r="R874" s="74"/>
      <c r="V874" s="26"/>
      <c r="X874" s="78"/>
      <c r="AF874" s="75"/>
      <c r="AH874" s="26"/>
      <c r="AJ874" s="26"/>
      <c r="AK874" s="26"/>
      <c r="AL874" s="75"/>
      <c r="AN874" s="74"/>
      <c r="AO874" s="26"/>
      <c r="AP874" s="26"/>
      <c r="AQ874" s="26"/>
      <c r="AR874" s="26"/>
      <c r="AS874" s="26"/>
      <c r="AT874" s="26"/>
      <c r="AU874" s="26"/>
      <c r="AV874" s="26"/>
      <c r="AW874" s="26"/>
      <c r="AX874" s="26"/>
      <c r="AY874" s="26"/>
      <c r="AZ874" s="26"/>
      <c r="BA874" s="26"/>
      <c r="BB874" s="26"/>
      <c r="BD874" s="26"/>
    </row>
    <row r="875" ht="15.75" customHeight="1">
      <c r="C875" s="66"/>
      <c r="D875" s="83"/>
      <c r="L875" s="75"/>
      <c r="R875" s="74"/>
      <c r="V875" s="26"/>
      <c r="X875" s="78"/>
      <c r="AF875" s="75"/>
      <c r="AH875" s="26"/>
      <c r="AJ875" s="26"/>
      <c r="AK875" s="26"/>
      <c r="AL875" s="75"/>
      <c r="AN875" s="74"/>
      <c r="AO875" s="26"/>
      <c r="AP875" s="26"/>
      <c r="AQ875" s="26"/>
      <c r="AR875" s="26"/>
      <c r="AS875" s="26"/>
      <c r="AT875" s="26"/>
      <c r="AU875" s="26"/>
      <c r="AV875" s="26"/>
      <c r="AW875" s="26"/>
      <c r="AX875" s="26"/>
      <c r="AY875" s="26"/>
      <c r="AZ875" s="26"/>
      <c r="BA875" s="26"/>
      <c r="BB875" s="26"/>
      <c r="BD875" s="26"/>
    </row>
    <row r="876" ht="15.75" customHeight="1">
      <c r="C876" s="66"/>
      <c r="D876" s="83"/>
      <c r="L876" s="75"/>
      <c r="R876" s="74"/>
      <c r="V876" s="26"/>
      <c r="X876" s="78"/>
      <c r="AF876" s="75"/>
      <c r="AH876" s="26"/>
      <c r="AJ876" s="26"/>
      <c r="AK876" s="26"/>
      <c r="AL876" s="75"/>
      <c r="AN876" s="74"/>
      <c r="AO876" s="26"/>
      <c r="AP876" s="26"/>
      <c r="AQ876" s="26"/>
      <c r="AR876" s="26"/>
      <c r="AS876" s="26"/>
      <c r="AT876" s="26"/>
      <c r="AU876" s="26"/>
      <c r="AV876" s="26"/>
      <c r="AW876" s="26"/>
      <c r="AX876" s="26"/>
      <c r="AY876" s="26"/>
      <c r="AZ876" s="26"/>
      <c r="BA876" s="26"/>
      <c r="BB876" s="26"/>
      <c r="BD876" s="26"/>
    </row>
    <row r="877" ht="15.75" customHeight="1">
      <c r="C877" s="66"/>
      <c r="D877" s="83"/>
      <c r="L877" s="75"/>
      <c r="R877" s="74"/>
      <c r="V877" s="26"/>
      <c r="X877" s="78"/>
      <c r="AF877" s="75"/>
      <c r="AH877" s="26"/>
      <c r="AJ877" s="26"/>
      <c r="AK877" s="26"/>
      <c r="AL877" s="75"/>
      <c r="AN877" s="74"/>
      <c r="AO877" s="26"/>
      <c r="AP877" s="26"/>
      <c r="AQ877" s="26"/>
      <c r="AR877" s="26"/>
      <c r="AS877" s="26"/>
      <c r="AT877" s="26"/>
      <c r="AU877" s="26"/>
      <c r="AV877" s="26"/>
      <c r="AW877" s="26"/>
      <c r="AX877" s="26"/>
      <c r="AY877" s="26"/>
      <c r="AZ877" s="26"/>
      <c r="BA877" s="26"/>
      <c r="BB877" s="26"/>
      <c r="BD877" s="26"/>
    </row>
    <row r="878" ht="15.75" customHeight="1">
      <c r="C878" s="66"/>
      <c r="D878" s="83"/>
      <c r="L878" s="75"/>
      <c r="R878" s="74"/>
      <c r="V878" s="26"/>
      <c r="X878" s="78"/>
      <c r="AF878" s="75"/>
      <c r="AH878" s="26"/>
      <c r="AJ878" s="26"/>
      <c r="AK878" s="26"/>
      <c r="AL878" s="75"/>
      <c r="AN878" s="74"/>
      <c r="AO878" s="26"/>
      <c r="AP878" s="26"/>
      <c r="AQ878" s="26"/>
      <c r="AR878" s="26"/>
      <c r="AS878" s="26"/>
      <c r="AT878" s="26"/>
      <c r="AU878" s="26"/>
      <c r="AV878" s="26"/>
      <c r="AW878" s="26"/>
      <c r="AX878" s="26"/>
      <c r="AY878" s="26"/>
      <c r="AZ878" s="26"/>
      <c r="BA878" s="26"/>
      <c r="BB878" s="26"/>
      <c r="BD878" s="26"/>
    </row>
    <row r="879" ht="15.75" customHeight="1">
      <c r="C879" s="66"/>
      <c r="D879" s="83"/>
      <c r="L879" s="75"/>
      <c r="R879" s="74"/>
      <c r="V879" s="26"/>
      <c r="X879" s="78"/>
      <c r="AF879" s="75"/>
      <c r="AH879" s="26"/>
      <c r="AJ879" s="26"/>
      <c r="AK879" s="26"/>
      <c r="AL879" s="75"/>
      <c r="AN879" s="74"/>
      <c r="AO879" s="26"/>
      <c r="AP879" s="26"/>
      <c r="AQ879" s="26"/>
      <c r="AR879" s="26"/>
      <c r="AS879" s="26"/>
      <c r="AT879" s="26"/>
      <c r="AU879" s="26"/>
      <c r="AV879" s="26"/>
      <c r="AW879" s="26"/>
      <c r="AX879" s="26"/>
      <c r="AY879" s="26"/>
      <c r="AZ879" s="26"/>
      <c r="BA879" s="26"/>
      <c r="BB879" s="26"/>
      <c r="BD879" s="26"/>
    </row>
    <row r="880" ht="15.75" customHeight="1">
      <c r="C880" s="66"/>
      <c r="D880" s="83"/>
      <c r="L880" s="75"/>
      <c r="R880" s="74"/>
      <c r="V880" s="26"/>
      <c r="X880" s="78"/>
      <c r="AF880" s="75"/>
      <c r="AH880" s="26"/>
      <c r="AJ880" s="26"/>
      <c r="AK880" s="26"/>
      <c r="AL880" s="75"/>
      <c r="AN880" s="74"/>
      <c r="AO880" s="26"/>
      <c r="AP880" s="26"/>
      <c r="AQ880" s="26"/>
      <c r="AR880" s="26"/>
      <c r="AS880" s="26"/>
      <c r="AT880" s="26"/>
      <c r="AU880" s="26"/>
      <c r="AV880" s="26"/>
      <c r="AW880" s="26"/>
      <c r="AX880" s="26"/>
      <c r="AY880" s="26"/>
      <c r="AZ880" s="26"/>
      <c r="BA880" s="26"/>
      <c r="BB880" s="26"/>
      <c r="BD880" s="26"/>
    </row>
    <row r="881" ht="15.75" customHeight="1">
      <c r="C881" s="66"/>
      <c r="D881" s="83"/>
      <c r="L881" s="75"/>
      <c r="R881" s="74"/>
      <c r="V881" s="26"/>
      <c r="X881" s="78"/>
      <c r="AF881" s="75"/>
      <c r="AH881" s="26"/>
      <c r="AJ881" s="26"/>
      <c r="AK881" s="26"/>
      <c r="AL881" s="75"/>
      <c r="AN881" s="74"/>
      <c r="AO881" s="26"/>
      <c r="AP881" s="26"/>
      <c r="AQ881" s="26"/>
      <c r="AR881" s="26"/>
      <c r="AS881" s="26"/>
      <c r="AT881" s="26"/>
      <c r="AU881" s="26"/>
      <c r="AV881" s="26"/>
      <c r="AW881" s="26"/>
      <c r="AX881" s="26"/>
      <c r="AY881" s="26"/>
      <c r="AZ881" s="26"/>
      <c r="BA881" s="26"/>
      <c r="BB881" s="26"/>
      <c r="BD881" s="26"/>
    </row>
    <row r="882" ht="15.75" customHeight="1">
      <c r="C882" s="66"/>
      <c r="D882" s="83"/>
      <c r="L882" s="75"/>
      <c r="R882" s="74"/>
      <c r="V882" s="26"/>
      <c r="X882" s="78"/>
      <c r="AF882" s="75"/>
      <c r="AH882" s="26"/>
      <c r="AJ882" s="26"/>
      <c r="AK882" s="26"/>
      <c r="AL882" s="75"/>
      <c r="AN882" s="74"/>
      <c r="AO882" s="26"/>
      <c r="AP882" s="26"/>
      <c r="AQ882" s="26"/>
      <c r="AR882" s="26"/>
      <c r="AS882" s="26"/>
      <c r="AT882" s="26"/>
      <c r="AU882" s="26"/>
      <c r="AV882" s="26"/>
      <c r="AW882" s="26"/>
      <c r="AX882" s="26"/>
      <c r="AY882" s="26"/>
      <c r="AZ882" s="26"/>
      <c r="BA882" s="26"/>
      <c r="BB882" s="26"/>
      <c r="BD882" s="26"/>
    </row>
    <row r="883" ht="15.75" customHeight="1">
      <c r="C883" s="66"/>
      <c r="D883" s="83"/>
      <c r="L883" s="75"/>
      <c r="R883" s="74"/>
      <c r="V883" s="26"/>
      <c r="X883" s="78"/>
      <c r="AF883" s="75"/>
      <c r="AH883" s="26"/>
      <c r="AJ883" s="26"/>
      <c r="AK883" s="26"/>
      <c r="AL883" s="75"/>
      <c r="AN883" s="74"/>
      <c r="AO883" s="26"/>
      <c r="AP883" s="26"/>
      <c r="AQ883" s="26"/>
      <c r="AR883" s="26"/>
      <c r="AS883" s="26"/>
      <c r="AT883" s="26"/>
      <c r="AU883" s="26"/>
      <c r="AV883" s="26"/>
      <c r="AW883" s="26"/>
      <c r="AX883" s="26"/>
      <c r="AY883" s="26"/>
      <c r="AZ883" s="26"/>
      <c r="BA883" s="26"/>
      <c r="BB883" s="26"/>
      <c r="BD883" s="26"/>
    </row>
    <row r="884" ht="15.75" customHeight="1">
      <c r="C884" s="66"/>
      <c r="D884" s="83"/>
      <c r="L884" s="75"/>
      <c r="R884" s="74"/>
      <c r="V884" s="26"/>
      <c r="X884" s="78"/>
      <c r="AF884" s="75"/>
      <c r="AH884" s="26"/>
      <c r="AJ884" s="26"/>
      <c r="AK884" s="26"/>
      <c r="AL884" s="75"/>
      <c r="AN884" s="74"/>
      <c r="AO884" s="26"/>
      <c r="AP884" s="26"/>
      <c r="AQ884" s="26"/>
      <c r="AR884" s="26"/>
      <c r="AS884" s="26"/>
      <c r="AT884" s="26"/>
      <c r="AU884" s="26"/>
      <c r="AV884" s="26"/>
      <c r="AW884" s="26"/>
      <c r="AX884" s="26"/>
      <c r="AY884" s="26"/>
      <c r="AZ884" s="26"/>
      <c r="BA884" s="26"/>
      <c r="BB884" s="26"/>
      <c r="BD884" s="26"/>
    </row>
    <row r="885" ht="15.75" customHeight="1">
      <c r="C885" s="66"/>
      <c r="D885" s="83"/>
      <c r="L885" s="75"/>
      <c r="R885" s="74"/>
      <c r="V885" s="26"/>
      <c r="X885" s="78"/>
      <c r="AF885" s="75"/>
      <c r="AH885" s="26"/>
      <c r="AJ885" s="26"/>
      <c r="AK885" s="26"/>
      <c r="AL885" s="75"/>
      <c r="AN885" s="74"/>
      <c r="AO885" s="26"/>
      <c r="AP885" s="26"/>
      <c r="AQ885" s="26"/>
      <c r="AR885" s="26"/>
      <c r="AS885" s="26"/>
      <c r="AT885" s="26"/>
      <c r="AU885" s="26"/>
      <c r="AV885" s="26"/>
      <c r="AW885" s="26"/>
      <c r="AX885" s="26"/>
      <c r="AY885" s="26"/>
      <c r="AZ885" s="26"/>
      <c r="BA885" s="26"/>
      <c r="BB885" s="26"/>
      <c r="BD885" s="26"/>
    </row>
    <row r="886" ht="15.75" customHeight="1">
      <c r="C886" s="66"/>
      <c r="D886" s="83"/>
      <c r="L886" s="75"/>
      <c r="R886" s="74"/>
      <c r="V886" s="26"/>
      <c r="X886" s="78"/>
      <c r="AF886" s="75"/>
      <c r="AH886" s="26"/>
      <c r="AJ886" s="26"/>
      <c r="AK886" s="26"/>
      <c r="AL886" s="75"/>
      <c r="AN886" s="74"/>
      <c r="AO886" s="26"/>
      <c r="AP886" s="26"/>
      <c r="AQ886" s="26"/>
      <c r="AR886" s="26"/>
      <c r="AS886" s="26"/>
      <c r="AT886" s="26"/>
      <c r="AU886" s="26"/>
      <c r="AV886" s="26"/>
      <c r="AW886" s="26"/>
      <c r="AX886" s="26"/>
      <c r="AY886" s="26"/>
      <c r="AZ886" s="26"/>
      <c r="BA886" s="26"/>
      <c r="BB886" s="26"/>
      <c r="BD886" s="26"/>
    </row>
    <row r="887" ht="15.75" customHeight="1">
      <c r="C887" s="66"/>
      <c r="D887" s="83"/>
      <c r="L887" s="75"/>
      <c r="R887" s="74"/>
      <c r="V887" s="26"/>
      <c r="X887" s="78"/>
      <c r="AF887" s="75"/>
      <c r="AH887" s="26"/>
      <c r="AJ887" s="26"/>
      <c r="AK887" s="26"/>
      <c r="AL887" s="75"/>
      <c r="AN887" s="74"/>
      <c r="AO887" s="26"/>
      <c r="AP887" s="26"/>
      <c r="AQ887" s="26"/>
      <c r="AR887" s="26"/>
      <c r="AS887" s="26"/>
      <c r="AT887" s="26"/>
      <c r="AU887" s="26"/>
      <c r="AV887" s="26"/>
      <c r="AW887" s="26"/>
      <c r="AX887" s="26"/>
      <c r="AY887" s="26"/>
      <c r="AZ887" s="26"/>
      <c r="BA887" s="26"/>
      <c r="BB887" s="26"/>
      <c r="BD887" s="26"/>
    </row>
    <row r="888" ht="15.75" customHeight="1">
      <c r="C888" s="66"/>
      <c r="D888" s="83"/>
      <c r="L888" s="75"/>
      <c r="R888" s="74"/>
      <c r="V888" s="26"/>
      <c r="X888" s="78"/>
      <c r="AF888" s="75"/>
      <c r="AH888" s="26"/>
      <c r="AJ888" s="26"/>
      <c r="AK888" s="26"/>
      <c r="AL888" s="75"/>
      <c r="AN888" s="74"/>
      <c r="AO888" s="26"/>
      <c r="AP888" s="26"/>
      <c r="AQ888" s="26"/>
      <c r="AR888" s="26"/>
      <c r="AS888" s="26"/>
      <c r="AT888" s="26"/>
      <c r="AU888" s="26"/>
      <c r="AV888" s="26"/>
      <c r="AW888" s="26"/>
      <c r="AX888" s="26"/>
      <c r="AY888" s="26"/>
      <c r="AZ888" s="26"/>
      <c r="BA888" s="26"/>
      <c r="BB888" s="26"/>
      <c r="BD888" s="26"/>
    </row>
    <row r="889" ht="15.75" customHeight="1">
      <c r="C889" s="66"/>
      <c r="D889" s="83"/>
      <c r="L889" s="75"/>
      <c r="R889" s="74"/>
      <c r="V889" s="26"/>
      <c r="X889" s="78"/>
      <c r="AF889" s="75"/>
      <c r="AH889" s="26"/>
      <c r="AJ889" s="26"/>
      <c r="AK889" s="26"/>
      <c r="AL889" s="75"/>
      <c r="AN889" s="74"/>
      <c r="AO889" s="26"/>
      <c r="AP889" s="26"/>
      <c r="AQ889" s="26"/>
      <c r="AR889" s="26"/>
      <c r="AS889" s="26"/>
      <c r="AT889" s="26"/>
      <c r="AU889" s="26"/>
      <c r="AV889" s="26"/>
      <c r="AW889" s="26"/>
      <c r="AX889" s="26"/>
      <c r="AY889" s="26"/>
      <c r="AZ889" s="26"/>
      <c r="BA889" s="26"/>
      <c r="BB889" s="26"/>
      <c r="BD889" s="26"/>
    </row>
    <row r="890" ht="15.75" customHeight="1">
      <c r="C890" s="66"/>
      <c r="D890" s="83"/>
      <c r="L890" s="75"/>
      <c r="R890" s="74"/>
      <c r="V890" s="26"/>
      <c r="X890" s="78"/>
      <c r="AF890" s="75"/>
      <c r="AH890" s="26"/>
      <c r="AJ890" s="26"/>
      <c r="AK890" s="26"/>
      <c r="AL890" s="75"/>
      <c r="AN890" s="74"/>
      <c r="AO890" s="26"/>
      <c r="AP890" s="26"/>
      <c r="AQ890" s="26"/>
      <c r="AR890" s="26"/>
      <c r="AS890" s="26"/>
      <c r="AT890" s="26"/>
      <c r="AU890" s="26"/>
      <c r="AV890" s="26"/>
      <c r="AW890" s="26"/>
      <c r="AX890" s="26"/>
      <c r="AY890" s="26"/>
      <c r="AZ890" s="26"/>
      <c r="BA890" s="26"/>
      <c r="BB890" s="26"/>
      <c r="BD890" s="26"/>
    </row>
    <row r="891" ht="15.75" customHeight="1">
      <c r="C891" s="66"/>
      <c r="D891" s="83"/>
      <c r="L891" s="75"/>
      <c r="R891" s="74"/>
      <c r="V891" s="26"/>
      <c r="X891" s="78"/>
      <c r="AF891" s="75"/>
      <c r="AH891" s="26"/>
      <c r="AJ891" s="26"/>
      <c r="AK891" s="26"/>
      <c r="AL891" s="75"/>
      <c r="AN891" s="74"/>
      <c r="AO891" s="26"/>
      <c r="AP891" s="26"/>
      <c r="AQ891" s="26"/>
      <c r="AR891" s="26"/>
      <c r="AS891" s="26"/>
      <c r="AT891" s="26"/>
      <c r="AU891" s="26"/>
      <c r="AV891" s="26"/>
      <c r="AW891" s="26"/>
      <c r="AX891" s="26"/>
      <c r="AY891" s="26"/>
      <c r="AZ891" s="26"/>
      <c r="BA891" s="26"/>
      <c r="BB891" s="26"/>
      <c r="BD891" s="26"/>
    </row>
    <row r="892" ht="15.75" customHeight="1">
      <c r="C892" s="66"/>
      <c r="D892" s="83"/>
      <c r="L892" s="75"/>
      <c r="R892" s="74"/>
      <c r="V892" s="26"/>
      <c r="X892" s="78"/>
      <c r="AF892" s="75"/>
      <c r="AH892" s="26"/>
      <c r="AJ892" s="26"/>
      <c r="AK892" s="26"/>
      <c r="AL892" s="75"/>
      <c r="AN892" s="74"/>
      <c r="AO892" s="26"/>
      <c r="AP892" s="26"/>
      <c r="AQ892" s="26"/>
      <c r="AR892" s="26"/>
      <c r="AS892" s="26"/>
      <c r="AT892" s="26"/>
      <c r="AU892" s="26"/>
      <c r="AV892" s="26"/>
      <c r="AW892" s="26"/>
      <c r="AX892" s="26"/>
      <c r="AY892" s="26"/>
      <c r="AZ892" s="26"/>
      <c r="BA892" s="26"/>
      <c r="BB892" s="26"/>
      <c r="BD892" s="26"/>
    </row>
    <row r="893" ht="15.75" customHeight="1">
      <c r="C893" s="66"/>
      <c r="D893" s="83"/>
      <c r="L893" s="75"/>
      <c r="R893" s="74"/>
      <c r="V893" s="26"/>
      <c r="X893" s="78"/>
      <c r="AF893" s="75"/>
      <c r="AH893" s="26"/>
      <c r="AJ893" s="26"/>
      <c r="AK893" s="26"/>
      <c r="AL893" s="75"/>
      <c r="AN893" s="74"/>
      <c r="AO893" s="26"/>
      <c r="AP893" s="26"/>
      <c r="AQ893" s="26"/>
      <c r="AR893" s="26"/>
      <c r="AS893" s="26"/>
      <c r="AT893" s="26"/>
      <c r="AU893" s="26"/>
      <c r="AV893" s="26"/>
      <c r="AW893" s="26"/>
      <c r="AX893" s="26"/>
      <c r="AY893" s="26"/>
      <c r="AZ893" s="26"/>
      <c r="BA893" s="26"/>
      <c r="BB893" s="26"/>
      <c r="BD893" s="26"/>
    </row>
    <row r="894" ht="15.75" customHeight="1">
      <c r="C894" s="66"/>
      <c r="D894" s="83"/>
      <c r="L894" s="75"/>
      <c r="R894" s="74"/>
      <c r="V894" s="26"/>
      <c r="X894" s="78"/>
      <c r="AF894" s="75"/>
      <c r="AH894" s="26"/>
      <c r="AJ894" s="26"/>
      <c r="AK894" s="26"/>
      <c r="AL894" s="75"/>
      <c r="AN894" s="74"/>
      <c r="AO894" s="26"/>
      <c r="AP894" s="26"/>
      <c r="AQ894" s="26"/>
      <c r="AR894" s="26"/>
      <c r="AS894" s="26"/>
      <c r="AT894" s="26"/>
      <c r="AU894" s="26"/>
      <c r="AV894" s="26"/>
      <c r="AW894" s="26"/>
      <c r="AX894" s="26"/>
      <c r="AY894" s="26"/>
      <c r="AZ894" s="26"/>
      <c r="BA894" s="26"/>
      <c r="BB894" s="26"/>
      <c r="BD894" s="26"/>
    </row>
    <row r="895" ht="15.75" customHeight="1">
      <c r="C895" s="66"/>
      <c r="D895" s="83"/>
      <c r="L895" s="75"/>
      <c r="R895" s="74"/>
      <c r="V895" s="26"/>
      <c r="X895" s="78"/>
      <c r="AF895" s="75"/>
      <c r="AH895" s="26"/>
      <c r="AJ895" s="26"/>
      <c r="AK895" s="26"/>
      <c r="AL895" s="75"/>
      <c r="AN895" s="74"/>
      <c r="AO895" s="26"/>
      <c r="AP895" s="26"/>
      <c r="AQ895" s="26"/>
      <c r="AR895" s="26"/>
      <c r="AS895" s="26"/>
      <c r="AT895" s="26"/>
      <c r="AU895" s="26"/>
      <c r="AV895" s="26"/>
      <c r="AW895" s="26"/>
      <c r="AX895" s="26"/>
      <c r="AY895" s="26"/>
      <c r="AZ895" s="26"/>
      <c r="BA895" s="26"/>
      <c r="BB895" s="26"/>
      <c r="BD895" s="26"/>
    </row>
    <row r="896" ht="15.75" customHeight="1">
      <c r="C896" s="66"/>
      <c r="D896" s="83"/>
      <c r="L896" s="75"/>
      <c r="R896" s="74"/>
      <c r="V896" s="26"/>
      <c r="X896" s="78"/>
      <c r="AF896" s="75"/>
      <c r="AH896" s="26"/>
      <c r="AJ896" s="26"/>
      <c r="AK896" s="26"/>
      <c r="AL896" s="75"/>
      <c r="AN896" s="74"/>
      <c r="AO896" s="26"/>
      <c r="AP896" s="26"/>
      <c r="AQ896" s="26"/>
      <c r="AR896" s="26"/>
      <c r="AS896" s="26"/>
      <c r="AT896" s="26"/>
      <c r="AU896" s="26"/>
      <c r="AV896" s="26"/>
      <c r="AW896" s="26"/>
      <c r="AX896" s="26"/>
      <c r="AY896" s="26"/>
      <c r="AZ896" s="26"/>
      <c r="BA896" s="26"/>
      <c r="BB896" s="26"/>
      <c r="BD896" s="26"/>
    </row>
    <row r="897" ht="15.75" customHeight="1">
      <c r="C897" s="66"/>
      <c r="D897" s="83"/>
      <c r="L897" s="75"/>
      <c r="R897" s="74"/>
      <c r="V897" s="26"/>
      <c r="X897" s="78"/>
      <c r="AF897" s="75"/>
      <c r="AH897" s="26"/>
      <c r="AJ897" s="26"/>
      <c r="AK897" s="26"/>
      <c r="AL897" s="75"/>
      <c r="AN897" s="74"/>
      <c r="AO897" s="26"/>
      <c r="AP897" s="26"/>
      <c r="AQ897" s="26"/>
      <c r="AR897" s="26"/>
      <c r="AS897" s="26"/>
      <c r="AT897" s="26"/>
      <c r="AU897" s="26"/>
      <c r="AV897" s="26"/>
      <c r="AW897" s="26"/>
      <c r="AX897" s="26"/>
      <c r="AY897" s="26"/>
      <c r="AZ897" s="26"/>
      <c r="BA897" s="26"/>
      <c r="BB897" s="26"/>
      <c r="BD897" s="26"/>
    </row>
    <row r="898" ht="15.75" customHeight="1">
      <c r="C898" s="66"/>
      <c r="D898" s="83"/>
      <c r="L898" s="75"/>
      <c r="R898" s="74"/>
      <c r="V898" s="26"/>
      <c r="X898" s="78"/>
      <c r="AF898" s="75"/>
      <c r="AH898" s="26"/>
      <c r="AJ898" s="26"/>
      <c r="AK898" s="26"/>
      <c r="AL898" s="75"/>
      <c r="AN898" s="74"/>
      <c r="AO898" s="26"/>
      <c r="AP898" s="26"/>
      <c r="AQ898" s="26"/>
      <c r="AR898" s="26"/>
      <c r="AS898" s="26"/>
      <c r="AT898" s="26"/>
      <c r="AU898" s="26"/>
      <c r="AV898" s="26"/>
      <c r="AW898" s="26"/>
      <c r="AX898" s="26"/>
      <c r="AY898" s="26"/>
      <c r="AZ898" s="26"/>
      <c r="BA898" s="26"/>
      <c r="BB898" s="26"/>
      <c r="BD898" s="26"/>
    </row>
    <row r="899" ht="15.75" customHeight="1">
      <c r="C899" s="66"/>
      <c r="D899" s="83"/>
      <c r="L899" s="75"/>
      <c r="R899" s="74"/>
      <c r="V899" s="26"/>
      <c r="X899" s="78"/>
      <c r="AF899" s="75"/>
      <c r="AH899" s="26"/>
      <c r="AJ899" s="26"/>
      <c r="AK899" s="26"/>
      <c r="AL899" s="75"/>
      <c r="AN899" s="74"/>
      <c r="AO899" s="26"/>
      <c r="AP899" s="26"/>
      <c r="AQ899" s="26"/>
      <c r="AR899" s="26"/>
      <c r="AS899" s="26"/>
      <c r="AT899" s="26"/>
      <c r="AU899" s="26"/>
      <c r="AV899" s="26"/>
      <c r="AW899" s="26"/>
      <c r="AX899" s="26"/>
      <c r="AY899" s="26"/>
      <c r="AZ899" s="26"/>
      <c r="BA899" s="26"/>
      <c r="BB899" s="26"/>
      <c r="BD899" s="26"/>
    </row>
    <row r="900" ht="15.75" customHeight="1">
      <c r="C900" s="66"/>
      <c r="D900" s="83"/>
      <c r="L900" s="75"/>
      <c r="R900" s="74"/>
      <c r="V900" s="26"/>
      <c r="X900" s="78"/>
      <c r="AF900" s="75"/>
      <c r="AH900" s="26"/>
      <c r="AJ900" s="26"/>
      <c r="AK900" s="26"/>
      <c r="AL900" s="75"/>
      <c r="AN900" s="74"/>
      <c r="AO900" s="26"/>
      <c r="AP900" s="26"/>
      <c r="AQ900" s="26"/>
      <c r="AR900" s="26"/>
      <c r="AS900" s="26"/>
      <c r="AT900" s="26"/>
      <c r="AU900" s="26"/>
      <c r="AV900" s="26"/>
      <c r="AW900" s="26"/>
      <c r="AX900" s="26"/>
      <c r="AY900" s="26"/>
      <c r="AZ900" s="26"/>
      <c r="BA900" s="26"/>
      <c r="BB900" s="26"/>
      <c r="BD900" s="26"/>
    </row>
    <row r="901" ht="15.75" customHeight="1">
      <c r="C901" s="66"/>
      <c r="D901" s="83"/>
      <c r="L901" s="75"/>
      <c r="R901" s="74"/>
      <c r="V901" s="26"/>
      <c r="X901" s="78"/>
      <c r="AF901" s="75"/>
      <c r="AH901" s="26"/>
      <c r="AJ901" s="26"/>
      <c r="AK901" s="26"/>
      <c r="AL901" s="75"/>
      <c r="AN901" s="74"/>
      <c r="AO901" s="26"/>
      <c r="AP901" s="26"/>
      <c r="AQ901" s="26"/>
      <c r="AR901" s="26"/>
      <c r="AS901" s="26"/>
      <c r="AT901" s="26"/>
      <c r="AU901" s="26"/>
      <c r="AV901" s="26"/>
      <c r="AW901" s="26"/>
      <c r="AX901" s="26"/>
      <c r="AY901" s="26"/>
      <c r="AZ901" s="26"/>
      <c r="BA901" s="26"/>
      <c r="BB901" s="26"/>
      <c r="BD901" s="26"/>
    </row>
    <row r="902" ht="15.75" customHeight="1">
      <c r="C902" s="66"/>
      <c r="D902" s="83"/>
      <c r="L902" s="75"/>
      <c r="R902" s="74"/>
      <c r="V902" s="26"/>
      <c r="X902" s="78"/>
      <c r="AF902" s="75"/>
      <c r="AH902" s="26"/>
      <c r="AJ902" s="26"/>
      <c r="AK902" s="26"/>
      <c r="AL902" s="75"/>
      <c r="AN902" s="74"/>
      <c r="AO902" s="26"/>
      <c r="AP902" s="26"/>
      <c r="AQ902" s="26"/>
      <c r="AR902" s="26"/>
      <c r="AS902" s="26"/>
      <c r="AT902" s="26"/>
      <c r="AU902" s="26"/>
      <c r="AV902" s="26"/>
      <c r="AW902" s="26"/>
      <c r="AX902" s="26"/>
      <c r="AY902" s="26"/>
      <c r="AZ902" s="26"/>
      <c r="BA902" s="26"/>
      <c r="BB902" s="26"/>
      <c r="BD902" s="26"/>
    </row>
    <row r="903" ht="15.75" customHeight="1">
      <c r="C903" s="66"/>
      <c r="D903" s="83"/>
      <c r="L903" s="75"/>
      <c r="R903" s="74"/>
      <c r="V903" s="26"/>
      <c r="X903" s="78"/>
      <c r="AF903" s="75"/>
      <c r="AH903" s="26"/>
      <c r="AJ903" s="26"/>
      <c r="AK903" s="26"/>
      <c r="AL903" s="75"/>
      <c r="AN903" s="74"/>
      <c r="AO903" s="26"/>
      <c r="AP903" s="26"/>
      <c r="AQ903" s="26"/>
      <c r="AR903" s="26"/>
      <c r="AS903" s="26"/>
      <c r="AT903" s="26"/>
      <c r="AU903" s="26"/>
      <c r="AV903" s="26"/>
      <c r="AW903" s="26"/>
      <c r="AX903" s="26"/>
      <c r="AY903" s="26"/>
      <c r="AZ903" s="26"/>
      <c r="BA903" s="26"/>
      <c r="BB903" s="26"/>
      <c r="BD903" s="26"/>
    </row>
    <row r="904" ht="15.75" customHeight="1">
      <c r="C904" s="66"/>
      <c r="D904" s="83"/>
      <c r="L904" s="75"/>
      <c r="R904" s="74"/>
      <c r="V904" s="26"/>
      <c r="X904" s="78"/>
      <c r="AF904" s="75"/>
      <c r="AH904" s="26"/>
      <c r="AJ904" s="26"/>
      <c r="AK904" s="26"/>
      <c r="AL904" s="75"/>
      <c r="AN904" s="74"/>
      <c r="AO904" s="26"/>
      <c r="AP904" s="26"/>
      <c r="AQ904" s="26"/>
      <c r="AR904" s="26"/>
      <c r="AS904" s="26"/>
      <c r="AT904" s="26"/>
      <c r="AU904" s="26"/>
      <c r="AV904" s="26"/>
      <c r="AW904" s="26"/>
      <c r="AX904" s="26"/>
      <c r="AY904" s="26"/>
      <c r="AZ904" s="26"/>
      <c r="BA904" s="26"/>
      <c r="BB904" s="26"/>
      <c r="BD904" s="26"/>
    </row>
    <row r="905" ht="15.75" customHeight="1">
      <c r="C905" s="66"/>
      <c r="D905" s="83"/>
      <c r="L905" s="75"/>
      <c r="R905" s="74"/>
      <c r="V905" s="26"/>
      <c r="X905" s="78"/>
      <c r="AF905" s="75"/>
      <c r="AH905" s="26"/>
      <c r="AJ905" s="26"/>
      <c r="AK905" s="26"/>
      <c r="AL905" s="75"/>
      <c r="AN905" s="74"/>
      <c r="AO905" s="26"/>
      <c r="AP905" s="26"/>
      <c r="AQ905" s="26"/>
      <c r="AR905" s="26"/>
      <c r="AS905" s="26"/>
      <c r="AT905" s="26"/>
      <c r="AU905" s="26"/>
      <c r="AV905" s="26"/>
      <c r="AW905" s="26"/>
      <c r="AX905" s="26"/>
      <c r="AY905" s="26"/>
      <c r="AZ905" s="26"/>
      <c r="BA905" s="26"/>
      <c r="BB905" s="26"/>
      <c r="BD905" s="26"/>
    </row>
    <row r="906" ht="15.75" customHeight="1">
      <c r="C906" s="66"/>
      <c r="D906" s="83"/>
      <c r="L906" s="75"/>
      <c r="R906" s="74"/>
      <c r="V906" s="26"/>
      <c r="X906" s="78"/>
      <c r="AF906" s="75"/>
      <c r="AH906" s="26"/>
      <c r="AJ906" s="26"/>
      <c r="AK906" s="26"/>
      <c r="AL906" s="75"/>
      <c r="AN906" s="74"/>
      <c r="AO906" s="26"/>
      <c r="AP906" s="26"/>
      <c r="AQ906" s="26"/>
      <c r="AR906" s="26"/>
      <c r="AS906" s="26"/>
      <c r="AT906" s="26"/>
      <c r="AU906" s="26"/>
      <c r="AV906" s="26"/>
      <c r="AW906" s="26"/>
      <c r="AX906" s="26"/>
      <c r="AY906" s="26"/>
      <c r="AZ906" s="26"/>
      <c r="BA906" s="26"/>
      <c r="BB906" s="26"/>
      <c r="BD906" s="26"/>
    </row>
    <row r="907" ht="15.75" customHeight="1">
      <c r="C907" s="66"/>
      <c r="D907" s="83"/>
      <c r="L907" s="75"/>
      <c r="R907" s="74"/>
      <c r="V907" s="26"/>
      <c r="X907" s="78"/>
      <c r="AF907" s="75"/>
      <c r="AH907" s="26"/>
      <c r="AJ907" s="26"/>
      <c r="AK907" s="26"/>
      <c r="AL907" s="75"/>
      <c r="AN907" s="74"/>
      <c r="AO907" s="26"/>
      <c r="AP907" s="26"/>
      <c r="AQ907" s="26"/>
      <c r="AR907" s="26"/>
      <c r="AS907" s="26"/>
      <c r="AT907" s="26"/>
      <c r="AU907" s="26"/>
      <c r="AV907" s="26"/>
      <c r="AW907" s="26"/>
      <c r="AX907" s="26"/>
      <c r="AY907" s="26"/>
      <c r="AZ907" s="26"/>
      <c r="BA907" s="26"/>
      <c r="BB907" s="26"/>
      <c r="BD907" s="26"/>
    </row>
    <row r="908" ht="15.75" customHeight="1">
      <c r="C908" s="66"/>
      <c r="D908" s="83"/>
      <c r="L908" s="75"/>
      <c r="R908" s="74"/>
      <c r="V908" s="26"/>
      <c r="X908" s="78"/>
      <c r="AF908" s="75"/>
      <c r="AH908" s="26"/>
      <c r="AJ908" s="26"/>
      <c r="AK908" s="26"/>
      <c r="AL908" s="75"/>
      <c r="AN908" s="74"/>
      <c r="AO908" s="26"/>
      <c r="AP908" s="26"/>
      <c r="AQ908" s="26"/>
      <c r="AR908" s="26"/>
      <c r="AS908" s="26"/>
      <c r="AT908" s="26"/>
      <c r="AU908" s="26"/>
      <c r="AV908" s="26"/>
      <c r="AW908" s="26"/>
      <c r="AX908" s="26"/>
      <c r="AY908" s="26"/>
      <c r="AZ908" s="26"/>
      <c r="BA908" s="26"/>
      <c r="BB908" s="26"/>
      <c r="BD908" s="26"/>
    </row>
    <row r="909" ht="15.75" customHeight="1">
      <c r="C909" s="66"/>
      <c r="D909" s="83"/>
      <c r="L909" s="75"/>
      <c r="R909" s="74"/>
      <c r="V909" s="26"/>
      <c r="X909" s="78"/>
      <c r="AF909" s="75"/>
      <c r="AH909" s="26"/>
      <c r="AJ909" s="26"/>
      <c r="AK909" s="26"/>
      <c r="AL909" s="75"/>
      <c r="AN909" s="74"/>
      <c r="AO909" s="26"/>
      <c r="AP909" s="26"/>
      <c r="AQ909" s="26"/>
      <c r="AR909" s="26"/>
      <c r="AS909" s="26"/>
      <c r="AT909" s="26"/>
      <c r="AU909" s="26"/>
      <c r="AV909" s="26"/>
      <c r="AW909" s="26"/>
      <c r="AX909" s="26"/>
      <c r="AY909" s="26"/>
      <c r="AZ909" s="26"/>
      <c r="BA909" s="26"/>
      <c r="BB909" s="26"/>
      <c r="BD909" s="26"/>
    </row>
    <row r="910" ht="15.75" customHeight="1">
      <c r="C910" s="66"/>
      <c r="D910" s="83"/>
      <c r="L910" s="75"/>
      <c r="R910" s="74"/>
      <c r="V910" s="26"/>
      <c r="X910" s="78"/>
      <c r="AF910" s="75"/>
      <c r="AH910" s="26"/>
      <c r="AJ910" s="26"/>
      <c r="AK910" s="26"/>
      <c r="AL910" s="75"/>
      <c r="AN910" s="74"/>
      <c r="AO910" s="26"/>
      <c r="AP910" s="26"/>
      <c r="AQ910" s="26"/>
      <c r="AR910" s="26"/>
      <c r="AS910" s="26"/>
      <c r="AT910" s="26"/>
      <c r="AU910" s="26"/>
      <c r="AV910" s="26"/>
      <c r="AW910" s="26"/>
      <c r="AX910" s="26"/>
      <c r="AY910" s="26"/>
      <c r="AZ910" s="26"/>
      <c r="BA910" s="26"/>
      <c r="BB910" s="26"/>
      <c r="BD910" s="26"/>
    </row>
    <row r="911" ht="15.75" customHeight="1">
      <c r="C911" s="66"/>
      <c r="D911" s="83"/>
      <c r="L911" s="75"/>
      <c r="R911" s="74"/>
      <c r="V911" s="26"/>
      <c r="X911" s="78"/>
      <c r="AF911" s="75"/>
      <c r="AH911" s="26"/>
      <c r="AJ911" s="26"/>
      <c r="AK911" s="26"/>
      <c r="AL911" s="75"/>
      <c r="AN911" s="74"/>
      <c r="AO911" s="26"/>
      <c r="AP911" s="26"/>
      <c r="AQ911" s="26"/>
      <c r="AR911" s="26"/>
      <c r="AS911" s="26"/>
      <c r="AT911" s="26"/>
      <c r="AU911" s="26"/>
      <c r="AV911" s="26"/>
      <c r="AW911" s="26"/>
      <c r="AX911" s="26"/>
      <c r="AY911" s="26"/>
      <c r="AZ911" s="26"/>
      <c r="BA911" s="26"/>
      <c r="BB911" s="26"/>
      <c r="BD911" s="26"/>
    </row>
    <row r="912" ht="15.75" customHeight="1">
      <c r="C912" s="66"/>
      <c r="D912" s="83"/>
      <c r="L912" s="75"/>
      <c r="R912" s="74"/>
      <c r="V912" s="26"/>
      <c r="X912" s="78"/>
      <c r="AF912" s="75"/>
      <c r="AH912" s="26"/>
      <c r="AJ912" s="26"/>
      <c r="AK912" s="26"/>
      <c r="AL912" s="75"/>
      <c r="AN912" s="74"/>
      <c r="AO912" s="26"/>
      <c r="AP912" s="26"/>
      <c r="AQ912" s="26"/>
      <c r="AR912" s="26"/>
      <c r="AS912" s="26"/>
      <c r="AT912" s="26"/>
      <c r="AU912" s="26"/>
      <c r="AV912" s="26"/>
      <c r="AW912" s="26"/>
      <c r="AX912" s="26"/>
      <c r="AY912" s="26"/>
      <c r="AZ912" s="26"/>
      <c r="BA912" s="26"/>
      <c r="BB912" s="26"/>
      <c r="BD912" s="26"/>
    </row>
    <row r="913" ht="15.75" customHeight="1">
      <c r="C913" s="66"/>
      <c r="D913" s="83"/>
      <c r="L913" s="75"/>
      <c r="R913" s="74"/>
      <c r="V913" s="26"/>
      <c r="X913" s="78"/>
      <c r="AF913" s="75"/>
      <c r="AH913" s="26"/>
      <c r="AJ913" s="26"/>
      <c r="AK913" s="26"/>
      <c r="AL913" s="75"/>
      <c r="AN913" s="74"/>
      <c r="AO913" s="26"/>
      <c r="AP913" s="26"/>
      <c r="AQ913" s="26"/>
      <c r="AR913" s="26"/>
      <c r="AS913" s="26"/>
      <c r="AT913" s="26"/>
      <c r="AU913" s="26"/>
      <c r="AV913" s="26"/>
      <c r="AW913" s="26"/>
      <c r="AX913" s="26"/>
      <c r="AY913" s="26"/>
      <c r="AZ913" s="26"/>
      <c r="BA913" s="26"/>
      <c r="BB913" s="26"/>
      <c r="BD913" s="26"/>
    </row>
    <row r="914" ht="15.75" customHeight="1">
      <c r="C914" s="66"/>
      <c r="D914" s="83"/>
      <c r="L914" s="75"/>
      <c r="R914" s="74"/>
      <c r="V914" s="26"/>
      <c r="X914" s="78"/>
      <c r="AF914" s="75"/>
      <c r="AH914" s="26"/>
      <c r="AJ914" s="26"/>
      <c r="AK914" s="26"/>
      <c r="AL914" s="75"/>
      <c r="AN914" s="74"/>
      <c r="AO914" s="26"/>
      <c r="AP914" s="26"/>
      <c r="AQ914" s="26"/>
      <c r="AR914" s="26"/>
      <c r="AS914" s="26"/>
      <c r="AT914" s="26"/>
      <c r="AU914" s="26"/>
      <c r="AV914" s="26"/>
      <c r="AW914" s="26"/>
      <c r="AX914" s="26"/>
      <c r="AY914" s="26"/>
      <c r="AZ914" s="26"/>
      <c r="BA914" s="26"/>
      <c r="BB914" s="26"/>
      <c r="BD914" s="26"/>
    </row>
    <row r="915" ht="15.75" customHeight="1">
      <c r="C915" s="66"/>
      <c r="D915" s="83"/>
      <c r="L915" s="75"/>
      <c r="R915" s="74"/>
      <c r="V915" s="26"/>
      <c r="X915" s="78"/>
      <c r="AF915" s="75"/>
      <c r="AH915" s="26"/>
      <c r="AJ915" s="26"/>
      <c r="AK915" s="26"/>
      <c r="AL915" s="75"/>
      <c r="AN915" s="74"/>
      <c r="AO915" s="26"/>
      <c r="AP915" s="26"/>
      <c r="AQ915" s="26"/>
      <c r="AR915" s="26"/>
      <c r="AS915" s="26"/>
      <c r="AT915" s="26"/>
      <c r="AU915" s="26"/>
      <c r="AV915" s="26"/>
      <c r="AW915" s="26"/>
      <c r="AX915" s="26"/>
      <c r="AY915" s="26"/>
      <c r="AZ915" s="26"/>
      <c r="BA915" s="26"/>
      <c r="BB915" s="26"/>
      <c r="BD915" s="26"/>
    </row>
    <row r="916" ht="15.75" customHeight="1">
      <c r="C916" s="66"/>
      <c r="D916" s="83"/>
      <c r="L916" s="75"/>
      <c r="R916" s="74"/>
      <c r="V916" s="26"/>
      <c r="X916" s="78"/>
      <c r="AF916" s="75"/>
      <c r="AH916" s="26"/>
      <c r="AJ916" s="26"/>
      <c r="AK916" s="26"/>
      <c r="AL916" s="75"/>
      <c r="AN916" s="74"/>
      <c r="AO916" s="26"/>
      <c r="AP916" s="26"/>
      <c r="AQ916" s="26"/>
      <c r="AR916" s="26"/>
      <c r="AS916" s="26"/>
      <c r="AT916" s="26"/>
      <c r="AU916" s="26"/>
      <c r="AV916" s="26"/>
      <c r="AW916" s="26"/>
      <c r="AX916" s="26"/>
      <c r="AY916" s="26"/>
      <c r="AZ916" s="26"/>
      <c r="BA916" s="26"/>
      <c r="BB916" s="26"/>
      <c r="BD916" s="26"/>
    </row>
    <row r="917" ht="15.75" customHeight="1">
      <c r="C917" s="66"/>
      <c r="D917" s="83"/>
      <c r="L917" s="75"/>
      <c r="R917" s="74"/>
      <c r="V917" s="26"/>
      <c r="X917" s="78"/>
      <c r="AF917" s="75"/>
      <c r="AH917" s="26"/>
      <c r="AJ917" s="26"/>
      <c r="AK917" s="26"/>
      <c r="AL917" s="75"/>
      <c r="AN917" s="74"/>
      <c r="AO917" s="26"/>
      <c r="AP917" s="26"/>
      <c r="AQ917" s="26"/>
      <c r="AR917" s="26"/>
      <c r="AS917" s="26"/>
      <c r="AT917" s="26"/>
      <c r="AU917" s="26"/>
      <c r="AV917" s="26"/>
      <c r="AW917" s="26"/>
      <c r="AX917" s="26"/>
      <c r="AY917" s="26"/>
      <c r="AZ917" s="26"/>
      <c r="BA917" s="26"/>
      <c r="BB917" s="26"/>
      <c r="BD917" s="26"/>
    </row>
    <row r="918" ht="15.75" customHeight="1">
      <c r="C918" s="66"/>
      <c r="D918" s="83"/>
      <c r="L918" s="75"/>
      <c r="R918" s="74"/>
      <c r="V918" s="26"/>
      <c r="X918" s="78"/>
      <c r="AF918" s="75"/>
      <c r="AH918" s="26"/>
      <c r="AJ918" s="26"/>
      <c r="AK918" s="26"/>
      <c r="AL918" s="75"/>
      <c r="AN918" s="74"/>
      <c r="AO918" s="26"/>
      <c r="AP918" s="26"/>
      <c r="AQ918" s="26"/>
      <c r="AR918" s="26"/>
      <c r="AS918" s="26"/>
      <c r="AT918" s="26"/>
      <c r="AU918" s="26"/>
      <c r="AV918" s="26"/>
      <c r="AW918" s="26"/>
      <c r="AX918" s="26"/>
      <c r="AY918" s="26"/>
      <c r="AZ918" s="26"/>
      <c r="BA918" s="26"/>
      <c r="BB918" s="26"/>
      <c r="BD918" s="26"/>
    </row>
    <row r="919" ht="15.75" customHeight="1">
      <c r="C919" s="66"/>
      <c r="D919" s="83"/>
      <c r="L919" s="75"/>
      <c r="R919" s="74"/>
      <c r="V919" s="26"/>
      <c r="X919" s="78"/>
      <c r="AF919" s="75"/>
      <c r="AH919" s="26"/>
      <c r="AJ919" s="26"/>
      <c r="AK919" s="26"/>
      <c r="AL919" s="75"/>
      <c r="AN919" s="74"/>
      <c r="AO919" s="26"/>
      <c r="AP919" s="26"/>
      <c r="AQ919" s="26"/>
      <c r="AR919" s="26"/>
      <c r="AS919" s="26"/>
      <c r="AT919" s="26"/>
      <c r="AU919" s="26"/>
      <c r="AV919" s="26"/>
      <c r="AW919" s="26"/>
      <c r="AX919" s="26"/>
      <c r="AY919" s="26"/>
      <c r="AZ919" s="26"/>
      <c r="BA919" s="26"/>
      <c r="BB919" s="26"/>
      <c r="BD919" s="26"/>
    </row>
    <row r="920" ht="15.75" customHeight="1">
      <c r="C920" s="66"/>
      <c r="D920" s="83"/>
      <c r="L920" s="75"/>
      <c r="R920" s="74"/>
      <c r="V920" s="26"/>
      <c r="X920" s="78"/>
      <c r="AF920" s="75"/>
      <c r="AH920" s="26"/>
      <c r="AJ920" s="26"/>
      <c r="AK920" s="26"/>
      <c r="AL920" s="75"/>
      <c r="AN920" s="74"/>
      <c r="AO920" s="26"/>
      <c r="AP920" s="26"/>
      <c r="AQ920" s="26"/>
      <c r="AR920" s="26"/>
      <c r="AS920" s="26"/>
      <c r="AT920" s="26"/>
      <c r="AU920" s="26"/>
      <c r="AV920" s="26"/>
      <c r="AW920" s="26"/>
      <c r="AX920" s="26"/>
      <c r="AY920" s="26"/>
      <c r="AZ920" s="26"/>
      <c r="BA920" s="26"/>
      <c r="BB920" s="26"/>
      <c r="BD920" s="26"/>
    </row>
    <row r="921" ht="15.75" customHeight="1">
      <c r="C921" s="66"/>
      <c r="D921" s="83"/>
      <c r="L921" s="75"/>
      <c r="R921" s="74"/>
      <c r="V921" s="26"/>
      <c r="X921" s="78"/>
      <c r="AF921" s="75"/>
      <c r="AH921" s="26"/>
      <c r="AJ921" s="26"/>
      <c r="AK921" s="26"/>
      <c r="AL921" s="75"/>
      <c r="AN921" s="74"/>
      <c r="AO921" s="26"/>
      <c r="AP921" s="26"/>
      <c r="AQ921" s="26"/>
      <c r="AR921" s="26"/>
      <c r="AS921" s="26"/>
      <c r="AT921" s="26"/>
      <c r="AU921" s="26"/>
      <c r="AV921" s="26"/>
      <c r="AW921" s="26"/>
      <c r="AX921" s="26"/>
      <c r="AY921" s="26"/>
      <c r="AZ921" s="26"/>
      <c r="BA921" s="26"/>
      <c r="BB921" s="26"/>
      <c r="BD921" s="26"/>
    </row>
    <row r="922" ht="15.75" customHeight="1">
      <c r="C922" s="66"/>
      <c r="D922" s="83"/>
      <c r="L922" s="75"/>
      <c r="R922" s="74"/>
      <c r="V922" s="26"/>
      <c r="X922" s="78"/>
      <c r="AF922" s="75"/>
      <c r="AH922" s="26"/>
      <c r="AJ922" s="26"/>
      <c r="AK922" s="26"/>
      <c r="AL922" s="75"/>
      <c r="AN922" s="74"/>
      <c r="AO922" s="26"/>
      <c r="AP922" s="26"/>
      <c r="AQ922" s="26"/>
      <c r="AR922" s="26"/>
      <c r="AS922" s="26"/>
      <c r="AT922" s="26"/>
      <c r="AU922" s="26"/>
      <c r="AV922" s="26"/>
      <c r="AW922" s="26"/>
      <c r="AX922" s="26"/>
      <c r="AY922" s="26"/>
      <c r="AZ922" s="26"/>
      <c r="BA922" s="26"/>
      <c r="BB922" s="26"/>
      <c r="BD922" s="26"/>
    </row>
    <row r="923" ht="15.75" customHeight="1">
      <c r="C923" s="66"/>
      <c r="D923" s="83"/>
      <c r="L923" s="75"/>
      <c r="R923" s="74"/>
      <c r="V923" s="26"/>
      <c r="X923" s="78"/>
      <c r="AF923" s="75"/>
      <c r="AH923" s="26"/>
      <c r="AJ923" s="26"/>
      <c r="AK923" s="26"/>
      <c r="AL923" s="75"/>
      <c r="AN923" s="74"/>
      <c r="AO923" s="26"/>
      <c r="AP923" s="26"/>
      <c r="AQ923" s="26"/>
      <c r="AR923" s="26"/>
      <c r="AS923" s="26"/>
      <c r="AT923" s="26"/>
      <c r="AU923" s="26"/>
      <c r="AV923" s="26"/>
      <c r="AW923" s="26"/>
      <c r="AX923" s="26"/>
      <c r="AY923" s="26"/>
      <c r="AZ923" s="26"/>
      <c r="BA923" s="26"/>
      <c r="BB923" s="26"/>
      <c r="BD923" s="26"/>
    </row>
    <row r="924" ht="15.75" customHeight="1">
      <c r="C924" s="66"/>
      <c r="D924" s="83"/>
      <c r="L924" s="75"/>
      <c r="R924" s="74"/>
      <c r="V924" s="26"/>
      <c r="X924" s="78"/>
      <c r="AF924" s="75"/>
      <c r="AH924" s="26"/>
      <c r="AJ924" s="26"/>
      <c r="AK924" s="26"/>
      <c r="AL924" s="75"/>
      <c r="AN924" s="74"/>
      <c r="AO924" s="26"/>
      <c r="AP924" s="26"/>
      <c r="AQ924" s="26"/>
      <c r="AR924" s="26"/>
      <c r="AS924" s="26"/>
      <c r="AT924" s="26"/>
      <c r="AU924" s="26"/>
      <c r="AV924" s="26"/>
      <c r="AW924" s="26"/>
      <c r="AX924" s="26"/>
      <c r="AY924" s="26"/>
      <c r="AZ924" s="26"/>
      <c r="BA924" s="26"/>
      <c r="BB924" s="26"/>
      <c r="BD924" s="26"/>
    </row>
    <row r="925" ht="15.75" customHeight="1">
      <c r="C925" s="66"/>
      <c r="D925" s="83"/>
      <c r="L925" s="75"/>
      <c r="R925" s="74"/>
      <c r="V925" s="26"/>
      <c r="X925" s="78"/>
      <c r="AF925" s="75"/>
      <c r="AH925" s="26"/>
      <c r="AJ925" s="26"/>
      <c r="AK925" s="26"/>
      <c r="AL925" s="75"/>
      <c r="AN925" s="74"/>
      <c r="AO925" s="26"/>
      <c r="AP925" s="26"/>
      <c r="AQ925" s="26"/>
      <c r="AR925" s="26"/>
      <c r="AS925" s="26"/>
      <c r="AT925" s="26"/>
      <c r="AU925" s="26"/>
      <c r="AV925" s="26"/>
      <c r="AW925" s="26"/>
      <c r="AX925" s="26"/>
      <c r="AY925" s="26"/>
      <c r="AZ925" s="26"/>
      <c r="BA925" s="26"/>
      <c r="BB925" s="26"/>
      <c r="BD925" s="26"/>
    </row>
    <row r="926" ht="15.75" customHeight="1">
      <c r="C926" s="66"/>
      <c r="D926" s="83"/>
      <c r="L926" s="75"/>
      <c r="R926" s="74"/>
      <c r="V926" s="26"/>
      <c r="X926" s="78"/>
      <c r="AF926" s="75"/>
      <c r="AH926" s="26"/>
      <c r="AJ926" s="26"/>
      <c r="AK926" s="26"/>
      <c r="AL926" s="75"/>
      <c r="AN926" s="74"/>
      <c r="AO926" s="26"/>
      <c r="AP926" s="26"/>
      <c r="AQ926" s="26"/>
      <c r="AR926" s="26"/>
      <c r="AS926" s="26"/>
      <c r="AT926" s="26"/>
      <c r="AU926" s="26"/>
      <c r="AV926" s="26"/>
      <c r="AW926" s="26"/>
      <c r="AX926" s="26"/>
      <c r="AY926" s="26"/>
      <c r="AZ926" s="26"/>
      <c r="BA926" s="26"/>
      <c r="BB926" s="26"/>
      <c r="BD926" s="26"/>
    </row>
    <row r="927" ht="15.75" customHeight="1">
      <c r="C927" s="66"/>
      <c r="D927" s="83"/>
      <c r="L927" s="75"/>
      <c r="R927" s="74"/>
      <c r="V927" s="26"/>
      <c r="X927" s="78"/>
      <c r="AF927" s="75"/>
      <c r="AH927" s="26"/>
      <c r="AJ927" s="26"/>
      <c r="AK927" s="26"/>
      <c r="AL927" s="75"/>
      <c r="AN927" s="74"/>
      <c r="AO927" s="26"/>
      <c r="AP927" s="26"/>
      <c r="AQ927" s="26"/>
      <c r="AR927" s="26"/>
      <c r="AS927" s="26"/>
      <c r="AT927" s="26"/>
      <c r="AU927" s="26"/>
      <c r="AV927" s="26"/>
      <c r="AW927" s="26"/>
      <c r="AX927" s="26"/>
      <c r="AY927" s="26"/>
      <c r="AZ927" s="26"/>
      <c r="BA927" s="26"/>
      <c r="BB927" s="26"/>
      <c r="BD927" s="26"/>
    </row>
    <row r="928" ht="15.75" customHeight="1">
      <c r="C928" s="66"/>
      <c r="D928" s="83"/>
      <c r="L928" s="75"/>
      <c r="R928" s="74"/>
      <c r="V928" s="26"/>
      <c r="X928" s="78"/>
      <c r="AF928" s="75"/>
      <c r="AH928" s="26"/>
      <c r="AJ928" s="26"/>
      <c r="AK928" s="26"/>
      <c r="AL928" s="75"/>
      <c r="AN928" s="74"/>
      <c r="AO928" s="26"/>
      <c r="AP928" s="26"/>
      <c r="AQ928" s="26"/>
      <c r="AR928" s="26"/>
      <c r="AS928" s="26"/>
      <c r="AT928" s="26"/>
      <c r="AU928" s="26"/>
      <c r="AV928" s="26"/>
      <c r="AW928" s="26"/>
      <c r="AX928" s="26"/>
      <c r="AY928" s="26"/>
      <c r="AZ928" s="26"/>
      <c r="BA928" s="26"/>
      <c r="BB928" s="26"/>
      <c r="BD928" s="26"/>
    </row>
    <row r="929" ht="15.75" customHeight="1">
      <c r="C929" s="66"/>
      <c r="D929" s="83"/>
      <c r="L929" s="75"/>
      <c r="R929" s="74"/>
      <c r="V929" s="26"/>
      <c r="X929" s="78"/>
      <c r="AF929" s="75"/>
      <c r="AH929" s="26"/>
      <c r="AJ929" s="26"/>
      <c r="AK929" s="26"/>
      <c r="AL929" s="75"/>
      <c r="AN929" s="74"/>
      <c r="AO929" s="26"/>
      <c r="AP929" s="26"/>
      <c r="AQ929" s="26"/>
      <c r="AR929" s="26"/>
      <c r="AS929" s="26"/>
      <c r="AT929" s="26"/>
      <c r="AU929" s="26"/>
      <c r="AV929" s="26"/>
      <c r="AW929" s="26"/>
      <c r="AX929" s="26"/>
      <c r="AY929" s="26"/>
      <c r="AZ929" s="26"/>
      <c r="BA929" s="26"/>
      <c r="BB929" s="26"/>
      <c r="BD929" s="26"/>
    </row>
    <row r="930" ht="15.75" customHeight="1">
      <c r="C930" s="66"/>
      <c r="D930" s="83"/>
      <c r="L930" s="75"/>
      <c r="R930" s="74"/>
      <c r="V930" s="26"/>
      <c r="X930" s="78"/>
      <c r="AF930" s="75"/>
      <c r="AH930" s="26"/>
      <c r="AJ930" s="26"/>
      <c r="AK930" s="26"/>
      <c r="AL930" s="75"/>
      <c r="AN930" s="74"/>
      <c r="AO930" s="26"/>
      <c r="AP930" s="26"/>
      <c r="AQ930" s="26"/>
      <c r="AR930" s="26"/>
      <c r="AS930" s="26"/>
      <c r="AT930" s="26"/>
      <c r="AU930" s="26"/>
      <c r="AV930" s="26"/>
      <c r="AW930" s="26"/>
      <c r="AX930" s="26"/>
      <c r="AY930" s="26"/>
      <c r="AZ930" s="26"/>
      <c r="BA930" s="26"/>
      <c r="BB930" s="26"/>
      <c r="BD930" s="26"/>
    </row>
    <row r="931" ht="15.75" customHeight="1">
      <c r="C931" s="66"/>
      <c r="D931" s="83"/>
      <c r="L931" s="75"/>
      <c r="R931" s="74"/>
      <c r="V931" s="26"/>
      <c r="X931" s="78"/>
      <c r="AF931" s="75"/>
      <c r="AH931" s="26"/>
      <c r="AJ931" s="26"/>
      <c r="AK931" s="26"/>
      <c r="AL931" s="75"/>
      <c r="AN931" s="74"/>
      <c r="AO931" s="26"/>
      <c r="AP931" s="26"/>
      <c r="AQ931" s="26"/>
      <c r="AR931" s="26"/>
      <c r="AS931" s="26"/>
      <c r="AT931" s="26"/>
      <c r="AU931" s="26"/>
      <c r="AV931" s="26"/>
      <c r="AW931" s="26"/>
      <c r="AX931" s="26"/>
      <c r="AY931" s="26"/>
      <c r="AZ931" s="26"/>
      <c r="BA931" s="26"/>
      <c r="BB931" s="26"/>
      <c r="BD931" s="26"/>
    </row>
    <row r="932" ht="15.75" customHeight="1">
      <c r="C932" s="66"/>
      <c r="D932" s="83"/>
      <c r="L932" s="75"/>
      <c r="R932" s="74"/>
      <c r="V932" s="26"/>
      <c r="X932" s="78"/>
      <c r="AF932" s="75"/>
      <c r="AH932" s="26"/>
      <c r="AJ932" s="26"/>
      <c r="AK932" s="26"/>
      <c r="AL932" s="75"/>
      <c r="AN932" s="74"/>
      <c r="AO932" s="26"/>
      <c r="AP932" s="26"/>
      <c r="AQ932" s="26"/>
      <c r="AR932" s="26"/>
      <c r="AS932" s="26"/>
      <c r="AT932" s="26"/>
      <c r="AU932" s="26"/>
      <c r="AV932" s="26"/>
      <c r="AW932" s="26"/>
      <c r="AX932" s="26"/>
      <c r="AY932" s="26"/>
      <c r="AZ932" s="26"/>
      <c r="BA932" s="26"/>
      <c r="BB932" s="26"/>
      <c r="BD932" s="26"/>
    </row>
    <row r="933" ht="15.75" customHeight="1">
      <c r="C933" s="66"/>
      <c r="D933" s="83"/>
      <c r="L933" s="75"/>
      <c r="R933" s="74"/>
      <c r="V933" s="26"/>
      <c r="X933" s="78"/>
      <c r="AF933" s="75"/>
      <c r="AH933" s="26"/>
      <c r="AJ933" s="26"/>
      <c r="AK933" s="26"/>
      <c r="AL933" s="75"/>
      <c r="AN933" s="74"/>
      <c r="AO933" s="26"/>
      <c r="AP933" s="26"/>
      <c r="AQ933" s="26"/>
      <c r="AR933" s="26"/>
      <c r="AS933" s="26"/>
      <c r="AT933" s="26"/>
      <c r="AU933" s="26"/>
      <c r="AV933" s="26"/>
      <c r="AW933" s="26"/>
      <c r="AX933" s="26"/>
      <c r="AY933" s="26"/>
      <c r="AZ933" s="26"/>
      <c r="BA933" s="26"/>
      <c r="BB933" s="26"/>
      <c r="BD933" s="26"/>
    </row>
    <row r="934" ht="15.75" customHeight="1">
      <c r="C934" s="66"/>
      <c r="D934" s="83"/>
      <c r="L934" s="75"/>
      <c r="R934" s="74"/>
      <c r="V934" s="26"/>
      <c r="X934" s="78"/>
      <c r="AF934" s="75"/>
      <c r="AH934" s="26"/>
      <c r="AJ934" s="26"/>
      <c r="AK934" s="26"/>
      <c r="AL934" s="75"/>
      <c r="AN934" s="74"/>
      <c r="AO934" s="26"/>
      <c r="AP934" s="26"/>
      <c r="AQ934" s="26"/>
      <c r="AR934" s="26"/>
      <c r="AS934" s="26"/>
      <c r="AT934" s="26"/>
      <c r="AU934" s="26"/>
      <c r="AV934" s="26"/>
      <c r="AW934" s="26"/>
      <c r="AX934" s="26"/>
      <c r="AY934" s="26"/>
      <c r="AZ934" s="26"/>
      <c r="BA934" s="26"/>
      <c r="BB934" s="26"/>
      <c r="BD934" s="26"/>
    </row>
    <row r="935" ht="15.75" customHeight="1">
      <c r="C935" s="66"/>
      <c r="D935" s="83"/>
      <c r="L935" s="75"/>
      <c r="R935" s="74"/>
      <c r="V935" s="26"/>
      <c r="X935" s="78"/>
      <c r="AF935" s="75"/>
      <c r="AH935" s="26"/>
      <c r="AJ935" s="26"/>
      <c r="AK935" s="26"/>
      <c r="AL935" s="75"/>
      <c r="AN935" s="74"/>
      <c r="AO935" s="26"/>
      <c r="AP935" s="26"/>
      <c r="AQ935" s="26"/>
      <c r="AR935" s="26"/>
      <c r="AS935" s="26"/>
      <c r="AT935" s="26"/>
      <c r="AU935" s="26"/>
      <c r="AV935" s="26"/>
      <c r="AW935" s="26"/>
      <c r="AX935" s="26"/>
      <c r="AY935" s="26"/>
      <c r="AZ935" s="26"/>
      <c r="BA935" s="26"/>
      <c r="BB935" s="26"/>
      <c r="BD935" s="26"/>
    </row>
    <row r="936" ht="15.75" customHeight="1">
      <c r="C936" s="66"/>
      <c r="D936" s="83"/>
      <c r="L936" s="75"/>
      <c r="R936" s="74"/>
      <c r="V936" s="26"/>
      <c r="X936" s="78"/>
      <c r="AF936" s="75"/>
      <c r="AH936" s="26"/>
      <c r="AJ936" s="26"/>
      <c r="AK936" s="26"/>
      <c r="AL936" s="75"/>
      <c r="AN936" s="74"/>
      <c r="AO936" s="26"/>
      <c r="AP936" s="26"/>
      <c r="AQ936" s="26"/>
      <c r="AR936" s="26"/>
      <c r="AS936" s="26"/>
      <c r="AT936" s="26"/>
      <c r="AU936" s="26"/>
      <c r="AV936" s="26"/>
      <c r="AW936" s="26"/>
      <c r="AX936" s="26"/>
      <c r="AY936" s="26"/>
      <c r="AZ936" s="26"/>
      <c r="BA936" s="26"/>
      <c r="BB936" s="26"/>
      <c r="BD936" s="26"/>
    </row>
    <row r="937" ht="15.75" customHeight="1">
      <c r="C937" s="66"/>
      <c r="D937" s="83"/>
      <c r="L937" s="75"/>
      <c r="R937" s="74"/>
      <c r="V937" s="26"/>
      <c r="X937" s="78"/>
      <c r="AF937" s="75"/>
      <c r="AH937" s="26"/>
      <c r="AJ937" s="26"/>
      <c r="AK937" s="26"/>
      <c r="AL937" s="75"/>
      <c r="AN937" s="74"/>
      <c r="AO937" s="26"/>
      <c r="AP937" s="26"/>
      <c r="AQ937" s="26"/>
      <c r="AR937" s="26"/>
      <c r="AS937" s="26"/>
      <c r="AT937" s="26"/>
      <c r="AU937" s="26"/>
      <c r="AV937" s="26"/>
      <c r="AW937" s="26"/>
      <c r="AX937" s="26"/>
      <c r="AY937" s="26"/>
      <c r="AZ937" s="26"/>
      <c r="BA937" s="26"/>
      <c r="BB937" s="26"/>
      <c r="BD937" s="26"/>
    </row>
    <row r="938" ht="15.75" customHeight="1">
      <c r="C938" s="66"/>
      <c r="D938" s="83"/>
      <c r="L938" s="75"/>
      <c r="R938" s="74"/>
      <c r="V938" s="26"/>
      <c r="X938" s="78"/>
      <c r="AF938" s="75"/>
      <c r="AH938" s="26"/>
      <c r="AJ938" s="26"/>
      <c r="AK938" s="26"/>
      <c r="AL938" s="75"/>
      <c r="AN938" s="74"/>
      <c r="AO938" s="26"/>
      <c r="AP938" s="26"/>
      <c r="AQ938" s="26"/>
      <c r="AR938" s="26"/>
      <c r="AS938" s="26"/>
      <c r="AT938" s="26"/>
      <c r="AU938" s="26"/>
      <c r="AV938" s="26"/>
      <c r="AW938" s="26"/>
      <c r="AX938" s="26"/>
      <c r="AY938" s="26"/>
      <c r="AZ938" s="26"/>
      <c r="BA938" s="26"/>
      <c r="BB938" s="26"/>
      <c r="BD938" s="26"/>
    </row>
    <row r="939" ht="15.75" customHeight="1">
      <c r="C939" s="66"/>
      <c r="D939" s="83"/>
      <c r="L939" s="75"/>
      <c r="R939" s="74"/>
      <c r="V939" s="26"/>
      <c r="X939" s="78"/>
      <c r="AF939" s="75"/>
      <c r="AH939" s="26"/>
      <c r="AJ939" s="26"/>
      <c r="AK939" s="26"/>
      <c r="AL939" s="75"/>
      <c r="AN939" s="74"/>
      <c r="AO939" s="26"/>
      <c r="AP939" s="26"/>
      <c r="AQ939" s="26"/>
      <c r="AR939" s="26"/>
      <c r="AS939" s="26"/>
      <c r="AT939" s="26"/>
      <c r="AU939" s="26"/>
      <c r="AV939" s="26"/>
      <c r="AW939" s="26"/>
      <c r="AX939" s="26"/>
      <c r="AY939" s="26"/>
      <c r="AZ939" s="26"/>
      <c r="BA939" s="26"/>
      <c r="BB939" s="26"/>
      <c r="BD939" s="26"/>
    </row>
    <row r="940" ht="15.75" customHeight="1">
      <c r="C940" s="66"/>
      <c r="D940" s="83"/>
      <c r="L940" s="75"/>
      <c r="R940" s="74"/>
      <c r="V940" s="26"/>
      <c r="X940" s="78"/>
      <c r="AF940" s="75"/>
      <c r="AH940" s="26"/>
      <c r="AJ940" s="26"/>
      <c r="AK940" s="26"/>
      <c r="AL940" s="75"/>
      <c r="AN940" s="74"/>
      <c r="AO940" s="26"/>
      <c r="AP940" s="26"/>
      <c r="AQ940" s="26"/>
      <c r="AR940" s="26"/>
      <c r="AS940" s="26"/>
      <c r="AT940" s="26"/>
      <c r="AU940" s="26"/>
      <c r="AV940" s="26"/>
      <c r="AW940" s="26"/>
      <c r="AX940" s="26"/>
      <c r="AY940" s="26"/>
      <c r="AZ940" s="26"/>
      <c r="BA940" s="26"/>
      <c r="BB940" s="26"/>
      <c r="BD940" s="26"/>
    </row>
    <row r="941" ht="15.75" customHeight="1">
      <c r="C941" s="66"/>
      <c r="D941" s="83"/>
      <c r="L941" s="75"/>
      <c r="R941" s="74"/>
      <c r="V941" s="26"/>
      <c r="X941" s="78"/>
      <c r="AF941" s="75"/>
      <c r="AH941" s="26"/>
      <c r="AJ941" s="26"/>
      <c r="AK941" s="26"/>
      <c r="AL941" s="75"/>
      <c r="AN941" s="74"/>
      <c r="AO941" s="26"/>
      <c r="AP941" s="26"/>
      <c r="AQ941" s="26"/>
      <c r="AR941" s="26"/>
      <c r="AS941" s="26"/>
      <c r="AT941" s="26"/>
      <c r="AU941" s="26"/>
      <c r="AV941" s="26"/>
      <c r="AW941" s="26"/>
      <c r="AX941" s="26"/>
      <c r="AY941" s="26"/>
      <c r="AZ941" s="26"/>
      <c r="BA941" s="26"/>
      <c r="BB941" s="26"/>
      <c r="BD941" s="26"/>
    </row>
    <row r="942" ht="15.75" customHeight="1">
      <c r="C942" s="66"/>
      <c r="D942" s="83"/>
      <c r="L942" s="75"/>
      <c r="R942" s="74"/>
      <c r="V942" s="26"/>
      <c r="X942" s="78"/>
      <c r="AF942" s="75"/>
      <c r="AH942" s="26"/>
      <c r="AJ942" s="26"/>
      <c r="AK942" s="26"/>
      <c r="AL942" s="75"/>
      <c r="AN942" s="74"/>
      <c r="AO942" s="26"/>
      <c r="AP942" s="26"/>
      <c r="AQ942" s="26"/>
      <c r="AR942" s="26"/>
      <c r="AS942" s="26"/>
      <c r="AT942" s="26"/>
      <c r="AU942" s="26"/>
      <c r="AV942" s="26"/>
      <c r="AW942" s="26"/>
      <c r="AX942" s="26"/>
      <c r="AY942" s="26"/>
      <c r="AZ942" s="26"/>
      <c r="BA942" s="26"/>
      <c r="BB942" s="26"/>
      <c r="BD942" s="26"/>
    </row>
    <row r="943" ht="15.75" customHeight="1">
      <c r="C943" s="66"/>
      <c r="D943" s="83"/>
      <c r="L943" s="75"/>
      <c r="R943" s="74"/>
      <c r="V943" s="26"/>
      <c r="X943" s="78"/>
      <c r="AF943" s="75"/>
      <c r="AH943" s="26"/>
      <c r="AJ943" s="26"/>
      <c r="AK943" s="26"/>
      <c r="AL943" s="75"/>
      <c r="AN943" s="74"/>
      <c r="AO943" s="26"/>
      <c r="AP943" s="26"/>
      <c r="AQ943" s="26"/>
      <c r="AR943" s="26"/>
      <c r="AS943" s="26"/>
      <c r="AT943" s="26"/>
      <c r="AU943" s="26"/>
      <c r="AV943" s="26"/>
      <c r="AW943" s="26"/>
      <c r="AX943" s="26"/>
      <c r="AY943" s="26"/>
      <c r="AZ943" s="26"/>
      <c r="BA943" s="26"/>
      <c r="BB943" s="26"/>
      <c r="BD943" s="26"/>
    </row>
    <row r="944" ht="15.75" customHeight="1">
      <c r="C944" s="66"/>
      <c r="D944" s="83"/>
      <c r="L944" s="75"/>
      <c r="R944" s="74"/>
      <c r="V944" s="26"/>
      <c r="X944" s="78"/>
      <c r="AF944" s="75"/>
      <c r="AH944" s="26"/>
      <c r="AJ944" s="26"/>
      <c r="AK944" s="26"/>
      <c r="AL944" s="75"/>
      <c r="AN944" s="74"/>
      <c r="AO944" s="26"/>
      <c r="AP944" s="26"/>
      <c r="AQ944" s="26"/>
      <c r="AR944" s="26"/>
      <c r="AS944" s="26"/>
      <c r="AT944" s="26"/>
      <c r="AU944" s="26"/>
      <c r="AV944" s="26"/>
      <c r="AW944" s="26"/>
      <c r="AX944" s="26"/>
      <c r="AY944" s="26"/>
      <c r="AZ944" s="26"/>
      <c r="BA944" s="26"/>
      <c r="BB944" s="26"/>
      <c r="BD944" s="26"/>
    </row>
    <row r="945" ht="15.75" customHeight="1">
      <c r="C945" s="66"/>
      <c r="D945" s="83"/>
      <c r="L945" s="75"/>
      <c r="R945" s="74"/>
      <c r="V945" s="26"/>
      <c r="X945" s="78"/>
      <c r="AF945" s="75"/>
      <c r="AH945" s="26"/>
      <c r="AJ945" s="26"/>
      <c r="AK945" s="26"/>
      <c r="AL945" s="75"/>
      <c r="AN945" s="74"/>
      <c r="AO945" s="26"/>
      <c r="AP945" s="26"/>
      <c r="AQ945" s="26"/>
      <c r="AR945" s="26"/>
      <c r="AS945" s="26"/>
      <c r="AT945" s="26"/>
      <c r="AU945" s="26"/>
      <c r="AV945" s="26"/>
      <c r="AW945" s="26"/>
      <c r="AX945" s="26"/>
      <c r="AY945" s="26"/>
      <c r="AZ945" s="26"/>
      <c r="BA945" s="26"/>
      <c r="BB945" s="26"/>
      <c r="BD945" s="26"/>
    </row>
    <row r="946" ht="15.75" customHeight="1">
      <c r="C946" s="66"/>
      <c r="D946" s="83"/>
      <c r="L946" s="75"/>
      <c r="R946" s="74"/>
      <c r="V946" s="26"/>
      <c r="X946" s="78"/>
      <c r="AF946" s="75"/>
      <c r="AH946" s="26"/>
      <c r="AJ946" s="26"/>
      <c r="AK946" s="26"/>
      <c r="AL946" s="75"/>
      <c r="AN946" s="74"/>
      <c r="AO946" s="26"/>
      <c r="AP946" s="26"/>
      <c r="AQ946" s="26"/>
      <c r="AR946" s="26"/>
      <c r="AS946" s="26"/>
      <c r="AT946" s="26"/>
      <c r="AU946" s="26"/>
      <c r="AV946" s="26"/>
      <c r="AW946" s="26"/>
      <c r="AX946" s="26"/>
      <c r="AY946" s="26"/>
      <c r="AZ946" s="26"/>
      <c r="BA946" s="26"/>
      <c r="BB946" s="26"/>
      <c r="BD946" s="26"/>
    </row>
    <row r="947" ht="15.75" customHeight="1">
      <c r="C947" s="66"/>
      <c r="D947" s="83"/>
      <c r="L947" s="75"/>
      <c r="R947" s="74"/>
      <c r="V947" s="26"/>
      <c r="X947" s="78"/>
      <c r="AF947" s="75"/>
      <c r="AH947" s="26"/>
      <c r="AJ947" s="26"/>
      <c r="AK947" s="26"/>
      <c r="AL947" s="75"/>
      <c r="AN947" s="74"/>
      <c r="AO947" s="26"/>
      <c r="AP947" s="26"/>
      <c r="AQ947" s="26"/>
      <c r="AR947" s="26"/>
      <c r="AS947" s="26"/>
      <c r="AT947" s="26"/>
      <c r="AU947" s="26"/>
      <c r="AV947" s="26"/>
      <c r="AW947" s="26"/>
      <c r="AX947" s="26"/>
      <c r="AY947" s="26"/>
      <c r="AZ947" s="26"/>
      <c r="BA947" s="26"/>
      <c r="BB947" s="26"/>
      <c r="BD947" s="26"/>
    </row>
    <row r="948" ht="15.75" customHeight="1">
      <c r="C948" s="66"/>
      <c r="D948" s="83"/>
      <c r="L948" s="75"/>
      <c r="R948" s="74"/>
      <c r="V948" s="26"/>
      <c r="X948" s="78"/>
      <c r="AF948" s="75"/>
      <c r="AH948" s="26"/>
      <c r="AJ948" s="26"/>
      <c r="AK948" s="26"/>
      <c r="AL948" s="75"/>
      <c r="AN948" s="74"/>
      <c r="AO948" s="26"/>
      <c r="AP948" s="26"/>
      <c r="AQ948" s="26"/>
      <c r="AR948" s="26"/>
      <c r="AS948" s="26"/>
      <c r="AT948" s="26"/>
      <c r="AU948" s="26"/>
      <c r="AV948" s="26"/>
      <c r="AW948" s="26"/>
      <c r="AX948" s="26"/>
      <c r="AY948" s="26"/>
      <c r="AZ948" s="26"/>
      <c r="BA948" s="26"/>
      <c r="BB948" s="26"/>
      <c r="BD948" s="26"/>
    </row>
    <row r="949" ht="15.75" customHeight="1">
      <c r="C949" s="66"/>
      <c r="D949" s="83"/>
      <c r="L949" s="75"/>
      <c r="R949" s="74"/>
      <c r="V949" s="26"/>
      <c r="X949" s="78"/>
      <c r="AF949" s="75"/>
      <c r="AH949" s="26"/>
      <c r="AJ949" s="26"/>
      <c r="AK949" s="26"/>
      <c r="AL949" s="75"/>
      <c r="AN949" s="74"/>
      <c r="AO949" s="26"/>
      <c r="AP949" s="26"/>
      <c r="AQ949" s="26"/>
      <c r="AR949" s="26"/>
      <c r="AS949" s="26"/>
      <c r="AT949" s="26"/>
      <c r="AU949" s="26"/>
      <c r="AV949" s="26"/>
      <c r="AW949" s="26"/>
      <c r="AX949" s="26"/>
      <c r="AY949" s="26"/>
      <c r="AZ949" s="26"/>
      <c r="BA949" s="26"/>
      <c r="BB949" s="26"/>
      <c r="BD949" s="26"/>
    </row>
    <row r="950" ht="15.75" customHeight="1">
      <c r="C950" s="66"/>
      <c r="D950" s="83"/>
      <c r="L950" s="75"/>
      <c r="R950" s="74"/>
      <c r="V950" s="26"/>
      <c r="X950" s="78"/>
      <c r="AF950" s="75"/>
      <c r="AH950" s="26"/>
      <c r="AJ950" s="26"/>
      <c r="AK950" s="26"/>
      <c r="AL950" s="75"/>
      <c r="AN950" s="74"/>
      <c r="AO950" s="26"/>
      <c r="AP950" s="26"/>
      <c r="AQ950" s="26"/>
      <c r="AR950" s="26"/>
      <c r="AS950" s="26"/>
      <c r="AT950" s="26"/>
      <c r="AU950" s="26"/>
      <c r="AV950" s="26"/>
      <c r="AW950" s="26"/>
      <c r="AX950" s="26"/>
      <c r="AY950" s="26"/>
      <c r="AZ950" s="26"/>
      <c r="BA950" s="26"/>
      <c r="BB950" s="26"/>
      <c r="BD950" s="26"/>
    </row>
    <row r="951" ht="15.75" customHeight="1">
      <c r="C951" s="66"/>
      <c r="D951" s="83"/>
      <c r="L951" s="75"/>
      <c r="R951" s="74"/>
      <c r="V951" s="26"/>
      <c r="X951" s="78"/>
      <c r="AF951" s="75"/>
      <c r="AH951" s="26"/>
      <c r="AJ951" s="26"/>
      <c r="AK951" s="26"/>
      <c r="AL951" s="75"/>
      <c r="AN951" s="74"/>
      <c r="AO951" s="26"/>
      <c r="AP951" s="26"/>
      <c r="AQ951" s="26"/>
      <c r="AR951" s="26"/>
      <c r="AS951" s="26"/>
      <c r="AT951" s="26"/>
      <c r="AU951" s="26"/>
      <c r="AV951" s="26"/>
      <c r="AW951" s="26"/>
      <c r="AX951" s="26"/>
      <c r="AY951" s="26"/>
      <c r="AZ951" s="26"/>
      <c r="BA951" s="26"/>
      <c r="BB951" s="26"/>
      <c r="BD951" s="26"/>
    </row>
    <row r="952" ht="15.75" customHeight="1">
      <c r="C952" s="66"/>
      <c r="D952" s="83"/>
      <c r="L952" s="75"/>
      <c r="R952" s="74"/>
      <c r="V952" s="26"/>
      <c r="X952" s="78"/>
      <c r="AF952" s="75"/>
      <c r="AH952" s="26"/>
      <c r="AJ952" s="26"/>
      <c r="AK952" s="26"/>
      <c r="AL952" s="75"/>
      <c r="AN952" s="74"/>
      <c r="AO952" s="26"/>
      <c r="AP952" s="26"/>
      <c r="AQ952" s="26"/>
      <c r="AR952" s="26"/>
      <c r="AS952" s="26"/>
      <c r="AT952" s="26"/>
      <c r="AU952" s="26"/>
      <c r="AV952" s="26"/>
      <c r="AW952" s="26"/>
      <c r="AX952" s="26"/>
      <c r="AY952" s="26"/>
      <c r="AZ952" s="26"/>
      <c r="BA952" s="26"/>
      <c r="BB952" s="26"/>
      <c r="BD952" s="26"/>
    </row>
    <row r="953" ht="15.75" customHeight="1">
      <c r="C953" s="66"/>
      <c r="D953" s="83"/>
      <c r="L953" s="75"/>
      <c r="R953" s="74"/>
      <c r="V953" s="26"/>
      <c r="X953" s="78"/>
      <c r="AF953" s="75"/>
      <c r="AH953" s="26"/>
      <c r="AJ953" s="26"/>
      <c r="AK953" s="26"/>
      <c r="AL953" s="75"/>
      <c r="AN953" s="74"/>
      <c r="AO953" s="26"/>
      <c r="AP953" s="26"/>
      <c r="AQ953" s="26"/>
      <c r="AR953" s="26"/>
      <c r="AS953" s="26"/>
      <c r="AT953" s="26"/>
      <c r="AU953" s="26"/>
      <c r="AV953" s="26"/>
      <c r="AW953" s="26"/>
      <c r="AX953" s="26"/>
      <c r="AY953" s="26"/>
      <c r="AZ953" s="26"/>
      <c r="BA953" s="26"/>
      <c r="BB953" s="26"/>
      <c r="BD953" s="26"/>
    </row>
    <row r="954" ht="15.75" customHeight="1">
      <c r="C954" s="66"/>
      <c r="D954" s="83"/>
      <c r="L954" s="75"/>
      <c r="R954" s="74"/>
      <c r="V954" s="26"/>
      <c r="X954" s="78"/>
      <c r="AF954" s="75"/>
      <c r="AH954" s="26"/>
      <c r="AJ954" s="26"/>
      <c r="AK954" s="26"/>
      <c r="AL954" s="75"/>
      <c r="AN954" s="74"/>
      <c r="AO954" s="26"/>
      <c r="AP954" s="26"/>
      <c r="AQ954" s="26"/>
      <c r="AR954" s="26"/>
      <c r="AS954" s="26"/>
      <c r="AT954" s="26"/>
      <c r="AU954" s="26"/>
      <c r="AV954" s="26"/>
      <c r="AW954" s="26"/>
      <c r="AX954" s="26"/>
      <c r="AY954" s="26"/>
      <c r="AZ954" s="26"/>
      <c r="BA954" s="26"/>
      <c r="BB954" s="26"/>
      <c r="BD954" s="26"/>
    </row>
    <row r="955" ht="15.75" customHeight="1">
      <c r="C955" s="66"/>
      <c r="D955" s="83"/>
      <c r="L955" s="75"/>
      <c r="R955" s="74"/>
      <c r="V955" s="26"/>
      <c r="X955" s="78"/>
      <c r="AF955" s="75"/>
      <c r="AH955" s="26"/>
      <c r="AJ955" s="26"/>
      <c r="AK955" s="26"/>
      <c r="AL955" s="75"/>
      <c r="AN955" s="74"/>
      <c r="AO955" s="26"/>
      <c r="AP955" s="26"/>
      <c r="AQ955" s="26"/>
      <c r="AR955" s="26"/>
      <c r="AS955" s="26"/>
      <c r="AT955" s="26"/>
      <c r="AU955" s="26"/>
      <c r="AV955" s="26"/>
      <c r="AW955" s="26"/>
      <c r="AX955" s="26"/>
      <c r="AY955" s="26"/>
      <c r="AZ955" s="26"/>
      <c r="BA955" s="26"/>
      <c r="BB955" s="26"/>
      <c r="BD955" s="26"/>
    </row>
    <row r="956" ht="15.75" customHeight="1">
      <c r="C956" s="66"/>
      <c r="D956" s="83"/>
      <c r="L956" s="75"/>
      <c r="R956" s="74"/>
      <c r="V956" s="26"/>
      <c r="X956" s="78"/>
      <c r="AF956" s="75"/>
      <c r="AH956" s="26"/>
      <c r="AJ956" s="26"/>
      <c r="AK956" s="26"/>
      <c r="AL956" s="75"/>
      <c r="AN956" s="74"/>
      <c r="AO956" s="26"/>
      <c r="AP956" s="26"/>
      <c r="AQ956" s="26"/>
      <c r="AR956" s="26"/>
      <c r="AS956" s="26"/>
      <c r="AT956" s="26"/>
      <c r="AU956" s="26"/>
      <c r="AV956" s="26"/>
      <c r="AW956" s="26"/>
      <c r="AX956" s="26"/>
      <c r="AY956" s="26"/>
      <c r="AZ956" s="26"/>
      <c r="BA956" s="26"/>
      <c r="BB956" s="26"/>
      <c r="BD956" s="26"/>
    </row>
    <row r="957" ht="15.75" customHeight="1">
      <c r="C957" s="66"/>
      <c r="D957" s="83"/>
      <c r="L957" s="75"/>
      <c r="R957" s="74"/>
      <c r="V957" s="26"/>
      <c r="X957" s="78"/>
      <c r="AF957" s="75"/>
      <c r="AH957" s="26"/>
      <c r="AJ957" s="26"/>
      <c r="AK957" s="26"/>
      <c r="AL957" s="75"/>
      <c r="AN957" s="74"/>
      <c r="AO957" s="26"/>
      <c r="AP957" s="26"/>
      <c r="AQ957" s="26"/>
      <c r="AR957" s="26"/>
      <c r="AS957" s="26"/>
      <c r="AT957" s="26"/>
      <c r="AU957" s="26"/>
      <c r="AV957" s="26"/>
      <c r="AW957" s="26"/>
      <c r="AX957" s="26"/>
      <c r="AY957" s="26"/>
      <c r="AZ957" s="26"/>
      <c r="BA957" s="26"/>
      <c r="BB957" s="26"/>
      <c r="BD957" s="26"/>
    </row>
    <row r="958" ht="15.75" customHeight="1">
      <c r="C958" s="66"/>
      <c r="D958" s="83"/>
      <c r="L958" s="75"/>
      <c r="R958" s="74"/>
      <c r="V958" s="26"/>
      <c r="X958" s="78"/>
      <c r="AF958" s="75"/>
      <c r="AH958" s="26"/>
      <c r="AJ958" s="26"/>
      <c r="AK958" s="26"/>
      <c r="AL958" s="75"/>
      <c r="AN958" s="74"/>
      <c r="AO958" s="26"/>
      <c r="AP958" s="26"/>
      <c r="AQ958" s="26"/>
      <c r="AR958" s="26"/>
      <c r="AS958" s="26"/>
      <c r="AT958" s="26"/>
      <c r="AU958" s="26"/>
      <c r="AV958" s="26"/>
      <c r="AW958" s="26"/>
      <c r="AX958" s="26"/>
      <c r="AY958" s="26"/>
      <c r="AZ958" s="26"/>
      <c r="BA958" s="26"/>
      <c r="BB958" s="26"/>
      <c r="BD958" s="26"/>
    </row>
    <row r="959" ht="15.75" customHeight="1">
      <c r="C959" s="66"/>
      <c r="D959" s="83"/>
      <c r="L959" s="75"/>
      <c r="R959" s="74"/>
      <c r="V959" s="26"/>
      <c r="X959" s="78"/>
      <c r="AF959" s="75"/>
      <c r="AH959" s="26"/>
      <c r="AJ959" s="26"/>
      <c r="AK959" s="26"/>
      <c r="AL959" s="75"/>
      <c r="AN959" s="74"/>
      <c r="AO959" s="26"/>
      <c r="AP959" s="26"/>
      <c r="AQ959" s="26"/>
      <c r="AR959" s="26"/>
      <c r="AS959" s="26"/>
      <c r="AT959" s="26"/>
      <c r="AU959" s="26"/>
      <c r="AV959" s="26"/>
      <c r="AW959" s="26"/>
      <c r="AX959" s="26"/>
      <c r="AY959" s="26"/>
      <c r="AZ959" s="26"/>
      <c r="BA959" s="26"/>
      <c r="BB959" s="26"/>
      <c r="BD959" s="26"/>
    </row>
    <row r="960" ht="15.75" customHeight="1">
      <c r="C960" s="66"/>
      <c r="D960" s="83"/>
      <c r="L960" s="75"/>
      <c r="R960" s="74"/>
      <c r="V960" s="26"/>
      <c r="X960" s="78"/>
      <c r="AF960" s="75"/>
      <c r="AH960" s="26"/>
      <c r="AJ960" s="26"/>
      <c r="AK960" s="26"/>
      <c r="AL960" s="75"/>
      <c r="AN960" s="74"/>
      <c r="AO960" s="26"/>
      <c r="AP960" s="26"/>
      <c r="AQ960" s="26"/>
      <c r="AR960" s="26"/>
      <c r="AS960" s="26"/>
      <c r="AT960" s="26"/>
      <c r="AU960" s="26"/>
      <c r="AV960" s="26"/>
      <c r="AW960" s="26"/>
      <c r="AX960" s="26"/>
      <c r="AY960" s="26"/>
      <c r="AZ960" s="26"/>
      <c r="BA960" s="26"/>
      <c r="BB960" s="26"/>
      <c r="BD960" s="26"/>
    </row>
    <row r="961" ht="15.75" customHeight="1">
      <c r="C961" s="66"/>
      <c r="D961" s="83"/>
      <c r="L961" s="75"/>
      <c r="R961" s="74"/>
      <c r="V961" s="26"/>
      <c r="X961" s="78"/>
      <c r="AF961" s="75"/>
      <c r="AH961" s="26"/>
      <c r="AJ961" s="26"/>
      <c r="AK961" s="26"/>
      <c r="AL961" s="75"/>
      <c r="AN961" s="74"/>
      <c r="AO961" s="26"/>
      <c r="AP961" s="26"/>
      <c r="AQ961" s="26"/>
      <c r="AR961" s="26"/>
      <c r="AS961" s="26"/>
      <c r="AT961" s="26"/>
      <c r="AU961" s="26"/>
      <c r="AV961" s="26"/>
      <c r="AW961" s="26"/>
      <c r="AX961" s="26"/>
      <c r="AY961" s="26"/>
      <c r="AZ961" s="26"/>
      <c r="BA961" s="26"/>
      <c r="BB961" s="26"/>
      <c r="BD961" s="26"/>
    </row>
    <row r="962" ht="15.75" customHeight="1">
      <c r="C962" s="66"/>
      <c r="D962" s="83"/>
      <c r="L962" s="75"/>
      <c r="R962" s="74"/>
      <c r="V962" s="26"/>
      <c r="X962" s="78"/>
      <c r="AF962" s="75"/>
      <c r="AH962" s="26"/>
      <c r="AJ962" s="26"/>
      <c r="AK962" s="26"/>
      <c r="AL962" s="75"/>
      <c r="AN962" s="74"/>
      <c r="AO962" s="26"/>
      <c r="AP962" s="26"/>
      <c r="AQ962" s="26"/>
      <c r="AR962" s="26"/>
      <c r="AS962" s="26"/>
      <c r="AT962" s="26"/>
      <c r="AU962" s="26"/>
      <c r="AV962" s="26"/>
      <c r="AW962" s="26"/>
      <c r="AX962" s="26"/>
      <c r="AY962" s="26"/>
      <c r="AZ962" s="26"/>
      <c r="BA962" s="26"/>
      <c r="BB962" s="26"/>
      <c r="BD962" s="26"/>
    </row>
    <row r="963" ht="15.75" customHeight="1">
      <c r="C963" s="66"/>
      <c r="D963" s="83"/>
      <c r="L963" s="75"/>
      <c r="R963" s="74"/>
      <c r="V963" s="26"/>
      <c r="X963" s="78"/>
      <c r="AF963" s="75"/>
      <c r="AH963" s="26"/>
      <c r="AJ963" s="26"/>
      <c r="AK963" s="26"/>
      <c r="AL963" s="75"/>
      <c r="AN963" s="74"/>
      <c r="AO963" s="26"/>
      <c r="AP963" s="26"/>
      <c r="AQ963" s="26"/>
      <c r="AR963" s="26"/>
      <c r="AS963" s="26"/>
      <c r="AT963" s="26"/>
      <c r="AU963" s="26"/>
      <c r="AV963" s="26"/>
      <c r="AW963" s="26"/>
      <c r="AX963" s="26"/>
      <c r="AY963" s="26"/>
      <c r="AZ963" s="26"/>
      <c r="BA963" s="26"/>
      <c r="BB963" s="26"/>
      <c r="BD963" s="26"/>
    </row>
    <row r="964" ht="15.75" customHeight="1">
      <c r="C964" s="66"/>
      <c r="D964" s="83"/>
      <c r="L964" s="75"/>
      <c r="R964" s="74"/>
      <c r="V964" s="26"/>
      <c r="X964" s="78"/>
      <c r="AF964" s="75"/>
      <c r="AH964" s="26"/>
      <c r="AJ964" s="26"/>
      <c r="AK964" s="26"/>
      <c r="AL964" s="75"/>
      <c r="AN964" s="74"/>
      <c r="AO964" s="26"/>
      <c r="AP964" s="26"/>
      <c r="AQ964" s="26"/>
      <c r="AR964" s="26"/>
      <c r="AS964" s="26"/>
      <c r="AT964" s="26"/>
      <c r="AU964" s="26"/>
      <c r="AV964" s="26"/>
      <c r="AW964" s="26"/>
      <c r="AX964" s="26"/>
      <c r="AY964" s="26"/>
      <c r="AZ964" s="26"/>
      <c r="BA964" s="26"/>
      <c r="BB964" s="26"/>
      <c r="BD964" s="26"/>
    </row>
    <row r="965" ht="15.75" customHeight="1">
      <c r="C965" s="66"/>
      <c r="D965" s="83"/>
      <c r="L965" s="75"/>
      <c r="R965" s="74"/>
      <c r="V965" s="26"/>
      <c r="X965" s="78"/>
      <c r="AF965" s="75"/>
      <c r="AH965" s="26"/>
      <c r="AJ965" s="26"/>
      <c r="AK965" s="26"/>
      <c r="AL965" s="75"/>
      <c r="AN965" s="74"/>
      <c r="AO965" s="26"/>
      <c r="AP965" s="26"/>
      <c r="AQ965" s="26"/>
      <c r="AR965" s="26"/>
      <c r="AS965" s="26"/>
      <c r="AT965" s="26"/>
      <c r="AU965" s="26"/>
      <c r="AV965" s="26"/>
      <c r="AW965" s="26"/>
      <c r="AX965" s="26"/>
      <c r="AY965" s="26"/>
      <c r="AZ965" s="26"/>
      <c r="BA965" s="26"/>
      <c r="BB965" s="26"/>
      <c r="BD965" s="26"/>
    </row>
    <row r="966" ht="15.75" customHeight="1">
      <c r="C966" s="66"/>
      <c r="D966" s="83"/>
      <c r="L966" s="75"/>
      <c r="R966" s="74"/>
      <c r="V966" s="26"/>
      <c r="X966" s="78"/>
      <c r="AF966" s="75"/>
      <c r="AH966" s="26"/>
      <c r="AJ966" s="26"/>
      <c r="AK966" s="26"/>
      <c r="AL966" s="75"/>
      <c r="AN966" s="74"/>
      <c r="AO966" s="26"/>
      <c r="AP966" s="26"/>
      <c r="AQ966" s="26"/>
      <c r="AR966" s="26"/>
      <c r="AS966" s="26"/>
      <c r="AT966" s="26"/>
      <c r="AU966" s="26"/>
      <c r="AV966" s="26"/>
      <c r="AW966" s="26"/>
      <c r="AX966" s="26"/>
      <c r="AY966" s="26"/>
      <c r="AZ966" s="26"/>
      <c r="BA966" s="26"/>
      <c r="BB966" s="26"/>
      <c r="BD966" s="26"/>
    </row>
    <row r="967" ht="15.75" customHeight="1">
      <c r="C967" s="66"/>
      <c r="D967" s="83"/>
      <c r="L967" s="75"/>
      <c r="R967" s="74"/>
      <c r="V967" s="26"/>
      <c r="X967" s="78"/>
      <c r="AF967" s="75"/>
      <c r="AH967" s="26"/>
      <c r="AJ967" s="26"/>
      <c r="AK967" s="26"/>
      <c r="AL967" s="75"/>
      <c r="AN967" s="74"/>
      <c r="AO967" s="26"/>
      <c r="AP967" s="26"/>
      <c r="AQ967" s="26"/>
      <c r="AR967" s="26"/>
      <c r="AS967" s="26"/>
      <c r="AT967" s="26"/>
      <c r="AU967" s="26"/>
      <c r="AV967" s="26"/>
      <c r="AW967" s="26"/>
      <c r="AX967" s="26"/>
      <c r="AY967" s="26"/>
      <c r="AZ967" s="26"/>
      <c r="BA967" s="26"/>
      <c r="BB967" s="26"/>
      <c r="BD967" s="26"/>
    </row>
    <row r="968" ht="15.75" customHeight="1">
      <c r="C968" s="66"/>
      <c r="D968" s="83"/>
      <c r="L968" s="75"/>
      <c r="R968" s="74"/>
      <c r="V968" s="26"/>
      <c r="X968" s="78"/>
      <c r="AF968" s="75"/>
      <c r="AH968" s="26"/>
      <c r="AJ968" s="26"/>
      <c r="AK968" s="26"/>
      <c r="AL968" s="75"/>
      <c r="AN968" s="74"/>
      <c r="AO968" s="26"/>
      <c r="AP968" s="26"/>
      <c r="AQ968" s="26"/>
      <c r="AR968" s="26"/>
      <c r="AS968" s="26"/>
      <c r="AT968" s="26"/>
      <c r="AU968" s="26"/>
      <c r="AV968" s="26"/>
      <c r="AW968" s="26"/>
      <c r="AX968" s="26"/>
      <c r="AY968" s="26"/>
      <c r="AZ968" s="26"/>
      <c r="BA968" s="26"/>
      <c r="BB968" s="26"/>
      <c r="BD968" s="26"/>
    </row>
    <row r="969" ht="15.75" customHeight="1">
      <c r="C969" s="66"/>
      <c r="D969" s="83"/>
      <c r="L969" s="75"/>
      <c r="R969" s="74"/>
      <c r="V969" s="26"/>
      <c r="X969" s="78"/>
      <c r="AF969" s="75"/>
      <c r="AH969" s="26"/>
      <c r="AJ969" s="26"/>
      <c r="AK969" s="26"/>
      <c r="AL969" s="75"/>
      <c r="AN969" s="74"/>
      <c r="AO969" s="26"/>
      <c r="AP969" s="26"/>
      <c r="AQ969" s="26"/>
      <c r="AR969" s="26"/>
      <c r="AS969" s="26"/>
      <c r="AT969" s="26"/>
      <c r="AU969" s="26"/>
      <c r="AV969" s="26"/>
      <c r="AW969" s="26"/>
      <c r="AX969" s="26"/>
      <c r="AY969" s="26"/>
      <c r="AZ969" s="26"/>
      <c r="BA969" s="26"/>
      <c r="BB969" s="26"/>
      <c r="BD969" s="26"/>
    </row>
    <row r="970" ht="15.75" customHeight="1">
      <c r="C970" s="66"/>
      <c r="D970" s="83"/>
      <c r="L970" s="75"/>
      <c r="R970" s="74"/>
      <c r="V970" s="26"/>
      <c r="X970" s="78"/>
      <c r="AF970" s="75"/>
      <c r="AH970" s="26"/>
      <c r="AJ970" s="26"/>
      <c r="AK970" s="26"/>
      <c r="AL970" s="75"/>
      <c r="AN970" s="74"/>
      <c r="AO970" s="26"/>
      <c r="AP970" s="26"/>
      <c r="AQ970" s="26"/>
      <c r="AR970" s="26"/>
      <c r="AS970" s="26"/>
      <c r="AT970" s="26"/>
      <c r="AU970" s="26"/>
      <c r="AV970" s="26"/>
      <c r="AW970" s="26"/>
      <c r="AX970" s="26"/>
      <c r="AY970" s="26"/>
      <c r="AZ970" s="26"/>
      <c r="BA970" s="26"/>
      <c r="BB970" s="26"/>
      <c r="BD970" s="26"/>
    </row>
    <row r="971" ht="15.75" customHeight="1">
      <c r="C971" s="66"/>
      <c r="D971" s="83"/>
      <c r="L971" s="75"/>
      <c r="R971" s="74"/>
      <c r="V971" s="26"/>
      <c r="X971" s="78"/>
      <c r="AF971" s="75"/>
      <c r="AH971" s="26"/>
      <c r="AJ971" s="26"/>
      <c r="AK971" s="26"/>
      <c r="AL971" s="75"/>
      <c r="AN971" s="74"/>
      <c r="AO971" s="26"/>
      <c r="AP971" s="26"/>
      <c r="AQ971" s="26"/>
      <c r="AR971" s="26"/>
      <c r="AS971" s="26"/>
      <c r="AT971" s="26"/>
      <c r="AU971" s="26"/>
      <c r="AV971" s="26"/>
      <c r="AW971" s="26"/>
      <c r="AX971" s="26"/>
      <c r="AY971" s="26"/>
      <c r="AZ971" s="26"/>
      <c r="BA971" s="26"/>
      <c r="BB971" s="26"/>
      <c r="BD971" s="26"/>
    </row>
    <row r="972" ht="15.75" customHeight="1">
      <c r="C972" s="66"/>
      <c r="D972" s="83"/>
      <c r="L972" s="75"/>
      <c r="R972" s="74"/>
      <c r="V972" s="26"/>
      <c r="X972" s="78"/>
      <c r="AF972" s="75"/>
      <c r="AH972" s="26"/>
      <c r="AJ972" s="26"/>
      <c r="AK972" s="26"/>
      <c r="AL972" s="75"/>
      <c r="AN972" s="74"/>
      <c r="AO972" s="26"/>
      <c r="AP972" s="26"/>
      <c r="AQ972" s="26"/>
      <c r="AR972" s="26"/>
      <c r="AS972" s="26"/>
      <c r="AT972" s="26"/>
      <c r="AU972" s="26"/>
      <c r="AV972" s="26"/>
      <c r="AW972" s="26"/>
      <c r="AX972" s="26"/>
      <c r="AY972" s="26"/>
      <c r="AZ972" s="26"/>
      <c r="BA972" s="26"/>
      <c r="BB972" s="26"/>
      <c r="BD972" s="26"/>
    </row>
    <row r="973" ht="15.75" customHeight="1">
      <c r="C973" s="66"/>
      <c r="D973" s="83"/>
      <c r="L973" s="75"/>
      <c r="R973" s="74"/>
      <c r="V973" s="26"/>
      <c r="X973" s="78"/>
      <c r="AF973" s="75"/>
      <c r="AH973" s="26"/>
      <c r="AJ973" s="26"/>
      <c r="AK973" s="26"/>
      <c r="AL973" s="75"/>
      <c r="AN973" s="74"/>
      <c r="AO973" s="26"/>
      <c r="AP973" s="26"/>
      <c r="AQ973" s="26"/>
      <c r="AR973" s="26"/>
      <c r="AS973" s="26"/>
      <c r="AT973" s="26"/>
      <c r="AU973" s="26"/>
      <c r="AV973" s="26"/>
      <c r="AW973" s="26"/>
      <c r="AX973" s="26"/>
      <c r="AY973" s="26"/>
      <c r="AZ973" s="26"/>
      <c r="BA973" s="26"/>
      <c r="BB973" s="26"/>
      <c r="BD973" s="26"/>
    </row>
    <row r="974" ht="15.75" customHeight="1">
      <c r="C974" s="66"/>
      <c r="D974" s="83"/>
      <c r="L974" s="75"/>
      <c r="R974" s="74"/>
      <c r="V974" s="26"/>
      <c r="X974" s="78"/>
      <c r="AF974" s="75"/>
      <c r="AH974" s="26"/>
      <c r="AJ974" s="26"/>
      <c r="AK974" s="26"/>
      <c r="AL974" s="75"/>
      <c r="AN974" s="74"/>
      <c r="AO974" s="26"/>
      <c r="AP974" s="26"/>
      <c r="AQ974" s="26"/>
      <c r="AR974" s="26"/>
      <c r="AS974" s="26"/>
      <c r="AT974" s="26"/>
      <c r="AU974" s="26"/>
      <c r="AV974" s="26"/>
      <c r="AW974" s="26"/>
      <c r="AX974" s="26"/>
      <c r="AY974" s="26"/>
      <c r="AZ974" s="26"/>
      <c r="BA974" s="26"/>
      <c r="BB974" s="26"/>
      <c r="BD974" s="26"/>
    </row>
    <row r="975" ht="15.75" customHeight="1">
      <c r="C975" s="66"/>
      <c r="D975" s="83"/>
      <c r="L975" s="75"/>
      <c r="R975" s="74"/>
      <c r="V975" s="26"/>
      <c r="X975" s="78"/>
      <c r="AF975" s="75"/>
      <c r="AH975" s="26"/>
      <c r="AJ975" s="26"/>
      <c r="AK975" s="26"/>
      <c r="AL975" s="75"/>
      <c r="AN975" s="74"/>
      <c r="AO975" s="26"/>
      <c r="AP975" s="26"/>
      <c r="AQ975" s="26"/>
      <c r="AR975" s="26"/>
      <c r="AS975" s="26"/>
      <c r="AT975" s="26"/>
      <c r="AU975" s="26"/>
      <c r="AV975" s="26"/>
      <c r="AW975" s="26"/>
      <c r="AX975" s="26"/>
      <c r="AY975" s="26"/>
      <c r="AZ975" s="26"/>
      <c r="BA975" s="26"/>
      <c r="BB975" s="26"/>
      <c r="BD975" s="26"/>
    </row>
    <row r="976" ht="15.75" customHeight="1">
      <c r="C976" s="66"/>
      <c r="D976" s="83"/>
      <c r="L976" s="75"/>
      <c r="R976" s="74"/>
      <c r="V976" s="26"/>
      <c r="X976" s="78"/>
      <c r="AF976" s="75"/>
      <c r="AH976" s="26"/>
      <c r="AJ976" s="26"/>
      <c r="AK976" s="26"/>
      <c r="AL976" s="75"/>
      <c r="AN976" s="74"/>
      <c r="AO976" s="26"/>
      <c r="AP976" s="26"/>
      <c r="AQ976" s="26"/>
      <c r="AR976" s="26"/>
      <c r="AS976" s="26"/>
      <c r="AT976" s="26"/>
      <c r="AU976" s="26"/>
      <c r="AV976" s="26"/>
      <c r="AW976" s="26"/>
      <c r="AX976" s="26"/>
      <c r="AY976" s="26"/>
      <c r="AZ976" s="26"/>
      <c r="BA976" s="26"/>
      <c r="BB976" s="26"/>
      <c r="BD976" s="26"/>
    </row>
    <row r="977" ht="15.75" customHeight="1">
      <c r="C977" s="66"/>
      <c r="D977" s="83"/>
      <c r="L977" s="75"/>
      <c r="R977" s="74"/>
      <c r="V977" s="26"/>
      <c r="X977" s="78"/>
      <c r="AF977" s="75"/>
      <c r="AH977" s="26"/>
      <c r="AJ977" s="26"/>
      <c r="AK977" s="26"/>
      <c r="AL977" s="75"/>
      <c r="AN977" s="74"/>
      <c r="AO977" s="26"/>
      <c r="AP977" s="26"/>
      <c r="AQ977" s="26"/>
      <c r="AR977" s="26"/>
      <c r="AS977" s="26"/>
      <c r="AT977" s="26"/>
      <c r="AU977" s="26"/>
      <c r="AV977" s="26"/>
      <c r="AW977" s="26"/>
      <c r="AX977" s="26"/>
      <c r="AY977" s="26"/>
      <c r="AZ977" s="26"/>
      <c r="BA977" s="26"/>
      <c r="BB977" s="26"/>
      <c r="BD977" s="26"/>
    </row>
    <row r="978" ht="15.75" customHeight="1">
      <c r="C978" s="66"/>
      <c r="D978" s="83"/>
      <c r="L978" s="75"/>
      <c r="R978" s="74"/>
      <c r="V978" s="26"/>
      <c r="X978" s="78"/>
      <c r="AF978" s="75"/>
      <c r="AH978" s="26"/>
      <c r="AJ978" s="26"/>
      <c r="AK978" s="26"/>
      <c r="AL978" s="75"/>
      <c r="AN978" s="74"/>
      <c r="AO978" s="26"/>
      <c r="AP978" s="26"/>
      <c r="AQ978" s="26"/>
      <c r="AR978" s="26"/>
      <c r="AS978" s="26"/>
      <c r="AT978" s="26"/>
      <c r="AU978" s="26"/>
      <c r="AV978" s="26"/>
      <c r="AW978" s="26"/>
      <c r="AX978" s="26"/>
      <c r="AY978" s="26"/>
      <c r="AZ978" s="26"/>
      <c r="BA978" s="26"/>
      <c r="BB978" s="26"/>
      <c r="BD978" s="26"/>
    </row>
    <row r="979" ht="15.75" customHeight="1">
      <c r="C979" s="66"/>
      <c r="D979" s="83"/>
      <c r="L979" s="75"/>
      <c r="R979" s="74"/>
      <c r="V979" s="26"/>
      <c r="X979" s="78"/>
      <c r="AF979" s="75"/>
      <c r="AH979" s="26"/>
      <c r="AJ979" s="26"/>
      <c r="AK979" s="26"/>
      <c r="AL979" s="75"/>
      <c r="AN979" s="74"/>
      <c r="AO979" s="26"/>
      <c r="AP979" s="26"/>
      <c r="AQ979" s="26"/>
      <c r="AR979" s="26"/>
      <c r="AS979" s="26"/>
      <c r="AT979" s="26"/>
      <c r="AU979" s="26"/>
      <c r="AV979" s="26"/>
      <c r="AW979" s="26"/>
      <c r="AX979" s="26"/>
      <c r="AY979" s="26"/>
      <c r="AZ979" s="26"/>
      <c r="BA979" s="26"/>
      <c r="BB979" s="26"/>
      <c r="BD979" s="26"/>
    </row>
    <row r="980" ht="15.75" customHeight="1">
      <c r="C980" s="66"/>
      <c r="D980" s="83"/>
      <c r="L980" s="75"/>
      <c r="R980" s="74"/>
      <c r="V980" s="26"/>
      <c r="X980" s="78"/>
      <c r="AF980" s="75"/>
      <c r="AH980" s="26"/>
      <c r="AJ980" s="26"/>
      <c r="AK980" s="26"/>
      <c r="AL980" s="75"/>
      <c r="AN980" s="74"/>
      <c r="AO980" s="26"/>
      <c r="AP980" s="26"/>
      <c r="AQ980" s="26"/>
      <c r="AR980" s="26"/>
      <c r="AS980" s="26"/>
      <c r="AT980" s="26"/>
      <c r="AU980" s="26"/>
      <c r="AV980" s="26"/>
      <c r="AW980" s="26"/>
      <c r="AX980" s="26"/>
      <c r="AY980" s="26"/>
      <c r="AZ980" s="26"/>
      <c r="BA980" s="26"/>
      <c r="BB980" s="26"/>
      <c r="BD980" s="26"/>
    </row>
    <row r="981" ht="15.75" customHeight="1">
      <c r="C981" s="66"/>
      <c r="D981" s="83"/>
      <c r="L981" s="75"/>
      <c r="R981" s="74"/>
      <c r="V981" s="26"/>
      <c r="X981" s="78"/>
      <c r="AF981" s="75"/>
      <c r="AH981" s="26"/>
      <c r="AJ981" s="26"/>
      <c r="AK981" s="26"/>
      <c r="AL981" s="75"/>
      <c r="AN981" s="74"/>
      <c r="AO981" s="26"/>
      <c r="AP981" s="26"/>
      <c r="AQ981" s="26"/>
      <c r="AR981" s="26"/>
      <c r="AS981" s="26"/>
      <c r="AT981" s="26"/>
      <c r="AU981" s="26"/>
      <c r="AV981" s="26"/>
      <c r="AW981" s="26"/>
      <c r="AX981" s="26"/>
      <c r="AY981" s="26"/>
      <c r="AZ981" s="26"/>
      <c r="BA981" s="26"/>
      <c r="BB981" s="26"/>
      <c r="BD981" s="26"/>
    </row>
    <row r="982" ht="15.75" customHeight="1">
      <c r="C982" s="66"/>
      <c r="D982" s="83"/>
      <c r="L982" s="75"/>
      <c r="R982" s="74"/>
      <c r="V982" s="26"/>
      <c r="X982" s="78"/>
      <c r="AF982" s="75"/>
      <c r="AH982" s="26"/>
      <c r="AJ982" s="26"/>
      <c r="AK982" s="26"/>
      <c r="AL982" s="75"/>
      <c r="AN982" s="74"/>
      <c r="AO982" s="26"/>
      <c r="AP982" s="26"/>
      <c r="AQ982" s="26"/>
      <c r="AR982" s="26"/>
      <c r="AS982" s="26"/>
      <c r="AT982" s="26"/>
      <c r="AU982" s="26"/>
      <c r="AV982" s="26"/>
      <c r="AW982" s="26"/>
      <c r="AX982" s="26"/>
      <c r="AY982" s="26"/>
      <c r="AZ982" s="26"/>
      <c r="BA982" s="26"/>
      <c r="BB982" s="26"/>
      <c r="BD982" s="26"/>
    </row>
    <row r="983" ht="15.75" customHeight="1">
      <c r="C983" s="66"/>
      <c r="D983" s="83"/>
      <c r="L983" s="75"/>
      <c r="R983" s="74"/>
      <c r="V983" s="26"/>
      <c r="X983" s="78"/>
      <c r="AF983" s="75"/>
      <c r="AH983" s="26"/>
      <c r="AJ983" s="26"/>
      <c r="AK983" s="26"/>
      <c r="AL983" s="75"/>
      <c r="AN983" s="74"/>
      <c r="AO983" s="26"/>
      <c r="AP983" s="26"/>
      <c r="AQ983" s="26"/>
      <c r="AR983" s="26"/>
      <c r="AS983" s="26"/>
      <c r="AT983" s="26"/>
      <c r="AU983" s="26"/>
      <c r="AV983" s="26"/>
      <c r="AW983" s="26"/>
      <c r="AX983" s="26"/>
      <c r="AY983" s="26"/>
      <c r="AZ983" s="26"/>
      <c r="BA983" s="26"/>
      <c r="BB983" s="26"/>
      <c r="BD983" s="26"/>
    </row>
    <row r="984" ht="15.75" customHeight="1">
      <c r="C984" s="66"/>
      <c r="D984" s="83"/>
      <c r="L984" s="75"/>
      <c r="R984" s="74"/>
      <c r="V984" s="26"/>
      <c r="X984" s="78"/>
      <c r="AF984" s="75"/>
      <c r="AH984" s="26"/>
      <c r="AJ984" s="26"/>
      <c r="AK984" s="26"/>
      <c r="AL984" s="75"/>
      <c r="AN984" s="74"/>
      <c r="AO984" s="26"/>
      <c r="AP984" s="26"/>
      <c r="AQ984" s="26"/>
      <c r="AR984" s="26"/>
      <c r="AS984" s="26"/>
      <c r="AT984" s="26"/>
      <c r="AU984" s="26"/>
      <c r="AV984" s="26"/>
      <c r="AW984" s="26"/>
      <c r="AX984" s="26"/>
      <c r="AY984" s="26"/>
      <c r="AZ984" s="26"/>
      <c r="BA984" s="26"/>
      <c r="BB984" s="26"/>
      <c r="BD984" s="26"/>
    </row>
    <row r="985" ht="15.75" customHeight="1">
      <c r="C985" s="66"/>
      <c r="D985" s="83"/>
      <c r="L985" s="75"/>
      <c r="R985" s="74"/>
      <c r="V985" s="26"/>
      <c r="X985" s="78"/>
      <c r="AF985" s="75"/>
      <c r="AH985" s="26"/>
      <c r="AJ985" s="26"/>
      <c r="AK985" s="26"/>
      <c r="AL985" s="75"/>
      <c r="AN985" s="74"/>
      <c r="AO985" s="26"/>
      <c r="AP985" s="26"/>
      <c r="AQ985" s="26"/>
      <c r="AR985" s="26"/>
      <c r="AS985" s="26"/>
      <c r="AT985" s="26"/>
      <c r="AU985" s="26"/>
      <c r="AV985" s="26"/>
      <c r="AW985" s="26"/>
      <c r="AX985" s="26"/>
      <c r="AY985" s="26"/>
      <c r="AZ985" s="26"/>
      <c r="BA985" s="26"/>
      <c r="BB985" s="26"/>
      <c r="BD985" s="26"/>
    </row>
    <row r="986" ht="15.75" customHeight="1">
      <c r="C986" s="66"/>
      <c r="D986" s="83"/>
      <c r="L986" s="75"/>
      <c r="R986" s="74"/>
      <c r="V986" s="26"/>
      <c r="X986" s="78"/>
      <c r="AF986" s="75"/>
      <c r="AH986" s="26"/>
      <c r="AJ986" s="26"/>
      <c r="AK986" s="26"/>
      <c r="AL986" s="75"/>
      <c r="AN986" s="74"/>
      <c r="AO986" s="26"/>
      <c r="AP986" s="26"/>
      <c r="AQ986" s="26"/>
      <c r="AR986" s="26"/>
      <c r="AS986" s="26"/>
      <c r="AT986" s="26"/>
      <c r="AU986" s="26"/>
      <c r="AV986" s="26"/>
      <c r="AW986" s="26"/>
      <c r="AX986" s="26"/>
      <c r="AY986" s="26"/>
      <c r="AZ986" s="26"/>
      <c r="BA986" s="26"/>
      <c r="BB986" s="26"/>
      <c r="BD986" s="26"/>
    </row>
    <row r="987" ht="15.75" customHeight="1">
      <c r="C987" s="66"/>
      <c r="D987" s="83"/>
      <c r="L987" s="75"/>
      <c r="R987" s="74"/>
      <c r="V987" s="26"/>
      <c r="X987" s="78"/>
      <c r="AF987" s="75"/>
      <c r="AH987" s="26"/>
      <c r="AJ987" s="26"/>
      <c r="AK987" s="26"/>
      <c r="AL987" s="75"/>
      <c r="AN987" s="74"/>
      <c r="AO987" s="26"/>
      <c r="AP987" s="26"/>
      <c r="AQ987" s="26"/>
      <c r="AR987" s="26"/>
      <c r="AS987" s="26"/>
      <c r="AT987" s="26"/>
      <c r="AU987" s="26"/>
      <c r="AV987" s="26"/>
      <c r="AW987" s="26"/>
      <c r="AX987" s="26"/>
      <c r="AY987" s="26"/>
      <c r="AZ987" s="26"/>
      <c r="BA987" s="26"/>
      <c r="BB987" s="26"/>
      <c r="BD987" s="26"/>
    </row>
    <row r="988" ht="15.75" customHeight="1">
      <c r="C988" s="66"/>
      <c r="D988" s="83"/>
      <c r="L988" s="75"/>
      <c r="R988" s="74"/>
      <c r="V988" s="26"/>
      <c r="X988" s="78"/>
      <c r="AF988" s="75"/>
      <c r="AH988" s="26"/>
      <c r="AJ988" s="26"/>
      <c r="AK988" s="26"/>
      <c r="AL988" s="75"/>
      <c r="AN988" s="74"/>
      <c r="AO988" s="26"/>
      <c r="AP988" s="26"/>
      <c r="AQ988" s="26"/>
      <c r="AR988" s="26"/>
      <c r="AS988" s="26"/>
      <c r="AT988" s="26"/>
      <c r="AU988" s="26"/>
      <c r="AV988" s="26"/>
      <c r="AW988" s="26"/>
      <c r="AX988" s="26"/>
      <c r="AY988" s="26"/>
      <c r="AZ988" s="26"/>
      <c r="BA988" s="26"/>
      <c r="BB988" s="26"/>
      <c r="BD988" s="26"/>
    </row>
    <row r="989" ht="15.75" customHeight="1">
      <c r="C989" s="66"/>
      <c r="D989" s="83"/>
      <c r="L989" s="75"/>
      <c r="R989" s="74"/>
      <c r="V989" s="26"/>
      <c r="X989" s="78"/>
      <c r="AF989" s="75"/>
      <c r="AH989" s="26"/>
      <c r="AJ989" s="26"/>
      <c r="AK989" s="26"/>
      <c r="AL989" s="75"/>
      <c r="AN989" s="74"/>
      <c r="AO989" s="26"/>
      <c r="AP989" s="26"/>
      <c r="AQ989" s="26"/>
      <c r="AR989" s="26"/>
      <c r="AS989" s="26"/>
      <c r="AT989" s="26"/>
      <c r="AU989" s="26"/>
      <c r="AV989" s="26"/>
      <c r="AW989" s="26"/>
      <c r="AX989" s="26"/>
      <c r="AY989" s="26"/>
      <c r="AZ989" s="26"/>
      <c r="BA989" s="26"/>
      <c r="BB989" s="26"/>
      <c r="BD989" s="26"/>
    </row>
    <row r="990" ht="15.75" customHeight="1">
      <c r="C990" s="66"/>
      <c r="D990" s="83"/>
      <c r="L990" s="75"/>
      <c r="R990" s="74"/>
      <c r="V990" s="26"/>
      <c r="X990" s="78"/>
      <c r="AF990" s="75"/>
      <c r="AH990" s="26"/>
      <c r="AJ990" s="26"/>
      <c r="AK990" s="26"/>
      <c r="AL990" s="75"/>
      <c r="AN990" s="74"/>
      <c r="AO990" s="26"/>
      <c r="AP990" s="26"/>
      <c r="AQ990" s="26"/>
      <c r="AR990" s="26"/>
      <c r="AS990" s="26"/>
      <c r="AT990" s="26"/>
      <c r="AU990" s="26"/>
      <c r="AV990" s="26"/>
      <c r="AW990" s="26"/>
      <c r="AX990" s="26"/>
      <c r="AY990" s="26"/>
      <c r="AZ990" s="26"/>
      <c r="BA990" s="26"/>
      <c r="BB990" s="26"/>
      <c r="BD990" s="26"/>
    </row>
    <row r="991" ht="15.75" customHeight="1">
      <c r="C991" s="66"/>
      <c r="D991" s="83"/>
      <c r="L991" s="75"/>
      <c r="R991" s="74"/>
      <c r="V991" s="26"/>
      <c r="X991" s="78"/>
      <c r="AF991" s="75"/>
      <c r="AH991" s="26"/>
      <c r="AJ991" s="26"/>
      <c r="AK991" s="26"/>
      <c r="AL991" s="75"/>
      <c r="AN991" s="74"/>
      <c r="AO991" s="26"/>
      <c r="AP991" s="26"/>
      <c r="AQ991" s="26"/>
      <c r="AR991" s="26"/>
      <c r="AS991" s="26"/>
      <c r="AT991" s="26"/>
      <c r="AU991" s="26"/>
      <c r="AV991" s="26"/>
      <c r="AW991" s="26"/>
      <c r="AX991" s="26"/>
      <c r="AY991" s="26"/>
      <c r="AZ991" s="26"/>
      <c r="BA991" s="26"/>
      <c r="BB991" s="26"/>
      <c r="BD991" s="26"/>
    </row>
    <row r="992" ht="15.75" customHeight="1">
      <c r="C992" s="66"/>
      <c r="D992" s="83"/>
      <c r="L992" s="75"/>
      <c r="R992" s="74"/>
      <c r="V992" s="26"/>
      <c r="X992" s="78"/>
      <c r="AF992" s="75"/>
      <c r="AH992" s="26"/>
      <c r="AJ992" s="26"/>
      <c r="AK992" s="26"/>
      <c r="AL992" s="75"/>
      <c r="AN992" s="74"/>
      <c r="AO992" s="26"/>
      <c r="AP992" s="26"/>
      <c r="AQ992" s="26"/>
      <c r="AR992" s="26"/>
      <c r="AS992" s="26"/>
      <c r="AT992" s="26"/>
      <c r="AU992" s="26"/>
      <c r="AV992" s="26"/>
      <c r="AW992" s="26"/>
      <c r="AX992" s="26"/>
      <c r="AY992" s="26"/>
      <c r="AZ992" s="26"/>
      <c r="BA992" s="26"/>
      <c r="BB992" s="26"/>
      <c r="BD992" s="26"/>
    </row>
    <row r="993" ht="15.75" customHeight="1">
      <c r="C993" s="66"/>
      <c r="D993" s="83"/>
      <c r="L993" s="75"/>
      <c r="R993" s="74"/>
      <c r="V993" s="26"/>
      <c r="X993" s="78"/>
      <c r="AF993" s="75"/>
      <c r="AH993" s="26"/>
      <c r="AJ993" s="26"/>
      <c r="AK993" s="26"/>
      <c r="AL993" s="75"/>
      <c r="AN993" s="74"/>
      <c r="AO993" s="26"/>
      <c r="AP993" s="26"/>
      <c r="AQ993" s="26"/>
      <c r="AR993" s="26"/>
      <c r="AS993" s="26"/>
      <c r="AT993" s="26"/>
      <c r="AU993" s="26"/>
      <c r="AV993" s="26"/>
      <c r="AW993" s="26"/>
      <c r="AX993" s="26"/>
      <c r="AY993" s="26"/>
      <c r="AZ993" s="26"/>
      <c r="BA993" s="26"/>
      <c r="BB993" s="26"/>
      <c r="BD993" s="26"/>
    </row>
    <row r="994" ht="15.75" customHeight="1">
      <c r="C994" s="66"/>
      <c r="D994" s="83"/>
      <c r="L994" s="75"/>
      <c r="R994" s="74"/>
      <c r="V994" s="26"/>
      <c r="X994" s="78"/>
      <c r="AF994" s="75"/>
      <c r="AH994" s="26"/>
      <c r="AJ994" s="26"/>
      <c r="AK994" s="26"/>
      <c r="AL994" s="75"/>
      <c r="AN994" s="74"/>
      <c r="AO994" s="26"/>
      <c r="AP994" s="26"/>
      <c r="AQ994" s="26"/>
      <c r="AR994" s="26"/>
      <c r="AS994" s="26"/>
      <c r="AT994" s="26"/>
      <c r="AU994" s="26"/>
      <c r="AV994" s="26"/>
      <c r="AW994" s="26"/>
      <c r="AX994" s="26"/>
      <c r="AY994" s="26"/>
      <c r="AZ994" s="26"/>
      <c r="BA994" s="26"/>
      <c r="BB994" s="26"/>
      <c r="BD994" s="26"/>
    </row>
    <row r="995" ht="15.75" customHeight="1">
      <c r="C995" s="66"/>
      <c r="D995" s="83"/>
      <c r="L995" s="75"/>
      <c r="R995" s="74"/>
      <c r="V995" s="26"/>
      <c r="X995" s="78"/>
      <c r="AF995" s="75"/>
      <c r="AH995" s="26"/>
      <c r="AJ995" s="26"/>
      <c r="AK995" s="26"/>
      <c r="AL995" s="75"/>
      <c r="AN995" s="74"/>
      <c r="AO995" s="26"/>
      <c r="AP995" s="26"/>
      <c r="AQ995" s="26"/>
      <c r="AR995" s="26"/>
      <c r="AS995" s="26"/>
      <c r="AT995" s="26"/>
      <c r="AU995" s="26"/>
      <c r="AV995" s="26"/>
      <c r="AW995" s="26"/>
      <c r="AX995" s="26"/>
      <c r="AY995" s="26"/>
      <c r="AZ995" s="26"/>
      <c r="BA995" s="26"/>
      <c r="BB995" s="26"/>
      <c r="BD995" s="26"/>
    </row>
    <row r="996" ht="15.75" customHeight="1">
      <c r="C996" s="66"/>
      <c r="D996" s="83"/>
      <c r="L996" s="75"/>
      <c r="R996" s="74"/>
      <c r="V996" s="26"/>
      <c r="X996" s="78"/>
      <c r="AF996" s="75"/>
      <c r="AH996" s="26"/>
      <c r="AJ996" s="26"/>
      <c r="AK996" s="26"/>
      <c r="AL996" s="75"/>
      <c r="AN996" s="74"/>
      <c r="AO996" s="26"/>
      <c r="AP996" s="26"/>
      <c r="AQ996" s="26"/>
      <c r="AR996" s="26"/>
      <c r="AS996" s="26"/>
      <c r="AT996" s="26"/>
      <c r="AU996" s="26"/>
      <c r="AV996" s="26"/>
      <c r="AW996" s="26"/>
      <c r="AX996" s="26"/>
      <c r="AY996" s="26"/>
      <c r="AZ996" s="26"/>
      <c r="BA996" s="26"/>
      <c r="BB996" s="26"/>
      <c r="BD996" s="26"/>
    </row>
    <row r="997" ht="15.75" customHeight="1">
      <c r="C997" s="66"/>
      <c r="D997" s="83"/>
      <c r="L997" s="75"/>
      <c r="R997" s="74"/>
      <c r="V997" s="26"/>
      <c r="X997" s="78"/>
      <c r="AF997" s="75"/>
      <c r="AH997" s="26"/>
      <c r="AJ997" s="26"/>
      <c r="AK997" s="26"/>
      <c r="AL997" s="75"/>
      <c r="AN997" s="74"/>
      <c r="AO997" s="26"/>
      <c r="AP997" s="26"/>
      <c r="AQ997" s="26"/>
      <c r="AR997" s="26"/>
      <c r="AS997" s="26"/>
      <c r="AT997" s="26"/>
      <c r="AU997" s="26"/>
      <c r="AV997" s="26"/>
      <c r="AW997" s="26"/>
      <c r="AX997" s="26"/>
      <c r="AY997" s="26"/>
      <c r="AZ997" s="26"/>
      <c r="BA997" s="26"/>
      <c r="BB997" s="26"/>
      <c r="BD997" s="26"/>
    </row>
    <row r="998" ht="15.75" customHeight="1">
      <c r="C998" s="66"/>
      <c r="D998" s="83"/>
      <c r="L998" s="75"/>
      <c r="R998" s="74"/>
      <c r="V998" s="26"/>
      <c r="X998" s="78"/>
      <c r="AF998" s="75"/>
      <c r="AH998" s="26"/>
      <c r="AJ998" s="26"/>
      <c r="AK998" s="26"/>
      <c r="AL998" s="75"/>
      <c r="AN998" s="74"/>
      <c r="AO998" s="26"/>
      <c r="AP998" s="26"/>
      <c r="AQ998" s="26"/>
      <c r="AR998" s="26"/>
      <c r="AS998" s="26"/>
      <c r="AT998" s="26"/>
      <c r="AU998" s="26"/>
      <c r="AV998" s="26"/>
      <c r="AW998" s="26"/>
      <c r="AX998" s="26"/>
      <c r="AY998" s="26"/>
      <c r="AZ998" s="26"/>
      <c r="BA998" s="26"/>
      <c r="BB998" s="26"/>
      <c r="BD998" s="26"/>
    </row>
    <row r="999" ht="15.75" customHeight="1">
      <c r="C999" s="66"/>
      <c r="D999" s="83"/>
      <c r="L999" s="75"/>
      <c r="R999" s="74"/>
      <c r="V999" s="26"/>
      <c r="X999" s="78"/>
      <c r="AF999" s="75"/>
      <c r="AH999" s="26"/>
      <c r="AJ999" s="26"/>
      <c r="AK999" s="26"/>
      <c r="AL999" s="75"/>
      <c r="AN999" s="74"/>
      <c r="AO999" s="26"/>
      <c r="AP999" s="26"/>
      <c r="AQ999" s="26"/>
      <c r="AR999" s="26"/>
      <c r="AS999" s="26"/>
      <c r="AT999" s="26"/>
      <c r="AU999" s="26"/>
      <c r="AV999" s="26"/>
      <c r="AW999" s="26"/>
      <c r="AX999" s="26"/>
      <c r="AY999" s="26"/>
      <c r="AZ999" s="26"/>
      <c r="BA999" s="26"/>
      <c r="BB999" s="26"/>
      <c r="BD999" s="26"/>
    </row>
    <row r="1000" ht="15.75" customHeight="1">
      <c r="C1000" s="66"/>
      <c r="D1000" s="83"/>
      <c r="L1000" s="75"/>
      <c r="R1000" s="74"/>
      <c r="V1000" s="26"/>
      <c r="X1000" s="78"/>
      <c r="AF1000" s="75"/>
      <c r="AH1000" s="26"/>
      <c r="AJ1000" s="26"/>
      <c r="AK1000" s="26"/>
      <c r="AL1000" s="75"/>
      <c r="AN1000" s="74"/>
      <c r="AO1000" s="26"/>
      <c r="AP1000" s="26"/>
      <c r="AQ1000" s="26"/>
      <c r="AR1000" s="26"/>
      <c r="AS1000" s="26"/>
      <c r="AT1000" s="26"/>
      <c r="AU1000" s="26"/>
      <c r="AV1000" s="26"/>
      <c r="AW1000" s="26"/>
      <c r="AX1000" s="26"/>
      <c r="AY1000" s="26"/>
      <c r="AZ1000" s="26"/>
      <c r="BA1000" s="26"/>
      <c r="BB1000" s="26"/>
      <c r="BD1000" s="26"/>
    </row>
  </sheetData>
  <autoFilter ref="$A$2:$BD$64"/>
  <mergeCells count="5">
    <mergeCell ref="E1:K1"/>
    <mergeCell ref="M1:X1"/>
    <mergeCell ref="Y1:AE1"/>
    <mergeCell ref="AG1:AL1"/>
    <mergeCell ref="AM1:BD1"/>
  </mergeCells>
  <conditionalFormatting sqref="AW1:BB1000">
    <cfRule type="cellIs" dxfId="0" priority="1" operator="equal">
      <formula>6</formula>
    </cfRule>
  </conditionalFormatting>
  <conditionalFormatting sqref="AW1:BB1000">
    <cfRule type="cellIs" dxfId="1" priority="2" operator="equal">
      <formula>3</formula>
    </cfRule>
  </conditionalFormatting>
  <conditionalFormatting sqref="AW1:BB1000">
    <cfRule type="cellIs" dxfId="1" priority="3" operator="equal">
      <formula>"3,6"</formula>
    </cfRule>
  </conditionalFormatting>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2" width="10.56"/>
    <col customWidth="1" min="23" max="23" width="11.67"/>
    <col customWidth="1" min="24" max="56" width="10.56"/>
  </cols>
  <sheetData>
    <row r="1" ht="15.75" customHeight="1">
      <c r="A1" s="1" t="s">
        <v>0</v>
      </c>
      <c r="B1" s="1" t="s">
        <v>2</v>
      </c>
      <c r="C1" s="1" t="s">
        <v>3</v>
      </c>
      <c r="D1" s="1" t="s">
        <v>4</v>
      </c>
      <c r="E1" s="1" t="s">
        <v>5</v>
      </c>
      <c r="F1" s="1" t="s">
        <v>6</v>
      </c>
      <c r="G1" s="1" t="s">
        <v>7</v>
      </c>
      <c r="H1" s="1" t="s">
        <v>8</v>
      </c>
      <c r="I1" s="1" t="s">
        <v>9</v>
      </c>
      <c r="J1" s="1" t="s">
        <v>10</v>
      </c>
      <c r="K1" s="1" t="s">
        <v>11</v>
      </c>
      <c r="L1" s="1" t="s">
        <v>10</v>
      </c>
      <c r="M1" s="1" t="s">
        <v>12</v>
      </c>
      <c r="N1" s="1" t="s">
        <v>10</v>
      </c>
      <c r="O1" s="1" t="s">
        <v>14</v>
      </c>
      <c r="P1" s="1" t="s">
        <v>10</v>
      </c>
      <c r="Q1" s="1" t="s">
        <v>16</v>
      </c>
      <c r="R1" s="1" t="s">
        <v>16</v>
      </c>
      <c r="S1" s="1" t="s">
        <v>10</v>
      </c>
      <c r="T1" s="1" t="s">
        <v>19</v>
      </c>
      <c r="U1" s="1" t="s">
        <v>20</v>
      </c>
      <c r="V1" s="1" t="s">
        <v>21</v>
      </c>
      <c r="W1" s="1" t="s">
        <v>22</v>
      </c>
      <c r="X1" s="1" t="s">
        <v>18</v>
      </c>
      <c r="Y1" s="1" t="s">
        <v>23</v>
      </c>
      <c r="Z1" s="1" t="s">
        <v>24</v>
      </c>
      <c r="AA1" s="1" t="s">
        <v>25</v>
      </c>
      <c r="AB1" s="1" t="s">
        <v>26</v>
      </c>
      <c r="AC1" s="1" t="s">
        <v>27</v>
      </c>
      <c r="AD1" s="1" t="s">
        <v>28</v>
      </c>
      <c r="AE1" s="1" t="s">
        <v>29</v>
      </c>
      <c r="AF1" s="1" t="s">
        <v>31</v>
      </c>
      <c r="AG1" s="1" t="s">
        <v>32</v>
      </c>
      <c r="AH1" s="1" t="s">
        <v>1</v>
      </c>
      <c r="AI1" s="1" t="s">
        <v>33</v>
      </c>
      <c r="AJ1" s="1" t="s">
        <v>13</v>
      </c>
      <c r="AK1" s="1" t="s">
        <v>15</v>
      </c>
      <c r="AL1" s="1" t="s">
        <v>34</v>
      </c>
      <c r="AM1" s="1" t="s">
        <v>35</v>
      </c>
      <c r="AN1" s="1" t="s">
        <v>35</v>
      </c>
      <c r="AO1" s="1" t="s">
        <v>10</v>
      </c>
      <c r="AP1" s="1" t="s">
        <v>36</v>
      </c>
      <c r="AQ1" s="1" t="s">
        <v>37</v>
      </c>
      <c r="AR1" s="1" t="s">
        <v>38</v>
      </c>
      <c r="AS1" s="1" t="s">
        <v>39</v>
      </c>
      <c r="AT1" s="1" t="s">
        <v>40</v>
      </c>
      <c r="AU1" s="1" t="s">
        <v>41</v>
      </c>
      <c r="AV1" s="1" t="s">
        <v>42</v>
      </c>
      <c r="BC1" s="1" t="s">
        <v>42</v>
      </c>
      <c r="BD1" s="1" t="s">
        <v>43</v>
      </c>
    </row>
    <row r="2" ht="15.75" customHeight="1">
      <c r="A2" s="1">
        <v>1.0</v>
      </c>
      <c r="D2" s="1" t="s">
        <v>44</v>
      </c>
      <c r="E2" s="1" t="s">
        <v>45</v>
      </c>
      <c r="F2" s="1" t="s">
        <v>46</v>
      </c>
      <c r="G2" s="1" t="s">
        <v>47</v>
      </c>
      <c r="H2" s="1" t="s">
        <v>48</v>
      </c>
      <c r="I2" s="1" t="s">
        <v>49</v>
      </c>
      <c r="K2" s="1" t="s">
        <v>10</v>
      </c>
      <c r="L2" s="1" t="s">
        <v>50</v>
      </c>
      <c r="M2" s="1" t="s">
        <v>51</v>
      </c>
      <c r="O2" s="1" t="s">
        <v>52</v>
      </c>
      <c r="Q2" s="1">
        <v>8.0</v>
      </c>
      <c r="S2" s="1" t="s">
        <v>53</v>
      </c>
      <c r="T2" s="1" t="s">
        <v>54</v>
      </c>
      <c r="U2" s="1" t="s">
        <v>55</v>
      </c>
      <c r="V2" s="1" t="s">
        <v>56</v>
      </c>
      <c r="W2" s="1">
        <v>5.0</v>
      </c>
      <c r="X2" s="1">
        <v>5.0</v>
      </c>
      <c r="Y2" s="1">
        <v>4.0</v>
      </c>
      <c r="Z2" s="1">
        <v>3.0</v>
      </c>
      <c r="AA2" s="1">
        <v>5.0</v>
      </c>
      <c r="AB2" s="1">
        <v>5.0</v>
      </c>
      <c r="AC2" s="1">
        <v>5.0</v>
      </c>
      <c r="AD2" s="1">
        <v>5.0</v>
      </c>
      <c r="AE2" s="1">
        <v>4.0</v>
      </c>
      <c r="AG2" s="1">
        <v>5.0</v>
      </c>
      <c r="AH2" s="1">
        <v>5.0</v>
      </c>
      <c r="AI2" s="1">
        <v>5.0</v>
      </c>
      <c r="AJ2" s="1">
        <v>5.0</v>
      </c>
      <c r="AK2" s="1">
        <v>5.0</v>
      </c>
      <c r="AL2" s="1">
        <v>5.0</v>
      </c>
      <c r="AM2" s="1" t="s">
        <v>61</v>
      </c>
      <c r="AN2" s="1" t="s">
        <v>62</v>
      </c>
      <c r="AP2" s="1">
        <v>5.0</v>
      </c>
      <c r="AQ2" s="1">
        <v>4.0</v>
      </c>
      <c r="AR2" s="1">
        <v>5.0</v>
      </c>
      <c r="AS2" s="1">
        <v>5.0</v>
      </c>
      <c r="AT2" s="1">
        <v>5.0</v>
      </c>
      <c r="AU2" s="1">
        <v>5.0</v>
      </c>
      <c r="AV2" s="1" t="s">
        <v>63</v>
      </c>
      <c r="AW2" s="1">
        <v>1.0</v>
      </c>
      <c r="AX2" s="1">
        <v>2.0</v>
      </c>
      <c r="AY2" s="1">
        <v>4.0</v>
      </c>
      <c r="AZ2" s="1">
        <v>5.0</v>
      </c>
      <c r="BC2" s="1" t="s">
        <v>65</v>
      </c>
      <c r="BD2" s="1" t="s">
        <v>66</v>
      </c>
    </row>
    <row r="3" ht="15.75" customHeight="1">
      <c r="A3" s="1">
        <v>2.0</v>
      </c>
      <c r="B3" s="1" t="s">
        <v>67</v>
      </c>
      <c r="D3" s="1" t="s">
        <v>44</v>
      </c>
      <c r="E3" s="1" t="s">
        <v>45</v>
      </c>
      <c r="F3" s="1" t="s">
        <v>68</v>
      </c>
      <c r="G3" s="1" t="s">
        <v>47</v>
      </c>
      <c r="H3" s="1" t="s">
        <v>69</v>
      </c>
      <c r="I3" s="1" t="s">
        <v>49</v>
      </c>
      <c r="K3" s="1" t="s">
        <v>10</v>
      </c>
      <c r="L3" s="1" t="s">
        <v>70</v>
      </c>
      <c r="M3" s="1" t="s">
        <v>51</v>
      </c>
      <c r="O3" s="1" t="s">
        <v>52</v>
      </c>
      <c r="Q3" s="1" t="s">
        <v>71</v>
      </c>
      <c r="R3" s="1" t="s">
        <v>72</v>
      </c>
      <c r="T3" s="1" t="s">
        <v>73</v>
      </c>
      <c r="U3" s="1" t="s">
        <v>74</v>
      </c>
      <c r="V3" s="1" t="s">
        <v>56</v>
      </c>
      <c r="W3" s="1">
        <v>4.0</v>
      </c>
      <c r="X3" s="1">
        <v>5.0</v>
      </c>
      <c r="Y3" s="1">
        <v>3.0</v>
      </c>
      <c r="Z3" s="1">
        <v>5.0</v>
      </c>
      <c r="AA3" s="1">
        <v>4.0</v>
      </c>
      <c r="AB3" s="1">
        <v>5.0</v>
      </c>
      <c r="AC3" s="1">
        <v>5.0</v>
      </c>
      <c r="AD3" s="1">
        <v>3.0</v>
      </c>
      <c r="AE3" s="1">
        <v>5.0</v>
      </c>
      <c r="AG3" s="1">
        <v>5.0</v>
      </c>
      <c r="AH3" s="1">
        <v>5.0</v>
      </c>
      <c r="AI3" s="1">
        <v>5.0</v>
      </c>
      <c r="AJ3" s="1">
        <v>5.0</v>
      </c>
      <c r="AK3" s="1">
        <v>5.0</v>
      </c>
      <c r="AL3" s="1">
        <v>5.0</v>
      </c>
      <c r="AM3" s="1" t="s">
        <v>75</v>
      </c>
      <c r="AN3" s="1" t="s">
        <v>76</v>
      </c>
      <c r="AO3" s="1" t="s">
        <v>77</v>
      </c>
      <c r="AP3" s="1">
        <v>2.0</v>
      </c>
      <c r="AQ3" s="1">
        <v>1.0</v>
      </c>
      <c r="AR3" s="1">
        <v>5.0</v>
      </c>
      <c r="AS3" s="1">
        <v>5.0</v>
      </c>
      <c r="AT3" s="1">
        <v>5.0</v>
      </c>
      <c r="AU3" s="1">
        <v>5.0</v>
      </c>
      <c r="AV3" s="1" t="s">
        <v>63</v>
      </c>
      <c r="AW3" s="1">
        <v>1.0</v>
      </c>
      <c r="AX3" s="1">
        <v>2.0</v>
      </c>
      <c r="AY3" s="1">
        <v>4.0</v>
      </c>
      <c r="AZ3" s="1">
        <v>5.0</v>
      </c>
      <c r="BC3" s="1" t="s">
        <v>65</v>
      </c>
      <c r="BD3" s="1" t="s">
        <v>78</v>
      </c>
    </row>
    <row r="4" ht="15.75" customHeight="1">
      <c r="A4" s="1">
        <v>3.0</v>
      </c>
      <c r="B4" s="1" t="s">
        <v>79</v>
      </c>
      <c r="C4" s="1" t="s">
        <v>80</v>
      </c>
      <c r="D4" s="1" t="s">
        <v>44</v>
      </c>
      <c r="E4" s="1" t="s">
        <v>45</v>
      </c>
      <c r="F4" s="1" t="s">
        <v>68</v>
      </c>
      <c r="G4" s="1" t="s">
        <v>81</v>
      </c>
      <c r="H4" s="1" t="s">
        <v>69</v>
      </c>
      <c r="I4" s="1" t="s">
        <v>82</v>
      </c>
      <c r="M4" s="1" t="s">
        <v>83</v>
      </c>
      <c r="O4" s="1" t="s">
        <v>84</v>
      </c>
      <c r="Q4" s="1">
        <v>7.0</v>
      </c>
      <c r="R4" s="1" t="s">
        <v>85</v>
      </c>
      <c r="S4" s="1" t="s">
        <v>86</v>
      </c>
      <c r="T4" s="1" t="s">
        <v>54</v>
      </c>
      <c r="U4" s="1" t="s">
        <v>74</v>
      </c>
      <c r="V4" s="1" t="s">
        <v>87</v>
      </c>
      <c r="W4" s="1">
        <v>4.0</v>
      </c>
      <c r="X4" s="1">
        <v>5.0</v>
      </c>
      <c r="Y4" s="1">
        <v>3.0</v>
      </c>
      <c r="Z4" s="1">
        <v>4.0</v>
      </c>
      <c r="AA4" s="1">
        <v>4.0</v>
      </c>
      <c r="AB4" s="1">
        <v>4.0</v>
      </c>
      <c r="AC4" s="1">
        <v>3.0</v>
      </c>
      <c r="AD4" s="1">
        <v>4.0</v>
      </c>
      <c r="AE4" s="1">
        <v>1.0</v>
      </c>
      <c r="AG4" s="1">
        <v>4.0</v>
      </c>
      <c r="AH4" s="1">
        <v>4.0</v>
      </c>
      <c r="AI4" s="1">
        <v>5.0</v>
      </c>
      <c r="AJ4" s="1">
        <v>4.0</v>
      </c>
      <c r="AK4" s="1">
        <v>5.0</v>
      </c>
      <c r="AL4" s="1">
        <v>4.0</v>
      </c>
      <c r="AM4" s="1">
        <v>3.0</v>
      </c>
      <c r="AN4" s="1" t="s">
        <v>88</v>
      </c>
      <c r="AP4" s="1">
        <v>5.0</v>
      </c>
      <c r="AQ4" s="1">
        <v>4.0</v>
      </c>
      <c r="AR4" s="1">
        <v>5.0</v>
      </c>
      <c r="AS4" s="1">
        <v>4.0</v>
      </c>
      <c r="AT4" s="1">
        <v>4.0</v>
      </c>
      <c r="AU4" s="1">
        <v>4.0</v>
      </c>
      <c r="AV4" s="1" t="s">
        <v>63</v>
      </c>
      <c r="AW4" s="1">
        <v>1.0</v>
      </c>
      <c r="AX4" s="1">
        <v>2.0</v>
      </c>
      <c r="AY4" s="1">
        <v>4.0</v>
      </c>
      <c r="AZ4" s="1">
        <v>5.0</v>
      </c>
      <c r="BC4" s="1" t="s">
        <v>65</v>
      </c>
      <c r="BD4" s="1" t="s">
        <v>89</v>
      </c>
    </row>
    <row r="5" ht="15.75" customHeight="1">
      <c r="A5" s="1">
        <v>4.0</v>
      </c>
      <c r="B5" s="1" t="s">
        <v>79</v>
      </c>
      <c r="C5" s="1" t="s">
        <v>80</v>
      </c>
      <c r="D5" s="1" t="s">
        <v>44</v>
      </c>
      <c r="E5" s="1" t="s">
        <v>45</v>
      </c>
      <c r="F5" s="1" t="s">
        <v>90</v>
      </c>
      <c r="G5" s="1" t="s">
        <v>81</v>
      </c>
      <c r="H5" s="1" t="s">
        <v>69</v>
      </c>
      <c r="I5" s="1" t="s">
        <v>91</v>
      </c>
      <c r="M5" s="1" t="s">
        <v>51</v>
      </c>
      <c r="O5" s="1" t="s">
        <v>52</v>
      </c>
      <c r="Q5" s="1" t="s">
        <v>92</v>
      </c>
      <c r="R5" s="1" t="s">
        <v>93</v>
      </c>
      <c r="T5" s="1" t="s">
        <v>54</v>
      </c>
      <c r="U5" s="1" t="s">
        <v>55</v>
      </c>
      <c r="V5" s="1" t="s">
        <v>56</v>
      </c>
      <c r="W5" s="1">
        <v>4.0</v>
      </c>
      <c r="X5" s="1">
        <v>5.0</v>
      </c>
      <c r="Y5" s="1">
        <v>4.0</v>
      </c>
      <c r="Z5" s="1">
        <v>5.0</v>
      </c>
      <c r="AA5" s="1">
        <v>2.0</v>
      </c>
      <c r="AB5" s="1">
        <v>4.0</v>
      </c>
      <c r="AC5" s="1">
        <v>4.0</v>
      </c>
      <c r="AD5" s="1">
        <v>4.0</v>
      </c>
      <c r="AE5" s="1">
        <v>4.0</v>
      </c>
      <c r="AG5" s="1">
        <v>4.0</v>
      </c>
      <c r="AH5" s="1">
        <v>4.0</v>
      </c>
      <c r="AI5" s="1">
        <v>4.0</v>
      </c>
      <c r="AJ5" s="1">
        <v>4.0</v>
      </c>
      <c r="AK5" s="1">
        <v>4.0</v>
      </c>
      <c r="AL5" s="1">
        <v>4.0</v>
      </c>
      <c r="AM5" s="1">
        <v>3.0</v>
      </c>
      <c r="AN5" s="1" t="s">
        <v>88</v>
      </c>
      <c r="AP5" s="1">
        <v>2.0</v>
      </c>
      <c r="AQ5" s="1">
        <v>2.0</v>
      </c>
      <c r="AR5" s="1">
        <v>4.0</v>
      </c>
      <c r="AS5" s="1">
        <v>4.0</v>
      </c>
      <c r="AT5" s="1">
        <v>4.0</v>
      </c>
      <c r="AU5" s="1">
        <v>4.0</v>
      </c>
      <c r="AV5" s="1" t="s">
        <v>63</v>
      </c>
      <c r="AW5" s="1">
        <v>1.0</v>
      </c>
      <c r="AX5" s="1">
        <v>2.0</v>
      </c>
      <c r="AY5" s="1">
        <v>4.0</v>
      </c>
      <c r="AZ5" s="1">
        <v>5.0</v>
      </c>
      <c r="BC5" s="1" t="s">
        <v>65</v>
      </c>
      <c r="BD5" s="1" t="s">
        <v>94</v>
      </c>
    </row>
    <row r="6" ht="15.75" customHeight="1">
      <c r="A6" s="1">
        <v>5.0</v>
      </c>
      <c r="B6" s="1" t="s">
        <v>67</v>
      </c>
      <c r="C6" s="1" t="s">
        <v>95</v>
      </c>
      <c r="D6" s="1" t="s">
        <v>44</v>
      </c>
      <c r="E6" s="1" t="s">
        <v>45</v>
      </c>
      <c r="F6" s="1" t="s">
        <v>96</v>
      </c>
      <c r="G6" s="1" t="s">
        <v>81</v>
      </c>
      <c r="H6" s="1" t="s">
        <v>97</v>
      </c>
      <c r="I6" s="1" t="s">
        <v>98</v>
      </c>
      <c r="K6" s="1" t="s">
        <v>98</v>
      </c>
      <c r="M6" s="1" t="s">
        <v>51</v>
      </c>
      <c r="O6" s="1" t="s">
        <v>52</v>
      </c>
      <c r="Q6" s="1" t="s">
        <v>92</v>
      </c>
      <c r="R6" s="1" t="s">
        <v>93</v>
      </c>
      <c r="T6" s="1" t="s">
        <v>54</v>
      </c>
      <c r="U6" s="1" t="s">
        <v>99</v>
      </c>
      <c r="V6" s="1" t="s">
        <v>56</v>
      </c>
      <c r="W6" s="1">
        <v>4.0</v>
      </c>
      <c r="X6" s="1">
        <v>4.0</v>
      </c>
      <c r="Y6" s="1">
        <v>5.0</v>
      </c>
      <c r="Z6" s="1">
        <v>5.0</v>
      </c>
      <c r="AA6" s="1">
        <v>5.0</v>
      </c>
      <c r="AB6" s="1">
        <v>5.0</v>
      </c>
      <c r="AC6" s="1">
        <v>5.0</v>
      </c>
      <c r="AD6" s="1">
        <v>5.0</v>
      </c>
      <c r="AE6" s="1">
        <v>4.0</v>
      </c>
      <c r="AG6" s="1">
        <v>4.0</v>
      </c>
      <c r="AH6" s="1">
        <v>5.0</v>
      </c>
      <c r="AI6" s="1">
        <v>5.0</v>
      </c>
      <c r="AJ6" s="1">
        <v>5.0</v>
      </c>
      <c r="AK6" s="1">
        <v>5.0</v>
      </c>
      <c r="AL6" s="1">
        <v>5.0</v>
      </c>
      <c r="AM6" s="1" t="s">
        <v>100</v>
      </c>
      <c r="AN6" s="1" t="s">
        <v>101</v>
      </c>
      <c r="AP6" s="1">
        <v>2.0</v>
      </c>
      <c r="AQ6" s="1">
        <v>2.0</v>
      </c>
      <c r="AR6" s="1">
        <v>4.0</v>
      </c>
      <c r="AS6" s="1">
        <v>5.0</v>
      </c>
      <c r="AT6" s="1">
        <v>5.0</v>
      </c>
      <c r="AU6" s="1">
        <v>5.0</v>
      </c>
      <c r="AV6" s="1" t="s">
        <v>63</v>
      </c>
      <c r="AW6" s="1">
        <v>1.0</v>
      </c>
      <c r="AX6" s="1">
        <v>2.0</v>
      </c>
      <c r="AY6" s="1">
        <v>4.0</v>
      </c>
      <c r="AZ6" s="1">
        <v>5.0</v>
      </c>
      <c r="BC6" s="1" t="s">
        <v>65</v>
      </c>
      <c r="BD6" s="1" t="s">
        <v>102</v>
      </c>
    </row>
    <row r="7" ht="15.75" customHeight="1">
      <c r="A7" s="1">
        <v>6.0</v>
      </c>
      <c r="B7" s="1" t="s">
        <v>67</v>
      </c>
      <c r="C7" s="1" t="s">
        <v>103</v>
      </c>
      <c r="D7" s="1" t="s">
        <v>44</v>
      </c>
      <c r="E7" s="1" t="s">
        <v>45</v>
      </c>
      <c r="F7" s="1" t="s">
        <v>90</v>
      </c>
      <c r="G7" s="1" t="s">
        <v>81</v>
      </c>
      <c r="H7" s="1" t="s">
        <v>69</v>
      </c>
      <c r="I7" s="1" t="s">
        <v>98</v>
      </c>
      <c r="J7" s="1" t="s">
        <v>104</v>
      </c>
      <c r="M7" s="1" t="s">
        <v>51</v>
      </c>
      <c r="O7" s="1" t="s">
        <v>52</v>
      </c>
      <c r="Q7" s="1" t="s">
        <v>71</v>
      </c>
      <c r="R7" s="1" t="s">
        <v>72</v>
      </c>
      <c r="T7" s="1" t="s">
        <v>73</v>
      </c>
      <c r="U7" s="1" t="s">
        <v>74</v>
      </c>
      <c r="V7" s="1" t="s">
        <v>56</v>
      </c>
      <c r="W7" s="1">
        <v>3.0</v>
      </c>
      <c r="X7" s="1">
        <v>5.0</v>
      </c>
      <c r="Y7" s="1">
        <v>4.0</v>
      </c>
      <c r="Z7" s="1">
        <v>3.0</v>
      </c>
      <c r="AA7" s="1">
        <v>4.0</v>
      </c>
      <c r="AB7" s="1">
        <v>4.0</v>
      </c>
      <c r="AC7" s="1">
        <v>4.0</v>
      </c>
      <c r="AD7" s="1">
        <v>4.0</v>
      </c>
      <c r="AE7" s="1">
        <v>4.0</v>
      </c>
      <c r="AG7" s="1">
        <v>4.0</v>
      </c>
      <c r="AH7" s="1">
        <v>5.0</v>
      </c>
      <c r="AI7" s="1">
        <v>4.0</v>
      </c>
      <c r="AJ7" s="1">
        <v>4.0</v>
      </c>
      <c r="AK7" s="1">
        <v>4.0</v>
      </c>
      <c r="AL7" s="1" t="s">
        <v>105</v>
      </c>
      <c r="AM7" s="1" t="s">
        <v>106</v>
      </c>
      <c r="AN7" s="1" t="s">
        <v>107</v>
      </c>
      <c r="AP7" s="1">
        <v>2.0</v>
      </c>
      <c r="AQ7" s="1">
        <v>2.0</v>
      </c>
      <c r="AR7" s="1">
        <v>5.0</v>
      </c>
      <c r="AS7" s="1">
        <v>4.0</v>
      </c>
      <c r="AT7" s="1">
        <v>5.0</v>
      </c>
      <c r="AU7" s="1">
        <v>5.0</v>
      </c>
      <c r="AV7" s="1" t="s">
        <v>63</v>
      </c>
      <c r="AW7" s="1">
        <v>1.0</v>
      </c>
      <c r="AX7" s="1">
        <v>2.0</v>
      </c>
      <c r="AY7" s="1">
        <v>4.0</v>
      </c>
      <c r="AZ7" s="1">
        <v>5.0</v>
      </c>
      <c r="BC7" s="1" t="s">
        <v>65</v>
      </c>
      <c r="BD7" s="1" t="s">
        <v>110</v>
      </c>
    </row>
    <row r="8" ht="15.75" customHeight="1">
      <c r="A8" s="1">
        <v>7.0</v>
      </c>
      <c r="B8" s="1" t="s">
        <v>79</v>
      </c>
      <c r="C8" s="1" t="s">
        <v>80</v>
      </c>
      <c r="D8" s="1" t="s">
        <v>44</v>
      </c>
      <c r="E8" s="1" t="s">
        <v>45</v>
      </c>
      <c r="F8" s="1" t="s">
        <v>68</v>
      </c>
      <c r="G8" s="1" t="s">
        <v>47</v>
      </c>
      <c r="H8" s="1" t="s">
        <v>97</v>
      </c>
      <c r="I8" s="1" t="s">
        <v>10</v>
      </c>
      <c r="J8" s="1" t="s">
        <v>111</v>
      </c>
      <c r="M8" s="1" t="s">
        <v>112</v>
      </c>
      <c r="O8" s="1" t="s">
        <v>10</v>
      </c>
      <c r="P8" s="1" t="s">
        <v>113</v>
      </c>
      <c r="Q8" s="1" t="s">
        <v>71</v>
      </c>
      <c r="R8" s="1" t="s">
        <v>72</v>
      </c>
      <c r="T8" s="1" t="s">
        <v>114</v>
      </c>
      <c r="U8" s="1" t="s">
        <v>74</v>
      </c>
      <c r="V8" s="1" t="s">
        <v>56</v>
      </c>
      <c r="W8" s="1">
        <v>3.0</v>
      </c>
      <c r="X8" s="1">
        <v>5.0</v>
      </c>
      <c r="Y8" s="1">
        <v>3.0</v>
      </c>
      <c r="Z8" s="1">
        <v>3.0</v>
      </c>
      <c r="AA8" s="1">
        <v>4.0</v>
      </c>
      <c r="AB8" s="1">
        <v>4.0</v>
      </c>
      <c r="AC8" s="1">
        <v>4.0</v>
      </c>
      <c r="AD8" s="1">
        <v>3.0</v>
      </c>
      <c r="AE8" s="1">
        <v>4.0</v>
      </c>
      <c r="AG8" s="1">
        <v>3.0</v>
      </c>
      <c r="AH8" s="1">
        <v>4.0</v>
      </c>
      <c r="AI8" s="1">
        <v>5.0</v>
      </c>
      <c r="AJ8" s="1">
        <v>4.0</v>
      </c>
      <c r="AK8" s="1">
        <v>4.0</v>
      </c>
      <c r="AL8" s="1">
        <v>4.0</v>
      </c>
      <c r="AM8" s="1" t="s">
        <v>115</v>
      </c>
      <c r="AN8" s="1" t="s">
        <v>116</v>
      </c>
      <c r="AP8" s="1">
        <v>2.0</v>
      </c>
      <c r="AQ8" s="1">
        <v>2.0</v>
      </c>
      <c r="AR8" s="1">
        <v>5.0</v>
      </c>
      <c r="AS8" s="1">
        <v>4.0</v>
      </c>
      <c r="AT8" s="1">
        <v>3.0</v>
      </c>
      <c r="AU8" s="1">
        <v>4.0</v>
      </c>
      <c r="AV8" s="1" t="s">
        <v>63</v>
      </c>
      <c r="AW8" s="1">
        <v>1.0</v>
      </c>
      <c r="AX8" s="1">
        <v>2.0</v>
      </c>
      <c r="AY8" s="1">
        <v>4.0</v>
      </c>
      <c r="AZ8" s="1">
        <v>5.0</v>
      </c>
      <c r="BC8" s="1" t="s">
        <v>65</v>
      </c>
      <c r="BD8" s="1" t="s">
        <v>117</v>
      </c>
    </row>
    <row r="9" ht="15.75" customHeight="1">
      <c r="A9" s="1">
        <v>8.0</v>
      </c>
      <c r="B9" s="1" t="s">
        <v>79</v>
      </c>
      <c r="C9" s="1" t="s">
        <v>80</v>
      </c>
      <c r="D9" s="1" t="s">
        <v>44</v>
      </c>
      <c r="E9" s="1" t="s">
        <v>45</v>
      </c>
      <c r="F9" s="1" t="s">
        <v>96</v>
      </c>
      <c r="G9" s="1" t="s">
        <v>81</v>
      </c>
      <c r="H9" s="1" t="s">
        <v>97</v>
      </c>
      <c r="I9" s="1" t="s">
        <v>10</v>
      </c>
      <c r="J9" s="1" t="s">
        <v>118</v>
      </c>
      <c r="M9" s="1" t="s">
        <v>112</v>
      </c>
      <c r="O9" s="1" t="s">
        <v>84</v>
      </c>
      <c r="Q9" s="1" t="s">
        <v>71</v>
      </c>
      <c r="R9" s="1" t="s">
        <v>72</v>
      </c>
      <c r="T9" s="1" t="s">
        <v>54</v>
      </c>
      <c r="V9" s="1" t="s">
        <v>56</v>
      </c>
      <c r="X9" s="1">
        <v>5.0</v>
      </c>
      <c r="Y9" s="1">
        <v>4.0</v>
      </c>
      <c r="Z9" s="1">
        <v>4.0</v>
      </c>
      <c r="AA9" s="1">
        <v>4.0</v>
      </c>
      <c r="AB9" s="1">
        <v>5.0</v>
      </c>
      <c r="AC9" s="1">
        <v>4.0</v>
      </c>
      <c r="AD9" s="1">
        <v>4.0</v>
      </c>
      <c r="AE9" s="1">
        <v>4.0</v>
      </c>
      <c r="AG9" s="1">
        <v>4.0</v>
      </c>
      <c r="AH9" s="1">
        <v>4.0</v>
      </c>
      <c r="AI9" s="1">
        <v>4.0</v>
      </c>
      <c r="AJ9" s="1">
        <v>4.0</v>
      </c>
      <c r="AK9" s="1">
        <v>4.0</v>
      </c>
      <c r="AL9" s="1">
        <v>4.0</v>
      </c>
      <c r="AM9" s="1">
        <v>3.0</v>
      </c>
      <c r="AN9" s="1" t="s">
        <v>88</v>
      </c>
      <c r="AP9" s="1">
        <v>2.0</v>
      </c>
      <c r="AQ9" s="1">
        <v>2.0</v>
      </c>
      <c r="AR9" s="1">
        <v>5.0</v>
      </c>
      <c r="AS9" s="1">
        <v>4.0</v>
      </c>
      <c r="AT9" s="1">
        <v>5.0</v>
      </c>
      <c r="AU9" s="1">
        <v>4.0</v>
      </c>
      <c r="AV9" s="1" t="s">
        <v>119</v>
      </c>
      <c r="AW9" s="1">
        <v>1.0</v>
      </c>
      <c r="AX9" s="1">
        <v>2.0</v>
      </c>
      <c r="AY9" s="1">
        <v>5.0</v>
      </c>
      <c r="BC9" s="1" t="s">
        <v>120</v>
      </c>
      <c r="BD9" s="1" t="s">
        <v>121</v>
      </c>
    </row>
    <row r="10" ht="15.75" customHeight="1">
      <c r="A10" s="1">
        <v>9.0</v>
      </c>
      <c r="B10" s="1" t="s">
        <v>79</v>
      </c>
      <c r="C10" s="1" t="s">
        <v>80</v>
      </c>
      <c r="D10" s="1" t="s">
        <v>44</v>
      </c>
      <c r="E10" s="1" t="s">
        <v>45</v>
      </c>
      <c r="F10" s="1" t="s">
        <v>68</v>
      </c>
      <c r="G10" s="1" t="s">
        <v>81</v>
      </c>
      <c r="H10" s="1" t="s">
        <v>69</v>
      </c>
      <c r="I10" s="1" t="s">
        <v>91</v>
      </c>
      <c r="M10" s="1" t="s">
        <v>112</v>
      </c>
      <c r="O10" s="1" t="s">
        <v>84</v>
      </c>
      <c r="Q10" s="1" t="s">
        <v>122</v>
      </c>
      <c r="R10" s="1" t="s">
        <v>123</v>
      </c>
      <c r="T10" s="1" t="s">
        <v>73</v>
      </c>
      <c r="U10" s="1" t="s">
        <v>74</v>
      </c>
      <c r="V10" s="1" t="s">
        <v>56</v>
      </c>
      <c r="W10" s="1">
        <v>4.0</v>
      </c>
      <c r="X10" s="1">
        <v>4.0</v>
      </c>
      <c r="Y10" s="1">
        <v>4.0</v>
      </c>
      <c r="Z10" s="1">
        <v>4.0</v>
      </c>
      <c r="AA10" s="1">
        <v>4.0</v>
      </c>
      <c r="AB10" s="1">
        <v>5.0</v>
      </c>
      <c r="AC10" s="1">
        <v>5.0</v>
      </c>
      <c r="AD10" s="1">
        <v>3.0</v>
      </c>
      <c r="AE10" s="1">
        <v>4.0</v>
      </c>
      <c r="AG10" s="1">
        <v>4.0</v>
      </c>
      <c r="AH10" s="1">
        <v>4.0</v>
      </c>
      <c r="AI10" s="1">
        <v>4.0</v>
      </c>
      <c r="AJ10" s="1">
        <v>4.0</v>
      </c>
      <c r="AK10" s="1">
        <v>4.0</v>
      </c>
      <c r="AL10" s="1">
        <v>4.0</v>
      </c>
      <c r="AM10" s="1" t="s">
        <v>124</v>
      </c>
      <c r="AN10" s="1" t="s">
        <v>125</v>
      </c>
      <c r="AP10" s="1">
        <v>2.0</v>
      </c>
      <c r="AQ10" s="1">
        <v>2.0</v>
      </c>
      <c r="AR10" s="1">
        <v>4.0</v>
      </c>
      <c r="AS10" s="1">
        <v>4.0</v>
      </c>
      <c r="AT10" s="1">
        <v>4.0</v>
      </c>
      <c r="AU10" s="1">
        <v>4.0</v>
      </c>
      <c r="AV10" s="1" t="s">
        <v>63</v>
      </c>
      <c r="AW10" s="1">
        <v>1.0</v>
      </c>
      <c r="AX10" s="1">
        <v>2.0</v>
      </c>
      <c r="AY10" s="1">
        <v>4.0</v>
      </c>
      <c r="AZ10" s="1">
        <v>5.0</v>
      </c>
      <c r="BC10" s="1" t="s">
        <v>65</v>
      </c>
      <c r="BD10" s="1" t="s">
        <v>126</v>
      </c>
    </row>
    <row r="11" ht="15.75" customHeight="1">
      <c r="A11" s="1">
        <v>10.0</v>
      </c>
      <c r="B11" s="1" t="s">
        <v>79</v>
      </c>
      <c r="C11" s="1" t="s">
        <v>127</v>
      </c>
      <c r="D11" s="1" t="s">
        <v>44</v>
      </c>
      <c r="E11" s="1" t="s">
        <v>45</v>
      </c>
      <c r="F11" s="1" t="s">
        <v>68</v>
      </c>
      <c r="G11" s="1" t="s">
        <v>47</v>
      </c>
      <c r="H11" s="1" t="s">
        <v>97</v>
      </c>
      <c r="I11" s="1" t="s">
        <v>82</v>
      </c>
      <c r="M11" s="1" t="s">
        <v>112</v>
      </c>
      <c r="O11" s="1" t="s">
        <v>84</v>
      </c>
      <c r="Q11" s="1">
        <v>1.0</v>
      </c>
      <c r="R11" s="1" t="s">
        <v>129</v>
      </c>
      <c r="T11" s="1" t="s">
        <v>54</v>
      </c>
      <c r="U11" s="1" t="s">
        <v>55</v>
      </c>
      <c r="V11" s="1" t="s">
        <v>56</v>
      </c>
      <c r="W11" s="1">
        <v>5.0</v>
      </c>
      <c r="X11" s="1">
        <v>4.0</v>
      </c>
      <c r="Y11" s="1">
        <v>4.0</v>
      </c>
      <c r="Z11" s="1">
        <v>5.0</v>
      </c>
      <c r="AA11" s="1">
        <v>4.0</v>
      </c>
      <c r="AB11" s="1">
        <v>5.0</v>
      </c>
      <c r="AC11" s="1">
        <v>3.0</v>
      </c>
      <c r="AD11" s="1">
        <v>4.0</v>
      </c>
      <c r="AE11" s="1">
        <v>3.0</v>
      </c>
      <c r="AG11" s="1">
        <v>5.0</v>
      </c>
      <c r="AH11" s="1">
        <v>5.0</v>
      </c>
      <c r="AI11" s="1">
        <v>5.0</v>
      </c>
      <c r="AJ11" s="1">
        <v>4.0</v>
      </c>
      <c r="AK11" s="1">
        <v>5.0</v>
      </c>
      <c r="AL11" s="1">
        <v>5.0</v>
      </c>
      <c r="AM11" s="1">
        <v>7.0</v>
      </c>
      <c r="AN11" s="1" t="s">
        <v>130</v>
      </c>
      <c r="AP11" s="1">
        <v>4.0</v>
      </c>
      <c r="AQ11" s="1">
        <v>4.0</v>
      </c>
      <c r="AR11" s="1">
        <v>5.0</v>
      </c>
      <c r="AS11" s="1">
        <v>5.0</v>
      </c>
      <c r="AT11" s="1">
        <v>5.0</v>
      </c>
      <c r="AU11" s="1">
        <v>5.0</v>
      </c>
      <c r="AV11" s="1" t="s">
        <v>63</v>
      </c>
      <c r="AW11" s="1">
        <v>1.0</v>
      </c>
      <c r="AX11" s="1">
        <v>2.0</v>
      </c>
      <c r="AY11" s="1">
        <v>4.0</v>
      </c>
      <c r="AZ11" s="1">
        <v>5.0</v>
      </c>
      <c r="BC11" s="1" t="s">
        <v>65</v>
      </c>
      <c r="BD11" s="1" t="s">
        <v>131</v>
      </c>
    </row>
    <row r="12" ht="15.75" customHeight="1">
      <c r="A12" s="1">
        <v>11.0</v>
      </c>
      <c r="B12" s="1" t="s">
        <v>67</v>
      </c>
      <c r="C12" s="1" t="s">
        <v>132</v>
      </c>
      <c r="D12" s="1" t="s">
        <v>44</v>
      </c>
      <c r="E12" s="1" t="s">
        <v>45</v>
      </c>
      <c r="F12" s="1" t="s">
        <v>68</v>
      </c>
      <c r="G12" s="1" t="s">
        <v>47</v>
      </c>
      <c r="H12" s="1" t="s">
        <v>69</v>
      </c>
      <c r="I12" s="1" t="s">
        <v>82</v>
      </c>
      <c r="M12" s="1" t="s">
        <v>112</v>
      </c>
      <c r="O12" s="1" t="s">
        <v>84</v>
      </c>
      <c r="Q12" s="1" t="s">
        <v>71</v>
      </c>
      <c r="R12" s="1" t="s">
        <v>72</v>
      </c>
      <c r="T12" s="1" t="s">
        <v>73</v>
      </c>
      <c r="U12" s="1" t="s">
        <v>55</v>
      </c>
      <c r="V12" s="1" t="s">
        <v>138</v>
      </c>
      <c r="W12" s="1">
        <v>3.0</v>
      </c>
      <c r="X12" s="1">
        <v>4.0</v>
      </c>
      <c r="Y12" s="1">
        <v>2.0</v>
      </c>
      <c r="Z12" s="1">
        <v>2.0</v>
      </c>
      <c r="AA12" s="1">
        <v>3.0</v>
      </c>
      <c r="AB12" s="1">
        <v>5.0</v>
      </c>
      <c r="AC12" s="1">
        <v>5.0</v>
      </c>
      <c r="AD12" s="1">
        <v>3.0</v>
      </c>
      <c r="AE12" s="1">
        <v>3.0</v>
      </c>
      <c r="AG12" s="1">
        <v>4.0</v>
      </c>
      <c r="AH12" s="1">
        <v>5.0</v>
      </c>
      <c r="AI12" s="1">
        <v>5.0</v>
      </c>
      <c r="AJ12" s="1">
        <v>4.0</v>
      </c>
      <c r="AK12" s="1">
        <v>4.0</v>
      </c>
      <c r="AL12" s="1">
        <v>3.0</v>
      </c>
      <c r="AM12" s="1" t="s">
        <v>115</v>
      </c>
      <c r="AN12" s="1" t="s">
        <v>116</v>
      </c>
      <c r="AP12" s="1">
        <v>3.0</v>
      </c>
      <c r="AQ12" s="1">
        <v>4.0</v>
      </c>
      <c r="AR12" s="1">
        <v>5.0</v>
      </c>
      <c r="AS12" s="1">
        <v>4.0</v>
      </c>
      <c r="AT12" s="1">
        <v>3.0</v>
      </c>
      <c r="AU12" s="1">
        <v>5.0</v>
      </c>
      <c r="AV12" s="1" t="s">
        <v>63</v>
      </c>
      <c r="AW12" s="1">
        <v>1.0</v>
      </c>
      <c r="AX12" s="1">
        <v>2.0</v>
      </c>
      <c r="AY12" s="1">
        <v>4.0</v>
      </c>
      <c r="AZ12" s="1">
        <v>5.0</v>
      </c>
      <c r="BC12" s="1" t="s">
        <v>65</v>
      </c>
      <c r="BD12" s="1" t="s">
        <v>140</v>
      </c>
    </row>
    <row r="13" ht="15.75" customHeight="1">
      <c r="A13" s="1">
        <v>12.0</v>
      </c>
      <c r="B13" s="1" t="s">
        <v>79</v>
      </c>
      <c r="C13" s="1" t="s">
        <v>80</v>
      </c>
      <c r="D13" s="1" t="s">
        <v>44</v>
      </c>
      <c r="E13" s="1" t="s">
        <v>45</v>
      </c>
      <c r="F13" s="1" t="s">
        <v>68</v>
      </c>
      <c r="G13" s="1" t="s">
        <v>81</v>
      </c>
      <c r="H13" s="1" t="s">
        <v>69</v>
      </c>
      <c r="I13" s="1" t="s">
        <v>82</v>
      </c>
      <c r="M13" s="1" t="s">
        <v>112</v>
      </c>
      <c r="O13" s="1" t="s">
        <v>52</v>
      </c>
      <c r="Q13" s="1" t="s">
        <v>92</v>
      </c>
      <c r="R13" s="1" t="s">
        <v>93</v>
      </c>
      <c r="T13" s="1" t="s">
        <v>114</v>
      </c>
      <c r="U13" s="1" t="s">
        <v>99</v>
      </c>
      <c r="V13" s="1" t="s">
        <v>56</v>
      </c>
      <c r="W13" s="1">
        <v>4.0</v>
      </c>
      <c r="X13" s="1">
        <v>3.0</v>
      </c>
      <c r="Y13" s="1">
        <v>3.0</v>
      </c>
      <c r="Z13" s="1">
        <v>2.0</v>
      </c>
      <c r="AA13" s="1">
        <v>3.0</v>
      </c>
      <c r="AB13" s="1">
        <v>5.0</v>
      </c>
      <c r="AC13" s="1">
        <v>4.0</v>
      </c>
      <c r="AD13" s="1">
        <v>4.0</v>
      </c>
      <c r="AE13" s="1">
        <v>3.0</v>
      </c>
      <c r="AG13" s="1">
        <v>5.0</v>
      </c>
      <c r="AH13" s="1">
        <v>5.0</v>
      </c>
      <c r="AI13" s="1">
        <v>5.0</v>
      </c>
      <c r="AJ13" s="1">
        <v>4.0</v>
      </c>
      <c r="AK13" s="1">
        <v>4.0</v>
      </c>
      <c r="AL13" s="1">
        <v>4.0</v>
      </c>
      <c r="AM13" s="1">
        <v>3.0</v>
      </c>
      <c r="AN13" s="1" t="s">
        <v>88</v>
      </c>
      <c r="AP13" s="1">
        <v>4.0</v>
      </c>
      <c r="AQ13" s="1">
        <v>2.0</v>
      </c>
      <c r="AR13" s="1">
        <v>5.0</v>
      </c>
      <c r="AS13" s="1">
        <v>4.0</v>
      </c>
      <c r="AT13" s="1">
        <v>4.0</v>
      </c>
      <c r="AU13" s="1">
        <v>5.0</v>
      </c>
      <c r="AV13" s="1" t="s">
        <v>63</v>
      </c>
      <c r="AW13" s="1">
        <v>1.0</v>
      </c>
      <c r="AX13" s="1">
        <v>2.0</v>
      </c>
      <c r="AY13" s="1">
        <v>4.0</v>
      </c>
      <c r="AZ13" s="1">
        <v>5.0</v>
      </c>
      <c r="BC13" s="1" t="s">
        <v>65</v>
      </c>
      <c r="BD13" s="1" t="s">
        <v>142</v>
      </c>
    </row>
    <row r="14" ht="15.75" customHeight="1">
      <c r="A14" s="1">
        <v>13.0</v>
      </c>
      <c r="B14" s="1" t="s">
        <v>67</v>
      </c>
      <c r="C14" s="1" t="s">
        <v>143</v>
      </c>
      <c r="D14" s="1" t="s">
        <v>44</v>
      </c>
      <c r="E14" s="1" t="s">
        <v>45</v>
      </c>
      <c r="F14" s="1" t="s">
        <v>68</v>
      </c>
      <c r="G14" s="1" t="s">
        <v>47</v>
      </c>
      <c r="H14" s="1" t="s">
        <v>97</v>
      </c>
      <c r="I14" s="1" t="s">
        <v>49</v>
      </c>
      <c r="M14" s="1" t="s">
        <v>112</v>
      </c>
      <c r="O14" s="1" t="s">
        <v>84</v>
      </c>
      <c r="Q14" s="1" t="s">
        <v>144</v>
      </c>
      <c r="R14" s="1" t="s">
        <v>145</v>
      </c>
      <c r="T14" s="1" t="s">
        <v>146</v>
      </c>
      <c r="U14" s="1" t="s">
        <v>74</v>
      </c>
      <c r="V14" s="1" t="s">
        <v>56</v>
      </c>
      <c r="W14" s="1">
        <v>4.0</v>
      </c>
      <c r="X14" s="1">
        <v>5.0</v>
      </c>
      <c r="Y14" s="1">
        <v>4.0</v>
      </c>
      <c r="Z14" s="1">
        <v>4.0</v>
      </c>
      <c r="AA14" s="1">
        <v>4.0</v>
      </c>
      <c r="AB14" s="1">
        <v>5.0</v>
      </c>
      <c r="AC14" s="1">
        <v>5.0</v>
      </c>
      <c r="AD14" s="1">
        <v>4.0</v>
      </c>
      <c r="AE14" s="1">
        <v>4.0</v>
      </c>
      <c r="AG14" s="1">
        <v>5.0</v>
      </c>
      <c r="AH14" s="1">
        <v>5.0</v>
      </c>
      <c r="AI14" s="1">
        <v>5.0</v>
      </c>
      <c r="AJ14" s="1">
        <v>5.0</v>
      </c>
      <c r="AK14" s="1">
        <v>5.0</v>
      </c>
      <c r="AL14" s="1">
        <v>4.0</v>
      </c>
      <c r="AM14" s="1" t="s">
        <v>61</v>
      </c>
      <c r="AN14" s="1" t="s">
        <v>62</v>
      </c>
      <c r="AP14" s="1">
        <v>2.0</v>
      </c>
      <c r="AQ14" s="1">
        <v>3.0</v>
      </c>
      <c r="AR14" s="1">
        <v>5.0</v>
      </c>
      <c r="AS14" s="1">
        <v>5.0</v>
      </c>
      <c r="AT14" s="1">
        <v>5.0</v>
      </c>
      <c r="AU14" s="1">
        <v>5.0</v>
      </c>
      <c r="AV14" s="1" t="s">
        <v>63</v>
      </c>
      <c r="AW14" s="1">
        <v>1.0</v>
      </c>
      <c r="AX14" s="1">
        <v>2.0</v>
      </c>
      <c r="AY14" s="1">
        <v>4.0</v>
      </c>
      <c r="AZ14" s="1">
        <v>5.0</v>
      </c>
      <c r="BC14" s="1" t="s">
        <v>65</v>
      </c>
      <c r="BD14" s="1" t="s">
        <v>147</v>
      </c>
    </row>
    <row r="15" ht="15.75" customHeight="1">
      <c r="A15" s="1">
        <v>14.0</v>
      </c>
      <c r="B15" s="1" t="s">
        <v>67</v>
      </c>
      <c r="C15" s="1" t="s">
        <v>132</v>
      </c>
      <c r="D15" s="1" t="s">
        <v>44</v>
      </c>
      <c r="E15" s="1" t="s">
        <v>45</v>
      </c>
      <c r="F15" s="1" t="s">
        <v>90</v>
      </c>
      <c r="G15" s="1" t="s">
        <v>47</v>
      </c>
      <c r="H15" s="1" t="s">
        <v>148</v>
      </c>
      <c r="I15" s="1" t="s">
        <v>91</v>
      </c>
      <c r="K15" s="1" t="s">
        <v>91</v>
      </c>
      <c r="M15" s="1" t="s">
        <v>112</v>
      </c>
      <c r="O15" s="1" t="s">
        <v>52</v>
      </c>
      <c r="Q15" s="1" t="s">
        <v>71</v>
      </c>
      <c r="R15" s="1" t="s">
        <v>72</v>
      </c>
      <c r="T15" s="1" t="s">
        <v>54</v>
      </c>
      <c r="U15" s="1" t="s">
        <v>55</v>
      </c>
      <c r="V15" s="1" t="s">
        <v>56</v>
      </c>
      <c r="W15" s="1">
        <v>4.0</v>
      </c>
      <c r="X15" s="1">
        <v>5.0</v>
      </c>
      <c r="Y15" s="1">
        <v>3.0</v>
      </c>
      <c r="Z15" s="1">
        <v>4.0</v>
      </c>
      <c r="AA15" s="1">
        <v>4.0</v>
      </c>
      <c r="AB15" s="1">
        <v>4.0</v>
      </c>
      <c r="AC15" s="1">
        <v>4.0</v>
      </c>
      <c r="AD15" s="1">
        <v>4.0</v>
      </c>
      <c r="AE15" s="1">
        <v>3.0</v>
      </c>
      <c r="AG15" s="1">
        <v>4.0</v>
      </c>
      <c r="AH15" s="1">
        <v>5.0</v>
      </c>
      <c r="AI15" s="1">
        <v>5.0</v>
      </c>
      <c r="AJ15" s="1">
        <v>5.0</v>
      </c>
      <c r="AK15" s="1">
        <v>5.0</v>
      </c>
      <c r="AL15" s="1">
        <v>4.0</v>
      </c>
      <c r="AM15" s="1" t="s">
        <v>149</v>
      </c>
      <c r="AN15" s="1" t="s">
        <v>150</v>
      </c>
      <c r="AP15" s="1">
        <v>4.0</v>
      </c>
      <c r="AQ15" s="1">
        <v>4.0</v>
      </c>
      <c r="AR15" s="1">
        <v>5.0</v>
      </c>
      <c r="AS15" s="1">
        <v>5.0</v>
      </c>
      <c r="AT15" s="1">
        <v>5.0</v>
      </c>
      <c r="AU15" s="1">
        <v>5.0</v>
      </c>
      <c r="AV15" s="1" t="s">
        <v>63</v>
      </c>
      <c r="AW15" s="1">
        <v>1.0</v>
      </c>
      <c r="AX15" s="1">
        <v>2.0</v>
      </c>
      <c r="AY15" s="1">
        <v>4.0</v>
      </c>
      <c r="AZ15" s="1">
        <v>5.0</v>
      </c>
      <c r="BC15" s="1" t="s">
        <v>65</v>
      </c>
      <c r="BD15" s="1" t="s">
        <v>151</v>
      </c>
    </row>
    <row r="16" ht="15.75" customHeight="1">
      <c r="A16" s="1">
        <v>16.0</v>
      </c>
      <c r="B16" s="1" t="s">
        <v>79</v>
      </c>
      <c r="C16" s="1" t="s">
        <v>80</v>
      </c>
      <c r="D16" s="1" t="s">
        <v>44</v>
      </c>
      <c r="E16" s="1" t="s">
        <v>45</v>
      </c>
      <c r="F16" s="1" t="s">
        <v>68</v>
      </c>
      <c r="G16" s="1" t="s">
        <v>47</v>
      </c>
      <c r="H16" s="1" t="s">
        <v>69</v>
      </c>
      <c r="I16" s="1" t="s">
        <v>82</v>
      </c>
      <c r="K16" s="1" t="s">
        <v>82</v>
      </c>
      <c r="M16" s="1" t="s">
        <v>112</v>
      </c>
      <c r="O16" s="1" t="s">
        <v>84</v>
      </c>
      <c r="Q16" s="1">
        <v>1.0</v>
      </c>
      <c r="R16" s="1" t="s">
        <v>129</v>
      </c>
      <c r="T16" s="1" t="s">
        <v>54</v>
      </c>
      <c r="U16" s="1" t="s">
        <v>55</v>
      </c>
      <c r="V16" s="1" t="s">
        <v>56</v>
      </c>
      <c r="W16" s="1">
        <v>5.0</v>
      </c>
      <c r="X16" s="1">
        <v>5.0</v>
      </c>
      <c r="Y16" s="1">
        <v>4.0</v>
      </c>
      <c r="Z16" s="1">
        <v>4.0</v>
      </c>
      <c r="AA16" s="1">
        <v>4.0</v>
      </c>
      <c r="AB16" s="1">
        <v>5.0</v>
      </c>
      <c r="AC16" s="1">
        <v>3.0</v>
      </c>
      <c r="AD16" s="1">
        <v>4.0</v>
      </c>
      <c r="AE16" s="1">
        <v>2.0</v>
      </c>
      <c r="AG16" s="1">
        <v>5.0</v>
      </c>
      <c r="AH16" s="1">
        <v>5.0</v>
      </c>
      <c r="AI16" s="1">
        <v>5.0</v>
      </c>
      <c r="AJ16" s="1">
        <v>5.0</v>
      </c>
      <c r="AK16" s="1">
        <v>4.0</v>
      </c>
      <c r="AL16" s="1">
        <v>5.0</v>
      </c>
      <c r="AM16" s="1">
        <v>4.0</v>
      </c>
      <c r="AN16" s="1" t="s">
        <v>152</v>
      </c>
      <c r="AP16" s="1">
        <v>5.0</v>
      </c>
      <c r="AQ16" s="1">
        <v>4.0</v>
      </c>
      <c r="AR16" s="1">
        <v>5.0</v>
      </c>
      <c r="AS16" s="1">
        <v>5.0</v>
      </c>
      <c r="AT16" s="1">
        <v>5.0</v>
      </c>
      <c r="AU16" s="1">
        <v>5.0</v>
      </c>
      <c r="AV16" s="1" t="s">
        <v>153</v>
      </c>
      <c r="AW16" s="1">
        <v>1.0</v>
      </c>
      <c r="AX16" s="1">
        <v>2.0</v>
      </c>
      <c r="AY16" s="1">
        <v>3.0</v>
      </c>
      <c r="AZ16" s="1">
        <v>4.0</v>
      </c>
      <c r="BA16" s="1">
        <v>5.0</v>
      </c>
      <c r="BB16" s="1">
        <v>6.0</v>
      </c>
      <c r="BC16" s="1" t="s">
        <v>154</v>
      </c>
      <c r="BD16" s="1" t="s">
        <v>155</v>
      </c>
    </row>
    <row r="17" ht="15.75" customHeight="1">
      <c r="A17" s="1">
        <v>17.0</v>
      </c>
      <c r="B17" s="1" t="s">
        <v>79</v>
      </c>
      <c r="C17" s="1" t="s">
        <v>80</v>
      </c>
      <c r="D17" s="1" t="s">
        <v>44</v>
      </c>
      <c r="E17" s="1" t="s">
        <v>45</v>
      </c>
      <c r="F17" s="1" t="s">
        <v>68</v>
      </c>
      <c r="G17" s="1" t="s">
        <v>81</v>
      </c>
      <c r="H17" s="1" t="s">
        <v>69</v>
      </c>
      <c r="I17" s="1" t="s">
        <v>82</v>
      </c>
      <c r="K17" s="1" t="s">
        <v>82</v>
      </c>
      <c r="M17" s="1" t="s">
        <v>112</v>
      </c>
      <c r="O17" s="1" t="s">
        <v>84</v>
      </c>
      <c r="Q17" s="1">
        <v>1.0</v>
      </c>
      <c r="R17" s="1" t="s">
        <v>129</v>
      </c>
      <c r="T17" s="1" t="s">
        <v>114</v>
      </c>
      <c r="U17" s="1" t="s">
        <v>55</v>
      </c>
      <c r="V17" s="1" t="s">
        <v>56</v>
      </c>
      <c r="W17" s="1">
        <v>5.0</v>
      </c>
      <c r="X17" s="1">
        <v>5.0</v>
      </c>
      <c r="Y17" s="1">
        <v>4.0</v>
      </c>
      <c r="Z17" s="1">
        <v>4.0</v>
      </c>
      <c r="AA17" s="1">
        <v>4.0</v>
      </c>
      <c r="AB17" s="1">
        <v>4.0</v>
      </c>
      <c r="AC17" s="1">
        <v>5.0</v>
      </c>
      <c r="AD17" s="1">
        <v>4.0</v>
      </c>
      <c r="AE17" s="1">
        <v>4.0</v>
      </c>
      <c r="AG17" s="1">
        <v>5.0</v>
      </c>
      <c r="AH17" s="1">
        <v>5.0</v>
      </c>
      <c r="AI17" s="1">
        <v>4.0</v>
      </c>
      <c r="AJ17" s="1">
        <v>5.0</v>
      </c>
      <c r="AK17" s="1">
        <v>5.0</v>
      </c>
      <c r="AL17" s="1">
        <v>5.0</v>
      </c>
      <c r="AM17" s="1">
        <v>4.0</v>
      </c>
      <c r="AN17" s="1" t="s">
        <v>152</v>
      </c>
      <c r="AP17" s="1">
        <v>5.0</v>
      </c>
      <c r="AQ17" s="1">
        <v>4.0</v>
      </c>
      <c r="AR17" s="1">
        <v>4.0</v>
      </c>
      <c r="AS17" s="1">
        <v>5.0</v>
      </c>
      <c r="AT17" s="1">
        <v>4.0</v>
      </c>
      <c r="AU17" s="1">
        <v>5.0</v>
      </c>
      <c r="AV17" s="1" t="s">
        <v>153</v>
      </c>
      <c r="AW17" s="1">
        <v>1.0</v>
      </c>
      <c r="AX17" s="1">
        <v>2.0</v>
      </c>
      <c r="AY17" s="1">
        <v>3.0</v>
      </c>
      <c r="AZ17" s="1">
        <v>4.0</v>
      </c>
      <c r="BA17" s="1">
        <v>5.0</v>
      </c>
      <c r="BB17" s="1">
        <v>6.0</v>
      </c>
      <c r="BC17" s="1" t="s">
        <v>154</v>
      </c>
      <c r="BD17" s="1" t="s">
        <v>156</v>
      </c>
    </row>
    <row r="18" ht="15.75" customHeight="1">
      <c r="A18" s="1">
        <v>18.0</v>
      </c>
      <c r="D18" s="1" t="s">
        <v>44</v>
      </c>
      <c r="E18" s="1" t="s">
        <v>45</v>
      </c>
      <c r="F18" s="1" t="s">
        <v>68</v>
      </c>
      <c r="G18" s="1" t="s">
        <v>81</v>
      </c>
      <c r="H18" s="1" t="s">
        <v>69</v>
      </c>
      <c r="I18" s="1" t="s">
        <v>82</v>
      </c>
      <c r="K18" s="1" t="s">
        <v>10</v>
      </c>
      <c r="L18" s="1" t="s">
        <v>157</v>
      </c>
      <c r="M18" s="1" t="s">
        <v>112</v>
      </c>
      <c r="O18" s="1" t="s">
        <v>52</v>
      </c>
      <c r="Q18" s="1">
        <v>7.0</v>
      </c>
      <c r="R18" s="1" t="s">
        <v>85</v>
      </c>
      <c r="T18" s="1" t="s">
        <v>54</v>
      </c>
      <c r="U18" s="1" t="s">
        <v>55</v>
      </c>
      <c r="V18" s="1" t="s">
        <v>56</v>
      </c>
      <c r="W18" s="1">
        <v>5.0</v>
      </c>
      <c r="X18" s="1">
        <v>5.0</v>
      </c>
      <c r="Y18" s="1">
        <v>4.0</v>
      </c>
      <c r="Z18" s="1">
        <v>3.0</v>
      </c>
      <c r="AA18" s="1">
        <v>4.0</v>
      </c>
      <c r="AB18" s="1">
        <v>5.0</v>
      </c>
      <c r="AC18" s="1">
        <v>5.0</v>
      </c>
      <c r="AD18" s="1">
        <v>5.0</v>
      </c>
      <c r="AE18" s="1">
        <v>5.0</v>
      </c>
      <c r="AF18" s="1">
        <v>3.0</v>
      </c>
      <c r="AG18" s="1">
        <v>5.0</v>
      </c>
      <c r="AH18" s="1">
        <v>3.0</v>
      </c>
      <c r="AI18" s="1">
        <v>4.0</v>
      </c>
      <c r="AJ18" s="1">
        <v>5.0</v>
      </c>
      <c r="AK18" s="1">
        <v>4.0</v>
      </c>
      <c r="AL18" s="1">
        <v>5.0</v>
      </c>
      <c r="AM18" s="1">
        <v>7.0</v>
      </c>
      <c r="AN18" s="1" t="s">
        <v>130</v>
      </c>
      <c r="AP18" s="1">
        <v>2.0</v>
      </c>
      <c r="AQ18" s="1">
        <v>2.0</v>
      </c>
      <c r="AR18" s="1">
        <v>5.0</v>
      </c>
      <c r="AS18" s="1">
        <v>5.0</v>
      </c>
      <c r="AT18" s="1">
        <v>5.0</v>
      </c>
      <c r="AU18" s="1">
        <v>5.0</v>
      </c>
      <c r="AV18" s="1" t="s">
        <v>63</v>
      </c>
      <c r="AW18" s="1">
        <v>1.0</v>
      </c>
      <c r="AX18" s="1">
        <v>2.0</v>
      </c>
      <c r="AY18" s="1">
        <v>4.0</v>
      </c>
      <c r="AZ18" s="1">
        <v>5.0</v>
      </c>
      <c r="BC18" s="1" t="s">
        <v>65</v>
      </c>
      <c r="BD18" s="1" t="s">
        <v>158</v>
      </c>
    </row>
    <row r="19" ht="15.75" customHeight="1">
      <c r="A19" s="1">
        <v>20.0</v>
      </c>
      <c r="D19" s="1" t="s">
        <v>44</v>
      </c>
      <c r="E19" s="1" t="s">
        <v>45</v>
      </c>
      <c r="F19" s="1" t="s">
        <v>159</v>
      </c>
      <c r="G19" s="1" t="s">
        <v>81</v>
      </c>
      <c r="H19" s="1" t="s">
        <v>148</v>
      </c>
      <c r="I19" s="1" t="s">
        <v>10</v>
      </c>
      <c r="J19" s="1" t="s">
        <v>160</v>
      </c>
      <c r="K19" s="1" t="s">
        <v>91</v>
      </c>
      <c r="L19" s="1" t="s">
        <v>161</v>
      </c>
      <c r="M19" s="1" t="s">
        <v>51</v>
      </c>
      <c r="O19" s="1" t="s">
        <v>84</v>
      </c>
      <c r="Q19" s="1">
        <v>5.0</v>
      </c>
      <c r="R19" s="1" t="s">
        <v>162</v>
      </c>
      <c r="T19" s="1" t="s">
        <v>73</v>
      </c>
      <c r="U19" s="1" t="s">
        <v>55</v>
      </c>
      <c r="V19" s="1" t="s">
        <v>56</v>
      </c>
      <c r="W19" s="1">
        <v>2.0</v>
      </c>
      <c r="X19" s="1">
        <v>5.0</v>
      </c>
      <c r="Y19" s="1">
        <v>2.0</v>
      </c>
      <c r="Z19" s="1">
        <v>3.0</v>
      </c>
      <c r="AA19" s="1">
        <v>4.0</v>
      </c>
      <c r="AB19" s="1">
        <v>5.0</v>
      </c>
      <c r="AC19" s="1">
        <v>5.0</v>
      </c>
      <c r="AD19" s="1">
        <v>3.0</v>
      </c>
      <c r="AE19" s="1">
        <v>5.0</v>
      </c>
      <c r="AF19" s="1">
        <v>1.0</v>
      </c>
      <c r="AG19" s="1">
        <v>4.0</v>
      </c>
      <c r="AH19" s="1">
        <v>5.0</v>
      </c>
      <c r="AI19" s="1">
        <v>4.0</v>
      </c>
      <c r="AJ19" s="1">
        <v>5.0</v>
      </c>
      <c r="AK19" s="1">
        <v>5.0</v>
      </c>
      <c r="AL19" s="1">
        <v>4.0</v>
      </c>
      <c r="AM19" s="1" t="s">
        <v>163</v>
      </c>
      <c r="AN19" s="1" t="s">
        <v>164</v>
      </c>
      <c r="AP19" s="1">
        <v>2.0</v>
      </c>
      <c r="AQ19" s="1">
        <v>1.0</v>
      </c>
      <c r="AR19" s="1">
        <v>5.0</v>
      </c>
      <c r="AS19" s="1">
        <v>5.0</v>
      </c>
      <c r="AT19" s="1">
        <v>5.0</v>
      </c>
      <c r="AU19" s="1">
        <v>5.0</v>
      </c>
      <c r="AV19" s="1" t="s">
        <v>63</v>
      </c>
      <c r="AW19" s="1">
        <v>1.0</v>
      </c>
      <c r="AX19" s="1">
        <v>2.0</v>
      </c>
      <c r="AY19" s="1">
        <v>4.0</v>
      </c>
      <c r="AZ19" s="1">
        <v>5.0</v>
      </c>
      <c r="BC19" s="1" t="s">
        <v>65</v>
      </c>
      <c r="BD19" s="1" t="s">
        <v>165</v>
      </c>
    </row>
    <row r="20" ht="15.75" customHeight="1">
      <c r="A20" s="1">
        <v>21.0</v>
      </c>
      <c r="B20" s="1" t="s">
        <v>67</v>
      </c>
      <c r="D20" s="1" t="s">
        <v>44</v>
      </c>
      <c r="E20" s="1" t="s">
        <v>45</v>
      </c>
      <c r="F20" s="1" t="s">
        <v>90</v>
      </c>
      <c r="G20" s="1" t="s">
        <v>81</v>
      </c>
      <c r="H20" s="1" t="s">
        <v>148</v>
      </c>
      <c r="I20" s="1" t="s">
        <v>49</v>
      </c>
      <c r="K20" s="1" t="s">
        <v>10</v>
      </c>
      <c r="L20" s="1" t="s">
        <v>166</v>
      </c>
      <c r="M20" s="1" t="s">
        <v>112</v>
      </c>
      <c r="O20" s="1" t="s">
        <v>84</v>
      </c>
      <c r="Q20" s="1">
        <v>7.0</v>
      </c>
      <c r="R20" s="1" t="s">
        <v>85</v>
      </c>
      <c r="T20" s="1" t="s">
        <v>146</v>
      </c>
      <c r="U20" s="1" t="s">
        <v>74</v>
      </c>
      <c r="V20" s="1" t="s">
        <v>56</v>
      </c>
      <c r="W20" s="1">
        <v>4.0</v>
      </c>
      <c r="X20" s="1">
        <v>4.0</v>
      </c>
      <c r="Y20" s="1">
        <v>4.0</v>
      </c>
      <c r="Z20" s="1">
        <v>3.0</v>
      </c>
      <c r="AA20" s="1">
        <v>4.0</v>
      </c>
      <c r="AB20" s="1">
        <v>5.0</v>
      </c>
      <c r="AC20" s="1">
        <v>4.0</v>
      </c>
      <c r="AD20" s="1">
        <v>3.0</v>
      </c>
      <c r="AE20" s="1">
        <v>4.0</v>
      </c>
      <c r="AF20" s="1">
        <v>3.0</v>
      </c>
      <c r="AG20" s="1">
        <v>4.0</v>
      </c>
      <c r="AH20" s="1">
        <v>4.0</v>
      </c>
      <c r="AI20" s="1">
        <v>4.0</v>
      </c>
      <c r="AJ20" s="1">
        <v>5.0</v>
      </c>
      <c r="AK20" s="1">
        <v>4.0</v>
      </c>
      <c r="AL20" s="1">
        <v>3.0</v>
      </c>
      <c r="AM20" s="1">
        <v>7.0</v>
      </c>
      <c r="AN20" s="1" t="s">
        <v>130</v>
      </c>
      <c r="AP20" s="1">
        <v>2.0</v>
      </c>
      <c r="AQ20" s="1">
        <v>3.0</v>
      </c>
      <c r="AR20" s="1">
        <v>5.0</v>
      </c>
      <c r="AS20" s="1">
        <v>4.0</v>
      </c>
      <c r="AT20" s="1">
        <v>5.0</v>
      </c>
      <c r="AU20" s="1">
        <v>5.0</v>
      </c>
      <c r="AV20" s="1" t="s">
        <v>63</v>
      </c>
      <c r="AW20" s="1">
        <v>1.0</v>
      </c>
      <c r="AX20" s="1">
        <v>2.0</v>
      </c>
      <c r="AY20" s="1">
        <v>4.0</v>
      </c>
      <c r="AZ20" s="1">
        <v>5.0</v>
      </c>
      <c r="BC20" s="1" t="s">
        <v>65</v>
      </c>
      <c r="BD20" s="1" t="s">
        <v>167</v>
      </c>
    </row>
    <row r="21" ht="15.75" customHeight="1">
      <c r="A21" s="1">
        <v>22.0</v>
      </c>
      <c r="B21" s="1" t="s">
        <v>67</v>
      </c>
      <c r="D21" s="1" t="s">
        <v>44</v>
      </c>
      <c r="E21" s="1" t="s">
        <v>45</v>
      </c>
      <c r="F21" s="1" t="s">
        <v>90</v>
      </c>
      <c r="G21" s="1" t="s">
        <v>47</v>
      </c>
      <c r="H21" s="1" t="s">
        <v>168</v>
      </c>
      <c r="I21" s="1" t="s">
        <v>10</v>
      </c>
      <c r="J21" s="1" t="s">
        <v>169</v>
      </c>
      <c r="M21" s="1" t="s">
        <v>112</v>
      </c>
      <c r="O21" s="1" t="s">
        <v>52</v>
      </c>
      <c r="Q21" s="1" t="s">
        <v>144</v>
      </c>
      <c r="R21" s="1" t="s">
        <v>145</v>
      </c>
      <c r="T21" s="1" t="s">
        <v>146</v>
      </c>
      <c r="U21" s="1" t="s">
        <v>74</v>
      </c>
      <c r="V21" s="1" t="s">
        <v>56</v>
      </c>
      <c r="W21" s="1">
        <v>4.0</v>
      </c>
      <c r="X21" s="1">
        <v>4.0</v>
      </c>
      <c r="Y21" s="1">
        <v>5.0</v>
      </c>
      <c r="Z21" s="1">
        <v>3.0</v>
      </c>
      <c r="AA21" s="1">
        <v>4.0</v>
      </c>
      <c r="AB21" s="1">
        <v>5.0</v>
      </c>
      <c r="AC21" s="1">
        <v>4.0</v>
      </c>
      <c r="AD21" s="1">
        <v>4.0</v>
      </c>
      <c r="AE21" s="1">
        <v>4.0</v>
      </c>
      <c r="AF21" s="1">
        <v>3.0</v>
      </c>
      <c r="AG21" s="1">
        <v>4.0</v>
      </c>
      <c r="AH21" s="1">
        <v>4.0</v>
      </c>
      <c r="AI21" s="1">
        <v>4.0</v>
      </c>
      <c r="AJ21" s="1">
        <v>5.0</v>
      </c>
      <c r="AK21" s="1">
        <v>4.0</v>
      </c>
      <c r="AL21" s="1">
        <v>4.0</v>
      </c>
      <c r="AM21" s="1">
        <v>7.0</v>
      </c>
      <c r="AN21" s="1" t="s">
        <v>130</v>
      </c>
      <c r="AP21" s="1">
        <v>2.0</v>
      </c>
      <c r="AQ21" s="1">
        <v>2.0</v>
      </c>
      <c r="AR21" s="1">
        <v>5.0</v>
      </c>
      <c r="AS21" s="1">
        <v>5.0</v>
      </c>
      <c r="AT21" s="1">
        <v>4.0</v>
      </c>
      <c r="AU21" s="1">
        <v>5.0</v>
      </c>
      <c r="AV21" s="1" t="s">
        <v>63</v>
      </c>
      <c r="AW21" s="1">
        <v>1.0</v>
      </c>
      <c r="AX21" s="1">
        <v>2.0</v>
      </c>
      <c r="AY21" s="1">
        <v>4.0</v>
      </c>
      <c r="AZ21" s="1">
        <v>5.0</v>
      </c>
      <c r="BC21" s="1" t="s">
        <v>65</v>
      </c>
      <c r="BD21" s="1" t="s">
        <v>170</v>
      </c>
    </row>
    <row r="22" ht="15.75" customHeight="1">
      <c r="A22" s="1">
        <v>26.0</v>
      </c>
      <c r="B22" s="1" t="s">
        <v>79</v>
      </c>
      <c r="D22" s="1" t="s">
        <v>44</v>
      </c>
      <c r="E22" s="1" t="s">
        <v>45</v>
      </c>
      <c r="F22" s="1" t="s">
        <v>68</v>
      </c>
      <c r="G22" s="1" t="s">
        <v>81</v>
      </c>
      <c r="H22" s="1" t="s">
        <v>69</v>
      </c>
      <c r="I22" s="1" t="s">
        <v>98</v>
      </c>
      <c r="J22" s="1" t="s">
        <v>171</v>
      </c>
      <c r="M22" s="1" t="s">
        <v>112</v>
      </c>
      <c r="O22" s="1" t="s">
        <v>52</v>
      </c>
      <c r="Q22" s="1">
        <v>1.0</v>
      </c>
      <c r="R22" s="1" t="s">
        <v>129</v>
      </c>
      <c r="T22" s="1" t="s">
        <v>54</v>
      </c>
      <c r="U22" s="1" t="s">
        <v>74</v>
      </c>
      <c r="V22" s="1" t="s">
        <v>56</v>
      </c>
      <c r="W22" s="1">
        <v>5.0</v>
      </c>
      <c r="X22" s="1">
        <v>5.0</v>
      </c>
      <c r="Y22" s="1">
        <v>4.0</v>
      </c>
      <c r="Z22" s="1">
        <v>5.0</v>
      </c>
      <c r="AA22" s="1">
        <v>5.0</v>
      </c>
      <c r="AB22" s="1">
        <v>5.0</v>
      </c>
      <c r="AC22" s="1">
        <v>5.0</v>
      </c>
      <c r="AD22" s="1">
        <v>5.0</v>
      </c>
      <c r="AE22" s="1" t="s">
        <v>172</v>
      </c>
      <c r="AG22" s="1">
        <v>4.0</v>
      </c>
      <c r="AH22" s="1">
        <v>5.0</v>
      </c>
      <c r="AI22" s="1">
        <v>5.0</v>
      </c>
      <c r="AJ22" s="1">
        <v>5.0</v>
      </c>
      <c r="AK22" s="1">
        <v>5.0</v>
      </c>
      <c r="AM22" s="1">
        <v>2.0</v>
      </c>
      <c r="AN22" s="1" t="s">
        <v>173</v>
      </c>
      <c r="AP22" s="1">
        <v>3.0</v>
      </c>
      <c r="AQ22" s="1">
        <v>2.0</v>
      </c>
      <c r="AR22" s="1">
        <v>5.0</v>
      </c>
      <c r="AS22" s="1">
        <v>5.0</v>
      </c>
      <c r="AT22" s="1">
        <v>5.0</v>
      </c>
      <c r="AU22" s="1">
        <v>5.0</v>
      </c>
      <c r="AV22" s="1" t="s">
        <v>174</v>
      </c>
      <c r="AW22" s="1">
        <v>1.0</v>
      </c>
      <c r="AX22" s="1">
        <v>4.0</v>
      </c>
      <c r="AY22" s="1">
        <v>5.0</v>
      </c>
      <c r="BC22" s="1" t="s">
        <v>175</v>
      </c>
      <c r="BD22" s="1" t="s">
        <v>176</v>
      </c>
    </row>
    <row r="23" ht="15.75" customHeight="1">
      <c r="A23" s="1">
        <v>29.0</v>
      </c>
      <c r="B23" s="1" t="s">
        <v>79</v>
      </c>
      <c r="D23" s="1" t="s">
        <v>44</v>
      </c>
      <c r="F23" s="1" t="s">
        <v>68</v>
      </c>
      <c r="G23" s="1" t="s">
        <v>47</v>
      </c>
      <c r="H23" s="1" t="s">
        <v>69</v>
      </c>
      <c r="I23" s="1" t="s">
        <v>82</v>
      </c>
      <c r="K23" s="1" t="s">
        <v>82</v>
      </c>
      <c r="M23" s="1" t="s">
        <v>112</v>
      </c>
      <c r="O23" s="1" t="s">
        <v>84</v>
      </c>
      <c r="Q23" s="1">
        <v>1.0</v>
      </c>
      <c r="R23" s="1" t="s">
        <v>129</v>
      </c>
      <c r="T23" s="1" t="s">
        <v>114</v>
      </c>
      <c r="U23" s="1" t="s">
        <v>74</v>
      </c>
      <c r="V23" s="1" t="s">
        <v>56</v>
      </c>
      <c r="W23" s="1">
        <v>4.0</v>
      </c>
      <c r="X23" s="1">
        <v>4.0</v>
      </c>
      <c r="Y23" s="1">
        <v>4.0</v>
      </c>
      <c r="Z23" s="1">
        <v>4.0</v>
      </c>
      <c r="AA23" s="1">
        <v>4.0</v>
      </c>
      <c r="AB23" s="1">
        <v>4.0</v>
      </c>
      <c r="AC23" s="1">
        <v>4.0</v>
      </c>
      <c r="AD23" s="1">
        <v>4.0</v>
      </c>
      <c r="AE23" s="1">
        <v>4.0</v>
      </c>
      <c r="AG23" s="1">
        <v>4.0</v>
      </c>
      <c r="AH23" s="1">
        <v>4.0</v>
      </c>
      <c r="AI23" s="1">
        <v>4.0</v>
      </c>
      <c r="AJ23" s="1">
        <v>4.0</v>
      </c>
      <c r="AK23" s="1">
        <v>4.0</v>
      </c>
      <c r="AL23" s="1">
        <v>4.0</v>
      </c>
      <c r="AM23" s="1">
        <v>4.0</v>
      </c>
      <c r="AN23" s="1" t="s">
        <v>152</v>
      </c>
      <c r="AP23" s="1">
        <v>4.0</v>
      </c>
      <c r="AQ23" s="1">
        <v>4.0</v>
      </c>
      <c r="AR23" s="1">
        <v>4.0</v>
      </c>
      <c r="AS23" s="1">
        <v>4.0</v>
      </c>
      <c r="AT23" s="1">
        <v>4.0</v>
      </c>
      <c r="AU23" s="1">
        <v>4.0</v>
      </c>
      <c r="AV23" s="1">
        <v>1.0</v>
      </c>
      <c r="AW23" s="1">
        <v>1.0</v>
      </c>
      <c r="BC23" s="1" t="s">
        <v>133</v>
      </c>
      <c r="BD23" s="1" t="s">
        <v>177</v>
      </c>
    </row>
    <row r="24" ht="15.75" customHeight="1">
      <c r="A24" s="1">
        <v>37.0</v>
      </c>
      <c r="B24" s="1" t="s">
        <v>67</v>
      </c>
      <c r="D24" s="1" t="s">
        <v>44</v>
      </c>
      <c r="E24" s="1" t="s">
        <v>45</v>
      </c>
      <c r="F24" s="1" t="s">
        <v>68</v>
      </c>
      <c r="G24" s="1" t="s">
        <v>47</v>
      </c>
      <c r="I24" s="1" t="s">
        <v>82</v>
      </c>
      <c r="M24" s="1" t="s">
        <v>112</v>
      </c>
      <c r="O24" s="1" t="s">
        <v>52</v>
      </c>
      <c r="Q24" s="1" t="s">
        <v>92</v>
      </c>
      <c r="R24" s="1" t="s">
        <v>93</v>
      </c>
      <c r="T24" s="1" t="s">
        <v>54</v>
      </c>
      <c r="U24" s="1" t="s">
        <v>55</v>
      </c>
      <c r="V24" s="1" t="s">
        <v>56</v>
      </c>
      <c r="W24" s="1">
        <v>4.0</v>
      </c>
      <c r="X24" s="1">
        <v>5.0</v>
      </c>
      <c r="Y24" s="1">
        <v>2.0</v>
      </c>
      <c r="Z24" s="1">
        <v>2.0</v>
      </c>
      <c r="AA24" s="1">
        <v>3.0</v>
      </c>
      <c r="AB24" s="1">
        <v>4.0</v>
      </c>
      <c r="AC24" s="1">
        <v>5.0</v>
      </c>
      <c r="AD24" s="1">
        <v>3.0</v>
      </c>
      <c r="AE24" s="1">
        <v>4.0</v>
      </c>
      <c r="AG24" s="1">
        <v>3.0</v>
      </c>
      <c r="AH24" s="1">
        <v>4.0</v>
      </c>
      <c r="AI24" s="1">
        <v>5.0</v>
      </c>
      <c r="AJ24" s="1">
        <v>4.0</v>
      </c>
      <c r="AK24" s="1">
        <v>4.0</v>
      </c>
      <c r="AL24" s="1">
        <v>3.0</v>
      </c>
      <c r="AM24" s="1" t="s">
        <v>178</v>
      </c>
      <c r="AN24" s="1" t="s">
        <v>179</v>
      </c>
      <c r="AP24" s="1">
        <v>5.0</v>
      </c>
      <c r="AQ24" s="1">
        <v>5.0</v>
      </c>
      <c r="AR24" s="1">
        <v>5.0</v>
      </c>
      <c r="AS24" s="1">
        <v>5.0</v>
      </c>
      <c r="AT24" s="1">
        <v>5.0</v>
      </c>
      <c r="AU24" s="1">
        <v>5.0</v>
      </c>
      <c r="AV24" s="1" t="s">
        <v>63</v>
      </c>
      <c r="AW24" s="1">
        <v>1.0</v>
      </c>
      <c r="AX24" s="1">
        <v>2.0</v>
      </c>
      <c r="AY24" s="1">
        <v>4.0</v>
      </c>
      <c r="AZ24" s="1">
        <v>5.0</v>
      </c>
      <c r="BC24" s="1" t="s">
        <v>65</v>
      </c>
      <c r="BD24" s="1" t="s">
        <v>180</v>
      </c>
    </row>
    <row r="25" ht="15.75" customHeight="1">
      <c r="A25" s="1">
        <v>39.0</v>
      </c>
      <c r="B25" s="1" t="s">
        <v>79</v>
      </c>
      <c r="D25" s="1" t="s">
        <v>44</v>
      </c>
      <c r="E25" s="1" t="s">
        <v>45</v>
      </c>
      <c r="F25" s="1" t="s">
        <v>68</v>
      </c>
      <c r="G25" s="1" t="s">
        <v>47</v>
      </c>
      <c r="H25" s="1" t="s">
        <v>69</v>
      </c>
      <c r="I25" s="1" t="s">
        <v>82</v>
      </c>
      <c r="K25" s="1" t="s">
        <v>181</v>
      </c>
      <c r="M25" s="1" t="s">
        <v>182</v>
      </c>
      <c r="O25" s="1" t="s">
        <v>84</v>
      </c>
      <c r="Q25" s="1">
        <v>5.0</v>
      </c>
      <c r="R25" s="1" t="s">
        <v>162</v>
      </c>
      <c r="T25" s="1" t="s">
        <v>114</v>
      </c>
      <c r="U25" s="1" t="s">
        <v>55</v>
      </c>
      <c r="V25" s="1" t="s">
        <v>56</v>
      </c>
      <c r="W25" s="1">
        <v>5.0</v>
      </c>
      <c r="X25" s="1">
        <v>5.0</v>
      </c>
      <c r="Y25" s="1">
        <v>4.0</v>
      </c>
      <c r="Z25" s="1">
        <v>4.0</v>
      </c>
      <c r="AA25" s="1">
        <v>5.0</v>
      </c>
      <c r="AB25" s="1">
        <v>5.0</v>
      </c>
      <c r="AC25" s="1">
        <v>5.0</v>
      </c>
      <c r="AD25" s="1">
        <v>5.0</v>
      </c>
      <c r="AE25" s="1" t="s">
        <v>172</v>
      </c>
      <c r="AG25" s="1">
        <v>4.0</v>
      </c>
      <c r="AH25" s="1">
        <v>5.0</v>
      </c>
      <c r="AI25" s="1">
        <v>5.0</v>
      </c>
      <c r="AJ25" s="1">
        <v>5.0</v>
      </c>
      <c r="AK25" s="1">
        <v>5.0</v>
      </c>
      <c r="AL25" s="1" t="s">
        <v>172</v>
      </c>
      <c r="AM25" s="1">
        <v>2.0</v>
      </c>
      <c r="AN25" s="1" t="s">
        <v>173</v>
      </c>
      <c r="AP25" s="1">
        <v>3.0</v>
      </c>
      <c r="AQ25" s="1">
        <v>2.0</v>
      </c>
      <c r="AR25" s="1">
        <v>5.0</v>
      </c>
      <c r="AS25" s="1">
        <v>5.0</v>
      </c>
      <c r="AT25" s="1">
        <v>5.0</v>
      </c>
      <c r="AU25" s="1">
        <v>5.0</v>
      </c>
      <c r="AV25" s="1" t="s">
        <v>174</v>
      </c>
      <c r="AW25" s="1">
        <v>1.0</v>
      </c>
      <c r="AX25" s="1">
        <v>4.0</v>
      </c>
      <c r="AY25" s="1">
        <v>5.0</v>
      </c>
      <c r="BC25" s="1" t="s">
        <v>175</v>
      </c>
      <c r="BD25" s="1" t="s">
        <v>183</v>
      </c>
    </row>
    <row r="26" ht="15.75" customHeight="1"/>
    <row r="27" ht="15.75" customHeight="1">
      <c r="W27" s="50"/>
      <c r="X27" s="50"/>
      <c r="Y27" s="50"/>
      <c r="Z27" s="50"/>
      <c r="AA27" s="50"/>
      <c r="AB27" s="50"/>
      <c r="AC27" s="50"/>
      <c r="AD27" s="50"/>
      <c r="AE27" s="50"/>
    </row>
    <row r="28" ht="15.75" customHeight="1">
      <c r="W28" s="50"/>
      <c r="X28" s="50"/>
      <c r="Y28" s="50"/>
      <c r="Z28" s="50"/>
      <c r="AA28" s="50"/>
      <c r="AB28" s="50"/>
      <c r="AC28" s="50"/>
      <c r="AD28" s="50"/>
      <c r="AE28" s="50"/>
    </row>
    <row r="29" ht="15.75" customHeight="1">
      <c r="W29" s="50"/>
      <c r="X29" s="50"/>
      <c r="Y29" s="50"/>
      <c r="Z29" s="50"/>
      <c r="AA29" s="50"/>
      <c r="AB29" s="50"/>
      <c r="AC29" s="50"/>
      <c r="AD29" s="50"/>
      <c r="AE29" s="50"/>
    </row>
    <row r="30" ht="15.75" customHeight="1">
      <c r="W30" s="1" t="s">
        <v>22</v>
      </c>
      <c r="X30" s="1" t="s">
        <v>18</v>
      </c>
      <c r="Y30" s="1" t="s">
        <v>23</v>
      </c>
      <c r="Z30" s="1" t="s">
        <v>24</v>
      </c>
      <c r="AA30" s="1" t="s">
        <v>25</v>
      </c>
      <c r="AB30" s="1" t="s">
        <v>26</v>
      </c>
      <c r="AC30" s="1" t="s">
        <v>27</v>
      </c>
      <c r="AD30" s="1" t="s">
        <v>28</v>
      </c>
      <c r="AE30" s="1" t="s">
        <v>29</v>
      </c>
    </row>
    <row r="31" ht="15.75" customHeight="1">
      <c r="V31" s="1" t="s">
        <v>184</v>
      </c>
      <c r="W31" s="50">
        <v>4.086956521739131</v>
      </c>
      <c r="X31" s="50">
        <v>4.625</v>
      </c>
      <c r="Y31" s="50">
        <v>3.625</v>
      </c>
      <c r="Z31" s="50">
        <v>3.6666666666666665</v>
      </c>
      <c r="AA31" s="50">
        <v>3.9583333333333335</v>
      </c>
      <c r="AB31" s="50">
        <v>4.666666666666667</v>
      </c>
      <c r="AC31" s="50">
        <v>4.375</v>
      </c>
      <c r="AD31" s="50">
        <v>3.9166666666666665</v>
      </c>
      <c r="AE31" s="50">
        <v>3.727272727272727</v>
      </c>
    </row>
    <row r="32" ht="15.75" customHeight="1">
      <c r="V32" s="1" t="s">
        <v>185</v>
      </c>
      <c r="W32" s="50">
        <v>4.461538461538462</v>
      </c>
      <c r="X32" s="50">
        <v>4.641025641025641</v>
      </c>
      <c r="Y32" s="50">
        <v>4.282051282051282</v>
      </c>
      <c r="Z32" s="50">
        <v>4.17948717948718</v>
      </c>
      <c r="AA32" s="50">
        <v>4.3076923076923075</v>
      </c>
      <c r="AB32" s="50">
        <v>4.7</v>
      </c>
      <c r="AC32" s="50">
        <v>4.7</v>
      </c>
      <c r="AD32" s="50">
        <v>4.410256410256411</v>
      </c>
      <c r="AE32" s="50">
        <v>4.45945945945946</v>
      </c>
    </row>
    <row r="33" ht="15.75" customHeight="1">
      <c r="V33" s="1" t="s">
        <v>186</v>
      </c>
      <c r="W33" s="50">
        <v>4.326923076923077</v>
      </c>
      <c r="X33" s="50">
        <v>4.622641509433962</v>
      </c>
      <c r="Y33" s="50">
        <v>4.09433962264151</v>
      </c>
      <c r="Z33" s="50">
        <v>4.0754716981132075</v>
      </c>
      <c r="AA33" s="50">
        <v>4.188679245283019</v>
      </c>
      <c r="AB33" s="50">
        <v>4.685185185185185</v>
      </c>
      <c r="AC33" s="50">
        <v>4.592592592592593</v>
      </c>
      <c r="AD33" s="50">
        <v>4.264150943396227</v>
      </c>
      <c r="AE33" s="50">
        <v>4.215686274509804</v>
      </c>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D$1"/>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2.11"/>
    <col customWidth="1" min="2" max="2" width="26.0"/>
    <col customWidth="1" min="3" max="3" width="21.78"/>
    <col customWidth="1" min="4" max="4" width="34.44"/>
    <col customWidth="1" min="5" max="5" width="10.56"/>
    <col customWidth="1" min="6" max="6" width="41.33"/>
    <col customWidth="1" min="7" max="7" width="41.0"/>
    <col customWidth="1" min="8" max="8" width="27.11"/>
    <col customWidth="1" min="9" max="26" width="10.56"/>
  </cols>
  <sheetData>
    <row r="1" ht="15.75" customHeight="1">
      <c r="A1" s="3" t="s">
        <v>1</v>
      </c>
      <c r="B1" s="3" t="s">
        <v>13</v>
      </c>
      <c r="C1" s="3" t="s">
        <v>15</v>
      </c>
      <c r="D1" s="5" t="s">
        <v>18</v>
      </c>
      <c r="E1" s="3" t="s">
        <v>21</v>
      </c>
      <c r="F1" s="8" t="s">
        <v>16</v>
      </c>
    </row>
    <row r="2" ht="15.75" customHeight="1">
      <c r="A2" s="11">
        <v>4.660377358490566</v>
      </c>
      <c r="B2" s="13">
        <v>4.584905660377358</v>
      </c>
      <c r="C2" s="13">
        <v>4.547169811320755</v>
      </c>
      <c r="D2" s="11">
        <v>4.622641509433962</v>
      </c>
      <c r="E2" s="14">
        <v>49.0</v>
      </c>
      <c r="F2" s="8"/>
    </row>
    <row r="3" ht="15.75" customHeight="1">
      <c r="A3" s="15"/>
      <c r="B3" s="15"/>
      <c r="C3" s="15"/>
      <c r="D3" s="17"/>
      <c r="E3" s="14">
        <v>3.0</v>
      </c>
      <c r="F3" s="8" t="s">
        <v>57</v>
      </c>
      <c r="G3" s="1" t="s">
        <v>58</v>
      </c>
      <c r="H3" s="1" t="s">
        <v>59</v>
      </c>
    </row>
    <row r="4" ht="15.75" customHeight="1">
      <c r="A4" s="15"/>
      <c r="B4" s="15"/>
      <c r="C4" s="15"/>
      <c r="D4" s="17">
        <v>13.0</v>
      </c>
      <c r="E4" s="15"/>
      <c r="F4" s="8" t="s">
        <v>10</v>
      </c>
    </row>
    <row r="5" ht="15.75" customHeight="1">
      <c r="A5" s="17">
        <v>34.0</v>
      </c>
      <c r="B5" s="19">
        <v>30.0</v>
      </c>
      <c r="C5" s="19">
        <v>28.0</v>
      </c>
      <c r="D5" s="17">
        <v>37.0</v>
      </c>
      <c r="E5" s="22">
        <v>0.9245283018867925</v>
      </c>
      <c r="F5" s="8" t="s">
        <v>57</v>
      </c>
      <c r="G5" s="1" t="s">
        <v>58</v>
      </c>
    </row>
    <row r="6" ht="15.75" customHeight="1">
      <c r="A6" s="22">
        <v>0.6296296296296297</v>
      </c>
      <c r="B6" s="22">
        <v>0.5555555555555556</v>
      </c>
      <c r="C6" s="22">
        <v>0.5185185185185185</v>
      </c>
      <c r="D6" s="22">
        <v>0.6851851851851852</v>
      </c>
      <c r="E6" s="25"/>
      <c r="F6" s="8" t="s">
        <v>57</v>
      </c>
      <c r="G6" s="1" t="s">
        <v>58</v>
      </c>
    </row>
    <row r="7" ht="15.75" customHeight="1">
      <c r="A7" s="26"/>
      <c r="B7" s="28"/>
      <c r="C7" s="28"/>
      <c r="D7" s="30"/>
      <c r="E7" s="26"/>
      <c r="F7" s="8" t="s">
        <v>57</v>
      </c>
      <c r="G7" s="1" t="s">
        <v>58</v>
      </c>
      <c r="H7" s="1" t="s">
        <v>59</v>
      </c>
    </row>
    <row r="8" ht="15.75" customHeight="1">
      <c r="A8" s="17">
        <v>16.0</v>
      </c>
      <c r="B8" s="17">
        <v>20.0</v>
      </c>
      <c r="C8" s="17">
        <v>22.0</v>
      </c>
      <c r="D8" s="33">
        <v>0.9259259259259259</v>
      </c>
      <c r="F8" s="8" t="s">
        <v>57</v>
      </c>
      <c r="G8" s="1" t="s">
        <v>58</v>
      </c>
      <c r="H8" s="1" t="s">
        <v>59</v>
      </c>
    </row>
    <row r="9" ht="15.75" customHeight="1">
      <c r="A9" s="17">
        <v>36.0</v>
      </c>
      <c r="B9" s="17">
        <v>32.0</v>
      </c>
      <c r="C9" s="17">
        <v>30.0</v>
      </c>
      <c r="F9" s="8" t="s">
        <v>57</v>
      </c>
      <c r="G9" s="1" t="s">
        <v>58</v>
      </c>
      <c r="H9" s="1" t="s">
        <v>59</v>
      </c>
    </row>
    <row r="10" ht="15.75" customHeight="1">
      <c r="A10" s="22">
        <v>0.6666666666666666</v>
      </c>
      <c r="B10" s="22">
        <v>0.5925925925925926</v>
      </c>
      <c r="C10" s="22">
        <v>0.5555555555555556</v>
      </c>
      <c r="F10" s="8" t="s">
        <v>58</v>
      </c>
      <c r="G10" s="1" t="s">
        <v>59</v>
      </c>
    </row>
    <row r="11" ht="15.75" customHeight="1">
      <c r="A11" s="30"/>
      <c r="B11" s="30"/>
      <c r="C11" s="30"/>
      <c r="F11" s="8" t="s">
        <v>57</v>
      </c>
    </row>
    <row r="12" ht="15.75" customHeight="1">
      <c r="A12" s="33">
        <v>0.9629629629629629</v>
      </c>
      <c r="B12" s="33">
        <v>0.9629629629629629</v>
      </c>
      <c r="C12" s="33">
        <v>0.9629629629629629</v>
      </c>
      <c r="F12" s="8" t="s">
        <v>57</v>
      </c>
      <c r="G12" s="1" t="s">
        <v>58</v>
      </c>
      <c r="H12" s="1" t="s">
        <v>59</v>
      </c>
    </row>
    <row r="13" ht="15.75" customHeight="1">
      <c r="F13" s="8" t="s">
        <v>57</v>
      </c>
      <c r="G13" s="1" t="s">
        <v>58</v>
      </c>
    </row>
    <row r="14" ht="15.75" customHeight="1">
      <c r="F14" s="8" t="s">
        <v>57</v>
      </c>
      <c r="G14" s="1" t="s">
        <v>59</v>
      </c>
    </row>
    <row r="15" ht="15.75" customHeight="1">
      <c r="F15" s="8" t="s">
        <v>57</v>
      </c>
      <c r="G15" s="1" t="s">
        <v>58</v>
      </c>
      <c r="H15" s="1" t="s">
        <v>59</v>
      </c>
    </row>
    <row r="16" ht="15.75" customHeight="1">
      <c r="F16" s="8" t="s">
        <v>57</v>
      </c>
      <c r="G16" s="1" t="s">
        <v>59</v>
      </c>
    </row>
    <row r="17" ht="15.75" customHeight="1">
      <c r="F17" s="8" t="s">
        <v>57</v>
      </c>
    </row>
    <row r="18" ht="15.75" customHeight="1">
      <c r="F18" s="8" t="s">
        <v>57</v>
      </c>
    </row>
    <row r="19" ht="15.75" customHeight="1">
      <c r="F19" s="8" t="s">
        <v>59</v>
      </c>
    </row>
    <row r="20" ht="15.75" customHeight="1">
      <c r="F20" s="8" t="s">
        <v>57</v>
      </c>
      <c r="G20" s="1" t="s">
        <v>59</v>
      </c>
    </row>
    <row r="21" ht="15.75" customHeight="1">
      <c r="F21" s="8" t="s">
        <v>58</v>
      </c>
    </row>
    <row r="22" ht="15.75" customHeight="1">
      <c r="F22" s="8" t="s">
        <v>59</v>
      </c>
    </row>
    <row r="23" ht="15.75" customHeight="1">
      <c r="F23" s="8" t="s">
        <v>57</v>
      </c>
      <c r="G23" s="1" t="s">
        <v>59</v>
      </c>
    </row>
    <row r="24" ht="15.75" customHeight="1">
      <c r="F24" s="8" t="s">
        <v>109</v>
      </c>
      <c r="G24" s="1" t="s">
        <v>58</v>
      </c>
    </row>
    <row r="25" ht="15.75" customHeight="1">
      <c r="F25" s="8" t="s">
        <v>58</v>
      </c>
    </row>
    <row r="26" ht="15.75" customHeight="1">
      <c r="F26" s="8" t="s">
        <v>59</v>
      </c>
    </row>
    <row r="27" ht="15.75" customHeight="1">
      <c r="F27" s="8" t="s">
        <v>57</v>
      </c>
    </row>
    <row r="28" ht="15.75" customHeight="1">
      <c r="F28" s="8" t="s">
        <v>57</v>
      </c>
    </row>
    <row r="29" ht="15.75" customHeight="1">
      <c r="F29" s="8" t="s">
        <v>57</v>
      </c>
      <c r="G29" s="1" t="s">
        <v>58</v>
      </c>
    </row>
    <row r="30" ht="15.75" customHeight="1">
      <c r="F30" s="8" t="s">
        <v>57</v>
      </c>
    </row>
    <row r="31" ht="15.75" customHeight="1">
      <c r="F31" s="8" t="s">
        <v>57</v>
      </c>
    </row>
    <row r="32" ht="15.75" customHeight="1">
      <c r="F32" s="8" t="s">
        <v>59</v>
      </c>
    </row>
    <row r="33" ht="15.75" customHeight="1">
      <c r="F33" s="8" t="s">
        <v>59</v>
      </c>
    </row>
    <row r="34" ht="15.75" customHeight="1">
      <c r="F34" s="8" t="s">
        <v>57</v>
      </c>
      <c r="G34" s="1" t="s">
        <v>59</v>
      </c>
    </row>
    <row r="35" ht="15.75" customHeight="1">
      <c r="F35" s="8"/>
    </row>
    <row r="36" ht="15.75" customHeight="1">
      <c r="F36" s="8" t="s">
        <v>57</v>
      </c>
      <c r="G36" s="1" t="s">
        <v>59</v>
      </c>
    </row>
    <row r="37" ht="15.75" customHeight="1">
      <c r="F37" s="8" t="s">
        <v>57</v>
      </c>
      <c r="G37" s="1" t="s">
        <v>58</v>
      </c>
    </row>
    <row r="38" ht="15.75" customHeight="1">
      <c r="F38" s="8" t="s">
        <v>57</v>
      </c>
      <c r="G38" s="1" t="s">
        <v>58</v>
      </c>
    </row>
    <row r="39" ht="15.75" customHeight="1">
      <c r="F39" s="8" t="s">
        <v>57</v>
      </c>
      <c r="G39" s="1" t="s">
        <v>109</v>
      </c>
      <c r="H39" s="1" t="s">
        <v>58</v>
      </c>
    </row>
    <row r="40" ht="15.75" customHeight="1">
      <c r="F40" s="8" t="s">
        <v>58</v>
      </c>
    </row>
    <row r="41" ht="15.75" customHeight="1">
      <c r="F41" s="8" t="s">
        <v>58</v>
      </c>
    </row>
    <row r="42" ht="15.75" customHeight="1">
      <c r="F42" s="8" t="s">
        <v>59</v>
      </c>
    </row>
    <row r="43" ht="15.75" customHeight="1">
      <c r="F43" s="8" t="s">
        <v>57</v>
      </c>
    </row>
    <row r="44" ht="15.75" customHeight="1">
      <c r="F44" s="8" t="s">
        <v>57</v>
      </c>
    </row>
    <row r="45" ht="15.75" customHeight="1">
      <c r="F45" s="8" t="s">
        <v>59</v>
      </c>
    </row>
    <row r="46" ht="15.75" customHeight="1">
      <c r="F46" s="8" t="s">
        <v>57</v>
      </c>
    </row>
    <row r="47" ht="15.75" customHeight="1">
      <c r="F47" s="8" t="s">
        <v>57</v>
      </c>
    </row>
    <row r="48" ht="15.75" customHeight="1">
      <c r="F48" s="8" t="s">
        <v>57</v>
      </c>
    </row>
    <row r="49" ht="15.75" customHeight="1">
      <c r="F49" s="8" t="s">
        <v>57</v>
      </c>
    </row>
    <row r="50" ht="15.75" customHeight="1">
      <c r="F50" s="8" t="s">
        <v>57</v>
      </c>
    </row>
    <row r="51" ht="15.75" customHeight="1">
      <c r="F51" s="8" t="s">
        <v>57</v>
      </c>
    </row>
    <row r="52" ht="15.75" customHeight="1">
      <c r="F52" s="8" t="s">
        <v>57</v>
      </c>
      <c r="G52" s="1" t="s">
        <v>58</v>
      </c>
      <c r="H52" s="1" t="s">
        <v>59</v>
      </c>
    </row>
    <row r="53" ht="15.75" customHeight="1">
      <c r="F53" s="8" t="s">
        <v>57</v>
      </c>
    </row>
    <row r="54" ht="15.75" customHeight="1">
      <c r="F54" s="8" t="s">
        <v>57</v>
      </c>
    </row>
    <row r="55" ht="15.75" customHeight="1">
      <c r="F55" s="8" t="s">
        <v>57</v>
      </c>
    </row>
    <row r="56" ht="15.75" customHeight="1">
      <c r="F56" s="8"/>
    </row>
    <row r="57" ht="15.75" customHeight="1"/>
    <row r="58" ht="15.75" customHeight="1"/>
    <row r="59" ht="15.75" customHeight="1">
      <c r="E59" s="1" t="s">
        <v>128</v>
      </c>
      <c r="F59" s="1">
        <f>COUNTIF($F$2:$H$56, "Relaxation")</f>
        <v>38</v>
      </c>
      <c r="G59" s="45">
        <f t="shared" ref="G59:G63" si="1">F59/82</f>
        <v>0.4634146341</v>
      </c>
    </row>
    <row r="60" ht="15.75" customHeight="1">
      <c r="E60" s="1" t="s">
        <v>134</v>
      </c>
      <c r="F60" s="1">
        <f>COUNTIF($F$2:$H$56, "Photography (including for social media)")</f>
        <v>21</v>
      </c>
      <c r="G60" s="45">
        <f t="shared" si="1"/>
        <v>0.256097561</v>
      </c>
    </row>
    <row r="61" ht="15.75" customHeight="1">
      <c r="E61" s="1" t="s">
        <v>139</v>
      </c>
      <c r="F61" s="1">
        <f>COUNTIF($F$2:$H$56, "Time in nature/enjoying nature")</f>
        <v>20</v>
      </c>
      <c r="G61" s="45">
        <f t="shared" si="1"/>
        <v>0.243902439</v>
      </c>
    </row>
    <row r="62" ht="15.75" customHeight="1">
      <c r="E62" s="1" t="s">
        <v>141</v>
      </c>
      <c r="F62" s="1">
        <f>COUNTIF($F$2:$H$56, "Bird watching")</f>
        <v>2</v>
      </c>
      <c r="G62" s="45">
        <f t="shared" si="1"/>
        <v>0.0243902439</v>
      </c>
    </row>
    <row r="63" ht="15.75" customHeight="1">
      <c r="E63" s="1" t="s">
        <v>10</v>
      </c>
      <c r="F63" s="1">
        <f>COUNTIF($F$2:$H$56, "Other")</f>
        <v>1</v>
      </c>
      <c r="G63" s="45">
        <f t="shared" si="1"/>
        <v>0.01219512195</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1"/>
    <col customWidth="1" min="2" max="2" width="10.78"/>
    <col customWidth="1" min="3" max="3" width="12.0"/>
    <col customWidth="1" min="4" max="4" width="7.67"/>
    <col customWidth="1" min="5" max="5" width="15.44"/>
    <col customWidth="1" min="6" max="6" width="10.67"/>
    <col customWidth="1" min="7" max="7" width="9.44"/>
    <col customWidth="1" min="8" max="8" width="25.67"/>
    <col customWidth="1" min="9" max="9" width="18.0"/>
    <col customWidth="1" min="10" max="10" width="18.78"/>
    <col customWidth="1" min="11" max="11" width="28.44"/>
    <col customWidth="1" min="12" max="12" width="18.78"/>
    <col customWidth="1" min="13" max="13" width="20.44"/>
    <col customWidth="1" min="14" max="14" width="5.44"/>
    <col customWidth="1" min="15" max="15" width="34.67"/>
    <col customWidth="1" min="16" max="16" width="10.56"/>
    <col customWidth="1" hidden="1" min="17" max="17" width="14.0"/>
    <col customWidth="1" min="18" max="18" width="44.67"/>
    <col customWidth="1" min="19" max="19" width="20.0"/>
    <col customWidth="1" min="20" max="20" width="22.67"/>
    <col customWidth="1" min="21" max="21" width="12.78"/>
    <col customWidth="1" min="22" max="22" width="7.11"/>
    <col customWidth="1" min="23" max="24" width="13.0"/>
    <col customWidth="1" min="25" max="26" width="8.44"/>
    <col customWidth="1" min="27" max="30" width="7.78"/>
    <col customWidth="1" min="31" max="31" width="15.33"/>
    <col customWidth="1" min="32" max="32" width="14.67"/>
    <col customWidth="1" min="33" max="38" width="13.0"/>
    <col customWidth="1" hidden="1" min="39" max="39" width="13.44"/>
    <col customWidth="1" min="40" max="40" width="57.44"/>
    <col customWidth="1" min="41" max="41" width="10.56"/>
    <col customWidth="1" min="42" max="43" width="15.33"/>
    <col customWidth="1" min="44" max="47" width="13.0"/>
    <col customWidth="1" min="48" max="54" width="10.56"/>
    <col customWidth="1" min="55" max="55" width="54.67"/>
    <col customWidth="1" min="56" max="56" width="80.11"/>
    <col customWidth="1" min="57" max="57" width="14.33"/>
    <col customWidth="1" min="58" max="59" width="10.56"/>
    <col customWidth="1" min="60" max="60" width="36.0"/>
    <col customWidth="1" min="61" max="61" width="24.0"/>
    <col customWidth="1" min="62" max="62" width="38.11"/>
    <col customWidth="1" min="63" max="65" width="28.67"/>
  </cols>
  <sheetData>
    <row r="1" ht="27.0" customHeight="1">
      <c r="A1" s="2" t="s">
        <v>0</v>
      </c>
      <c r="B1" s="2" t="s">
        <v>2</v>
      </c>
      <c r="C1" s="2" t="s">
        <v>3</v>
      </c>
      <c r="D1" s="4" t="s">
        <v>4</v>
      </c>
      <c r="E1" s="6" t="s">
        <v>17</v>
      </c>
      <c r="F1" s="7"/>
      <c r="G1" s="7"/>
      <c r="H1" s="7"/>
      <c r="I1" s="7"/>
      <c r="J1" s="7"/>
      <c r="K1" s="9"/>
      <c r="L1" s="10"/>
      <c r="M1" s="12" t="s">
        <v>30</v>
      </c>
      <c r="N1" s="7"/>
      <c r="O1" s="7"/>
      <c r="P1" s="7"/>
      <c r="Q1" s="7"/>
      <c r="R1" s="7"/>
      <c r="S1" s="7"/>
      <c r="T1" s="7"/>
      <c r="U1" s="7"/>
      <c r="V1" s="7"/>
      <c r="W1" s="7"/>
      <c r="X1" s="9"/>
      <c r="Y1" s="12">
        <v>9.0</v>
      </c>
      <c r="Z1" s="7"/>
      <c r="AA1" s="7"/>
      <c r="AB1" s="7"/>
      <c r="AC1" s="7"/>
      <c r="AD1" s="7"/>
      <c r="AE1" s="9"/>
      <c r="AF1" s="16"/>
      <c r="AG1" s="12">
        <v>10.0</v>
      </c>
      <c r="AH1" s="7"/>
      <c r="AI1" s="7"/>
      <c r="AJ1" s="7"/>
      <c r="AK1" s="7"/>
      <c r="AL1" s="9"/>
      <c r="AM1" s="18" t="s">
        <v>60</v>
      </c>
      <c r="AN1" s="7"/>
      <c r="AO1" s="7"/>
      <c r="AP1" s="7"/>
      <c r="AQ1" s="7"/>
      <c r="AR1" s="7"/>
      <c r="AS1" s="7"/>
      <c r="AT1" s="7"/>
      <c r="AU1" s="7"/>
      <c r="AV1" s="7"/>
      <c r="AW1" s="7"/>
      <c r="AX1" s="7"/>
      <c r="AY1" s="7"/>
      <c r="AZ1" s="7"/>
      <c r="BA1" s="7"/>
      <c r="BB1" s="7"/>
      <c r="BC1" s="7"/>
      <c r="BD1" s="9"/>
      <c r="BE1" s="1" t="s">
        <v>64</v>
      </c>
    </row>
    <row r="2" ht="15.75" customHeight="1">
      <c r="A2" s="2" t="s">
        <v>0</v>
      </c>
      <c r="B2" s="2" t="s">
        <v>2</v>
      </c>
      <c r="C2" s="2" t="s">
        <v>3</v>
      </c>
      <c r="D2" s="4" t="s">
        <v>4</v>
      </c>
      <c r="E2" s="23" t="s">
        <v>5</v>
      </c>
      <c r="F2" s="24" t="s">
        <v>6</v>
      </c>
      <c r="G2" s="24" t="s">
        <v>7</v>
      </c>
      <c r="H2" s="24" t="s">
        <v>8</v>
      </c>
      <c r="I2" s="24" t="s">
        <v>9</v>
      </c>
      <c r="J2" s="24" t="s">
        <v>10</v>
      </c>
      <c r="K2" s="24" t="s">
        <v>11</v>
      </c>
      <c r="L2" s="27" t="s">
        <v>10</v>
      </c>
      <c r="M2" s="29" t="s">
        <v>12</v>
      </c>
      <c r="N2" s="20" t="s">
        <v>10</v>
      </c>
      <c r="O2" s="20" t="s">
        <v>14</v>
      </c>
      <c r="P2" s="20" t="s">
        <v>10</v>
      </c>
      <c r="Q2" s="20" t="s">
        <v>16</v>
      </c>
      <c r="R2" s="47" t="s">
        <v>16</v>
      </c>
      <c r="S2" s="32" t="s">
        <v>10</v>
      </c>
      <c r="T2" s="20" t="s">
        <v>19</v>
      </c>
      <c r="U2" s="20" t="s">
        <v>20</v>
      </c>
      <c r="V2" s="20" t="s">
        <v>21</v>
      </c>
      <c r="W2" s="20" t="s">
        <v>22</v>
      </c>
      <c r="X2" s="34" t="s">
        <v>18</v>
      </c>
      <c r="Y2" s="29" t="s">
        <v>23</v>
      </c>
      <c r="Z2" s="20" t="s">
        <v>24</v>
      </c>
      <c r="AA2" s="20" t="s">
        <v>25</v>
      </c>
      <c r="AB2" s="20" t="s">
        <v>26</v>
      </c>
      <c r="AC2" s="20" t="s">
        <v>27</v>
      </c>
      <c r="AD2" s="20" t="s">
        <v>28</v>
      </c>
      <c r="AE2" s="20" t="s">
        <v>29</v>
      </c>
      <c r="AF2" s="34" t="s">
        <v>31</v>
      </c>
      <c r="AG2" s="29" t="s">
        <v>32</v>
      </c>
      <c r="AH2" s="20" t="s">
        <v>1</v>
      </c>
      <c r="AI2" s="20" t="s">
        <v>33</v>
      </c>
      <c r="AJ2" s="20" t="s">
        <v>13</v>
      </c>
      <c r="AK2" s="20" t="s">
        <v>15</v>
      </c>
      <c r="AL2" s="34" t="s">
        <v>34</v>
      </c>
      <c r="AM2" s="21" t="s">
        <v>35</v>
      </c>
      <c r="AN2" s="48" t="s">
        <v>35</v>
      </c>
      <c r="AO2" s="36" t="s">
        <v>10</v>
      </c>
      <c r="AP2" s="36" t="s">
        <v>36</v>
      </c>
      <c r="AQ2" s="36" t="s">
        <v>37</v>
      </c>
      <c r="AR2" s="36" t="s">
        <v>38</v>
      </c>
      <c r="AS2" s="36" t="s">
        <v>39</v>
      </c>
      <c r="AT2" s="36" t="s">
        <v>40</v>
      </c>
      <c r="AU2" s="36" t="s">
        <v>41</v>
      </c>
      <c r="AV2" s="36" t="s">
        <v>42</v>
      </c>
      <c r="AW2" s="36"/>
      <c r="AX2" s="36"/>
      <c r="AY2" s="36"/>
      <c r="AZ2" s="36"/>
      <c r="BA2" s="36"/>
      <c r="BB2" s="36"/>
      <c r="BC2" s="36" t="s">
        <v>42</v>
      </c>
      <c r="BD2" s="36" t="s">
        <v>43</v>
      </c>
      <c r="BE2" s="1" t="s">
        <v>108</v>
      </c>
      <c r="BH2" s="36" t="s">
        <v>42</v>
      </c>
    </row>
    <row r="3" ht="15.75" customHeight="1">
      <c r="A3" s="39">
        <v>1.0</v>
      </c>
      <c r="B3" s="39"/>
      <c r="C3" s="37"/>
      <c r="D3" s="40" t="s">
        <v>44</v>
      </c>
      <c r="E3" s="38" t="s">
        <v>45</v>
      </c>
      <c r="F3" s="37" t="s">
        <v>46</v>
      </c>
      <c r="G3" s="37" t="s">
        <v>47</v>
      </c>
      <c r="H3" s="37" t="s">
        <v>48</v>
      </c>
      <c r="I3" s="37" t="s">
        <v>49</v>
      </c>
      <c r="J3" s="37"/>
      <c r="K3" s="41" t="s">
        <v>10</v>
      </c>
      <c r="L3" s="40" t="s">
        <v>50</v>
      </c>
      <c r="M3" s="38" t="s">
        <v>51</v>
      </c>
      <c r="N3" s="37"/>
      <c r="O3" s="37" t="s">
        <v>52</v>
      </c>
      <c r="P3" s="37"/>
      <c r="Q3" s="37" t="s">
        <v>10</v>
      </c>
      <c r="R3" s="49"/>
      <c r="S3" s="39" t="s">
        <v>53</v>
      </c>
      <c r="T3" s="37" t="s">
        <v>54</v>
      </c>
      <c r="U3" s="37" t="s">
        <v>55</v>
      </c>
      <c r="V3" s="37" t="s">
        <v>56</v>
      </c>
      <c r="W3" s="37">
        <v>5.0</v>
      </c>
      <c r="X3" s="40">
        <v>5.0</v>
      </c>
      <c r="Y3" s="38">
        <v>4.0</v>
      </c>
      <c r="Z3" s="37">
        <v>3.0</v>
      </c>
      <c r="AA3" s="37">
        <v>5.0</v>
      </c>
      <c r="AB3" s="37">
        <v>5.0</v>
      </c>
      <c r="AC3" s="37">
        <v>5.0</v>
      </c>
      <c r="AD3" s="37">
        <v>5.0</v>
      </c>
      <c r="AE3" s="37">
        <v>4.0</v>
      </c>
      <c r="AF3" s="40"/>
      <c r="AG3" s="38">
        <v>5.0</v>
      </c>
      <c r="AH3" s="37">
        <v>5.0</v>
      </c>
      <c r="AI3" s="37">
        <v>5.0</v>
      </c>
      <c r="AJ3" s="37">
        <v>5.0</v>
      </c>
      <c r="AK3" s="37">
        <v>5.0</v>
      </c>
      <c r="AL3" s="40">
        <v>5.0</v>
      </c>
      <c r="AM3" s="38" t="s">
        <v>61</v>
      </c>
      <c r="AN3" s="51" t="str">
        <f t="shared" ref="AN3:AN51" si="1">SUBSTITUTE(SUBSTITUTE(SUBSTITUTE(SUBSTITUTE(SUBSTITUTE(SUBSTITUTE(SUBSTITUTE(SUBSTITUTE(AM3,"1"," Seek environmental information"),"2"," Attend public DENR meetings"),"3"," Beach clean or litter collection"),"4"," Donate money to an environmental cause"), "5"," Do voluntary environmental work"), "6"," Other environmentally friendly activity"), "7"," None of the above"),"8"," Other")</f>
        <v> Beach clean or litter collection, Do voluntary environmental work</v>
      </c>
      <c r="AO3" s="37"/>
      <c r="AP3" s="37">
        <v>5.0</v>
      </c>
      <c r="AQ3" s="37">
        <v>4.0</v>
      </c>
      <c r="AR3" s="37">
        <v>5.0</v>
      </c>
      <c r="AS3" s="37">
        <v>5.0</v>
      </c>
      <c r="AT3" s="37">
        <v>5.0</v>
      </c>
      <c r="AU3" s="37">
        <v>5.0</v>
      </c>
      <c r="AV3" s="37" t="s">
        <v>63</v>
      </c>
      <c r="AW3" s="52">
        <v>1.0</v>
      </c>
      <c r="AX3" s="1">
        <v>2.0</v>
      </c>
      <c r="AY3" s="1">
        <v>4.0</v>
      </c>
      <c r="AZ3" s="1">
        <v>5.0</v>
      </c>
      <c r="BC3" s="44" t="str">
        <f t="shared" ref="BC3:BC56" si="2">SUBSTITUTE(SUBSTITUTE(SUBSTITUTE(SUBSTITUTE(SUBSTITUTE(SUBSTITUTE(AV3,"1"," Habitats for marine species"),"2"," Stabilize shorelines"),"3"," Not important for coastal ecosystem health"),"4"," Are important carbon sinks"), "5"," Improve fishing"), "6"," Can be harmful to human health")</f>
        <v> Habitats for marine species, Stabilize shorelines, Are important carbon sinks, Improve fishing</v>
      </c>
      <c r="BD3" s="37" t="s">
        <v>66</v>
      </c>
      <c r="BH3" s="1" t="s">
        <v>133</v>
      </c>
      <c r="BI3" s="1" t="s">
        <v>135</v>
      </c>
      <c r="BJ3" s="1" t="s">
        <v>136</v>
      </c>
      <c r="BK3" s="1" t="s">
        <v>137</v>
      </c>
    </row>
    <row r="4" ht="15.75" customHeight="1">
      <c r="A4" s="39">
        <v>2.0</v>
      </c>
      <c r="B4" s="39" t="s">
        <v>67</v>
      </c>
      <c r="C4" s="37"/>
      <c r="D4" s="40" t="s">
        <v>44</v>
      </c>
      <c r="E4" s="38" t="s">
        <v>45</v>
      </c>
      <c r="F4" s="37" t="s">
        <v>68</v>
      </c>
      <c r="G4" s="37" t="s">
        <v>47</v>
      </c>
      <c r="H4" s="37" t="s">
        <v>69</v>
      </c>
      <c r="I4" s="37" t="s">
        <v>49</v>
      </c>
      <c r="J4" s="37"/>
      <c r="K4" s="37" t="s">
        <v>10</v>
      </c>
      <c r="L4" s="40" t="s">
        <v>70</v>
      </c>
      <c r="M4" s="38" t="s">
        <v>51</v>
      </c>
      <c r="N4" s="37"/>
      <c r="O4" s="37" t="s">
        <v>52</v>
      </c>
      <c r="P4" s="37"/>
      <c r="Q4" s="37" t="s">
        <v>71</v>
      </c>
      <c r="R4" s="49" t="str">
        <f t="shared" ref="R4:R15" si="3">SUBSTITUTE(SUBSTITUTE(SUBSTITUTE(Q4,"1"," Relaxation"),"5"," Time in nature"), "7", " Photography")</f>
        <v> Relaxation, Time in nature, Photography</v>
      </c>
      <c r="S4" s="39"/>
      <c r="T4" s="37" t="s">
        <v>73</v>
      </c>
      <c r="U4" s="37" t="s">
        <v>74</v>
      </c>
      <c r="V4" s="37" t="s">
        <v>56</v>
      </c>
      <c r="W4" s="37">
        <v>4.0</v>
      </c>
      <c r="X4" s="40">
        <v>5.0</v>
      </c>
      <c r="Y4" s="38">
        <v>3.0</v>
      </c>
      <c r="Z4" s="37">
        <v>5.0</v>
      </c>
      <c r="AA4" s="37">
        <v>4.0</v>
      </c>
      <c r="AB4" s="37">
        <v>5.0</v>
      </c>
      <c r="AC4" s="37">
        <v>5.0</v>
      </c>
      <c r="AD4" s="37">
        <v>3.0</v>
      </c>
      <c r="AE4" s="37">
        <v>5.0</v>
      </c>
      <c r="AF4" s="40"/>
      <c r="AG4" s="38">
        <v>5.0</v>
      </c>
      <c r="AH4" s="37">
        <v>5.0</v>
      </c>
      <c r="AI4" s="37">
        <v>5.0</v>
      </c>
      <c r="AJ4" s="37">
        <v>5.0</v>
      </c>
      <c r="AK4" s="37">
        <v>5.0</v>
      </c>
      <c r="AL4" s="40">
        <v>5.0</v>
      </c>
      <c r="AM4" s="38" t="s">
        <v>75</v>
      </c>
      <c r="AN4" s="51" t="str">
        <f t="shared" si="1"/>
        <v> Seek environmental information, Attend public DENR meetings, Beach clean or litter collection, Donate money to an environmental cause, Do voluntary environmental work, Other environmentally friendly activity, None of the above</v>
      </c>
      <c r="AO4" s="37" t="s">
        <v>77</v>
      </c>
      <c r="AP4" s="37">
        <v>2.0</v>
      </c>
      <c r="AQ4" s="37">
        <v>1.0</v>
      </c>
      <c r="AR4" s="37">
        <v>5.0</v>
      </c>
      <c r="AS4" s="37">
        <v>5.0</v>
      </c>
      <c r="AT4" s="37">
        <v>5.0</v>
      </c>
      <c r="AU4" s="37">
        <v>5.0</v>
      </c>
      <c r="AV4" s="37" t="s">
        <v>63</v>
      </c>
      <c r="AW4" s="52">
        <v>1.0</v>
      </c>
      <c r="AX4" s="1">
        <v>2.0</v>
      </c>
      <c r="AY4" s="1">
        <v>4.0</v>
      </c>
      <c r="AZ4" s="1">
        <v>5.0</v>
      </c>
      <c r="BC4" s="44" t="str">
        <f t="shared" si="2"/>
        <v> Habitats for marine species, Stabilize shorelines, Are important carbon sinks, Improve fishing</v>
      </c>
      <c r="BD4" s="39" t="s">
        <v>78</v>
      </c>
      <c r="BH4" s="1" t="s">
        <v>133</v>
      </c>
      <c r="BI4" s="1" t="s">
        <v>135</v>
      </c>
      <c r="BJ4" s="1" t="s">
        <v>136</v>
      </c>
      <c r="BK4" s="1" t="s">
        <v>137</v>
      </c>
    </row>
    <row r="5" ht="15.75" customHeight="1">
      <c r="A5" s="39">
        <v>3.0</v>
      </c>
      <c r="B5" s="39" t="s">
        <v>79</v>
      </c>
      <c r="C5" s="37" t="s">
        <v>80</v>
      </c>
      <c r="D5" s="40" t="s">
        <v>44</v>
      </c>
      <c r="E5" s="38" t="s">
        <v>45</v>
      </c>
      <c r="F5" s="37" t="s">
        <v>68</v>
      </c>
      <c r="G5" s="37" t="s">
        <v>81</v>
      </c>
      <c r="H5" s="37" t="s">
        <v>69</v>
      </c>
      <c r="I5" s="37" t="s">
        <v>82</v>
      </c>
      <c r="J5" s="37"/>
      <c r="K5" s="37"/>
      <c r="L5" s="40"/>
      <c r="M5" s="38" t="s">
        <v>83</v>
      </c>
      <c r="N5" s="37"/>
      <c r="O5" s="37" t="s">
        <v>84</v>
      </c>
      <c r="P5" s="37"/>
      <c r="Q5" s="37" t="s">
        <v>10</v>
      </c>
      <c r="R5" s="49" t="str">
        <f t="shared" si="3"/>
        <v>Other</v>
      </c>
      <c r="S5" s="39" t="s">
        <v>86</v>
      </c>
      <c r="T5" s="37" t="s">
        <v>54</v>
      </c>
      <c r="U5" s="37" t="s">
        <v>74</v>
      </c>
      <c r="V5" s="37" t="s">
        <v>87</v>
      </c>
      <c r="W5" s="37">
        <v>4.0</v>
      </c>
      <c r="X5" s="40">
        <v>5.0</v>
      </c>
      <c r="Y5" s="38">
        <v>3.0</v>
      </c>
      <c r="Z5" s="37">
        <v>4.0</v>
      </c>
      <c r="AA5" s="37">
        <v>4.0</v>
      </c>
      <c r="AB5" s="37">
        <v>4.0</v>
      </c>
      <c r="AC5" s="37">
        <v>3.0</v>
      </c>
      <c r="AD5" s="37">
        <v>4.0</v>
      </c>
      <c r="AE5" s="37">
        <v>1.0</v>
      </c>
      <c r="AF5" s="40"/>
      <c r="AG5" s="38">
        <v>4.0</v>
      </c>
      <c r="AH5" s="37">
        <v>4.0</v>
      </c>
      <c r="AI5" s="37">
        <v>5.0</v>
      </c>
      <c r="AJ5" s="37">
        <v>4.0</v>
      </c>
      <c r="AK5" s="37">
        <v>5.0</v>
      </c>
      <c r="AL5" s="40">
        <v>4.0</v>
      </c>
      <c r="AM5" s="38">
        <v>3.0</v>
      </c>
      <c r="AN5" s="51" t="str">
        <f t="shared" si="1"/>
        <v> Beach clean or litter collection</v>
      </c>
      <c r="AO5" s="37"/>
      <c r="AP5" s="37">
        <v>5.0</v>
      </c>
      <c r="AQ5" s="37">
        <v>4.0</v>
      </c>
      <c r="AR5" s="37">
        <v>5.0</v>
      </c>
      <c r="AS5" s="37">
        <v>4.0</v>
      </c>
      <c r="AT5" s="37">
        <v>4.0</v>
      </c>
      <c r="AU5" s="37">
        <v>4.0</v>
      </c>
      <c r="AV5" s="37" t="s">
        <v>63</v>
      </c>
      <c r="AW5" s="52">
        <v>1.0</v>
      </c>
      <c r="AX5" s="1">
        <v>2.0</v>
      </c>
      <c r="AY5" s="1">
        <v>4.0</v>
      </c>
      <c r="AZ5" s="1">
        <v>5.0</v>
      </c>
      <c r="BC5" s="44" t="str">
        <f t="shared" si="2"/>
        <v> Habitats for marine species, Stabilize shorelines, Are important carbon sinks, Improve fishing</v>
      </c>
      <c r="BD5" s="39" t="s">
        <v>89</v>
      </c>
      <c r="BH5" s="1" t="s">
        <v>133</v>
      </c>
      <c r="BI5" s="1" t="s">
        <v>135</v>
      </c>
      <c r="BJ5" s="1" t="s">
        <v>136</v>
      </c>
      <c r="BK5" s="1" t="s">
        <v>137</v>
      </c>
    </row>
    <row r="6" ht="15.75" customHeight="1">
      <c r="A6" s="39">
        <v>4.0</v>
      </c>
      <c r="B6" s="39" t="s">
        <v>79</v>
      </c>
      <c r="C6" s="37" t="s">
        <v>80</v>
      </c>
      <c r="D6" s="40" t="s">
        <v>44</v>
      </c>
      <c r="E6" s="38" t="s">
        <v>45</v>
      </c>
      <c r="F6" s="37" t="s">
        <v>90</v>
      </c>
      <c r="G6" s="37" t="s">
        <v>81</v>
      </c>
      <c r="H6" s="37" t="s">
        <v>69</v>
      </c>
      <c r="I6" s="37" t="s">
        <v>91</v>
      </c>
      <c r="J6" s="37"/>
      <c r="K6" s="37"/>
      <c r="L6" s="40"/>
      <c r="M6" s="38" t="s">
        <v>51</v>
      </c>
      <c r="N6" s="37"/>
      <c r="O6" s="37" t="s">
        <v>52</v>
      </c>
      <c r="P6" s="37"/>
      <c r="Q6" s="37" t="s">
        <v>92</v>
      </c>
      <c r="R6" s="49" t="str">
        <f t="shared" si="3"/>
        <v> Relaxation, Time in nature</v>
      </c>
      <c r="S6" s="39"/>
      <c r="T6" s="37" t="s">
        <v>54</v>
      </c>
      <c r="U6" s="37" t="s">
        <v>55</v>
      </c>
      <c r="V6" s="37" t="s">
        <v>56</v>
      </c>
      <c r="W6" s="37">
        <v>4.0</v>
      </c>
      <c r="X6" s="40">
        <v>5.0</v>
      </c>
      <c r="Y6" s="38">
        <v>4.0</v>
      </c>
      <c r="Z6" s="37">
        <v>5.0</v>
      </c>
      <c r="AA6" s="37">
        <v>2.0</v>
      </c>
      <c r="AB6" s="37">
        <v>4.0</v>
      </c>
      <c r="AC6" s="37">
        <v>4.0</v>
      </c>
      <c r="AD6" s="37">
        <v>4.0</v>
      </c>
      <c r="AE6" s="37">
        <v>4.0</v>
      </c>
      <c r="AF6" s="40"/>
      <c r="AG6" s="38">
        <v>4.0</v>
      </c>
      <c r="AH6" s="37">
        <v>4.0</v>
      </c>
      <c r="AI6" s="37">
        <v>4.0</v>
      </c>
      <c r="AJ6" s="37">
        <v>4.0</v>
      </c>
      <c r="AK6" s="37">
        <v>4.0</v>
      </c>
      <c r="AL6" s="40">
        <v>4.0</v>
      </c>
      <c r="AM6" s="38">
        <v>3.0</v>
      </c>
      <c r="AN6" s="51" t="str">
        <f t="shared" si="1"/>
        <v> Beach clean or litter collection</v>
      </c>
      <c r="AO6" s="37"/>
      <c r="AP6" s="37">
        <v>2.0</v>
      </c>
      <c r="AQ6" s="37">
        <v>2.0</v>
      </c>
      <c r="AR6" s="37">
        <v>4.0</v>
      </c>
      <c r="AS6" s="37">
        <v>4.0</v>
      </c>
      <c r="AT6" s="37">
        <v>4.0</v>
      </c>
      <c r="AU6" s="37">
        <v>4.0</v>
      </c>
      <c r="AV6" s="37" t="s">
        <v>63</v>
      </c>
      <c r="AW6" s="52">
        <v>1.0</v>
      </c>
      <c r="AX6" s="1">
        <v>2.0</v>
      </c>
      <c r="AY6" s="1">
        <v>4.0</v>
      </c>
      <c r="AZ6" s="1">
        <v>5.0</v>
      </c>
      <c r="BC6" s="44" t="str">
        <f t="shared" si="2"/>
        <v> Habitats for marine species, Stabilize shorelines, Are important carbon sinks, Improve fishing</v>
      </c>
      <c r="BD6" s="39" t="s">
        <v>94</v>
      </c>
      <c r="BH6" s="1" t="s">
        <v>133</v>
      </c>
      <c r="BI6" s="1" t="s">
        <v>135</v>
      </c>
      <c r="BJ6" s="1" t="s">
        <v>136</v>
      </c>
      <c r="BK6" s="1" t="s">
        <v>137</v>
      </c>
    </row>
    <row r="7" ht="15.75" customHeight="1">
      <c r="A7" s="39">
        <v>5.0</v>
      </c>
      <c r="B7" s="39" t="s">
        <v>67</v>
      </c>
      <c r="C7" s="37" t="s">
        <v>95</v>
      </c>
      <c r="D7" s="40" t="s">
        <v>44</v>
      </c>
      <c r="E7" s="38" t="s">
        <v>45</v>
      </c>
      <c r="F7" s="37" t="s">
        <v>96</v>
      </c>
      <c r="G7" s="37" t="s">
        <v>81</v>
      </c>
      <c r="H7" s="37" t="s">
        <v>97</v>
      </c>
      <c r="I7" s="37" t="s">
        <v>98</v>
      </c>
      <c r="J7" s="37"/>
      <c r="K7" s="37" t="s">
        <v>98</v>
      </c>
      <c r="L7" s="40"/>
      <c r="M7" s="38" t="s">
        <v>51</v>
      </c>
      <c r="N7" s="37"/>
      <c r="O7" s="37" t="s">
        <v>52</v>
      </c>
      <c r="P7" s="37"/>
      <c r="Q7" s="37" t="s">
        <v>92</v>
      </c>
      <c r="R7" s="49" t="str">
        <f t="shared" si="3"/>
        <v> Relaxation, Time in nature</v>
      </c>
      <c r="S7" s="39"/>
      <c r="T7" s="37" t="s">
        <v>54</v>
      </c>
      <c r="U7" s="37" t="s">
        <v>99</v>
      </c>
      <c r="V7" s="37" t="s">
        <v>56</v>
      </c>
      <c r="W7" s="37">
        <v>4.0</v>
      </c>
      <c r="X7" s="40">
        <v>4.0</v>
      </c>
      <c r="Y7" s="38">
        <v>5.0</v>
      </c>
      <c r="Z7" s="37">
        <v>5.0</v>
      </c>
      <c r="AA7" s="37">
        <v>5.0</v>
      </c>
      <c r="AB7" s="37">
        <v>5.0</v>
      </c>
      <c r="AC7" s="37">
        <v>5.0</v>
      </c>
      <c r="AD7" s="37">
        <v>5.0</v>
      </c>
      <c r="AE7" s="37">
        <v>4.0</v>
      </c>
      <c r="AF7" s="40"/>
      <c r="AG7" s="38">
        <v>4.0</v>
      </c>
      <c r="AH7" s="37">
        <v>5.0</v>
      </c>
      <c r="AI7" s="37">
        <v>5.0</v>
      </c>
      <c r="AJ7" s="37">
        <v>5.0</v>
      </c>
      <c r="AK7" s="37">
        <v>5.0</v>
      </c>
      <c r="AL7" s="40">
        <v>5.0</v>
      </c>
      <c r="AM7" s="38" t="s">
        <v>100</v>
      </c>
      <c r="AN7" s="51" t="str">
        <f t="shared" si="1"/>
        <v> Seek environmental information, Other environmentally friendly activity</v>
      </c>
      <c r="AO7" s="37"/>
      <c r="AP7" s="37">
        <v>2.0</v>
      </c>
      <c r="AQ7" s="37">
        <v>2.0</v>
      </c>
      <c r="AR7" s="37">
        <v>4.0</v>
      </c>
      <c r="AS7" s="37">
        <v>5.0</v>
      </c>
      <c r="AT7" s="37">
        <v>5.0</v>
      </c>
      <c r="AU7" s="37">
        <v>5.0</v>
      </c>
      <c r="AV7" s="37" t="s">
        <v>63</v>
      </c>
      <c r="AW7" s="52">
        <v>1.0</v>
      </c>
      <c r="AX7" s="1">
        <v>2.0</v>
      </c>
      <c r="AY7" s="1">
        <v>4.0</v>
      </c>
      <c r="AZ7" s="1">
        <v>5.0</v>
      </c>
      <c r="BC7" s="44" t="str">
        <f t="shared" si="2"/>
        <v> Habitats for marine species, Stabilize shorelines, Are important carbon sinks, Improve fishing</v>
      </c>
      <c r="BD7" s="39" t="s">
        <v>102</v>
      </c>
      <c r="BH7" s="1" t="s">
        <v>133</v>
      </c>
      <c r="BI7" s="1" t="s">
        <v>135</v>
      </c>
      <c r="BJ7" s="1" t="s">
        <v>136</v>
      </c>
      <c r="BK7" s="1" t="s">
        <v>137</v>
      </c>
    </row>
    <row r="8" ht="15.75" customHeight="1">
      <c r="A8" s="39">
        <v>6.0</v>
      </c>
      <c r="B8" s="39" t="s">
        <v>67</v>
      </c>
      <c r="C8" s="37" t="s">
        <v>103</v>
      </c>
      <c r="D8" s="40" t="s">
        <v>44</v>
      </c>
      <c r="E8" s="38" t="s">
        <v>45</v>
      </c>
      <c r="F8" s="37" t="s">
        <v>90</v>
      </c>
      <c r="G8" s="37" t="s">
        <v>81</v>
      </c>
      <c r="H8" s="37" t="s">
        <v>69</v>
      </c>
      <c r="I8" s="37" t="s">
        <v>98</v>
      </c>
      <c r="J8" s="37" t="s">
        <v>104</v>
      </c>
      <c r="K8" s="37"/>
      <c r="L8" s="40"/>
      <c r="M8" s="38" t="s">
        <v>51</v>
      </c>
      <c r="N8" s="37"/>
      <c r="O8" s="37" t="s">
        <v>52</v>
      </c>
      <c r="P8" s="37"/>
      <c r="Q8" s="37" t="s">
        <v>71</v>
      </c>
      <c r="R8" s="49" t="str">
        <f t="shared" si="3"/>
        <v> Relaxation, Time in nature, Photography</v>
      </c>
      <c r="S8" s="39"/>
      <c r="T8" s="37" t="s">
        <v>73</v>
      </c>
      <c r="U8" s="37" t="s">
        <v>74</v>
      </c>
      <c r="V8" s="37" t="s">
        <v>56</v>
      </c>
      <c r="W8" s="37">
        <v>3.0</v>
      </c>
      <c r="X8" s="40">
        <v>5.0</v>
      </c>
      <c r="Y8" s="38">
        <v>4.0</v>
      </c>
      <c r="Z8" s="37">
        <v>3.0</v>
      </c>
      <c r="AA8" s="37">
        <v>4.0</v>
      </c>
      <c r="AB8" s="37">
        <v>4.0</v>
      </c>
      <c r="AC8" s="37">
        <v>4.0</v>
      </c>
      <c r="AD8" s="37">
        <v>4.0</v>
      </c>
      <c r="AE8" s="37">
        <v>4.0</v>
      </c>
      <c r="AF8" s="40"/>
      <c r="AG8" s="38">
        <v>4.0</v>
      </c>
      <c r="AH8" s="37">
        <v>5.0</v>
      </c>
      <c r="AI8" s="37">
        <v>4.0</v>
      </c>
      <c r="AJ8" s="37">
        <v>4.0</v>
      </c>
      <c r="AK8" s="37">
        <v>4.0</v>
      </c>
      <c r="AL8" s="40" t="s">
        <v>105</v>
      </c>
      <c r="AM8" s="38" t="s">
        <v>106</v>
      </c>
      <c r="AN8" s="51" t="str">
        <f t="shared" si="1"/>
        <v> Beach clean or litter collection, Donate money to an environmental cause</v>
      </c>
      <c r="AO8" s="37"/>
      <c r="AP8" s="37">
        <v>2.0</v>
      </c>
      <c r="AQ8" s="37">
        <v>2.0</v>
      </c>
      <c r="AR8" s="37">
        <v>5.0</v>
      </c>
      <c r="AS8" s="37">
        <v>4.0</v>
      </c>
      <c r="AT8" s="37">
        <v>5.0</v>
      </c>
      <c r="AU8" s="37">
        <v>5.0</v>
      </c>
      <c r="AV8" s="37" t="s">
        <v>63</v>
      </c>
      <c r="AW8" s="52">
        <v>1.0</v>
      </c>
      <c r="AX8" s="1">
        <v>2.0</v>
      </c>
      <c r="AY8" s="1">
        <v>4.0</v>
      </c>
      <c r="AZ8" s="1">
        <v>5.0</v>
      </c>
      <c r="BC8" s="44" t="str">
        <f t="shared" si="2"/>
        <v> Habitats for marine species, Stabilize shorelines, Are important carbon sinks, Improve fishing</v>
      </c>
      <c r="BD8" s="39" t="s">
        <v>110</v>
      </c>
      <c r="BH8" s="1" t="s">
        <v>133</v>
      </c>
      <c r="BI8" s="1" t="s">
        <v>135</v>
      </c>
      <c r="BJ8" s="1" t="s">
        <v>136</v>
      </c>
      <c r="BK8" s="1" t="s">
        <v>137</v>
      </c>
    </row>
    <row r="9" ht="15.75" customHeight="1">
      <c r="A9" s="39">
        <v>7.0</v>
      </c>
      <c r="B9" s="39" t="s">
        <v>79</v>
      </c>
      <c r="C9" s="37" t="s">
        <v>80</v>
      </c>
      <c r="D9" s="40" t="s">
        <v>44</v>
      </c>
      <c r="E9" s="38" t="s">
        <v>45</v>
      </c>
      <c r="F9" s="37" t="s">
        <v>68</v>
      </c>
      <c r="G9" s="37" t="s">
        <v>47</v>
      </c>
      <c r="H9" s="37" t="s">
        <v>97</v>
      </c>
      <c r="I9" s="37" t="s">
        <v>10</v>
      </c>
      <c r="J9" s="37" t="s">
        <v>111</v>
      </c>
      <c r="K9" s="37"/>
      <c r="L9" s="40"/>
      <c r="M9" s="38" t="s">
        <v>112</v>
      </c>
      <c r="N9" s="37"/>
      <c r="O9" s="37" t="s">
        <v>10</v>
      </c>
      <c r="P9" s="37" t="s">
        <v>113</v>
      </c>
      <c r="Q9" s="37" t="s">
        <v>71</v>
      </c>
      <c r="R9" s="49" t="str">
        <f t="shared" si="3"/>
        <v> Relaxation, Time in nature, Photography</v>
      </c>
      <c r="S9" s="39"/>
      <c r="T9" s="37" t="s">
        <v>114</v>
      </c>
      <c r="U9" s="37" t="s">
        <v>74</v>
      </c>
      <c r="V9" s="37" t="s">
        <v>56</v>
      </c>
      <c r="W9" s="37">
        <v>3.0</v>
      </c>
      <c r="X9" s="40">
        <v>5.0</v>
      </c>
      <c r="Y9" s="38">
        <v>3.0</v>
      </c>
      <c r="Z9" s="37">
        <v>3.0</v>
      </c>
      <c r="AA9" s="37">
        <v>4.0</v>
      </c>
      <c r="AB9" s="37">
        <v>4.0</v>
      </c>
      <c r="AC9" s="37">
        <v>4.0</v>
      </c>
      <c r="AD9" s="37">
        <v>3.0</v>
      </c>
      <c r="AE9" s="37">
        <v>4.0</v>
      </c>
      <c r="AF9" s="40"/>
      <c r="AG9" s="38">
        <v>3.0</v>
      </c>
      <c r="AH9" s="37">
        <v>4.0</v>
      </c>
      <c r="AI9" s="37">
        <v>5.0</v>
      </c>
      <c r="AJ9" s="37">
        <v>4.0</v>
      </c>
      <c r="AK9" s="37">
        <v>4.0</v>
      </c>
      <c r="AL9" s="40">
        <v>4.0</v>
      </c>
      <c r="AM9" s="38" t="s">
        <v>115</v>
      </c>
      <c r="AN9" s="51" t="str">
        <f t="shared" si="1"/>
        <v> Beach clean or litter collection, Other environmentally friendly activity</v>
      </c>
      <c r="AO9" s="37"/>
      <c r="AP9" s="37">
        <v>2.0</v>
      </c>
      <c r="AQ9" s="37">
        <v>2.0</v>
      </c>
      <c r="AR9" s="37">
        <v>5.0</v>
      </c>
      <c r="AS9" s="37">
        <v>4.0</v>
      </c>
      <c r="AT9" s="37">
        <v>3.0</v>
      </c>
      <c r="AU9" s="37">
        <v>4.0</v>
      </c>
      <c r="AV9" s="37" t="s">
        <v>63</v>
      </c>
      <c r="AW9" s="52">
        <v>1.0</v>
      </c>
      <c r="AX9" s="1">
        <v>2.0</v>
      </c>
      <c r="AY9" s="1">
        <v>4.0</v>
      </c>
      <c r="AZ9" s="1">
        <v>5.0</v>
      </c>
      <c r="BC9" s="44" t="str">
        <f t="shared" si="2"/>
        <v> Habitats for marine species, Stabilize shorelines, Are important carbon sinks, Improve fishing</v>
      </c>
      <c r="BD9" s="39" t="s">
        <v>117</v>
      </c>
      <c r="BH9" s="1" t="s">
        <v>133</v>
      </c>
      <c r="BI9" s="1" t="s">
        <v>135</v>
      </c>
      <c r="BJ9" s="1" t="s">
        <v>136</v>
      </c>
      <c r="BK9" s="1" t="s">
        <v>137</v>
      </c>
    </row>
    <row r="10" ht="15.75" customHeight="1">
      <c r="A10" s="39">
        <v>8.0</v>
      </c>
      <c r="B10" s="39" t="s">
        <v>79</v>
      </c>
      <c r="C10" s="37" t="s">
        <v>80</v>
      </c>
      <c r="D10" s="40" t="s">
        <v>44</v>
      </c>
      <c r="E10" s="38" t="s">
        <v>45</v>
      </c>
      <c r="F10" s="37" t="s">
        <v>96</v>
      </c>
      <c r="G10" s="37" t="s">
        <v>81</v>
      </c>
      <c r="H10" s="37" t="s">
        <v>97</v>
      </c>
      <c r="I10" s="37" t="s">
        <v>10</v>
      </c>
      <c r="J10" s="37" t="s">
        <v>118</v>
      </c>
      <c r="K10" s="37"/>
      <c r="L10" s="40"/>
      <c r="M10" s="38" t="s">
        <v>112</v>
      </c>
      <c r="N10" s="37"/>
      <c r="O10" s="37" t="s">
        <v>84</v>
      </c>
      <c r="P10" s="37"/>
      <c r="Q10" s="37" t="s">
        <v>71</v>
      </c>
      <c r="R10" s="49" t="str">
        <f t="shared" si="3"/>
        <v> Relaxation, Time in nature, Photography</v>
      </c>
      <c r="S10" s="39"/>
      <c r="T10" s="37" t="s">
        <v>54</v>
      </c>
      <c r="U10" s="37"/>
      <c r="V10" s="37" t="s">
        <v>56</v>
      </c>
      <c r="W10" s="37"/>
      <c r="X10" s="40">
        <v>5.0</v>
      </c>
      <c r="Y10" s="38">
        <v>4.0</v>
      </c>
      <c r="Z10" s="37">
        <v>4.0</v>
      </c>
      <c r="AA10" s="37">
        <v>4.0</v>
      </c>
      <c r="AB10" s="37">
        <v>5.0</v>
      </c>
      <c r="AC10" s="37">
        <v>4.0</v>
      </c>
      <c r="AD10" s="37">
        <v>4.0</v>
      </c>
      <c r="AE10" s="37">
        <v>4.0</v>
      </c>
      <c r="AF10" s="40"/>
      <c r="AG10" s="38">
        <v>4.0</v>
      </c>
      <c r="AH10" s="37">
        <v>4.0</v>
      </c>
      <c r="AI10" s="37">
        <v>4.0</v>
      </c>
      <c r="AJ10" s="37">
        <v>4.0</v>
      </c>
      <c r="AK10" s="37">
        <v>4.0</v>
      </c>
      <c r="AL10" s="40">
        <v>4.0</v>
      </c>
      <c r="AM10" s="38">
        <v>3.0</v>
      </c>
      <c r="AN10" s="51" t="str">
        <f t="shared" si="1"/>
        <v> Beach clean or litter collection</v>
      </c>
      <c r="AO10" s="37"/>
      <c r="AP10" s="37">
        <v>2.0</v>
      </c>
      <c r="AQ10" s="37">
        <v>2.0</v>
      </c>
      <c r="AR10" s="37">
        <v>5.0</v>
      </c>
      <c r="AS10" s="37">
        <v>4.0</v>
      </c>
      <c r="AT10" s="37">
        <v>5.0</v>
      </c>
      <c r="AU10" s="37">
        <v>4.0</v>
      </c>
      <c r="AV10" s="37" t="s">
        <v>119</v>
      </c>
      <c r="AW10" s="52">
        <v>1.0</v>
      </c>
      <c r="AX10" s="1">
        <v>2.0</v>
      </c>
      <c r="AY10" s="1">
        <v>5.0</v>
      </c>
      <c r="BC10" s="44" t="str">
        <f t="shared" si="2"/>
        <v> Habitats for marine species, Stabilize shorelines, Improve fishing</v>
      </c>
      <c r="BD10" s="39" t="s">
        <v>121</v>
      </c>
      <c r="BH10" s="1" t="s">
        <v>133</v>
      </c>
      <c r="BI10" s="1" t="s">
        <v>135</v>
      </c>
      <c r="BJ10" s="1" t="s">
        <v>137</v>
      </c>
    </row>
    <row r="11" ht="15.75" customHeight="1">
      <c r="A11" s="39">
        <v>9.0</v>
      </c>
      <c r="B11" s="39" t="s">
        <v>79</v>
      </c>
      <c r="C11" s="37" t="s">
        <v>80</v>
      </c>
      <c r="D11" s="40" t="s">
        <v>44</v>
      </c>
      <c r="E11" s="38" t="s">
        <v>45</v>
      </c>
      <c r="F11" s="37" t="s">
        <v>68</v>
      </c>
      <c r="G11" s="37" t="s">
        <v>81</v>
      </c>
      <c r="H11" s="37" t="s">
        <v>69</v>
      </c>
      <c r="I11" s="37" t="s">
        <v>91</v>
      </c>
      <c r="J11" s="37"/>
      <c r="K11" s="37"/>
      <c r="L11" s="40"/>
      <c r="M11" s="38" t="s">
        <v>112</v>
      </c>
      <c r="N11" s="37"/>
      <c r="O11" s="37" t="s">
        <v>84</v>
      </c>
      <c r="P11" s="37"/>
      <c r="Q11" s="37" t="s">
        <v>122</v>
      </c>
      <c r="R11" s="49" t="str">
        <f t="shared" si="3"/>
        <v> Time in nature, Photography</v>
      </c>
      <c r="S11" s="39"/>
      <c r="T11" s="37" t="s">
        <v>73</v>
      </c>
      <c r="U11" s="37" t="s">
        <v>74</v>
      </c>
      <c r="V11" s="37" t="s">
        <v>56</v>
      </c>
      <c r="W11" s="37">
        <v>4.0</v>
      </c>
      <c r="X11" s="40">
        <v>4.0</v>
      </c>
      <c r="Y11" s="38">
        <v>4.0</v>
      </c>
      <c r="Z11" s="37">
        <v>4.0</v>
      </c>
      <c r="AA11" s="37">
        <v>4.0</v>
      </c>
      <c r="AB11" s="37">
        <v>5.0</v>
      </c>
      <c r="AC11" s="37">
        <v>5.0</v>
      </c>
      <c r="AD11" s="37">
        <v>3.0</v>
      </c>
      <c r="AE11" s="37">
        <v>4.0</v>
      </c>
      <c r="AF11" s="40"/>
      <c r="AG11" s="38">
        <v>4.0</v>
      </c>
      <c r="AH11" s="37">
        <v>4.0</v>
      </c>
      <c r="AI11" s="37">
        <v>4.0</v>
      </c>
      <c r="AJ11" s="37">
        <v>4.0</v>
      </c>
      <c r="AK11" s="37">
        <v>4.0</v>
      </c>
      <c r="AL11" s="40">
        <v>4.0</v>
      </c>
      <c r="AM11" s="38" t="s">
        <v>124</v>
      </c>
      <c r="AN11" s="51" t="str">
        <f t="shared" si="1"/>
        <v> Attend public DENR meetings, Do voluntary environmental work, Other environmentally friendly activity</v>
      </c>
      <c r="AO11" s="37"/>
      <c r="AP11" s="37">
        <v>2.0</v>
      </c>
      <c r="AQ11" s="37">
        <v>2.0</v>
      </c>
      <c r="AR11" s="37">
        <v>4.0</v>
      </c>
      <c r="AS11" s="37">
        <v>4.0</v>
      </c>
      <c r="AT11" s="37">
        <v>4.0</v>
      </c>
      <c r="AU11" s="37">
        <v>4.0</v>
      </c>
      <c r="AV11" s="37" t="s">
        <v>63</v>
      </c>
      <c r="AW11" s="52">
        <v>1.0</v>
      </c>
      <c r="AX11" s="1">
        <v>2.0</v>
      </c>
      <c r="AY11" s="1">
        <v>4.0</v>
      </c>
      <c r="AZ11" s="1">
        <v>5.0</v>
      </c>
      <c r="BC11" s="44" t="str">
        <f t="shared" si="2"/>
        <v> Habitats for marine species, Stabilize shorelines, Are important carbon sinks, Improve fishing</v>
      </c>
      <c r="BD11" s="39" t="s">
        <v>126</v>
      </c>
      <c r="BH11" s="1" t="s">
        <v>133</v>
      </c>
      <c r="BI11" s="1" t="s">
        <v>135</v>
      </c>
      <c r="BJ11" s="1" t="s">
        <v>136</v>
      </c>
      <c r="BK11" s="1" t="s">
        <v>137</v>
      </c>
    </row>
    <row r="12" ht="15.75" customHeight="1">
      <c r="A12" s="39">
        <v>10.0</v>
      </c>
      <c r="B12" s="39" t="s">
        <v>79</v>
      </c>
      <c r="C12" s="37" t="s">
        <v>127</v>
      </c>
      <c r="D12" s="40" t="s">
        <v>44</v>
      </c>
      <c r="E12" s="38" t="s">
        <v>45</v>
      </c>
      <c r="F12" s="37" t="s">
        <v>68</v>
      </c>
      <c r="G12" s="37" t="s">
        <v>47</v>
      </c>
      <c r="H12" s="37" t="s">
        <v>97</v>
      </c>
      <c r="I12" s="37" t="s">
        <v>82</v>
      </c>
      <c r="J12" s="37"/>
      <c r="K12" s="37"/>
      <c r="L12" s="40"/>
      <c r="M12" s="38" t="s">
        <v>112</v>
      </c>
      <c r="N12" s="37"/>
      <c r="O12" s="37" t="s">
        <v>84</v>
      </c>
      <c r="P12" s="37"/>
      <c r="Q12" s="37" t="s">
        <v>57</v>
      </c>
      <c r="R12" s="49" t="str">
        <f t="shared" si="3"/>
        <v>Relaxation</v>
      </c>
      <c r="S12" s="39"/>
      <c r="T12" s="37" t="s">
        <v>54</v>
      </c>
      <c r="U12" s="37" t="s">
        <v>55</v>
      </c>
      <c r="V12" s="37" t="s">
        <v>56</v>
      </c>
      <c r="W12" s="37">
        <v>5.0</v>
      </c>
      <c r="X12" s="40">
        <v>4.0</v>
      </c>
      <c r="Y12" s="38">
        <v>4.0</v>
      </c>
      <c r="Z12" s="37">
        <v>5.0</v>
      </c>
      <c r="AA12" s="37">
        <v>4.0</v>
      </c>
      <c r="AB12" s="37">
        <v>5.0</v>
      </c>
      <c r="AC12" s="37">
        <v>3.0</v>
      </c>
      <c r="AD12" s="37">
        <v>4.0</v>
      </c>
      <c r="AE12" s="37">
        <v>3.0</v>
      </c>
      <c r="AF12" s="40"/>
      <c r="AG12" s="38">
        <v>5.0</v>
      </c>
      <c r="AH12" s="37">
        <v>5.0</v>
      </c>
      <c r="AI12" s="37">
        <v>5.0</v>
      </c>
      <c r="AJ12" s="37">
        <v>4.0</v>
      </c>
      <c r="AK12" s="37">
        <v>5.0</v>
      </c>
      <c r="AL12" s="40">
        <v>5.0</v>
      </c>
      <c r="AM12" s="38">
        <v>7.0</v>
      </c>
      <c r="AN12" s="51" t="str">
        <f t="shared" si="1"/>
        <v> None of the above</v>
      </c>
      <c r="AO12" s="37"/>
      <c r="AP12" s="37">
        <v>4.0</v>
      </c>
      <c r="AQ12" s="37">
        <v>4.0</v>
      </c>
      <c r="AR12" s="37">
        <v>5.0</v>
      </c>
      <c r="AS12" s="37">
        <v>5.0</v>
      </c>
      <c r="AT12" s="37">
        <v>5.0</v>
      </c>
      <c r="AU12" s="37">
        <v>5.0</v>
      </c>
      <c r="AV12" s="37" t="s">
        <v>63</v>
      </c>
      <c r="AW12" s="52">
        <v>1.0</v>
      </c>
      <c r="AX12" s="1">
        <v>2.0</v>
      </c>
      <c r="AY12" s="1">
        <v>4.0</v>
      </c>
      <c r="AZ12" s="1">
        <v>5.0</v>
      </c>
      <c r="BC12" s="44" t="str">
        <f t="shared" si="2"/>
        <v> Habitats for marine species, Stabilize shorelines, Are important carbon sinks, Improve fishing</v>
      </c>
      <c r="BD12" s="39" t="s">
        <v>131</v>
      </c>
      <c r="BH12" s="1" t="s">
        <v>133</v>
      </c>
      <c r="BI12" s="1" t="s">
        <v>135</v>
      </c>
      <c r="BJ12" s="1" t="s">
        <v>136</v>
      </c>
      <c r="BK12" s="1" t="s">
        <v>137</v>
      </c>
    </row>
    <row r="13" ht="15.75" customHeight="1">
      <c r="A13" s="39">
        <v>11.0</v>
      </c>
      <c r="B13" s="39" t="s">
        <v>67</v>
      </c>
      <c r="C13" s="37" t="s">
        <v>132</v>
      </c>
      <c r="D13" s="40" t="s">
        <v>44</v>
      </c>
      <c r="E13" s="38" t="s">
        <v>45</v>
      </c>
      <c r="F13" s="37" t="s">
        <v>68</v>
      </c>
      <c r="G13" s="37" t="s">
        <v>47</v>
      </c>
      <c r="H13" s="37" t="s">
        <v>69</v>
      </c>
      <c r="I13" s="37" t="s">
        <v>82</v>
      </c>
      <c r="J13" s="37"/>
      <c r="K13" s="37"/>
      <c r="L13" s="40"/>
      <c r="M13" s="38" t="s">
        <v>112</v>
      </c>
      <c r="N13" s="37"/>
      <c r="O13" s="37" t="s">
        <v>84</v>
      </c>
      <c r="P13" s="37"/>
      <c r="Q13" s="37" t="s">
        <v>71</v>
      </c>
      <c r="R13" s="49" t="str">
        <f t="shared" si="3"/>
        <v> Relaxation, Time in nature, Photography</v>
      </c>
      <c r="S13" s="39"/>
      <c r="T13" s="37" t="s">
        <v>73</v>
      </c>
      <c r="U13" s="37" t="s">
        <v>55</v>
      </c>
      <c r="V13" s="37" t="s">
        <v>138</v>
      </c>
      <c r="W13" s="37">
        <v>3.0</v>
      </c>
      <c r="X13" s="40">
        <v>4.0</v>
      </c>
      <c r="Y13" s="38">
        <v>2.0</v>
      </c>
      <c r="Z13" s="37">
        <v>2.0</v>
      </c>
      <c r="AA13" s="37">
        <v>3.0</v>
      </c>
      <c r="AB13" s="37">
        <v>5.0</v>
      </c>
      <c r="AC13" s="37">
        <v>5.0</v>
      </c>
      <c r="AD13" s="37">
        <v>3.0</v>
      </c>
      <c r="AE13" s="37">
        <v>3.0</v>
      </c>
      <c r="AF13" s="40"/>
      <c r="AG13" s="38">
        <v>4.0</v>
      </c>
      <c r="AH13" s="37">
        <v>5.0</v>
      </c>
      <c r="AI13" s="37">
        <v>5.0</v>
      </c>
      <c r="AJ13" s="37">
        <v>4.0</v>
      </c>
      <c r="AK13" s="37">
        <v>4.0</v>
      </c>
      <c r="AL13" s="40">
        <v>3.0</v>
      </c>
      <c r="AM13" s="38" t="s">
        <v>115</v>
      </c>
      <c r="AN13" s="51" t="str">
        <f t="shared" si="1"/>
        <v> Beach clean or litter collection, Other environmentally friendly activity</v>
      </c>
      <c r="AO13" s="37"/>
      <c r="AP13" s="37">
        <v>3.0</v>
      </c>
      <c r="AQ13" s="37">
        <v>4.0</v>
      </c>
      <c r="AR13" s="37">
        <v>5.0</v>
      </c>
      <c r="AS13" s="37">
        <v>4.0</v>
      </c>
      <c r="AT13" s="37">
        <v>3.0</v>
      </c>
      <c r="AU13" s="37">
        <v>5.0</v>
      </c>
      <c r="AV13" s="37" t="s">
        <v>63</v>
      </c>
      <c r="AW13" s="52">
        <v>1.0</v>
      </c>
      <c r="AX13" s="1">
        <v>2.0</v>
      </c>
      <c r="AY13" s="1">
        <v>4.0</v>
      </c>
      <c r="AZ13" s="1">
        <v>5.0</v>
      </c>
      <c r="BC13" s="44" t="str">
        <f t="shared" si="2"/>
        <v> Habitats for marine species, Stabilize shorelines, Are important carbon sinks, Improve fishing</v>
      </c>
      <c r="BD13" s="39" t="s">
        <v>140</v>
      </c>
      <c r="BH13" s="1" t="s">
        <v>133</v>
      </c>
      <c r="BI13" s="1" t="s">
        <v>135</v>
      </c>
      <c r="BJ13" s="1" t="s">
        <v>136</v>
      </c>
      <c r="BK13" s="1" t="s">
        <v>137</v>
      </c>
    </row>
    <row r="14" ht="15.75" customHeight="1">
      <c r="A14" s="39">
        <v>12.0</v>
      </c>
      <c r="B14" s="39" t="s">
        <v>79</v>
      </c>
      <c r="C14" s="37" t="s">
        <v>80</v>
      </c>
      <c r="D14" s="40" t="s">
        <v>44</v>
      </c>
      <c r="E14" s="38" t="s">
        <v>45</v>
      </c>
      <c r="F14" s="37" t="s">
        <v>68</v>
      </c>
      <c r="G14" s="37" t="s">
        <v>81</v>
      </c>
      <c r="H14" s="37" t="s">
        <v>69</v>
      </c>
      <c r="I14" s="37" t="s">
        <v>82</v>
      </c>
      <c r="J14" s="37"/>
      <c r="K14" s="37"/>
      <c r="L14" s="40"/>
      <c r="M14" s="38" t="s">
        <v>112</v>
      </c>
      <c r="N14" s="37"/>
      <c r="O14" s="37" t="s">
        <v>52</v>
      </c>
      <c r="P14" s="37"/>
      <c r="Q14" s="37" t="s">
        <v>92</v>
      </c>
      <c r="R14" s="49" t="str">
        <f t="shared" si="3"/>
        <v> Relaxation, Time in nature</v>
      </c>
      <c r="S14" s="39"/>
      <c r="T14" s="37" t="s">
        <v>114</v>
      </c>
      <c r="U14" s="37" t="s">
        <v>99</v>
      </c>
      <c r="V14" s="37" t="s">
        <v>56</v>
      </c>
      <c r="W14" s="37">
        <v>4.0</v>
      </c>
      <c r="X14" s="40">
        <v>3.0</v>
      </c>
      <c r="Y14" s="38">
        <v>3.0</v>
      </c>
      <c r="Z14" s="37">
        <v>2.0</v>
      </c>
      <c r="AA14" s="37">
        <v>3.0</v>
      </c>
      <c r="AB14" s="37">
        <v>5.0</v>
      </c>
      <c r="AC14" s="37">
        <v>4.0</v>
      </c>
      <c r="AD14" s="37">
        <v>4.0</v>
      </c>
      <c r="AE14" s="37">
        <v>3.0</v>
      </c>
      <c r="AF14" s="40"/>
      <c r="AG14" s="38">
        <v>5.0</v>
      </c>
      <c r="AH14" s="37">
        <v>5.0</v>
      </c>
      <c r="AI14" s="37">
        <v>5.0</v>
      </c>
      <c r="AJ14" s="37">
        <v>4.0</v>
      </c>
      <c r="AK14" s="37">
        <v>4.0</v>
      </c>
      <c r="AL14" s="40">
        <v>4.0</v>
      </c>
      <c r="AM14" s="38">
        <v>3.0</v>
      </c>
      <c r="AN14" s="51" t="str">
        <f t="shared" si="1"/>
        <v> Beach clean or litter collection</v>
      </c>
      <c r="AO14" s="37"/>
      <c r="AP14" s="37">
        <v>4.0</v>
      </c>
      <c r="AQ14" s="37">
        <v>2.0</v>
      </c>
      <c r="AR14" s="37">
        <v>5.0</v>
      </c>
      <c r="AS14" s="37">
        <v>4.0</v>
      </c>
      <c r="AT14" s="37">
        <v>4.0</v>
      </c>
      <c r="AU14" s="37">
        <v>5.0</v>
      </c>
      <c r="AV14" s="37" t="s">
        <v>63</v>
      </c>
      <c r="AW14" s="52">
        <v>1.0</v>
      </c>
      <c r="AX14" s="1">
        <v>2.0</v>
      </c>
      <c r="AY14" s="1">
        <v>4.0</v>
      </c>
      <c r="AZ14" s="1">
        <v>5.0</v>
      </c>
      <c r="BC14" s="44" t="str">
        <f t="shared" si="2"/>
        <v> Habitats for marine species, Stabilize shorelines, Are important carbon sinks, Improve fishing</v>
      </c>
      <c r="BD14" s="39" t="s">
        <v>142</v>
      </c>
      <c r="BH14" s="1" t="s">
        <v>133</v>
      </c>
      <c r="BI14" s="1" t="s">
        <v>135</v>
      </c>
      <c r="BJ14" s="1" t="s">
        <v>136</v>
      </c>
      <c r="BK14" s="1" t="s">
        <v>137</v>
      </c>
    </row>
    <row r="15" ht="15.75" customHeight="1">
      <c r="A15" s="39">
        <v>13.0</v>
      </c>
      <c r="B15" s="39" t="s">
        <v>67</v>
      </c>
      <c r="C15" s="37" t="s">
        <v>143</v>
      </c>
      <c r="D15" s="40" t="s">
        <v>44</v>
      </c>
      <c r="E15" s="38" t="s">
        <v>45</v>
      </c>
      <c r="F15" s="37" t="s">
        <v>68</v>
      </c>
      <c r="G15" s="37" t="s">
        <v>47</v>
      </c>
      <c r="H15" s="37" t="s">
        <v>97</v>
      </c>
      <c r="I15" s="37" t="s">
        <v>49</v>
      </c>
      <c r="J15" s="37"/>
      <c r="K15" s="37"/>
      <c r="L15" s="40"/>
      <c r="M15" s="38" t="s">
        <v>112</v>
      </c>
      <c r="N15" s="37"/>
      <c r="O15" s="37" t="s">
        <v>84</v>
      </c>
      <c r="P15" s="37"/>
      <c r="Q15" s="37" t="s">
        <v>144</v>
      </c>
      <c r="R15" s="49" t="str">
        <f t="shared" si="3"/>
        <v> Relaxation, Photography</v>
      </c>
      <c r="S15" s="39"/>
      <c r="T15" s="37" t="s">
        <v>146</v>
      </c>
      <c r="U15" s="37" t="s">
        <v>74</v>
      </c>
      <c r="V15" s="37" t="s">
        <v>56</v>
      </c>
      <c r="W15" s="37">
        <v>4.0</v>
      </c>
      <c r="X15" s="40">
        <v>5.0</v>
      </c>
      <c r="Y15" s="38">
        <v>4.0</v>
      </c>
      <c r="Z15" s="37">
        <v>4.0</v>
      </c>
      <c r="AA15" s="37">
        <v>4.0</v>
      </c>
      <c r="AB15" s="37">
        <v>5.0</v>
      </c>
      <c r="AC15" s="37">
        <v>5.0</v>
      </c>
      <c r="AD15" s="37">
        <v>4.0</v>
      </c>
      <c r="AE15" s="37">
        <v>4.0</v>
      </c>
      <c r="AF15" s="40"/>
      <c r="AG15" s="38">
        <v>5.0</v>
      </c>
      <c r="AH15" s="37">
        <v>5.0</v>
      </c>
      <c r="AI15" s="37">
        <v>5.0</v>
      </c>
      <c r="AJ15" s="37">
        <v>5.0</v>
      </c>
      <c r="AK15" s="37">
        <v>5.0</v>
      </c>
      <c r="AL15" s="40">
        <v>4.0</v>
      </c>
      <c r="AM15" s="38" t="s">
        <v>61</v>
      </c>
      <c r="AN15" s="51" t="str">
        <f t="shared" si="1"/>
        <v> Beach clean or litter collection, Do voluntary environmental work</v>
      </c>
      <c r="AO15" s="37"/>
      <c r="AP15" s="37">
        <v>2.0</v>
      </c>
      <c r="AQ15" s="37">
        <v>3.0</v>
      </c>
      <c r="AR15" s="37">
        <v>5.0</v>
      </c>
      <c r="AS15" s="37">
        <v>5.0</v>
      </c>
      <c r="AT15" s="37">
        <v>5.0</v>
      </c>
      <c r="AU15" s="37">
        <v>5.0</v>
      </c>
      <c r="AV15" s="37" t="s">
        <v>63</v>
      </c>
      <c r="AW15" s="52">
        <v>1.0</v>
      </c>
      <c r="AX15" s="1">
        <v>2.0</v>
      </c>
      <c r="AY15" s="1">
        <v>4.0</v>
      </c>
      <c r="AZ15" s="1">
        <v>5.0</v>
      </c>
      <c r="BC15" s="44" t="str">
        <f t="shared" si="2"/>
        <v> Habitats for marine species, Stabilize shorelines, Are important carbon sinks, Improve fishing</v>
      </c>
      <c r="BD15" s="39" t="s">
        <v>147</v>
      </c>
      <c r="BH15" s="1" t="s">
        <v>133</v>
      </c>
      <c r="BI15" s="1" t="s">
        <v>135</v>
      </c>
      <c r="BJ15" s="1" t="s">
        <v>136</v>
      </c>
      <c r="BK15" s="1" t="s">
        <v>137</v>
      </c>
    </row>
    <row r="16" ht="15.75" customHeight="1">
      <c r="A16" s="39">
        <v>14.0</v>
      </c>
      <c r="B16" s="39" t="s">
        <v>67</v>
      </c>
      <c r="C16" s="37" t="s">
        <v>132</v>
      </c>
      <c r="D16" s="40" t="s">
        <v>44</v>
      </c>
      <c r="E16" s="38" t="s">
        <v>45</v>
      </c>
      <c r="F16" s="37" t="s">
        <v>90</v>
      </c>
      <c r="G16" s="37" t="s">
        <v>47</v>
      </c>
      <c r="H16" s="37" t="s">
        <v>148</v>
      </c>
      <c r="I16" s="37" t="s">
        <v>91</v>
      </c>
      <c r="J16" s="37"/>
      <c r="K16" s="37" t="s">
        <v>91</v>
      </c>
      <c r="L16" s="40"/>
      <c r="M16" s="38" t="s">
        <v>112</v>
      </c>
      <c r="N16" s="37"/>
      <c r="O16" s="37" t="s">
        <v>52</v>
      </c>
      <c r="P16" s="37"/>
      <c r="Q16" s="37" t="s">
        <v>71</v>
      </c>
      <c r="R16" s="49" t="str">
        <f t="shared" ref="R16:R52" si="4">SUBSTITUTE(SUBSTITUTE(SUBSTITUTE(SUBSTITUTE(Q16,"1"," Relaxation"),"5"," Time in nature"),"7"," Photography"),"2"," Bird watching")</f>
        <v> Relaxation, Time in nature, Photography</v>
      </c>
      <c r="S16" s="39"/>
      <c r="T16" s="37" t="s">
        <v>54</v>
      </c>
      <c r="U16" s="37" t="s">
        <v>55</v>
      </c>
      <c r="V16" s="37" t="s">
        <v>56</v>
      </c>
      <c r="W16" s="37">
        <v>4.0</v>
      </c>
      <c r="X16" s="40">
        <v>5.0</v>
      </c>
      <c r="Y16" s="38">
        <v>3.0</v>
      </c>
      <c r="Z16" s="37">
        <v>4.0</v>
      </c>
      <c r="AA16" s="37">
        <v>4.0</v>
      </c>
      <c r="AB16" s="37">
        <v>4.0</v>
      </c>
      <c r="AC16" s="37">
        <v>4.0</v>
      </c>
      <c r="AD16" s="37">
        <v>4.0</v>
      </c>
      <c r="AE16" s="37">
        <v>3.0</v>
      </c>
      <c r="AF16" s="40"/>
      <c r="AG16" s="38">
        <v>4.0</v>
      </c>
      <c r="AH16" s="37">
        <v>5.0</v>
      </c>
      <c r="AI16" s="37">
        <v>5.0</v>
      </c>
      <c r="AJ16" s="37">
        <v>5.0</v>
      </c>
      <c r="AK16" s="37">
        <v>5.0</v>
      </c>
      <c r="AL16" s="40">
        <v>4.0</v>
      </c>
      <c r="AM16" s="38" t="s">
        <v>149</v>
      </c>
      <c r="AN16" s="51" t="str">
        <f t="shared" si="1"/>
        <v> Beach clean or litter collection, Do voluntary environmental work, Other environmentally friendly activity</v>
      </c>
      <c r="AO16" s="37"/>
      <c r="AP16" s="37">
        <v>4.0</v>
      </c>
      <c r="AQ16" s="37">
        <v>4.0</v>
      </c>
      <c r="AR16" s="37">
        <v>5.0</v>
      </c>
      <c r="AS16" s="37">
        <v>5.0</v>
      </c>
      <c r="AT16" s="37">
        <v>5.0</v>
      </c>
      <c r="AU16" s="37">
        <v>5.0</v>
      </c>
      <c r="AV16" s="37" t="s">
        <v>63</v>
      </c>
      <c r="AW16" s="52">
        <v>1.0</v>
      </c>
      <c r="AX16" s="1">
        <v>2.0</v>
      </c>
      <c r="AY16" s="1">
        <v>4.0</v>
      </c>
      <c r="AZ16" s="1">
        <v>5.0</v>
      </c>
      <c r="BC16" s="44" t="str">
        <f t="shared" si="2"/>
        <v> Habitats for marine species, Stabilize shorelines, Are important carbon sinks, Improve fishing</v>
      </c>
      <c r="BD16" s="39" t="s">
        <v>151</v>
      </c>
      <c r="BH16" s="1" t="s">
        <v>133</v>
      </c>
      <c r="BI16" s="1" t="s">
        <v>135</v>
      </c>
      <c r="BJ16" s="1" t="s">
        <v>136</v>
      </c>
      <c r="BK16" s="1" t="s">
        <v>137</v>
      </c>
    </row>
    <row r="17" ht="15.75" customHeight="1">
      <c r="A17" s="39">
        <v>15.0</v>
      </c>
      <c r="B17" s="39" t="s">
        <v>67</v>
      </c>
      <c r="C17" s="37" t="s">
        <v>187</v>
      </c>
      <c r="D17" s="40" t="s">
        <v>44</v>
      </c>
      <c r="E17" s="38" t="s">
        <v>45</v>
      </c>
      <c r="F17" s="37" t="s">
        <v>90</v>
      </c>
      <c r="G17" s="37"/>
      <c r="H17" s="37" t="s">
        <v>69</v>
      </c>
      <c r="I17" s="37" t="s">
        <v>98</v>
      </c>
      <c r="J17" s="37" t="s">
        <v>188</v>
      </c>
      <c r="K17" s="37"/>
      <c r="L17" s="40"/>
      <c r="M17" s="38" t="s">
        <v>51</v>
      </c>
      <c r="N17" s="37"/>
      <c r="O17" s="37" t="s">
        <v>52</v>
      </c>
      <c r="P17" s="37"/>
      <c r="Q17" s="37" t="s">
        <v>144</v>
      </c>
      <c r="R17" s="49" t="str">
        <f t="shared" si="4"/>
        <v> Relaxation, Photography</v>
      </c>
      <c r="S17" s="39"/>
      <c r="T17" s="37" t="s">
        <v>73</v>
      </c>
      <c r="U17" s="37" t="s">
        <v>74</v>
      </c>
      <c r="V17" s="37" t="s">
        <v>56</v>
      </c>
      <c r="W17" s="37">
        <v>2.0</v>
      </c>
      <c r="X17" s="40">
        <v>2.0</v>
      </c>
      <c r="Y17" s="38">
        <v>5.0</v>
      </c>
      <c r="Z17" s="37">
        <v>3.0</v>
      </c>
      <c r="AA17" s="37">
        <v>4.0</v>
      </c>
      <c r="AB17" s="37">
        <v>5.0</v>
      </c>
      <c r="AC17" s="37">
        <v>5.0</v>
      </c>
      <c r="AD17" s="37">
        <v>4.0</v>
      </c>
      <c r="AE17" s="37">
        <v>5.0</v>
      </c>
      <c r="AF17" s="40"/>
      <c r="AG17" s="38">
        <v>4.0</v>
      </c>
      <c r="AH17" s="37">
        <v>5.0</v>
      </c>
      <c r="AI17" s="37">
        <v>4.0</v>
      </c>
      <c r="AJ17" s="37">
        <v>5.0</v>
      </c>
      <c r="AK17" s="37">
        <v>5.0</v>
      </c>
      <c r="AL17" s="40">
        <v>4.0</v>
      </c>
      <c r="AM17" s="38"/>
      <c r="AN17" s="51" t="str">
        <f t="shared" si="1"/>
        <v/>
      </c>
      <c r="AO17" s="37"/>
      <c r="AP17" s="37">
        <v>1.0</v>
      </c>
      <c r="AQ17" s="37">
        <v>1.0</v>
      </c>
      <c r="AR17" s="37">
        <v>5.0</v>
      </c>
      <c r="AS17" s="37">
        <v>4.0</v>
      </c>
      <c r="AT17" s="37">
        <v>5.0</v>
      </c>
      <c r="AU17" s="37">
        <v>5.0</v>
      </c>
      <c r="AV17" s="37" t="s">
        <v>189</v>
      </c>
      <c r="AW17" s="52">
        <v>1.0</v>
      </c>
      <c r="AX17" s="1">
        <v>2.0</v>
      </c>
      <c r="BC17" s="44" t="str">
        <f t="shared" si="2"/>
        <v> Habitats for marine species, Stabilize shorelines</v>
      </c>
      <c r="BD17" s="39"/>
      <c r="BH17" s="1" t="s">
        <v>133</v>
      </c>
      <c r="BI17" s="1" t="s">
        <v>135</v>
      </c>
    </row>
    <row r="18" ht="15.75" customHeight="1">
      <c r="A18" s="39">
        <v>16.0</v>
      </c>
      <c r="B18" s="39" t="s">
        <v>79</v>
      </c>
      <c r="C18" s="37" t="s">
        <v>80</v>
      </c>
      <c r="D18" s="40" t="s">
        <v>44</v>
      </c>
      <c r="E18" s="38" t="s">
        <v>45</v>
      </c>
      <c r="F18" s="37" t="s">
        <v>68</v>
      </c>
      <c r="G18" s="37" t="s">
        <v>47</v>
      </c>
      <c r="H18" s="37" t="s">
        <v>69</v>
      </c>
      <c r="I18" s="37" t="s">
        <v>82</v>
      </c>
      <c r="J18" s="37"/>
      <c r="K18" s="37" t="s">
        <v>82</v>
      </c>
      <c r="L18" s="40"/>
      <c r="M18" s="38" t="s">
        <v>112</v>
      </c>
      <c r="N18" s="37"/>
      <c r="O18" s="37" t="s">
        <v>84</v>
      </c>
      <c r="P18" s="37"/>
      <c r="Q18" s="37" t="s">
        <v>57</v>
      </c>
      <c r="R18" s="49" t="str">
        <f t="shared" si="4"/>
        <v>Relaxation</v>
      </c>
      <c r="S18" s="39"/>
      <c r="T18" s="37" t="s">
        <v>54</v>
      </c>
      <c r="U18" s="37" t="s">
        <v>55</v>
      </c>
      <c r="V18" s="37" t="s">
        <v>56</v>
      </c>
      <c r="W18" s="37">
        <v>5.0</v>
      </c>
      <c r="X18" s="40">
        <v>5.0</v>
      </c>
      <c r="Y18" s="38">
        <v>4.0</v>
      </c>
      <c r="Z18" s="37">
        <v>4.0</v>
      </c>
      <c r="AA18" s="37">
        <v>4.0</v>
      </c>
      <c r="AB18" s="37">
        <v>5.0</v>
      </c>
      <c r="AC18" s="37">
        <v>3.0</v>
      </c>
      <c r="AD18" s="37">
        <v>4.0</v>
      </c>
      <c r="AE18" s="37">
        <v>2.0</v>
      </c>
      <c r="AF18" s="40"/>
      <c r="AG18" s="38">
        <v>5.0</v>
      </c>
      <c r="AH18" s="37">
        <v>5.0</v>
      </c>
      <c r="AI18" s="37">
        <v>5.0</v>
      </c>
      <c r="AJ18" s="37">
        <v>5.0</v>
      </c>
      <c r="AK18" s="37">
        <v>4.0</v>
      </c>
      <c r="AL18" s="40">
        <v>5.0</v>
      </c>
      <c r="AM18" s="38">
        <v>4.0</v>
      </c>
      <c r="AN18" s="51" t="str">
        <f t="shared" si="1"/>
        <v> Donate money to an environmental cause</v>
      </c>
      <c r="AO18" s="37"/>
      <c r="AP18" s="37">
        <v>5.0</v>
      </c>
      <c r="AQ18" s="37">
        <v>4.0</v>
      </c>
      <c r="AR18" s="37">
        <v>5.0</v>
      </c>
      <c r="AS18" s="37">
        <v>5.0</v>
      </c>
      <c r="AT18" s="37">
        <v>5.0</v>
      </c>
      <c r="AU18" s="37">
        <v>5.0</v>
      </c>
      <c r="AV18" s="37" t="s">
        <v>153</v>
      </c>
      <c r="AW18" s="52">
        <v>1.0</v>
      </c>
      <c r="AX18" s="1">
        <v>2.0</v>
      </c>
      <c r="AY18" s="1">
        <v>3.0</v>
      </c>
      <c r="AZ18" s="1">
        <v>4.0</v>
      </c>
      <c r="BA18" s="1">
        <v>5.0</v>
      </c>
      <c r="BB18" s="1">
        <v>6.0</v>
      </c>
      <c r="BC18" s="44" t="str">
        <f t="shared" si="2"/>
        <v> Habitats for marine species, Stabilize shorelines, Not important for coastal ecosystem health, Are important carbon sinks, Improve fishing, Can be harmful to human health</v>
      </c>
      <c r="BD18" s="39" t="s">
        <v>155</v>
      </c>
      <c r="BH18" s="1" t="s">
        <v>133</v>
      </c>
      <c r="BI18" s="1" t="s">
        <v>135</v>
      </c>
      <c r="BJ18" s="1" t="s">
        <v>190</v>
      </c>
      <c r="BK18" s="1" t="s">
        <v>136</v>
      </c>
      <c r="BL18" s="1" t="s">
        <v>137</v>
      </c>
      <c r="BM18" s="1" t="s">
        <v>191</v>
      </c>
    </row>
    <row r="19" ht="15.75" customHeight="1">
      <c r="A19" s="39">
        <v>17.0</v>
      </c>
      <c r="B19" s="39" t="s">
        <v>79</v>
      </c>
      <c r="C19" s="37" t="s">
        <v>80</v>
      </c>
      <c r="D19" s="40" t="s">
        <v>44</v>
      </c>
      <c r="E19" s="38" t="s">
        <v>45</v>
      </c>
      <c r="F19" s="37" t="s">
        <v>68</v>
      </c>
      <c r="G19" s="37" t="s">
        <v>81</v>
      </c>
      <c r="H19" s="37" t="s">
        <v>69</v>
      </c>
      <c r="I19" s="37" t="s">
        <v>82</v>
      </c>
      <c r="J19" s="37"/>
      <c r="K19" s="37" t="s">
        <v>82</v>
      </c>
      <c r="L19" s="40"/>
      <c r="M19" s="38" t="s">
        <v>112</v>
      </c>
      <c r="N19" s="37"/>
      <c r="O19" s="37" t="s">
        <v>84</v>
      </c>
      <c r="P19" s="37"/>
      <c r="Q19" s="37" t="s">
        <v>57</v>
      </c>
      <c r="R19" s="49" t="str">
        <f t="shared" si="4"/>
        <v>Relaxation</v>
      </c>
      <c r="S19" s="39"/>
      <c r="T19" s="37" t="s">
        <v>114</v>
      </c>
      <c r="U19" s="37" t="s">
        <v>55</v>
      </c>
      <c r="V19" s="37" t="s">
        <v>56</v>
      </c>
      <c r="W19" s="37">
        <v>5.0</v>
      </c>
      <c r="X19" s="40">
        <v>5.0</v>
      </c>
      <c r="Y19" s="38">
        <v>4.0</v>
      </c>
      <c r="Z19" s="37">
        <v>4.0</v>
      </c>
      <c r="AA19" s="37">
        <v>4.0</v>
      </c>
      <c r="AB19" s="37">
        <v>4.0</v>
      </c>
      <c r="AC19" s="37">
        <v>5.0</v>
      </c>
      <c r="AD19" s="37">
        <v>4.0</v>
      </c>
      <c r="AE19" s="37">
        <v>4.0</v>
      </c>
      <c r="AF19" s="40"/>
      <c r="AG19" s="38">
        <v>5.0</v>
      </c>
      <c r="AH19" s="37">
        <v>5.0</v>
      </c>
      <c r="AI19" s="37">
        <v>4.0</v>
      </c>
      <c r="AJ19" s="37">
        <v>5.0</v>
      </c>
      <c r="AK19" s="37">
        <v>5.0</v>
      </c>
      <c r="AL19" s="40">
        <v>5.0</v>
      </c>
      <c r="AM19" s="38">
        <v>4.0</v>
      </c>
      <c r="AN19" s="51" t="str">
        <f t="shared" si="1"/>
        <v> Donate money to an environmental cause</v>
      </c>
      <c r="AO19" s="37"/>
      <c r="AP19" s="37">
        <v>5.0</v>
      </c>
      <c r="AQ19" s="37">
        <v>4.0</v>
      </c>
      <c r="AR19" s="37">
        <v>4.0</v>
      </c>
      <c r="AS19" s="37">
        <v>5.0</v>
      </c>
      <c r="AT19" s="37">
        <v>4.0</v>
      </c>
      <c r="AU19" s="37">
        <v>5.0</v>
      </c>
      <c r="AV19" s="37" t="s">
        <v>153</v>
      </c>
      <c r="AW19" s="52">
        <v>1.0</v>
      </c>
      <c r="AX19" s="1">
        <v>2.0</v>
      </c>
      <c r="AY19" s="1">
        <v>3.0</v>
      </c>
      <c r="AZ19" s="1">
        <v>4.0</v>
      </c>
      <c r="BA19" s="1">
        <v>5.0</v>
      </c>
      <c r="BB19" s="1">
        <v>6.0</v>
      </c>
      <c r="BC19" s="44" t="str">
        <f t="shared" si="2"/>
        <v> Habitats for marine species, Stabilize shorelines, Not important for coastal ecosystem health, Are important carbon sinks, Improve fishing, Can be harmful to human health</v>
      </c>
      <c r="BD19" s="39" t="s">
        <v>156</v>
      </c>
      <c r="BH19" s="1" t="s">
        <v>133</v>
      </c>
      <c r="BI19" s="1" t="s">
        <v>135</v>
      </c>
      <c r="BJ19" s="1" t="s">
        <v>190</v>
      </c>
      <c r="BK19" s="1" t="s">
        <v>136</v>
      </c>
      <c r="BL19" s="1" t="s">
        <v>137</v>
      </c>
      <c r="BM19" s="1" t="s">
        <v>191</v>
      </c>
    </row>
    <row r="20" ht="15.75" customHeight="1">
      <c r="A20" s="39">
        <v>18.0</v>
      </c>
      <c r="B20" s="39"/>
      <c r="C20" s="37"/>
      <c r="D20" s="40" t="s">
        <v>44</v>
      </c>
      <c r="E20" s="38" t="s">
        <v>45</v>
      </c>
      <c r="F20" s="37" t="s">
        <v>68</v>
      </c>
      <c r="G20" s="37" t="s">
        <v>81</v>
      </c>
      <c r="H20" s="37" t="s">
        <v>69</v>
      </c>
      <c r="I20" s="37" t="s">
        <v>82</v>
      </c>
      <c r="J20" s="37"/>
      <c r="K20" s="37" t="s">
        <v>10</v>
      </c>
      <c r="L20" s="40" t="s">
        <v>157</v>
      </c>
      <c r="M20" s="38" t="s">
        <v>112</v>
      </c>
      <c r="N20" s="37"/>
      <c r="O20" s="37" t="s">
        <v>52</v>
      </c>
      <c r="P20" s="37"/>
      <c r="Q20" s="37" t="s">
        <v>59</v>
      </c>
      <c r="R20" s="49" t="str">
        <f t="shared" si="4"/>
        <v>Photography (including for social media)</v>
      </c>
      <c r="S20" s="39"/>
      <c r="T20" s="37" t="s">
        <v>54</v>
      </c>
      <c r="U20" s="37" t="s">
        <v>55</v>
      </c>
      <c r="V20" s="37" t="s">
        <v>56</v>
      </c>
      <c r="W20" s="37">
        <v>5.0</v>
      </c>
      <c r="X20" s="40">
        <v>5.0</v>
      </c>
      <c r="Y20" s="38">
        <v>4.0</v>
      </c>
      <c r="Z20" s="37">
        <v>3.0</v>
      </c>
      <c r="AA20" s="37">
        <v>4.0</v>
      </c>
      <c r="AB20" s="37">
        <v>5.0</v>
      </c>
      <c r="AC20" s="37">
        <v>5.0</v>
      </c>
      <c r="AD20" s="37">
        <v>5.0</v>
      </c>
      <c r="AE20" s="37">
        <v>5.0</v>
      </c>
      <c r="AF20" s="40">
        <v>3.0</v>
      </c>
      <c r="AG20" s="38">
        <v>5.0</v>
      </c>
      <c r="AH20" s="37">
        <v>3.0</v>
      </c>
      <c r="AI20" s="37">
        <v>4.0</v>
      </c>
      <c r="AJ20" s="37">
        <v>5.0</v>
      </c>
      <c r="AK20" s="37">
        <v>4.0</v>
      </c>
      <c r="AL20" s="40">
        <v>5.0</v>
      </c>
      <c r="AM20" s="38">
        <v>7.0</v>
      </c>
      <c r="AN20" s="51" t="str">
        <f t="shared" si="1"/>
        <v> None of the above</v>
      </c>
      <c r="AO20" s="37"/>
      <c r="AP20" s="37">
        <v>2.0</v>
      </c>
      <c r="AQ20" s="37">
        <v>2.0</v>
      </c>
      <c r="AR20" s="37">
        <v>5.0</v>
      </c>
      <c r="AS20" s="37">
        <v>5.0</v>
      </c>
      <c r="AT20" s="37">
        <v>5.0</v>
      </c>
      <c r="AU20" s="37">
        <v>5.0</v>
      </c>
      <c r="AV20" s="37" t="s">
        <v>63</v>
      </c>
      <c r="AW20" s="52">
        <v>1.0</v>
      </c>
      <c r="AX20" s="1">
        <v>2.0</v>
      </c>
      <c r="AY20" s="1">
        <v>4.0</v>
      </c>
      <c r="AZ20" s="1">
        <v>5.0</v>
      </c>
      <c r="BC20" s="44" t="str">
        <f t="shared" si="2"/>
        <v> Habitats for marine species, Stabilize shorelines, Are important carbon sinks, Improve fishing</v>
      </c>
      <c r="BD20" s="39" t="s">
        <v>158</v>
      </c>
      <c r="BH20" s="1" t="s">
        <v>133</v>
      </c>
      <c r="BI20" s="1" t="s">
        <v>135</v>
      </c>
      <c r="BJ20" s="1" t="s">
        <v>136</v>
      </c>
      <c r="BK20" s="1" t="s">
        <v>137</v>
      </c>
    </row>
    <row r="21" ht="15.75" customHeight="1">
      <c r="A21" s="39">
        <v>19.0</v>
      </c>
      <c r="B21" s="39" t="s">
        <v>79</v>
      </c>
      <c r="C21" s="37"/>
      <c r="D21" s="40" t="s">
        <v>44</v>
      </c>
      <c r="E21" s="38" t="s">
        <v>45</v>
      </c>
      <c r="F21" s="37" t="s">
        <v>68</v>
      </c>
      <c r="G21" s="37" t="s">
        <v>47</v>
      </c>
      <c r="H21" s="37" t="s">
        <v>97</v>
      </c>
      <c r="I21" s="37" t="s">
        <v>82</v>
      </c>
      <c r="J21" s="37"/>
      <c r="K21" s="37" t="s">
        <v>82</v>
      </c>
      <c r="L21" s="40"/>
      <c r="M21" s="38" t="s">
        <v>112</v>
      </c>
      <c r="N21" s="37"/>
      <c r="O21" s="37" t="s">
        <v>84</v>
      </c>
      <c r="P21" s="37"/>
      <c r="Q21" s="37" t="s">
        <v>144</v>
      </c>
      <c r="R21" s="49" t="str">
        <f t="shared" si="4"/>
        <v> Relaxation, Photography</v>
      </c>
      <c r="S21" s="39"/>
      <c r="T21" s="37" t="s">
        <v>73</v>
      </c>
      <c r="U21" s="37" t="s">
        <v>74</v>
      </c>
      <c r="V21" s="37" t="s">
        <v>138</v>
      </c>
      <c r="W21" s="37">
        <v>4.0</v>
      </c>
      <c r="X21" s="40">
        <v>4.0</v>
      </c>
      <c r="Y21" s="38">
        <v>5.0</v>
      </c>
      <c r="Z21" s="37">
        <v>5.0</v>
      </c>
      <c r="AA21" s="37">
        <v>5.0</v>
      </c>
      <c r="AB21" s="37">
        <v>5.0</v>
      </c>
      <c r="AC21" s="37">
        <v>5.0</v>
      </c>
      <c r="AD21" s="37">
        <v>5.0</v>
      </c>
      <c r="AE21" s="37">
        <v>5.0</v>
      </c>
      <c r="AF21" s="40">
        <v>5.0</v>
      </c>
      <c r="AG21" s="38">
        <v>4.0</v>
      </c>
      <c r="AH21" s="37">
        <v>4.0</v>
      </c>
      <c r="AI21" s="37">
        <v>4.0</v>
      </c>
      <c r="AJ21" s="37">
        <v>4.0</v>
      </c>
      <c r="AK21" s="37">
        <v>4.0</v>
      </c>
      <c r="AL21" s="40">
        <v>4.0</v>
      </c>
      <c r="AM21" s="38" t="s">
        <v>61</v>
      </c>
      <c r="AN21" s="51" t="str">
        <f t="shared" si="1"/>
        <v> Beach clean or litter collection, Do voluntary environmental work</v>
      </c>
      <c r="AO21" s="37"/>
      <c r="AP21" s="37">
        <v>4.0</v>
      </c>
      <c r="AQ21" s="37">
        <v>4.0</v>
      </c>
      <c r="AR21" s="37">
        <v>4.0</v>
      </c>
      <c r="AS21" s="37">
        <v>4.0</v>
      </c>
      <c r="AT21" s="37">
        <v>4.0</v>
      </c>
      <c r="AU21" s="37">
        <v>4.0</v>
      </c>
      <c r="AV21" s="37" t="s">
        <v>192</v>
      </c>
      <c r="AW21" s="52">
        <v>2.0</v>
      </c>
      <c r="AX21" s="1">
        <v>4.0</v>
      </c>
      <c r="AY21" s="1">
        <v>5.0</v>
      </c>
      <c r="BC21" s="44" t="str">
        <f t="shared" si="2"/>
        <v> Stabilize shorelines, Are important carbon sinks, Improve fishing</v>
      </c>
      <c r="BD21" s="39"/>
      <c r="BH21" s="1" t="s">
        <v>135</v>
      </c>
      <c r="BI21" s="1" t="s">
        <v>136</v>
      </c>
      <c r="BJ21" s="1" t="s">
        <v>137</v>
      </c>
    </row>
    <row r="22" ht="15.75" customHeight="1">
      <c r="A22" s="39">
        <v>20.0</v>
      </c>
      <c r="B22" s="39"/>
      <c r="C22" s="37"/>
      <c r="D22" s="40" t="s">
        <v>44</v>
      </c>
      <c r="E22" s="38" t="s">
        <v>45</v>
      </c>
      <c r="F22" s="37" t="s">
        <v>159</v>
      </c>
      <c r="G22" s="37" t="s">
        <v>81</v>
      </c>
      <c r="H22" s="37" t="s">
        <v>148</v>
      </c>
      <c r="I22" s="37" t="s">
        <v>10</v>
      </c>
      <c r="J22" s="37" t="s">
        <v>160</v>
      </c>
      <c r="K22" s="37" t="s">
        <v>91</v>
      </c>
      <c r="L22" s="40" t="s">
        <v>161</v>
      </c>
      <c r="M22" s="38" t="s">
        <v>51</v>
      </c>
      <c r="N22" s="37"/>
      <c r="O22" s="37" t="s">
        <v>84</v>
      </c>
      <c r="P22" s="37"/>
      <c r="Q22" s="37" t="s">
        <v>58</v>
      </c>
      <c r="R22" s="49" t="str">
        <f t="shared" si="4"/>
        <v>Time in nature/enjoying nature</v>
      </c>
      <c r="S22" s="39"/>
      <c r="T22" s="37" t="s">
        <v>73</v>
      </c>
      <c r="U22" s="37" t="s">
        <v>55</v>
      </c>
      <c r="V22" s="37" t="s">
        <v>56</v>
      </c>
      <c r="W22" s="37">
        <v>2.0</v>
      </c>
      <c r="X22" s="40">
        <v>5.0</v>
      </c>
      <c r="Y22" s="38">
        <v>2.0</v>
      </c>
      <c r="Z22" s="37">
        <v>3.0</v>
      </c>
      <c r="AA22" s="37">
        <v>4.0</v>
      </c>
      <c r="AB22" s="37">
        <v>5.0</v>
      </c>
      <c r="AC22" s="37">
        <v>5.0</v>
      </c>
      <c r="AD22" s="37">
        <v>3.0</v>
      </c>
      <c r="AE22" s="37">
        <v>5.0</v>
      </c>
      <c r="AF22" s="40">
        <v>1.0</v>
      </c>
      <c r="AG22" s="38">
        <v>4.0</v>
      </c>
      <c r="AH22" s="37">
        <v>5.0</v>
      </c>
      <c r="AI22" s="37">
        <v>4.0</v>
      </c>
      <c r="AJ22" s="37">
        <v>5.0</v>
      </c>
      <c r="AK22" s="37">
        <v>5.0</v>
      </c>
      <c r="AL22" s="40">
        <v>4.0</v>
      </c>
      <c r="AM22" s="38" t="s">
        <v>163</v>
      </c>
      <c r="AN22" s="51" t="str">
        <f t="shared" si="1"/>
        <v> Seek environmental information, Attend public DENR meetings, Beach clean or litter collection, Do voluntary environmental work</v>
      </c>
      <c r="AO22" s="37"/>
      <c r="AP22" s="37">
        <v>2.0</v>
      </c>
      <c r="AQ22" s="37">
        <v>1.0</v>
      </c>
      <c r="AR22" s="37">
        <v>5.0</v>
      </c>
      <c r="AS22" s="37">
        <v>5.0</v>
      </c>
      <c r="AT22" s="37">
        <v>5.0</v>
      </c>
      <c r="AU22" s="37">
        <v>5.0</v>
      </c>
      <c r="AV22" s="37" t="s">
        <v>63</v>
      </c>
      <c r="AW22" s="52">
        <v>1.0</v>
      </c>
      <c r="AX22" s="1">
        <v>2.0</v>
      </c>
      <c r="AY22" s="1">
        <v>4.0</v>
      </c>
      <c r="AZ22" s="1">
        <v>5.0</v>
      </c>
      <c r="BC22" s="44" t="str">
        <f t="shared" si="2"/>
        <v> Habitats for marine species, Stabilize shorelines, Are important carbon sinks, Improve fishing</v>
      </c>
      <c r="BD22" s="39" t="s">
        <v>165</v>
      </c>
      <c r="BH22" s="1" t="s">
        <v>133</v>
      </c>
      <c r="BI22" s="1" t="s">
        <v>135</v>
      </c>
      <c r="BJ22" s="1" t="s">
        <v>136</v>
      </c>
      <c r="BK22" s="1" t="s">
        <v>137</v>
      </c>
    </row>
    <row r="23" ht="15.75" customHeight="1">
      <c r="A23" s="39">
        <v>21.0</v>
      </c>
      <c r="B23" s="39" t="s">
        <v>67</v>
      </c>
      <c r="C23" s="37"/>
      <c r="D23" s="40" t="s">
        <v>44</v>
      </c>
      <c r="E23" s="38" t="s">
        <v>45</v>
      </c>
      <c r="F23" s="37" t="s">
        <v>90</v>
      </c>
      <c r="G23" s="37" t="s">
        <v>81</v>
      </c>
      <c r="H23" s="37" t="s">
        <v>148</v>
      </c>
      <c r="I23" s="37" t="s">
        <v>49</v>
      </c>
      <c r="J23" s="37"/>
      <c r="K23" s="37" t="s">
        <v>10</v>
      </c>
      <c r="L23" s="40" t="s">
        <v>166</v>
      </c>
      <c r="M23" s="38" t="s">
        <v>112</v>
      </c>
      <c r="N23" s="37"/>
      <c r="O23" s="37" t="s">
        <v>84</v>
      </c>
      <c r="P23" s="37"/>
      <c r="Q23" s="37" t="s">
        <v>59</v>
      </c>
      <c r="R23" s="49" t="str">
        <f t="shared" si="4"/>
        <v>Photography (including for social media)</v>
      </c>
      <c r="S23" s="39"/>
      <c r="T23" s="37" t="s">
        <v>146</v>
      </c>
      <c r="U23" s="37" t="s">
        <v>74</v>
      </c>
      <c r="V23" s="37" t="s">
        <v>56</v>
      </c>
      <c r="W23" s="37">
        <v>4.0</v>
      </c>
      <c r="X23" s="40">
        <v>4.0</v>
      </c>
      <c r="Y23" s="38">
        <v>4.0</v>
      </c>
      <c r="Z23" s="37">
        <v>3.0</v>
      </c>
      <c r="AA23" s="37">
        <v>4.0</v>
      </c>
      <c r="AB23" s="37">
        <v>5.0</v>
      </c>
      <c r="AC23" s="37">
        <v>4.0</v>
      </c>
      <c r="AD23" s="37">
        <v>3.0</v>
      </c>
      <c r="AE23" s="37">
        <v>4.0</v>
      </c>
      <c r="AF23" s="40">
        <v>3.0</v>
      </c>
      <c r="AG23" s="38">
        <v>4.0</v>
      </c>
      <c r="AH23" s="37">
        <v>4.0</v>
      </c>
      <c r="AI23" s="37">
        <v>4.0</v>
      </c>
      <c r="AJ23" s="37">
        <v>5.0</v>
      </c>
      <c r="AK23" s="37">
        <v>4.0</v>
      </c>
      <c r="AL23" s="40">
        <v>3.0</v>
      </c>
      <c r="AM23" s="38">
        <v>7.0</v>
      </c>
      <c r="AN23" s="51" t="str">
        <f t="shared" si="1"/>
        <v> None of the above</v>
      </c>
      <c r="AO23" s="37"/>
      <c r="AP23" s="37">
        <v>2.0</v>
      </c>
      <c r="AQ23" s="37">
        <v>3.0</v>
      </c>
      <c r="AR23" s="37">
        <v>5.0</v>
      </c>
      <c r="AS23" s="37">
        <v>4.0</v>
      </c>
      <c r="AT23" s="37">
        <v>5.0</v>
      </c>
      <c r="AU23" s="37">
        <v>5.0</v>
      </c>
      <c r="AV23" s="37" t="s">
        <v>63</v>
      </c>
      <c r="AW23" s="52">
        <v>1.0</v>
      </c>
      <c r="AX23" s="1">
        <v>2.0</v>
      </c>
      <c r="AY23" s="1">
        <v>4.0</v>
      </c>
      <c r="AZ23" s="1">
        <v>5.0</v>
      </c>
      <c r="BC23" s="44" t="str">
        <f t="shared" si="2"/>
        <v> Habitats for marine species, Stabilize shorelines, Are important carbon sinks, Improve fishing</v>
      </c>
      <c r="BD23" s="39" t="s">
        <v>167</v>
      </c>
      <c r="BH23" s="1" t="s">
        <v>133</v>
      </c>
      <c r="BI23" s="1" t="s">
        <v>135</v>
      </c>
      <c r="BJ23" s="1" t="s">
        <v>136</v>
      </c>
      <c r="BK23" s="1" t="s">
        <v>137</v>
      </c>
    </row>
    <row r="24" ht="15.75" customHeight="1">
      <c r="A24" s="39">
        <v>22.0</v>
      </c>
      <c r="B24" s="39" t="s">
        <v>67</v>
      </c>
      <c r="C24" s="37"/>
      <c r="D24" s="40" t="s">
        <v>44</v>
      </c>
      <c r="E24" s="38" t="s">
        <v>45</v>
      </c>
      <c r="F24" s="37" t="s">
        <v>90</v>
      </c>
      <c r="G24" s="37" t="s">
        <v>47</v>
      </c>
      <c r="H24" s="37" t="s">
        <v>168</v>
      </c>
      <c r="I24" s="37" t="s">
        <v>10</v>
      </c>
      <c r="J24" s="37" t="s">
        <v>169</v>
      </c>
      <c r="K24" s="37"/>
      <c r="L24" s="40"/>
      <c r="M24" s="38" t="s">
        <v>112</v>
      </c>
      <c r="N24" s="37"/>
      <c r="O24" s="37" t="s">
        <v>52</v>
      </c>
      <c r="P24" s="37"/>
      <c r="Q24" s="37" t="s">
        <v>144</v>
      </c>
      <c r="R24" s="49" t="str">
        <f t="shared" si="4"/>
        <v> Relaxation, Photography</v>
      </c>
      <c r="S24" s="39"/>
      <c r="T24" s="37" t="s">
        <v>146</v>
      </c>
      <c r="U24" s="37" t="s">
        <v>74</v>
      </c>
      <c r="V24" s="37" t="s">
        <v>56</v>
      </c>
      <c r="W24" s="37">
        <v>4.0</v>
      </c>
      <c r="X24" s="40">
        <v>4.0</v>
      </c>
      <c r="Y24" s="38">
        <v>5.0</v>
      </c>
      <c r="Z24" s="37">
        <v>3.0</v>
      </c>
      <c r="AA24" s="37">
        <v>4.0</v>
      </c>
      <c r="AB24" s="37">
        <v>5.0</v>
      </c>
      <c r="AC24" s="37">
        <v>4.0</v>
      </c>
      <c r="AD24" s="37">
        <v>4.0</v>
      </c>
      <c r="AE24" s="37">
        <v>4.0</v>
      </c>
      <c r="AF24" s="40">
        <v>3.0</v>
      </c>
      <c r="AG24" s="38">
        <v>4.0</v>
      </c>
      <c r="AH24" s="37">
        <v>4.0</v>
      </c>
      <c r="AI24" s="37">
        <v>4.0</v>
      </c>
      <c r="AJ24" s="37">
        <v>5.0</v>
      </c>
      <c r="AK24" s="37">
        <v>4.0</v>
      </c>
      <c r="AL24" s="40">
        <v>4.0</v>
      </c>
      <c r="AM24" s="38">
        <v>7.0</v>
      </c>
      <c r="AN24" s="51" t="str">
        <f t="shared" si="1"/>
        <v> None of the above</v>
      </c>
      <c r="AO24" s="37"/>
      <c r="AP24" s="37">
        <v>2.0</v>
      </c>
      <c r="AQ24" s="37">
        <v>2.0</v>
      </c>
      <c r="AR24" s="37">
        <v>5.0</v>
      </c>
      <c r="AS24" s="37">
        <v>5.0</v>
      </c>
      <c r="AT24" s="37">
        <v>4.0</v>
      </c>
      <c r="AU24" s="37">
        <v>5.0</v>
      </c>
      <c r="AV24" s="37" t="s">
        <v>63</v>
      </c>
      <c r="AW24" s="52">
        <v>1.0</v>
      </c>
      <c r="AX24" s="1">
        <v>2.0</v>
      </c>
      <c r="AY24" s="1">
        <v>4.0</v>
      </c>
      <c r="AZ24" s="1">
        <v>5.0</v>
      </c>
      <c r="BC24" s="44" t="str">
        <f t="shared" si="2"/>
        <v> Habitats for marine species, Stabilize shorelines, Are important carbon sinks, Improve fishing</v>
      </c>
      <c r="BD24" s="39" t="s">
        <v>170</v>
      </c>
      <c r="BH24" s="1" t="s">
        <v>133</v>
      </c>
      <c r="BI24" s="1" t="s">
        <v>135</v>
      </c>
      <c r="BJ24" s="1" t="s">
        <v>136</v>
      </c>
      <c r="BK24" s="1" t="s">
        <v>137</v>
      </c>
    </row>
    <row r="25" ht="15.75" customHeight="1">
      <c r="A25" s="39">
        <v>23.0</v>
      </c>
      <c r="B25" s="39" t="s">
        <v>79</v>
      </c>
      <c r="C25" s="37" t="s">
        <v>80</v>
      </c>
      <c r="D25" s="40" t="s">
        <v>44</v>
      </c>
      <c r="E25" s="38" t="s">
        <v>45</v>
      </c>
      <c r="F25" s="37" t="s">
        <v>193</v>
      </c>
      <c r="G25" s="37" t="s">
        <v>81</v>
      </c>
      <c r="H25" s="37" t="s">
        <v>69</v>
      </c>
      <c r="I25" s="37" t="s">
        <v>91</v>
      </c>
      <c r="J25" s="37"/>
      <c r="K25" s="37" t="s">
        <v>181</v>
      </c>
      <c r="L25" s="40"/>
      <c r="M25" s="38" t="s">
        <v>51</v>
      </c>
      <c r="N25" s="37"/>
      <c r="O25" s="37" t="s">
        <v>52</v>
      </c>
      <c r="P25" s="37"/>
      <c r="Q25" s="37" t="s">
        <v>194</v>
      </c>
      <c r="R25" s="49" t="str">
        <f t="shared" si="4"/>
        <v> Bird watching, Time in nature</v>
      </c>
      <c r="S25" s="37"/>
      <c r="T25" s="37" t="s">
        <v>54</v>
      </c>
      <c r="U25" s="37" t="s">
        <v>74</v>
      </c>
      <c r="V25" s="37" t="s">
        <v>56</v>
      </c>
      <c r="W25" s="37">
        <v>4.0</v>
      </c>
      <c r="X25" s="40">
        <v>4.0</v>
      </c>
      <c r="Y25" s="38">
        <v>4.0</v>
      </c>
      <c r="Z25" s="37">
        <v>4.0</v>
      </c>
      <c r="AA25" s="37">
        <v>4.0</v>
      </c>
      <c r="AB25" s="37">
        <v>4.0</v>
      </c>
      <c r="AC25" s="37">
        <v>4.0</v>
      </c>
      <c r="AD25" s="37">
        <v>4.0</v>
      </c>
      <c r="AE25" s="37">
        <v>4.0</v>
      </c>
      <c r="AF25" s="40"/>
      <c r="AG25" s="38">
        <v>4.0</v>
      </c>
      <c r="AH25" s="37">
        <v>4.0</v>
      </c>
      <c r="AI25" s="37">
        <v>4.0</v>
      </c>
      <c r="AJ25" s="37">
        <v>4.0</v>
      </c>
      <c r="AK25" s="37">
        <v>4.0</v>
      </c>
      <c r="AL25" s="40">
        <v>4.0</v>
      </c>
      <c r="AM25" s="38" t="s">
        <v>153</v>
      </c>
      <c r="AN25" s="51" t="str">
        <f t="shared" si="1"/>
        <v> Seek environmental information, Attend public DENR meetings, Beach clean or litter collection, Donate money to an environmental cause, Do voluntary environmental work, Other environmentally friendly activity</v>
      </c>
      <c r="AO25" s="37"/>
      <c r="AP25" s="37">
        <v>2.0</v>
      </c>
      <c r="AQ25" s="37">
        <v>1.0</v>
      </c>
      <c r="AR25" s="37">
        <v>5.0</v>
      </c>
      <c r="AS25" s="37">
        <v>5.0</v>
      </c>
      <c r="AT25" s="37">
        <v>5.0</v>
      </c>
      <c r="AU25" s="37">
        <v>5.0</v>
      </c>
      <c r="AV25" s="37" t="s">
        <v>153</v>
      </c>
      <c r="AW25" s="52">
        <v>1.0</v>
      </c>
      <c r="AX25" s="1">
        <v>2.0</v>
      </c>
      <c r="AY25" s="1">
        <v>3.0</v>
      </c>
      <c r="AZ25" s="1">
        <v>4.0</v>
      </c>
      <c r="BA25" s="1">
        <v>5.0</v>
      </c>
      <c r="BB25" s="1">
        <v>6.0</v>
      </c>
      <c r="BC25" s="44" t="str">
        <f t="shared" si="2"/>
        <v> Habitats for marine species, Stabilize shorelines, Not important for coastal ecosystem health, Are important carbon sinks, Improve fishing, Can be harmful to human health</v>
      </c>
      <c r="BD25" s="39"/>
      <c r="BH25" s="1" t="s">
        <v>133</v>
      </c>
      <c r="BI25" s="1" t="s">
        <v>135</v>
      </c>
      <c r="BJ25" s="1" t="s">
        <v>190</v>
      </c>
      <c r="BK25" s="1" t="s">
        <v>136</v>
      </c>
      <c r="BL25" s="1" t="s">
        <v>137</v>
      </c>
      <c r="BM25" s="1" t="s">
        <v>191</v>
      </c>
    </row>
    <row r="26" ht="15.75" customHeight="1">
      <c r="A26" s="39">
        <v>24.0</v>
      </c>
      <c r="B26" s="39" t="s">
        <v>79</v>
      </c>
      <c r="C26" s="37" t="s">
        <v>80</v>
      </c>
      <c r="D26" s="40" t="s">
        <v>44</v>
      </c>
      <c r="E26" s="38" t="s">
        <v>45</v>
      </c>
      <c r="F26" s="37" t="s">
        <v>90</v>
      </c>
      <c r="G26" s="37" t="s">
        <v>47</v>
      </c>
      <c r="H26" s="37" t="s">
        <v>148</v>
      </c>
      <c r="I26" s="37" t="s">
        <v>91</v>
      </c>
      <c r="J26" s="37"/>
      <c r="K26" s="37" t="s">
        <v>98</v>
      </c>
      <c r="L26" s="40"/>
      <c r="M26" s="38" t="s">
        <v>51</v>
      </c>
      <c r="N26" s="37"/>
      <c r="O26" s="37" t="s">
        <v>52</v>
      </c>
      <c r="P26" s="37"/>
      <c r="Q26" s="37" t="s">
        <v>58</v>
      </c>
      <c r="R26" s="49" t="str">
        <f t="shared" si="4"/>
        <v>Time in nature/enjoying nature</v>
      </c>
      <c r="S26" s="37"/>
      <c r="T26" s="37" t="s">
        <v>54</v>
      </c>
      <c r="U26" s="37" t="s">
        <v>55</v>
      </c>
      <c r="V26" s="37" t="s">
        <v>56</v>
      </c>
      <c r="W26" s="37">
        <v>4.0</v>
      </c>
      <c r="X26" s="40">
        <v>4.0</v>
      </c>
      <c r="Y26" s="38">
        <v>4.0</v>
      </c>
      <c r="Z26" s="37">
        <v>4.0</v>
      </c>
      <c r="AA26" s="37">
        <v>4.0</v>
      </c>
      <c r="AB26" s="37">
        <v>5.0</v>
      </c>
      <c r="AC26" s="37">
        <v>4.0</v>
      </c>
      <c r="AD26" s="37">
        <v>4.0</v>
      </c>
      <c r="AE26" s="37">
        <v>4.0</v>
      </c>
      <c r="AF26" s="40"/>
      <c r="AG26" s="38">
        <v>5.0</v>
      </c>
      <c r="AH26" s="37">
        <v>5.0</v>
      </c>
      <c r="AI26" s="37">
        <v>4.0</v>
      </c>
      <c r="AJ26" s="37">
        <v>4.0</v>
      </c>
      <c r="AK26" s="37">
        <v>4.0</v>
      </c>
      <c r="AL26" s="40">
        <v>4.0</v>
      </c>
      <c r="AM26" s="38" t="s">
        <v>195</v>
      </c>
      <c r="AN26" s="51" t="str">
        <f t="shared" si="1"/>
        <v> Seek environmental information, Beach clean or litter collection, Do voluntary environmental work, Other environmentally friendly activity</v>
      </c>
      <c r="AO26" s="37"/>
      <c r="AP26" s="37">
        <v>3.0</v>
      </c>
      <c r="AQ26" s="37">
        <v>3.0</v>
      </c>
      <c r="AR26" s="37">
        <v>5.0</v>
      </c>
      <c r="AS26" s="37">
        <v>4.0</v>
      </c>
      <c r="AT26" s="37">
        <v>5.0</v>
      </c>
      <c r="AU26" s="37">
        <v>5.0</v>
      </c>
      <c r="AV26" s="37" t="s">
        <v>119</v>
      </c>
      <c r="AW26" s="52">
        <v>1.0</v>
      </c>
      <c r="AX26" s="1">
        <v>2.0</v>
      </c>
      <c r="AY26" s="1">
        <v>5.0</v>
      </c>
      <c r="BC26" s="44" t="str">
        <f t="shared" si="2"/>
        <v> Habitats for marine species, Stabilize shorelines, Improve fishing</v>
      </c>
      <c r="BD26" s="39"/>
      <c r="BH26" s="1" t="s">
        <v>133</v>
      </c>
      <c r="BI26" s="1" t="s">
        <v>135</v>
      </c>
      <c r="BJ26" s="1" t="s">
        <v>137</v>
      </c>
    </row>
    <row r="27" ht="15.75" customHeight="1">
      <c r="A27" s="39">
        <v>25.0</v>
      </c>
      <c r="B27" s="39" t="s">
        <v>79</v>
      </c>
      <c r="C27" s="37"/>
      <c r="D27" s="40" t="s">
        <v>44</v>
      </c>
      <c r="E27" s="38" t="s">
        <v>45</v>
      </c>
      <c r="F27" s="37" t="s">
        <v>68</v>
      </c>
      <c r="G27" s="37" t="s">
        <v>81</v>
      </c>
      <c r="H27" s="37" t="s">
        <v>69</v>
      </c>
      <c r="I27" s="37" t="s">
        <v>82</v>
      </c>
      <c r="J27" s="37"/>
      <c r="K27" s="37"/>
      <c r="L27" s="40"/>
      <c r="M27" s="38" t="s">
        <v>112</v>
      </c>
      <c r="N27" s="37"/>
      <c r="O27" s="37" t="s">
        <v>84</v>
      </c>
      <c r="P27" s="37"/>
      <c r="Q27" s="37" t="s">
        <v>59</v>
      </c>
      <c r="R27" s="49" t="str">
        <f t="shared" si="4"/>
        <v>Photography (including for social media)</v>
      </c>
      <c r="S27" s="37"/>
      <c r="T27" s="37" t="s">
        <v>73</v>
      </c>
      <c r="U27" s="37" t="s">
        <v>55</v>
      </c>
      <c r="V27" s="37" t="s">
        <v>56</v>
      </c>
      <c r="W27" s="37">
        <v>5.0</v>
      </c>
      <c r="X27" s="40">
        <v>5.0</v>
      </c>
      <c r="Y27" s="38">
        <v>5.0</v>
      </c>
      <c r="Z27" s="37">
        <v>5.0</v>
      </c>
      <c r="AA27" s="37">
        <v>5.0</v>
      </c>
      <c r="AB27" s="37">
        <v>5.0</v>
      </c>
      <c r="AC27" s="37">
        <v>5.0</v>
      </c>
      <c r="AD27" s="37">
        <v>5.0</v>
      </c>
      <c r="AE27" s="37">
        <v>5.0</v>
      </c>
      <c r="AF27" s="40"/>
      <c r="AG27" s="38">
        <v>5.0</v>
      </c>
      <c r="AH27" s="37">
        <v>5.0</v>
      </c>
      <c r="AI27" s="37">
        <v>5.0</v>
      </c>
      <c r="AJ27" s="37">
        <v>5.0</v>
      </c>
      <c r="AK27" s="37">
        <v>5.0</v>
      </c>
      <c r="AL27" s="40"/>
      <c r="AM27" s="38">
        <v>7.0</v>
      </c>
      <c r="AN27" s="51" t="str">
        <f t="shared" si="1"/>
        <v> None of the above</v>
      </c>
      <c r="AO27" s="37"/>
      <c r="AP27" s="37">
        <v>3.0</v>
      </c>
      <c r="AQ27" s="37">
        <v>2.0</v>
      </c>
      <c r="AR27" s="37">
        <v>5.0</v>
      </c>
      <c r="AS27" s="37">
        <v>5.0</v>
      </c>
      <c r="AT27" s="37">
        <v>5.0</v>
      </c>
      <c r="AU27" s="37">
        <v>5.0</v>
      </c>
      <c r="AV27" s="37" t="s">
        <v>196</v>
      </c>
      <c r="AW27" s="52">
        <v>1.0</v>
      </c>
      <c r="AX27" s="1">
        <v>2.0</v>
      </c>
      <c r="AY27" s="1">
        <v>4.0</v>
      </c>
      <c r="AZ27" s="1">
        <v>5.0</v>
      </c>
      <c r="BA27" s="1">
        <v>6.0</v>
      </c>
      <c r="BC27" s="44" t="str">
        <f t="shared" si="2"/>
        <v> Habitats for marine species, Stabilize shorelines, Are important carbon sinks, Improve fishing, Can be harmful to human health</v>
      </c>
      <c r="BD27" s="39"/>
      <c r="BH27" s="1" t="s">
        <v>133</v>
      </c>
      <c r="BI27" s="1" t="s">
        <v>135</v>
      </c>
      <c r="BJ27" s="1" t="s">
        <v>136</v>
      </c>
      <c r="BK27" s="1" t="s">
        <v>137</v>
      </c>
      <c r="BL27" s="1" t="s">
        <v>191</v>
      </c>
    </row>
    <row r="28" ht="15.75" customHeight="1">
      <c r="A28" s="39">
        <v>26.0</v>
      </c>
      <c r="B28" s="39" t="s">
        <v>79</v>
      </c>
      <c r="C28" s="37"/>
      <c r="D28" s="40" t="s">
        <v>44</v>
      </c>
      <c r="E28" s="38" t="s">
        <v>45</v>
      </c>
      <c r="F28" s="37" t="s">
        <v>68</v>
      </c>
      <c r="G28" s="37" t="s">
        <v>81</v>
      </c>
      <c r="H28" s="37" t="s">
        <v>69</v>
      </c>
      <c r="I28" s="37" t="s">
        <v>98</v>
      </c>
      <c r="J28" s="37" t="s">
        <v>171</v>
      </c>
      <c r="K28" s="37"/>
      <c r="L28" s="40"/>
      <c r="M28" s="38" t="s">
        <v>112</v>
      </c>
      <c r="N28" s="37"/>
      <c r="O28" s="37" t="s">
        <v>52</v>
      </c>
      <c r="P28" s="37"/>
      <c r="Q28" s="37" t="s">
        <v>57</v>
      </c>
      <c r="R28" s="49" t="str">
        <f t="shared" si="4"/>
        <v>Relaxation</v>
      </c>
      <c r="S28" s="37"/>
      <c r="T28" s="37" t="s">
        <v>54</v>
      </c>
      <c r="U28" s="37" t="s">
        <v>74</v>
      </c>
      <c r="V28" s="37" t="s">
        <v>56</v>
      </c>
      <c r="W28" s="37">
        <v>5.0</v>
      </c>
      <c r="X28" s="40">
        <v>5.0</v>
      </c>
      <c r="Y28" s="38">
        <v>4.0</v>
      </c>
      <c r="Z28" s="37">
        <v>5.0</v>
      </c>
      <c r="AA28" s="37">
        <v>5.0</v>
      </c>
      <c r="AB28" s="37">
        <v>5.0</v>
      </c>
      <c r="AC28" s="37">
        <v>5.0</v>
      </c>
      <c r="AD28" s="37">
        <v>5.0</v>
      </c>
      <c r="AE28" s="37"/>
      <c r="AF28" s="40"/>
      <c r="AG28" s="38">
        <v>4.0</v>
      </c>
      <c r="AH28" s="37">
        <v>5.0</v>
      </c>
      <c r="AI28" s="37">
        <v>5.0</v>
      </c>
      <c r="AJ28" s="37">
        <v>5.0</v>
      </c>
      <c r="AK28" s="37">
        <v>5.0</v>
      </c>
      <c r="AL28" s="40"/>
      <c r="AM28" s="38">
        <v>2.0</v>
      </c>
      <c r="AN28" s="51" t="str">
        <f t="shared" si="1"/>
        <v> Attend public DENR meetings</v>
      </c>
      <c r="AO28" s="37"/>
      <c r="AP28" s="37">
        <v>3.0</v>
      </c>
      <c r="AQ28" s="37">
        <v>2.0</v>
      </c>
      <c r="AR28" s="37">
        <v>5.0</v>
      </c>
      <c r="AS28" s="37">
        <v>5.0</v>
      </c>
      <c r="AT28" s="37">
        <v>5.0</v>
      </c>
      <c r="AU28" s="37">
        <v>5.0</v>
      </c>
      <c r="AV28" s="37" t="s">
        <v>174</v>
      </c>
      <c r="AW28" s="52">
        <v>1.0</v>
      </c>
      <c r="AX28" s="1">
        <v>4.0</v>
      </c>
      <c r="AY28" s="1">
        <v>5.0</v>
      </c>
      <c r="BC28" s="44" t="str">
        <f t="shared" si="2"/>
        <v> Habitats for marine species, Are important carbon sinks, Improve fishing</v>
      </c>
      <c r="BD28" s="39" t="s">
        <v>176</v>
      </c>
      <c r="BH28" s="1" t="s">
        <v>133</v>
      </c>
      <c r="BI28" s="1" t="s">
        <v>136</v>
      </c>
      <c r="BJ28" s="1" t="s">
        <v>137</v>
      </c>
    </row>
    <row r="29" ht="15.75" customHeight="1">
      <c r="A29" s="39">
        <v>27.0</v>
      </c>
      <c r="B29" s="39" t="s">
        <v>79</v>
      </c>
      <c r="C29" s="37"/>
      <c r="D29" s="40" t="s">
        <v>44</v>
      </c>
      <c r="E29" s="38" t="s">
        <v>45</v>
      </c>
      <c r="F29" s="37" t="s">
        <v>90</v>
      </c>
      <c r="G29" s="37" t="s">
        <v>81</v>
      </c>
      <c r="H29" s="37" t="s">
        <v>148</v>
      </c>
      <c r="I29" s="37" t="s">
        <v>49</v>
      </c>
      <c r="J29" s="37"/>
      <c r="K29" s="37"/>
      <c r="L29" s="40"/>
      <c r="M29" s="38" t="s">
        <v>112</v>
      </c>
      <c r="N29" s="37"/>
      <c r="O29" s="37" t="s">
        <v>84</v>
      </c>
      <c r="P29" s="37"/>
      <c r="Q29" s="37" t="s">
        <v>57</v>
      </c>
      <c r="R29" s="49" t="str">
        <f t="shared" si="4"/>
        <v>Relaxation</v>
      </c>
      <c r="S29" s="37"/>
      <c r="T29" s="37" t="s">
        <v>73</v>
      </c>
      <c r="U29" s="37" t="s">
        <v>55</v>
      </c>
      <c r="V29" s="37" t="s">
        <v>56</v>
      </c>
      <c r="W29" s="37">
        <v>3.0</v>
      </c>
      <c r="X29" s="40">
        <v>5.0</v>
      </c>
      <c r="Y29" s="38">
        <v>3.0</v>
      </c>
      <c r="Z29" s="37">
        <v>3.0</v>
      </c>
      <c r="AA29" s="37">
        <v>3.0</v>
      </c>
      <c r="AB29" s="37">
        <v>5.0</v>
      </c>
      <c r="AC29" s="37">
        <v>5.0</v>
      </c>
      <c r="AD29" s="37">
        <v>3.0</v>
      </c>
      <c r="AE29" s="37">
        <v>3.0</v>
      </c>
      <c r="AF29" s="40"/>
      <c r="AG29" s="38">
        <v>3.0</v>
      </c>
      <c r="AH29" s="37">
        <v>4.0</v>
      </c>
      <c r="AI29" s="37">
        <v>4.0</v>
      </c>
      <c r="AJ29" s="37">
        <v>4.0</v>
      </c>
      <c r="AK29" s="37">
        <v>4.0</v>
      </c>
      <c r="AL29" s="40">
        <v>4.0</v>
      </c>
      <c r="AM29" s="38" t="s">
        <v>92</v>
      </c>
      <c r="AN29" s="51" t="str">
        <f t="shared" si="1"/>
        <v> Seek environmental information, Do voluntary environmental work</v>
      </c>
      <c r="AO29" s="37"/>
      <c r="AP29" s="37">
        <v>4.0</v>
      </c>
      <c r="AQ29" s="37">
        <v>4.0</v>
      </c>
      <c r="AR29" s="37">
        <v>5.0</v>
      </c>
      <c r="AS29" s="37">
        <v>5.0</v>
      </c>
      <c r="AT29" s="37">
        <v>5.0</v>
      </c>
      <c r="AU29" s="37">
        <v>5.0</v>
      </c>
      <c r="AV29" s="37" t="s">
        <v>189</v>
      </c>
      <c r="AW29" s="52">
        <v>1.0</v>
      </c>
      <c r="AX29" s="1">
        <v>2.0</v>
      </c>
      <c r="BC29" s="44" t="str">
        <f t="shared" si="2"/>
        <v> Habitats for marine species, Stabilize shorelines</v>
      </c>
      <c r="BD29" s="39"/>
      <c r="BH29" s="1" t="s">
        <v>133</v>
      </c>
      <c r="BI29" s="1" t="s">
        <v>135</v>
      </c>
    </row>
    <row r="30" ht="15.75" customHeight="1">
      <c r="A30" s="39">
        <v>28.0</v>
      </c>
      <c r="B30" s="39" t="s">
        <v>79</v>
      </c>
      <c r="C30" s="37"/>
      <c r="D30" s="40" t="s">
        <v>44</v>
      </c>
      <c r="E30" s="38" t="s">
        <v>45</v>
      </c>
      <c r="F30" s="37" t="s">
        <v>90</v>
      </c>
      <c r="G30" s="37" t="s">
        <v>81</v>
      </c>
      <c r="H30" s="37" t="s">
        <v>148</v>
      </c>
      <c r="I30" s="37" t="s">
        <v>98</v>
      </c>
      <c r="J30" s="37"/>
      <c r="K30" s="37" t="s">
        <v>10</v>
      </c>
      <c r="L30" s="40"/>
      <c r="M30" s="38" t="s">
        <v>112</v>
      </c>
      <c r="N30" s="37"/>
      <c r="O30" s="37" t="s">
        <v>84</v>
      </c>
      <c r="P30" s="37"/>
      <c r="Q30" s="37" t="s">
        <v>92</v>
      </c>
      <c r="R30" s="49" t="str">
        <f t="shared" si="4"/>
        <v> Relaxation, Time in nature</v>
      </c>
      <c r="S30" s="37"/>
      <c r="T30" s="37" t="s">
        <v>146</v>
      </c>
      <c r="U30" s="37" t="s">
        <v>55</v>
      </c>
      <c r="V30" s="37" t="s">
        <v>56</v>
      </c>
      <c r="W30" s="37">
        <v>4.0</v>
      </c>
      <c r="X30" s="40">
        <v>4.0</v>
      </c>
      <c r="Y30" s="38">
        <v>4.0</v>
      </c>
      <c r="Z30" s="37">
        <v>3.0</v>
      </c>
      <c r="AA30" s="37">
        <v>3.0</v>
      </c>
      <c r="AB30" s="37">
        <v>4.0</v>
      </c>
      <c r="AC30" s="37">
        <v>4.0</v>
      </c>
      <c r="AD30" s="37">
        <v>3.0</v>
      </c>
      <c r="AE30" s="37">
        <v>3.0</v>
      </c>
      <c r="AF30" s="40"/>
      <c r="AG30" s="38">
        <v>4.0</v>
      </c>
      <c r="AH30" s="37">
        <v>4.0</v>
      </c>
      <c r="AI30" s="37">
        <v>4.0</v>
      </c>
      <c r="AJ30" s="37">
        <v>3.0</v>
      </c>
      <c r="AK30" s="37">
        <v>3.0</v>
      </c>
      <c r="AL30" s="40">
        <v>4.0</v>
      </c>
      <c r="AM30" s="38" t="s">
        <v>197</v>
      </c>
      <c r="AN30" s="51" t="str">
        <f t="shared" si="1"/>
        <v> Seek environmental information, Donate money to an environmental cause</v>
      </c>
      <c r="AO30" s="37"/>
      <c r="AP30" s="37">
        <v>4.0</v>
      </c>
      <c r="AQ30" s="37">
        <v>3.0</v>
      </c>
      <c r="AR30" s="37">
        <v>4.0</v>
      </c>
      <c r="AS30" s="37">
        <v>4.0</v>
      </c>
      <c r="AT30" s="37">
        <v>4.0</v>
      </c>
      <c r="AU30" s="37">
        <v>4.0</v>
      </c>
      <c r="AV30" s="37" t="s">
        <v>189</v>
      </c>
      <c r="AW30" s="52">
        <v>1.0</v>
      </c>
      <c r="AX30" s="1">
        <v>2.0</v>
      </c>
      <c r="BC30" s="44" t="str">
        <f t="shared" si="2"/>
        <v> Habitats for marine species, Stabilize shorelines</v>
      </c>
      <c r="BD30" s="39"/>
      <c r="BH30" s="1" t="s">
        <v>133</v>
      </c>
      <c r="BI30" s="1" t="s">
        <v>135</v>
      </c>
    </row>
    <row r="31" ht="15.75" customHeight="1">
      <c r="A31" s="39">
        <v>29.0</v>
      </c>
      <c r="B31" s="39" t="s">
        <v>79</v>
      </c>
      <c r="C31" s="37"/>
      <c r="D31" s="40" t="s">
        <v>44</v>
      </c>
      <c r="E31" s="38"/>
      <c r="F31" s="37" t="s">
        <v>68</v>
      </c>
      <c r="G31" s="37" t="s">
        <v>47</v>
      </c>
      <c r="H31" s="37" t="s">
        <v>69</v>
      </c>
      <c r="I31" s="37" t="s">
        <v>82</v>
      </c>
      <c r="J31" s="37"/>
      <c r="K31" s="37" t="s">
        <v>82</v>
      </c>
      <c r="L31" s="40"/>
      <c r="M31" s="38" t="s">
        <v>112</v>
      </c>
      <c r="N31" s="37"/>
      <c r="O31" s="37" t="s">
        <v>84</v>
      </c>
      <c r="P31" s="37"/>
      <c r="Q31" s="37" t="s">
        <v>57</v>
      </c>
      <c r="R31" s="49" t="str">
        <f t="shared" si="4"/>
        <v>Relaxation</v>
      </c>
      <c r="S31" s="37"/>
      <c r="T31" s="37" t="s">
        <v>114</v>
      </c>
      <c r="U31" s="37" t="s">
        <v>74</v>
      </c>
      <c r="V31" s="37" t="s">
        <v>56</v>
      </c>
      <c r="W31" s="37">
        <v>4.0</v>
      </c>
      <c r="X31" s="40">
        <v>4.0</v>
      </c>
      <c r="Y31" s="38">
        <v>4.0</v>
      </c>
      <c r="Z31" s="37">
        <v>4.0</v>
      </c>
      <c r="AA31" s="37">
        <v>4.0</v>
      </c>
      <c r="AB31" s="37">
        <v>4.0</v>
      </c>
      <c r="AC31" s="37">
        <v>4.0</v>
      </c>
      <c r="AD31" s="37">
        <v>4.0</v>
      </c>
      <c r="AE31" s="37">
        <v>4.0</v>
      </c>
      <c r="AF31" s="40"/>
      <c r="AG31" s="38">
        <v>4.0</v>
      </c>
      <c r="AH31" s="37">
        <v>4.0</v>
      </c>
      <c r="AI31" s="37">
        <v>4.0</v>
      </c>
      <c r="AJ31" s="37">
        <v>4.0</v>
      </c>
      <c r="AK31" s="37">
        <v>4.0</v>
      </c>
      <c r="AL31" s="40">
        <v>4.0</v>
      </c>
      <c r="AM31" s="38">
        <v>4.0</v>
      </c>
      <c r="AN31" s="51" t="str">
        <f t="shared" si="1"/>
        <v> Donate money to an environmental cause</v>
      </c>
      <c r="AO31" s="37"/>
      <c r="AP31" s="37">
        <v>4.0</v>
      </c>
      <c r="AQ31" s="37">
        <v>4.0</v>
      </c>
      <c r="AR31" s="37">
        <v>4.0</v>
      </c>
      <c r="AS31" s="37">
        <v>4.0</v>
      </c>
      <c r="AT31" s="37">
        <v>4.0</v>
      </c>
      <c r="AU31" s="37">
        <v>4.0</v>
      </c>
      <c r="AV31" s="37">
        <v>1.0</v>
      </c>
      <c r="AW31" s="52">
        <v>1.0</v>
      </c>
      <c r="BC31" s="44" t="str">
        <f t="shared" si="2"/>
        <v> Habitats for marine species</v>
      </c>
      <c r="BD31" s="39" t="s">
        <v>177</v>
      </c>
      <c r="BH31" s="1" t="s">
        <v>133</v>
      </c>
    </row>
    <row r="32" ht="15.75" customHeight="1">
      <c r="A32" s="39">
        <v>30.0</v>
      </c>
      <c r="B32" s="39" t="s">
        <v>79</v>
      </c>
      <c r="C32" s="37"/>
      <c r="D32" s="40" t="s">
        <v>44</v>
      </c>
      <c r="E32" s="38" t="s">
        <v>45</v>
      </c>
      <c r="F32" s="37" t="s">
        <v>90</v>
      </c>
      <c r="G32" s="37" t="s">
        <v>47</v>
      </c>
      <c r="H32" s="37" t="s">
        <v>97</v>
      </c>
      <c r="I32" s="37" t="s">
        <v>82</v>
      </c>
      <c r="J32" s="37"/>
      <c r="K32" s="37"/>
      <c r="L32" s="40"/>
      <c r="M32" s="38" t="s">
        <v>182</v>
      </c>
      <c r="N32" s="37"/>
      <c r="O32" s="37" t="s">
        <v>84</v>
      </c>
      <c r="P32" s="37"/>
      <c r="Q32" s="37" t="s">
        <v>57</v>
      </c>
      <c r="R32" s="49" t="str">
        <f t="shared" si="4"/>
        <v>Relaxation</v>
      </c>
      <c r="S32" s="37"/>
      <c r="T32" s="37" t="s">
        <v>146</v>
      </c>
      <c r="U32" s="37" t="s">
        <v>99</v>
      </c>
      <c r="V32" s="37" t="s">
        <v>56</v>
      </c>
      <c r="W32" s="37">
        <v>3.0</v>
      </c>
      <c r="X32" s="40">
        <v>3.0</v>
      </c>
      <c r="Y32" s="38">
        <v>2.0</v>
      </c>
      <c r="Z32" s="37">
        <v>2.0</v>
      </c>
      <c r="AA32" s="37">
        <v>3.0</v>
      </c>
      <c r="AB32" s="37">
        <v>4.0</v>
      </c>
      <c r="AC32" s="37">
        <v>5.0</v>
      </c>
      <c r="AD32" s="37">
        <v>4.0</v>
      </c>
      <c r="AE32" s="37">
        <v>5.0</v>
      </c>
      <c r="AF32" s="40"/>
      <c r="AG32" s="38">
        <v>5.0</v>
      </c>
      <c r="AH32" s="37">
        <v>5.0</v>
      </c>
      <c r="AI32" s="37">
        <v>5.0</v>
      </c>
      <c r="AJ32" s="37">
        <v>5.0</v>
      </c>
      <c r="AK32" s="37">
        <v>4.0</v>
      </c>
      <c r="AL32" s="40">
        <v>5.0</v>
      </c>
      <c r="AM32" s="38">
        <v>3.0</v>
      </c>
      <c r="AN32" s="51" t="str">
        <f t="shared" si="1"/>
        <v> Beach clean or litter collection</v>
      </c>
      <c r="AO32" s="37"/>
      <c r="AP32" s="37">
        <v>3.0</v>
      </c>
      <c r="AQ32" s="37">
        <v>3.0</v>
      </c>
      <c r="AR32" s="37">
        <v>4.0</v>
      </c>
      <c r="AS32" s="37">
        <v>3.0</v>
      </c>
      <c r="AT32" s="37">
        <v>5.0</v>
      </c>
      <c r="AU32" s="37">
        <v>5.0</v>
      </c>
      <c r="AV32" s="37" t="s">
        <v>63</v>
      </c>
      <c r="AW32" s="52">
        <v>1.0</v>
      </c>
      <c r="AX32" s="1">
        <v>2.0</v>
      </c>
      <c r="AY32" s="1">
        <v>4.0</v>
      </c>
      <c r="AZ32" s="1">
        <v>5.0</v>
      </c>
      <c r="BC32" s="44" t="str">
        <f t="shared" si="2"/>
        <v> Habitats for marine species, Stabilize shorelines, Are important carbon sinks, Improve fishing</v>
      </c>
      <c r="BD32" s="39"/>
      <c r="BE32" s="1" t="s">
        <v>198</v>
      </c>
      <c r="BH32" s="1" t="s">
        <v>133</v>
      </c>
      <c r="BI32" s="1" t="s">
        <v>135</v>
      </c>
      <c r="BJ32" s="1" t="s">
        <v>136</v>
      </c>
      <c r="BK32" s="1" t="s">
        <v>137</v>
      </c>
    </row>
    <row r="33" ht="15.75" customHeight="1">
      <c r="A33" s="39">
        <v>31.0</v>
      </c>
      <c r="B33" s="39"/>
      <c r="C33" s="37"/>
      <c r="D33" s="40" t="s">
        <v>44</v>
      </c>
      <c r="E33" s="38" t="s">
        <v>45</v>
      </c>
      <c r="F33" s="37" t="s">
        <v>68</v>
      </c>
      <c r="G33" s="37" t="s">
        <v>47</v>
      </c>
      <c r="H33" s="37" t="s">
        <v>97</v>
      </c>
      <c r="I33" s="37" t="s">
        <v>49</v>
      </c>
      <c r="J33" s="37"/>
      <c r="K33" s="37"/>
      <c r="L33" s="40"/>
      <c r="M33" s="38" t="s">
        <v>112</v>
      </c>
      <c r="N33" s="37"/>
      <c r="O33" s="37" t="s">
        <v>52</v>
      </c>
      <c r="P33" s="37"/>
      <c r="Q33" s="37" t="s">
        <v>59</v>
      </c>
      <c r="R33" s="49" t="str">
        <f t="shared" si="4"/>
        <v>Photography (including for social media)</v>
      </c>
      <c r="S33" s="37"/>
      <c r="T33" s="37" t="s">
        <v>54</v>
      </c>
      <c r="U33" s="37" t="s">
        <v>55</v>
      </c>
      <c r="V33" s="37" t="s">
        <v>56</v>
      </c>
      <c r="W33" s="37">
        <v>5.0</v>
      </c>
      <c r="X33" s="40">
        <v>5.0</v>
      </c>
      <c r="Y33" s="38">
        <v>4.0</v>
      </c>
      <c r="Z33" s="37">
        <v>5.0</v>
      </c>
      <c r="AA33" s="37">
        <v>4.0</v>
      </c>
      <c r="AB33" s="37">
        <v>5.0</v>
      </c>
      <c r="AC33" s="37">
        <v>4.0</v>
      </c>
      <c r="AD33" s="37">
        <v>4.0</v>
      </c>
      <c r="AE33" s="37">
        <v>4.0</v>
      </c>
      <c r="AF33" s="40"/>
      <c r="AG33" s="38">
        <v>5.0</v>
      </c>
      <c r="AH33" s="37">
        <v>5.0</v>
      </c>
      <c r="AI33" s="37">
        <v>5.0</v>
      </c>
      <c r="AJ33" s="37">
        <v>4.0</v>
      </c>
      <c r="AK33" s="37">
        <v>5.0</v>
      </c>
      <c r="AL33" s="40">
        <v>5.0</v>
      </c>
      <c r="AM33" s="38">
        <v>7.0</v>
      </c>
      <c r="AN33" s="51" t="str">
        <f t="shared" si="1"/>
        <v> None of the above</v>
      </c>
      <c r="AO33" s="37"/>
      <c r="AP33" s="37">
        <v>4.0</v>
      </c>
      <c r="AQ33" s="37">
        <v>4.0</v>
      </c>
      <c r="AR33" s="37">
        <v>4.0</v>
      </c>
      <c r="AS33" s="37">
        <v>4.0</v>
      </c>
      <c r="AT33" s="37">
        <v>4.0</v>
      </c>
      <c r="AU33" s="37">
        <v>4.0</v>
      </c>
      <c r="AV33" s="37">
        <v>1.0</v>
      </c>
      <c r="AW33" s="52">
        <v>1.0</v>
      </c>
      <c r="BC33" s="44" t="str">
        <f t="shared" si="2"/>
        <v> Habitats for marine species</v>
      </c>
      <c r="BD33" s="39"/>
      <c r="BH33" s="1" t="s">
        <v>133</v>
      </c>
    </row>
    <row r="34" ht="15.75" customHeight="1">
      <c r="A34" s="39">
        <v>32.0</v>
      </c>
      <c r="B34" s="39"/>
      <c r="C34" s="37"/>
      <c r="D34" s="40" t="s">
        <v>44</v>
      </c>
      <c r="E34" s="38"/>
      <c r="F34" s="37" t="s">
        <v>68</v>
      </c>
      <c r="G34" s="37" t="s">
        <v>47</v>
      </c>
      <c r="H34" s="37" t="s">
        <v>97</v>
      </c>
      <c r="I34" s="37" t="s">
        <v>49</v>
      </c>
      <c r="J34" s="37"/>
      <c r="K34" s="37"/>
      <c r="L34" s="40"/>
      <c r="M34" s="38" t="s">
        <v>112</v>
      </c>
      <c r="N34" s="37"/>
      <c r="O34" s="37" t="s">
        <v>52</v>
      </c>
      <c r="P34" s="37"/>
      <c r="Q34" s="37" t="s">
        <v>59</v>
      </c>
      <c r="R34" s="49" t="str">
        <f t="shared" si="4"/>
        <v>Photography (including for social media)</v>
      </c>
      <c r="S34" s="37"/>
      <c r="T34" s="37" t="s">
        <v>54</v>
      </c>
      <c r="U34" s="37" t="s">
        <v>55</v>
      </c>
      <c r="V34" s="37" t="s">
        <v>56</v>
      </c>
      <c r="W34" s="37">
        <v>5.0</v>
      </c>
      <c r="X34" s="40">
        <v>5.0</v>
      </c>
      <c r="Y34" s="38">
        <v>4.0</v>
      </c>
      <c r="Z34" s="37">
        <v>4.0</v>
      </c>
      <c r="AA34" s="37">
        <v>5.0</v>
      </c>
      <c r="AB34" s="37">
        <v>5.0</v>
      </c>
      <c r="AC34" s="37">
        <v>5.0</v>
      </c>
      <c r="AD34" s="37">
        <v>4.0</v>
      </c>
      <c r="AE34" s="37">
        <v>4.0</v>
      </c>
      <c r="AF34" s="40"/>
      <c r="AG34" s="38">
        <v>4.0</v>
      </c>
      <c r="AH34" s="37">
        <v>5.0</v>
      </c>
      <c r="AI34" s="37">
        <v>5.0</v>
      </c>
      <c r="AJ34" s="37">
        <v>4.0</v>
      </c>
      <c r="AK34" s="37">
        <v>4.0</v>
      </c>
      <c r="AL34" s="40">
        <v>5.0</v>
      </c>
      <c r="AM34" s="38">
        <v>7.0</v>
      </c>
      <c r="AN34" s="51" t="str">
        <f t="shared" si="1"/>
        <v> None of the above</v>
      </c>
      <c r="AO34" s="37"/>
      <c r="AP34" s="37">
        <v>4.0</v>
      </c>
      <c r="AQ34" s="37">
        <v>4.0</v>
      </c>
      <c r="AR34" s="37">
        <v>5.0</v>
      </c>
      <c r="AS34" s="37">
        <v>4.0</v>
      </c>
      <c r="AT34" s="37">
        <v>4.0</v>
      </c>
      <c r="AU34" s="37">
        <v>5.0</v>
      </c>
      <c r="AV34" s="37">
        <v>2.0</v>
      </c>
      <c r="AW34" s="52">
        <v>2.0</v>
      </c>
      <c r="BC34" s="44" t="str">
        <f t="shared" si="2"/>
        <v> Stabilize shorelines</v>
      </c>
      <c r="BD34" s="39"/>
      <c r="BH34" s="1" t="s">
        <v>135</v>
      </c>
    </row>
    <row r="35" ht="15.75" customHeight="1">
      <c r="A35" s="39">
        <v>33.0</v>
      </c>
      <c r="B35" s="39"/>
      <c r="C35" s="37"/>
      <c r="D35" s="40" t="s">
        <v>44</v>
      </c>
      <c r="E35" s="38" t="s">
        <v>45</v>
      </c>
      <c r="F35" s="37" t="s">
        <v>68</v>
      </c>
      <c r="G35" s="37" t="s">
        <v>47</v>
      </c>
      <c r="H35" s="37" t="s">
        <v>97</v>
      </c>
      <c r="I35" s="37" t="s">
        <v>49</v>
      </c>
      <c r="J35" s="37"/>
      <c r="K35" s="37"/>
      <c r="L35" s="40"/>
      <c r="M35" s="38" t="s">
        <v>112</v>
      </c>
      <c r="N35" s="37"/>
      <c r="O35" s="37" t="s">
        <v>52</v>
      </c>
      <c r="P35" s="37"/>
      <c r="Q35" s="37" t="s">
        <v>144</v>
      </c>
      <c r="R35" s="49" t="str">
        <f t="shared" si="4"/>
        <v> Relaxation, Photography</v>
      </c>
      <c r="S35" s="37"/>
      <c r="T35" s="37" t="s">
        <v>73</v>
      </c>
      <c r="U35" s="37" t="s">
        <v>55</v>
      </c>
      <c r="V35" s="37" t="s">
        <v>56</v>
      </c>
      <c r="W35" s="37">
        <v>5.0</v>
      </c>
      <c r="X35" s="40">
        <v>5.0</v>
      </c>
      <c r="Y35" s="38">
        <v>5.0</v>
      </c>
      <c r="Z35" s="37">
        <v>5.0</v>
      </c>
      <c r="AA35" s="37">
        <v>5.0</v>
      </c>
      <c r="AB35" s="37">
        <v>5.0</v>
      </c>
      <c r="AC35" s="37">
        <v>5.0</v>
      </c>
      <c r="AD35" s="37">
        <v>5.0</v>
      </c>
      <c r="AE35" s="37">
        <v>5.0</v>
      </c>
      <c r="AF35" s="40"/>
      <c r="AG35" s="38">
        <v>5.0</v>
      </c>
      <c r="AH35" s="37">
        <v>5.0</v>
      </c>
      <c r="AI35" s="37">
        <v>5.0</v>
      </c>
      <c r="AJ35" s="37">
        <v>5.0</v>
      </c>
      <c r="AK35" s="37">
        <v>5.0</v>
      </c>
      <c r="AL35" s="40">
        <v>5.0</v>
      </c>
      <c r="AM35" s="38">
        <v>7.0</v>
      </c>
      <c r="AN35" s="51" t="str">
        <f t="shared" si="1"/>
        <v> None of the above</v>
      </c>
      <c r="AO35" s="37"/>
      <c r="AP35" s="37">
        <v>5.0</v>
      </c>
      <c r="AQ35" s="37">
        <v>5.0</v>
      </c>
      <c r="AR35" s="37">
        <v>5.0</v>
      </c>
      <c r="AS35" s="37">
        <v>5.0</v>
      </c>
      <c r="AT35" s="37">
        <v>5.0</v>
      </c>
      <c r="AU35" s="37">
        <v>5.0</v>
      </c>
      <c r="AV35" s="37">
        <v>2.0</v>
      </c>
      <c r="AW35" s="52">
        <v>2.0</v>
      </c>
      <c r="BC35" s="44" t="str">
        <f t="shared" si="2"/>
        <v> Stabilize shorelines</v>
      </c>
      <c r="BD35" s="39"/>
      <c r="BE35" s="1" t="s">
        <v>198</v>
      </c>
      <c r="BH35" s="1" t="s">
        <v>135</v>
      </c>
    </row>
    <row r="36" ht="15.75" customHeight="1">
      <c r="A36" s="39">
        <v>34.0</v>
      </c>
      <c r="B36" s="39" t="s">
        <v>79</v>
      </c>
      <c r="C36" s="37"/>
      <c r="D36" s="40" t="s">
        <v>44</v>
      </c>
      <c r="E36" s="38" t="s">
        <v>45</v>
      </c>
      <c r="F36" s="37" t="s">
        <v>46</v>
      </c>
      <c r="G36" s="37" t="s">
        <v>81</v>
      </c>
      <c r="H36" s="37" t="s">
        <v>48</v>
      </c>
      <c r="I36" s="37" t="s">
        <v>49</v>
      </c>
      <c r="J36" s="37"/>
      <c r="K36" s="37"/>
      <c r="L36" s="40"/>
      <c r="M36" s="38"/>
      <c r="N36" s="37"/>
      <c r="O36" s="37"/>
      <c r="P36" s="37"/>
      <c r="Q36" s="37"/>
      <c r="R36" s="49" t="str">
        <f t="shared" si="4"/>
        <v/>
      </c>
      <c r="S36" s="37"/>
      <c r="T36" s="37"/>
      <c r="U36" s="37"/>
      <c r="V36" s="37"/>
      <c r="W36" s="37"/>
      <c r="X36" s="40"/>
      <c r="Y36" s="38">
        <v>5.0</v>
      </c>
      <c r="Z36" s="37">
        <v>2.0</v>
      </c>
      <c r="AA36" s="37">
        <v>2.0</v>
      </c>
      <c r="AB36" s="37">
        <v>3.0</v>
      </c>
      <c r="AC36" s="37">
        <v>5.0</v>
      </c>
      <c r="AD36" s="37">
        <v>5.0</v>
      </c>
      <c r="AE36" s="37">
        <v>5.0</v>
      </c>
      <c r="AF36" s="40"/>
      <c r="AG36" s="38">
        <v>5.0</v>
      </c>
      <c r="AH36" s="37">
        <v>5.0</v>
      </c>
      <c r="AI36" s="37">
        <v>4.0</v>
      </c>
      <c r="AJ36" s="37">
        <v>5.0</v>
      </c>
      <c r="AK36" s="37">
        <v>5.0</v>
      </c>
      <c r="AL36" s="40">
        <v>5.0</v>
      </c>
      <c r="AM36" s="38">
        <v>7.0</v>
      </c>
      <c r="AN36" s="51" t="str">
        <f t="shared" si="1"/>
        <v> None of the above</v>
      </c>
      <c r="AO36" s="37"/>
      <c r="AP36" s="37">
        <v>5.0</v>
      </c>
      <c r="AQ36" s="37">
        <v>2.0</v>
      </c>
      <c r="AR36" s="37">
        <v>5.0</v>
      </c>
      <c r="AS36" s="37">
        <v>5.0</v>
      </c>
      <c r="AT36" s="37">
        <v>5.0</v>
      </c>
      <c r="AU36" s="37">
        <v>5.0</v>
      </c>
      <c r="AV36" s="37" t="s">
        <v>63</v>
      </c>
      <c r="AW36" s="52">
        <v>1.0</v>
      </c>
      <c r="AX36" s="1">
        <v>2.0</v>
      </c>
      <c r="AY36" s="1">
        <v>4.0</v>
      </c>
      <c r="AZ36" s="1">
        <v>5.0</v>
      </c>
      <c r="BC36" s="44" t="str">
        <f t="shared" si="2"/>
        <v> Habitats for marine species, Stabilize shorelines, Are important carbon sinks, Improve fishing</v>
      </c>
      <c r="BD36" s="39"/>
      <c r="BE36" s="1" t="s">
        <v>199</v>
      </c>
      <c r="BH36" s="1" t="s">
        <v>133</v>
      </c>
      <c r="BI36" s="1" t="s">
        <v>135</v>
      </c>
      <c r="BJ36" s="1" t="s">
        <v>136</v>
      </c>
      <c r="BK36" s="1" t="s">
        <v>137</v>
      </c>
    </row>
    <row r="37" ht="15.75" customHeight="1">
      <c r="A37" s="39">
        <v>35.0</v>
      </c>
      <c r="B37" s="39" t="s">
        <v>79</v>
      </c>
      <c r="C37" s="37"/>
      <c r="D37" s="40" t="s">
        <v>44</v>
      </c>
      <c r="E37" s="38" t="s">
        <v>45</v>
      </c>
      <c r="F37" s="37" t="s">
        <v>68</v>
      </c>
      <c r="G37" s="37" t="s">
        <v>81</v>
      </c>
      <c r="H37" s="37" t="s">
        <v>148</v>
      </c>
      <c r="I37" s="37" t="s">
        <v>10</v>
      </c>
      <c r="J37" s="37" t="s">
        <v>200</v>
      </c>
      <c r="K37" s="37"/>
      <c r="L37" s="40"/>
      <c r="M37" s="38" t="s">
        <v>112</v>
      </c>
      <c r="N37" s="37"/>
      <c r="O37" s="37" t="s">
        <v>84</v>
      </c>
      <c r="P37" s="37"/>
      <c r="Q37" s="37" t="s">
        <v>144</v>
      </c>
      <c r="R37" s="49" t="str">
        <f t="shared" si="4"/>
        <v> Relaxation, Photography</v>
      </c>
      <c r="S37" s="37"/>
      <c r="T37" s="37" t="s">
        <v>54</v>
      </c>
      <c r="U37" s="37" t="s">
        <v>55</v>
      </c>
      <c r="V37" s="37" t="s">
        <v>56</v>
      </c>
      <c r="W37" s="37">
        <v>5.0</v>
      </c>
      <c r="X37" s="40">
        <v>5.0</v>
      </c>
      <c r="Y37" s="38">
        <v>4.0</v>
      </c>
      <c r="Z37" s="37">
        <v>4.0</v>
      </c>
      <c r="AA37" s="37">
        <v>3.0</v>
      </c>
      <c r="AB37" s="37">
        <v>4.0</v>
      </c>
      <c r="AC37" s="37">
        <v>4.0</v>
      </c>
      <c r="AD37" s="37">
        <v>4.0</v>
      </c>
      <c r="AE37" s="37">
        <v>4.0</v>
      </c>
      <c r="AF37" s="40"/>
      <c r="AG37" s="38">
        <v>4.0</v>
      </c>
      <c r="AH37" s="37">
        <v>4.0</v>
      </c>
      <c r="AI37" s="37">
        <v>4.0</v>
      </c>
      <c r="AJ37" s="37">
        <v>4.0</v>
      </c>
      <c r="AK37" s="37">
        <v>4.0</v>
      </c>
      <c r="AL37" s="40">
        <v>4.0</v>
      </c>
      <c r="AM37" s="38">
        <v>3.0</v>
      </c>
      <c r="AN37" s="51" t="str">
        <f t="shared" si="1"/>
        <v> Beach clean or litter collection</v>
      </c>
      <c r="AO37" s="37"/>
      <c r="AP37" s="37">
        <v>4.0</v>
      </c>
      <c r="AQ37" s="37">
        <v>3.0</v>
      </c>
      <c r="AR37" s="37">
        <v>4.0</v>
      </c>
      <c r="AS37" s="37">
        <v>4.0</v>
      </c>
      <c r="AT37" s="37">
        <v>4.0</v>
      </c>
      <c r="AU37" s="37">
        <v>4.0</v>
      </c>
      <c r="AV37" s="37" t="s">
        <v>189</v>
      </c>
      <c r="AW37" s="52">
        <v>1.0</v>
      </c>
      <c r="AX37" s="1">
        <v>2.0</v>
      </c>
      <c r="BC37" s="44" t="str">
        <f t="shared" si="2"/>
        <v> Habitats for marine species, Stabilize shorelines</v>
      </c>
      <c r="BD37" s="39"/>
      <c r="BH37" s="1" t="s">
        <v>133</v>
      </c>
      <c r="BI37" s="1" t="s">
        <v>135</v>
      </c>
    </row>
    <row r="38" ht="15.75" customHeight="1">
      <c r="A38" s="39">
        <v>36.0</v>
      </c>
      <c r="B38" s="39" t="s">
        <v>79</v>
      </c>
      <c r="C38" s="37"/>
      <c r="D38" s="40" t="s">
        <v>44</v>
      </c>
      <c r="E38" s="38" t="s">
        <v>45</v>
      </c>
      <c r="F38" s="37" t="s">
        <v>68</v>
      </c>
      <c r="G38" s="37" t="s">
        <v>47</v>
      </c>
      <c r="H38" s="37" t="s">
        <v>69</v>
      </c>
      <c r="I38" s="37" t="s">
        <v>49</v>
      </c>
      <c r="J38" s="37"/>
      <c r="K38" s="37"/>
      <c r="L38" s="40"/>
      <c r="M38" s="38" t="s">
        <v>112</v>
      </c>
      <c r="N38" s="37"/>
      <c r="O38" s="37" t="s">
        <v>84</v>
      </c>
      <c r="P38" s="37"/>
      <c r="Q38" s="37" t="s">
        <v>92</v>
      </c>
      <c r="R38" s="49" t="str">
        <f t="shared" si="4"/>
        <v> Relaxation, Time in nature</v>
      </c>
      <c r="S38" s="37"/>
      <c r="T38" s="37" t="s">
        <v>54</v>
      </c>
      <c r="U38" s="37" t="s">
        <v>55</v>
      </c>
      <c r="V38" s="37" t="s">
        <v>56</v>
      </c>
      <c r="W38" s="37">
        <v>4.0</v>
      </c>
      <c r="X38" s="40">
        <v>5.0</v>
      </c>
      <c r="Y38" s="38">
        <v>4.0</v>
      </c>
      <c r="Z38" s="37">
        <v>5.0</v>
      </c>
      <c r="AA38" s="37">
        <v>3.0</v>
      </c>
      <c r="AB38" s="37">
        <v>4.0</v>
      </c>
      <c r="AC38" s="37">
        <v>5.0</v>
      </c>
      <c r="AD38" s="37">
        <v>4.0</v>
      </c>
      <c r="AE38" s="37">
        <v>5.0</v>
      </c>
      <c r="AF38" s="40"/>
      <c r="AG38" s="38">
        <v>4.0</v>
      </c>
      <c r="AH38" s="37">
        <v>5.0</v>
      </c>
      <c r="AI38" s="37">
        <v>5.0</v>
      </c>
      <c r="AJ38" s="37">
        <v>4.0</v>
      </c>
      <c r="AK38" s="37">
        <v>4.0</v>
      </c>
      <c r="AL38" s="40">
        <v>4.0</v>
      </c>
      <c r="AM38" s="38">
        <v>3.0</v>
      </c>
      <c r="AN38" s="51" t="str">
        <f t="shared" si="1"/>
        <v> Beach clean or litter collection</v>
      </c>
      <c r="AO38" s="37"/>
      <c r="AP38" s="37">
        <v>3.0</v>
      </c>
      <c r="AQ38" s="37">
        <v>2.0</v>
      </c>
      <c r="AR38" s="37">
        <v>5.0</v>
      </c>
      <c r="AS38" s="37">
        <v>4.0</v>
      </c>
      <c r="AT38" s="37">
        <v>3.0</v>
      </c>
      <c r="AU38" s="37">
        <v>4.0</v>
      </c>
      <c r="AV38" s="37" t="s">
        <v>63</v>
      </c>
      <c r="AW38" s="52">
        <v>1.0</v>
      </c>
      <c r="AX38" s="1">
        <v>2.0</v>
      </c>
      <c r="AY38" s="1">
        <v>4.0</v>
      </c>
      <c r="AZ38" s="1">
        <v>5.0</v>
      </c>
      <c r="BC38" s="44" t="str">
        <f t="shared" si="2"/>
        <v> Habitats for marine species, Stabilize shorelines, Are important carbon sinks, Improve fishing</v>
      </c>
      <c r="BD38" s="39"/>
      <c r="BH38" s="1" t="s">
        <v>133</v>
      </c>
      <c r="BI38" s="1" t="s">
        <v>135</v>
      </c>
      <c r="BJ38" s="1" t="s">
        <v>136</v>
      </c>
      <c r="BK38" s="1" t="s">
        <v>137</v>
      </c>
    </row>
    <row r="39" ht="15.75" customHeight="1">
      <c r="A39" s="39">
        <v>37.0</v>
      </c>
      <c r="B39" s="39" t="s">
        <v>67</v>
      </c>
      <c r="C39" s="37"/>
      <c r="D39" s="40" t="s">
        <v>44</v>
      </c>
      <c r="E39" s="38" t="s">
        <v>45</v>
      </c>
      <c r="F39" s="37" t="s">
        <v>68</v>
      </c>
      <c r="G39" s="37" t="s">
        <v>47</v>
      </c>
      <c r="H39" s="37"/>
      <c r="I39" s="37" t="s">
        <v>82</v>
      </c>
      <c r="J39" s="37"/>
      <c r="K39" s="37"/>
      <c r="L39" s="40"/>
      <c r="M39" s="38" t="s">
        <v>112</v>
      </c>
      <c r="N39" s="37"/>
      <c r="O39" s="37" t="s">
        <v>52</v>
      </c>
      <c r="P39" s="37"/>
      <c r="Q39" s="37" t="s">
        <v>92</v>
      </c>
      <c r="R39" s="49" t="str">
        <f t="shared" si="4"/>
        <v> Relaxation, Time in nature</v>
      </c>
      <c r="S39" s="37"/>
      <c r="T39" s="37" t="s">
        <v>54</v>
      </c>
      <c r="U39" s="37" t="s">
        <v>55</v>
      </c>
      <c r="V39" s="37" t="s">
        <v>56</v>
      </c>
      <c r="W39" s="37">
        <v>4.0</v>
      </c>
      <c r="X39" s="40">
        <v>5.0</v>
      </c>
      <c r="Y39" s="38">
        <v>2.0</v>
      </c>
      <c r="Z39" s="37">
        <v>2.0</v>
      </c>
      <c r="AA39" s="37">
        <v>3.0</v>
      </c>
      <c r="AB39" s="37">
        <v>4.0</v>
      </c>
      <c r="AC39" s="37">
        <v>5.0</v>
      </c>
      <c r="AD39" s="37">
        <v>3.0</v>
      </c>
      <c r="AE39" s="37">
        <v>4.0</v>
      </c>
      <c r="AF39" s="40"/>
      <c r="AG39" s="38">
        <v>3.0</v>
      </c>
      <c r="AH39" s="37">
        <v>4.0</v>
      </c>
      <c r="AI39" s="37">
        <v>5.0</v>
      </c>
      <c r="AJ39" s="37">
        <v>4.0</v>
      </c>
      <c r="AK39" s="37">
        <v>4.0</v>
      </c>
      <c r="AL39" s="40">
        <v>3.0</v>
      </c>
      <c r="AM39" s="38" t="s">
        <v>178</v>
      </c>
      <c r="AN39" s="51" t="str">
        <f t="shared" si="1"/>
        <v> Seek environmental information, Beach clean or litter collection, Donate money to an environmental cause, Do voluntary environmental work, Other environmentally friendly activity</v>
      </c>
      <c r="AO39" s="37"/>
      <c r="AP39" s="37">
        <v>5.0</v>
      </c>
      <c r="AQ39" s="37">
        <v>5.0</v>
      </c>
      <c r="AR39" s="37">
        <v>5.0</v>
      </c>
      <c r="AS39" s="37">
        <v>5.0</v>
      </c>
      <c r="AT39" s="37">
        <v>5.0</v>
      </c>
      <c r="AU39" s="37">
        <v>5.0</v>
      </c>
      <c r="AV39" s="37" t="s">
        <v>63</v>
      </c>
      <c r="AW39" s="52">
        <v>1.0</v>
      </c>
      <c r="AX39" s="1">
        <v>2.0</v>
      </c>
      <c r="AY39" s="1">
        <v>4.0</v>
      </c>
      <c r="AZ39" s="1">
        <v>5.0</v>
      </c>
      <c r="BC39" s="44" t="str">
        <f t="shared" si="2"/>
        <v> Habitats for marine species, Stabilize shorelines, Are important carbon sinks, Improve fishing</v>
      </c>
      <c r="BD39" s="39" t="s">
        <v>180</v>
      </c>
      <c r="BH39" s="1" t="s">
        <v>133</v>
      </c>
      <c r="BI39" s="1" t="s">
        <v>135</v>
      </c>
      <c r="BJ39" s="1" t="s">
        <v>136</v>
      </c>
      <c r="BK39" s="1" t="s">
        <v>137</v>
      </c>
    </row>
    <row r="40" ht="15.75" customHeight="1">
      <c r="A40" s="39">
        <v>38.0</v>
      </c>
      <c r="B40" s="39"/>
      <c r="C40" s="37"/>
      <c r="D40" s="40" t="s">
        <v>44</v>
      </c>
      <c r="E40" s="38" t="s">
        <v>45</v>
      </c>
      <c r="F40" s="37" t="s">
        <v>68</v>
      </c>
      <c r="G40" s="37" t="s">
        <v>81</v>
      </c>
      <c r="H40" s="37"/>
      <c r="I40" s="37" t="s">
        <v>82</v>
      </c>
      <c r="J40" s="37"/>
      <c r="K40" s="37"/>
      <c r="L40" s="40"/>
      <c r="M40" s="38" t="s">
        <v>112</v>
      </c>
      <c r="N40" s="37"/>
      <c r="O40" s="37" t="s">
        <v>52</v>
      </c>
      <c r="P40" s="37"/>
      <c r="Q40" s="37" t="s">
        <v>119</v>
      </c>
      <c r="R40" s="49" t="str">
        <f t="shared" si="4"/>
        <v> Relaxation, Bird watching, Time in nature</v>
      </c>
      <c r="S40" s="37"/>
      <c r="T40" s="37" t="s">
        <v>146</v>
      </c>
      <c r="U40" s="37" t="s">
        <v>55</v>
      </c>
      <c r="V40" s="37" t="s">
        <v>56</v>
      </c>
      <c r="W40" s="37">
        <v>4.0</v>
      </c>
      <c r="X40" s="40">
        <v>4.0</v>
      </c>
      <c r="Y40" s="38"/>
      <c r="Z40" s="37"/>
      <c r="AA40" s="37"/>
      <c r="AB40" s="37">
        <v>4.0</v>
      </c>
      <c r="AC40" s="37">
        <v>4.0</v>
      </c>
      <c r="AD40" s="37"/>
      <c r="AE40" s="37">
        <v>3.0</v>
      </c>
      <c r="AF40" s="40"/>
      <c r="AG40" s="38">
        <v>4.0</v>
      </c>
      <c r="AH40" s="37"/>
      <c r="AI40" s="37">
        <v>4.0</v>
      </c>
      <c r="AJ40" s="37"/>
      <c r="AK40" s="37"/>
      <c r="AL40" s="40"/>
      <c r="AM40" s="38">
        <v>3.0</v>
      </c>
      <c r="AN40" s="51" t="str">
        <f t="shared" si="1"/>
        <v> Beach clean or litter collection</v>
      </c>
      <c r="AO40" s="37"/>
      <c r="AP40" s="37">
        <v>3.0</v>
      </c>
      <c r="AQ40" s="37">
        <v>3.0</v>
      </c>
      <c r="AR40" s="37">
        <v>3.0</v>
      </c>
      <c r="AS40" s="37">
        <v>4.0</v>
      </c>
      <c r="AT40" s="37"/>
      <c r="AU40" s="37">
        <v>4.0</v>
      </c>
      <c r="AV40" s="37" t="s">
        <v>201</v>
      </c>
      <c r="AW40" s="52">
        <v>1.0</v>
      </c>
      <c r="AX40" s="1">
        <v>2.0</v>
      </c>
      <c r="AY40" s="1">
        <v>3.0</v>
      </c>
      <c r="AZ40" s="1">
        <v>4.0</v>
      </c>
      <c r="BA40" s="1">
        <v>5.0</v>
      </c>
      <c r="BC40" s="44" t="str">
        <f t="shared" si="2"/>
        <v> Habitats for marine species, Stabilize shorelines, Not important for coastal ecosystem health, Are important carbon sinks, Improve fishing</v>
      </c>
      <c r="BD40" s="39"/>
      <c r="BE40" s="1" t="s">
        <v>198</v>
      </c>
      <c r="BH40" s="1" t="s">
        <v>133</v>
      </c>
      <c r="BI40" s="1" t="s">
        <v>135</v>
      </c>
      <c r="BJ40" s="1" t="s">
        <v>190</v>
      </c>
      <c r="BK40" s="1" t="s">
        <v>136</v>
      </c>
      <c r="BL40" s="1" t="s">
        <v>137</v>
      </c>
    </row>
    <row r="41" ht="15.75" customHeight="1">
      <c r="A41" s="39">
        <v>39.0</v>
      </c>
      <c r="B41" s="39" t="s">
        <v>79</v>
      </c>
      <c r="C41" s="37"/>
      <c r="D41" s="40" t="s">
        <v>44</v>
      </c>
      <c r="E41" s="38" t="s">
        <v>45</v>
      </c>
      <c r="F41" s="37" t="s">
        <v>68</v>
      </c>
      <c r="G41" s="37" t="s">
        <v>47</v>
      </c>
      <c r="H41" s="37" t="s">
        <v>69</v>
      </c>
      <c r="I41" s="37" t="s">
        <v>82</v>
      </c>
      <c r="J41" s="37"/>
      <c r="K41" s="37" t="s">
        <v>181</v>
      </c>
      <c r="L41" s="40"/>
      <c r="M41" s="38" t="s">
        <v>182</v>
      </c>
      <c r="N41" s="37"/>
      <c r="O41" s="37" t="s">
        <v>84</v>
      </c>
      <c r="P41" s="37"/>
      <c r="Q41" s="37" t="s">
        <v>58</v>
      </c>
      <c r="R41" s="49" t="str">
        <f t="shared" si="4"/>
        <v>Time in nature/enjoying nature</v>
      </c>
      <c r="S41" s="37"/>
      <c r="T41" s="37" t="s">
        <v>114</v>
      </c>
      <c r="U41" s="37" t="s">
        <v>55</v>
      </c>
      <c r="V41" s="37" t="s">
        <v>56</v>
      </c>
      <c r="W41" s="37">
        <v>5.0</v>
      </c>
      <c r="X41" s="40">
        <v>5.0</v>
      </c>
      <c r="Y41" s="38">
        <v>4.0</v>
      </c>
      <c r="Z41" s="37">
        <v>4.0</v>
      </c>
      <c r="AA41" s="37">
        <v>5.0</v>
      </c>
      <c r="AB41" s="37">
        <v>5.0</v>
      </c>
      <c r="AC41" s="37">
        <v>5.0</v>
      </c>
      <c r="AD41" s="37">
        <v>5.0</v>
      </c>
      <c r="AE41" s="37"/>
      <c r="AF41" s="40"/>
      <c r="AG41" s="38">
        <v>4.0</v>
      </c>
      <c r="AH41" s="37">
        <v>5.0</v>
      </c>
      <c r="AI41" s="37">
        <v>5.0</v>
      </c>
      <c r="AJ41" s="37">
        <v>5.0</v>
      </c>
      <c r="AK41" s="37">
        <v>5.0</v>
      </c>
      <c r="AL41" s="53" t="s">
        <v>172</v>
      </c>
      <c r="AM41" s="38">
        <v>2.0</v>
      </c>
      <c r="AN41" s="51" t="str">
        <f t="shared" si="1"/>
        <v> Attend public DENR meetings</v>
      </c>
      <c r="AO41" s="37"/>
      <c r="AP41" s="37">
        <v>3.0</v>
      </c>
      <c r="AQ41" s="37">
        <v>2.0</v>
      </c>
      <c r="AR41" s="37">
        <v>5.0</v>
      </c>
      <c r="AS41" s="37">
        <v>5.0</v>
      </c>
      <c r="AT41" s="37">
        <v>5.0</v>
      </c>
      <c r="AU41" s="37">
        <v>5.0</v>
      </c>
      <c r="AV41" s="37" t="s">
        <v>174</v>
      </c>
      <c r="AW41" s="52">
        <v>1.0</v>
      </c>
      <c r="AX41" s="1">
        <v>4.0</v>
      </c>
      <c r="AY41" s="1">
        <v>5.0</v>
      </c>
      <c r="BC41" s="44" t="str">
        <f t="shared" si="2"/>
        <v> Habitats for marine species, Are important carbon sinks, Improve fishing</v>
      </c>
      <c r="BD41" s="39" t="s">
        <v>183</v>
      </c>
      <c r="BH41" s="1" t="s">
        <v>133</v>
      </c>
      <c r="BI41" s="1" t="s">
        <v>136</v>
      </c>
      <c r="BJ41" s="1" t="s">
        <v>137</v>
      </c>
    </row>
    <row r="42" ht="15.75" customHeight="1">
      <c r="A42" s="39">
        <v>40.0</v>
      </c>
      <c r="B42" s="39" t="s">
        <v>79</v>
      </c>
      <c r="C42" s="37"/>
      <c r="D42" s="40" t="s">
        <v>44</v>
      </c>
      <c r="E42" s="38" t="s">
        <v>45</v>
      </c>
      <c r="F42" s="37" t="s">
        <v>68</v>
      </c>
      <c r="G42" s="37" t="s">
        <v>81</v>
      </c>
      <c r="H42" s="37" t="s">
        <v>69</v>
      </c>
      <c r="I42" s="37" t="s">
        <v>82</v>
      </c>
      <c r="J42" s="37"/>
      <c r="K42" s="37" t="s">
        <v>181</v>
      </c>
      <c r="L42" s="40"/>
      <c r="M42" s="38" t="s">
        <v>112</v>
      </c>
      <c r="N42" s="37"/>
      <c r="O42" s="37" t="s">
        <v>84</v>
      </c>
      <c r="P42" s="37"/>
      <c r="Q42" s="37" t="s">
        <v>58</v>
      </c>
      <c r="R42" s="49" t="str">
        <f t="shared" si="4"/>
        <v>Time in nature/enjoying nature</v>
      </c>
      <c r="S42" s="37"/>
      <c r="T42" s="37" t="s">
        <v>114</v>
      </c>
      <c r="U42" s="37" t="s">
        <v>55</v>
      </c>
      <c r="V42" s="37" t="s">
        <v>56</v>
      </c>
      <c r="W42" s="37">
        <v>5.0</v>
      </c>
      <c r="X42" s="40">
        <v>5.0</v>
      </c>
      <c r="Y42" s="38">
        <v>4.0</v>
      </c>
      <c r="Z42" s="37">
        <v>5.0</v>
      </c>
      <c r="AA42" s="37">
        <v>5.0</v>
      </c>
      <c r="AB42" s="37">
        <v>5.0</v>
      </c>
      <c r="AC42" s="37">
        <v>5.0</v>
      </c>
      <c r="AD42" s="37">
        <v>5.0</v>
      </c>
      <c r="AE42" s="54"/>
      <c r="AF42" s="40"/>
      <c r="AG42" s="38">
        <v>4.0</v>
      </c>
      <c r="AH42" s="37">
        <v>5.0</v>
      </c>
      <c r="AI42" s="37">
        <v>5.0</v>
      </c>
      <c r="AJ42" s="37">
        <v>5.0</v>
      </c>
      <c r="AK42" s="37">
        <v>5.0</v>
      </c>
      <c r="AL42" s="54" t="s">
        <v>172</v>
      </c>
      <c r="AM42" s="38">
        <v>2.0</v>
      </c>
      <c r="AN42" s="51" t="str">
        <f t="shared" si="1"/>
        <v> Attend public DENR meetings</v>
      </c>
      <c r="AO42" s="37"/>
      <c r="AP42" s="37">
        <v>4.0</v>
      </c>
      <c r="AQ42" s="37">
        <v>3.0</v>
      </c>
      <c r="AR42" s="37">
        <v>5.0</v>
      </c>
      <c r="AS42" s="37">
        <v>5.0</v>
      </c>
      <c r="AT42" s="37">
        <v>5.0</v>
      </c>
      <c r="AU42" s="37">
        <v>5.0</v>
      </c>
      <c r="AV42" s="37" t="s">
        <v>63</v>
      </c>
      <c r="AW42" s="52">
        <v>1.0</v>
      </c>
      <c r="AX42" s="1">
        <v>2.0</v>
      </c>
      <c r="AY42" s="1">
        <v>4.0</v>
      </c>
      <c r="AZ42" s="1">
        <v>5.0</v>
      </c>
      <c r="BC42" s="44" t="str">
        <f t="shared" si="2"/>
        <v> Habitats for marine species, Stabilize shorelines, Are important carbon sinks, Improve fishing</v>
      </c>
      <c r="BD42" s="39"/>
      <c r="BH42" s="1" t="s">
        <v>133</v>
      </c>
      <c r="BI42" s="1" t="s">
        <v>135</v>
      </c>
      <c r="BJ42" s="1" t="s">
        <v>136</v>
      </c>
      <c r="BK42" s="1" t="s">
        <v>137</v>
      </c>
    </row>
    <row r="43" ht="15.75" customHeight="1">
      <c r="A43" s="39">
        <v>41.0</v>
      </c>
      <c r="B43" s="39" t="s">
        <v>79</v>
      </c>
      <c r="C43" s="37"/>
      <c r="D43" s="40" t="s">
        <v>44</v>
      </c>
      <c r="E43" s="38" t="s">
        <v>45</v>
      </c>
      <c r="F43" s="37" t="s">
        <v>68</v>
      </c>
      <c r="G43" s="37" t="s">
        <v>81</v>
      </c>
      <c r="H43" s="37" t="s">
        <v>69</v>
      </c>
      <c r="I43" s="37" t="s">
        <v>82</v>
      </c>
      <c r="J43" s="37"/>
      <c r="K43" s="37"/>
      <c r="L43" s="40"/>
      <c r="M43" s="38" t="s">
        <v>51</v>
      </c>
      <c r="N43" s="37"/>
      <c r="O43" s="37" t="s">
        <v>84</v>
      </c>
      <c r="P43" s="37"/>
      <c r="Q43" s="37" t="s">
        <v>59</v>
      </c>
      <c r="R43" s="49" t="str">
        <f t="shared" si="4"/>
        <v>Photography (including for social media)</v>
      </c>
      <c r="S43" s="37" t="s">
        <v>202</v>
      </c>
      <c r="T43" s="37" t="s">
        <v>146</v>
      </c>
      <c r="U43" s="37" t="s">
        <v>99</v>
      </c>
      <c r="V43" s="37" t="s">
        <v>138</v>
      </c>
      <c r="W43" s="37">
        <v>4.0</v>
      </c>
      <c r="X43" s="40">
        <v>4.0</v>
      </c>
      <c r="Y43" s="38">
        <v>4.0</v>
      </c>
      <c r="Z43" s="37">
        <v>4.0</v>
      </c>
      <c r="AA43" s="37">
        <v>4.0</v>
      </c>
      <c r="AB43" s="37">
        <v>4.0</v>
      </c>
      <c r="AC43" s="37">
        <v>4.0</v>
      </c>
      <c r="AD43" s="37">
        <v>4.0</v>
      </c>
      <c r="AE43" s="37">
        <v>4.0</v>
      </c>
      <c r="AF43" s="40"/>
      <c r="AG43" s="38">
        <v>4.0</v>
      </c>
      <c r="AH43" s="37">
        <v>4.0</v>
      </c>
      <c r="AI43" s="37">
        <v>4.0</v>
      </c>
      <c r="AJ43" s="37">
        <v>4.0</v>
      </c>
      <c r="AK43" s="37">
        <v>4.0</v>
      </c>
      <c r="AL43" s="40">
        <v>4.0</v>
      </c>
      <c r="AM43" s="38">
        <v>7.0</v>
      </c>
      <c r="AN43" s="51" t="str">
        <f t="shared" si="1"/>
        <v> None of the above</v>
      </c>
      <c r="AO43" s="37"/>
      <c r="AP43" s="37">
        <v>4.0</v>
      </c>
      <c r="AQ43" s="37">
        <v>4.0</v>
      </c>
      <c r="AR43" s="37">
        <v>4.0</v>
      </c>
      <c r="AS43" s="37">
        <v>4.0</v>
      </c>
      <c r="AT43" s="37">
        <v>4.0</v>
      </c>
      <c r="AU43" s="37">
        <v>4.0</v>
      </c>
      <c r="AV43" s="37" t="s">
        <v>172</v>
      </c>
      <c r="AW43" s="52" t="s">
        <v>172</v>
      </c>
      <c r="BC43" s="44" t="str">
        <f t="shared" si="2"/>
        <v>-</v>
      </c>
      <c r="BD43" s="39"/>
      <c r="BH43" s="1" t="s">
        <v>172</v>
      </c>
    </row>
    <row r="44" ht="15.75" customHeight="1">
      <c r="A44" s="39">
        <v>42.0</v>
      </c>
      <c r="B44" s="39" t="s">
        <v>67</v>
      </c>
      <c r="C44" s="37" t="s">
        <v>203</v>
      </c>
      <c r="D44" s="40" t="s">
        <v>44</v>
      </c>
      <c r="E44" s="38" t="s">
        <v>45</v>
      </c>
      <c r="F44" s="37" t="s">
        <v>90</v>
      </c>
      <c r="G44" s="37" t="s">
        <v>81</v>
      </c>
      <c r="H44" s="37" t="s">
        <v>148</v>
      </c>
      <c r="I44" s="37" t="s">
        <v>98</v>
      </c>
      <c r="J44" s="37"/>
      <c r="K44" s="37"/>
      <c r="L44" s="40"/>
      <c r="M44" s="38" t="s">
        <v>51</v>
      </c>
      <c r="N44" s="37"/>
      <c r="O44" s="37" t="s">
        <v>84</v>
      </c>
      <c r="P44" s="37"/>
      <c r="Q44" s="37" t="s">
        <v>57</v>
      </c>
      <c r="R44" s="49" t="str">
        <f t="shared" si="4"/>
        <v>Relaxation</v>
      </c>
      <c r="S44" s="37"/>
      <c r="T44" s="37" t="s">
        <v>146</v>
      </c>
      <c r="U44" s="37" t="s">
        <v>74</v>
      </c>
      <c r="V44" s="37" t="s">
        <v>56</v>
      </c>
      <c r="W44" s="37">
        <v>5.0</v>
      </c>
      <c r="X44" s="40">
        <v>5.0</v>
      </c>
      <c r="Y44" s="38">
        <v>5.0</v>
      </c>
      <c r="Z44" s="37">
        <v>5.0</v>
      </c>
      <c r="AA44" s="37">
        <v>5.0</v>
      </c>
      <c r="AB44" s="37">
        <v>5.0</v>
      </c>
      <c r="AC44" s="37">
        <v>5.0</v>
      </c>
      <c r="AD44" s="37">
        <v>5.0</v>
      </c>
      <c r="AE44" s="37">
        <v>5.0</v>
      </c>
      <c r="AF44" s="40"/>
      <c r="AG44" s="38">
        <v>5.0</v>
      </c>
      <c r="AH44" s="37">
        <v>5.0</v>
      </c>
      <c r="AI44" s="37">
        <v>5.0</v>
      </c>
      <c r="AJ44" s="37">
        <v>5.0</v>
      </c>
      <c r="AK44" s="37">
        <v>5.0</v>
      </c>
      <c r="AL44" s="40">
        <v>5.0</v>
      </c>
      <c r="AM44" s="38">
        <v>5.0</v>
      </c>
      <c r="AN44" s="51" t="str">
        <f t="shared" si="1"/>
        <v> Do voluntary environmental work</v>
      </c>
      <c r="AO44" s="37"/>
      <c r="AP44" s="37">
        <v>3.0</v>
      </c>
      <c r="AQ44" s="37">
        <v>3.0</v>
      </c>
      <c r="AR44" s="37">
        <v>5.0</v>
      </c>
      <c r="AS44" s="37">
        <v>5.0</v>
      </c>
      <c r="AT44" s="37">
        <v>5.0</v>
      </c>
      <c r="AU44" s="37">
        <v>5.0</v>
      </c>
      <c r="AV44" s="37" t="s">
        <v>63</v>
      </c>
      <c r="AW44" s="52">
        <v>1.0</v>
      </c>
      <c r="AX44" s="1">
        <v>2.0</v>
      </c>
      <c r="AY44" s="1">
        <v>4.0</v>
      </c>
      <c r="AZ44" s="1">
        <v>5.0</v>
      </c>
      <c r="BC44" s="44" t="str">
        <f t="shared" si="2"/>
        <v> Habitats for marine species, Stabilize shorelines, Are important carbon sinks, Improve fishing</v>
      </c>
      <c r="BD44" s="39"/>
      <c r="BH44" s="1" t="s">
        <v>133</v>
      </c>
      <c r="BI44" s="1" t="s">
        <v>135</v>
      </c>
      <c r="BJ44" s="1" t="s">
        <v>136</v>
      </c>
      <c r="BK44" s="1" t="s">
        <v>137</v>
      </c>
    </row>
    <row r="45" ht="15.75" customHeight="1">
      <c r="A45" s="39">
        <v>43.0</v>
      </c>
      <c r="B45" s="39" t="s">
        <v>79</v>
      </c>
      <c r="C45" s="37"/>
      <c r="D45" s="40" t="s">
        <v>44</v>
      </c>
      <c r="E45" s="38" t="s">
        <v>45</v>
      </c>
      <c r="F45" s="37" t="s">
        <v>68</v>
      </c>
      <c r="G45" s="37" t="s">
        <v>81</v>
      </c>
      <c r="H45" s="37" t="s">
        <v>69</v>
      </c>
      <c r="I45" s="37" t="s">
        <v>82</v>
      </c>
      <c r="J45" s="37"/>
      <c r="K45" s="37"/>
      <c r="L45" s="40"/>
      <c r="M45" s="38" t="s">
        <v>182</v>
      </c>
      <c r="N45" s="37"/>
      <c r="O45" s="37" t="s">
        <v>52</v>
      </c>
      <c r="P45" s="37"/>
      <c r="Q45" s="37" t="s">
        <v>57</v>
      </c>
      <c r="R45" s="49" t="str">
        <f t="shared" si="4"/>
        <v>Relaxation</v>
      </c>
      <c r="S45" s="37"/>
      <c r="T45" s="37" t="s">
        <v>73</v>
      </c>
      <c r="U45" s="37" t="s">
        <v>74</v>
      </c>
      <c r="V45" s="37" t="s">
        <v>56</v>
      </c>
      <c r="W45" s="37">
        <v>5.0</v>
      </c>
      <c r="X45" s="40">
        <v>5.0</v>
      </c>
      <c r="Y45" s="38">
        <v>5.0</v>
      </c>
      <c r="Z45" s="37">
        <v>5.0</v>
      </c>
      <c r="AA45" s="37">
        <v>5.0</v>
      </c>
      <c r="AB45" s="37">
        <v>5.0</v>
      </c>
      <c r="AC45" s="37">
        <v>5.0</v>
      </c>
      <c r="AD45" s="37">
        <v>5.0</v>
      </c>
      <c r="AE45" s="37">
        <v>5.0</v>
      </c>
      <c r="AF45" s="40"/>
      <c r="AG45" s="38">
        <v>5.0</v>
      </c>
      <c r="AH45" s="37">
        <v>5.0</v>
      </c>
      <c r="AI45" s="37">
        <v>5.0</v>
      </c>
      <c r="AJ45" s="37">
        <v>5.0</v>
      </c>
      <c r="AK45" s="37">
        <v>5.0</v>
      </c>
      <c r="AL45" s="40" t="s">
        <v>172</v>
      </c>
      <c r="AM45" s="38">
        <v>2.0</v>
      </c>
      <c r="AN45" s="51" t="str">
        <f t="shared" si="1"/>
        <v> Attend public DENR meetings</v>
      </c>
      <c r="AO45" s="37"/>
      <c r="AP45" s="37">
        <v>2.0</v>
      </c>
      <c r="AQ45" s="37">
        <v>2.0</v>
      </c>
      <c r="AR45" s="37">
        <v>5.0</v>
      </c>
      <c r="AS45" s="37">
        <v>5.0</v>
      </c>
      <c r="AT45" s="37">
        <v>5.0</v>
      </c>
      <c r="AU45" s="37">
        <v>5.0</v>
      </c>
      <c r="AV45" s="37" t="s">
        <v>204</v>
      </c>
      <c r="AW45" s="52">
        <v>1.0</v>
      </c>
      <c r="AX45" s="1">
        <v>2.0</v>
      </c>
      <c r="AY45" s="1">
        <v>4.0</v>
      </c>
      <c r="AZ45" s="1">
        <v>6.0</v>
      </c>
      <c r="BC45" s="44" t="str">
        <f t="shared" si="2"/>
        <v> Habitats for marine species, Stabilize shorelines, Are important carbon sinks, Can be harmful to human health</v>
      </c>
      <c r="BD45" s="39"/>
      <c r="BH45" s="1" t="s">
        <v>133</v>
      </c>
      <c r="BI45" s="1" t="s">
        <v>135</v>
      </c>
      <c r="BJ45" s="1" t="s">
        <v>136</v>
      </c>
      <c r="BK45" s="1" t="s">
        <v>191</v>
      </c>
    </row>
    <row r="46" ht="15.75" customHeight="1">
      <c r="A46" s="39">
        <v>44.0</v>
      </c>
      <c r="B46" s="39" t="s">
        <v>79</v>
      </c>
      <c r="C46" s="37"/>
      <c r="D46" s="40" t="s">
        <v>44</v>
      </c>
      <c r="E46" s="38" t="s">
        <v>172</v>
      </c>
      <c r="F46" s="37" t="s">
        <v>68</v>
      </c>
      <c r="G46" s="37" t="s">
        <v>47</v>
      </c>
      <c r="H46" s="37" t="s">
        <v>69</v>
      </c>
      <c r="I46" s="37" t="s">
        <v>82</v>
      </c>
      <c r="J46" s="37"/>
      <c r="K46" s="37" t="s">
        <v>91</v>
      </c>
      <c r="L46" s="40"/>
      <c r="M46" s="38" t="s">
        <v>112</v>
      </c>
      <c r="N46" s="37"/>
      <c r="O46" s="37" t="s">
        <v>52</v>
      </c>
      <c r="P46" s="37"/>
      <c r="Q46" s="37" t="s">
        <v>59</v>
      </c>
      <c r="R46" s="49" t="str">
        <f t="shared" si="4"/>
        <v>Photography (including for social media)</v>
      </c>
      <c r="S46" s="37"/>
      <c r="T46" s="37" t="s">
        <v>54</v>
      </c>
      <c r="U46" s="37" t="s">
        <v>74</v>
      </c>
      <c r="V46" s="37" t="s">
        <v>56</v>
      </c>
      <c r="W46" s="37">
        <v>5.0</v>
      </c>
      <c r="X46" s="40">
        <v>5.0</v>
      </c>
      <c r="Y46" s="38">
        <v>5.0</v>
      </c>
      <c r="Z46" s="37">
        <v>5.0</v>
      </c>
      <c r="AA46" s="37">
        <v>5.0</v>
      </c>
      <c r="AB46" s="37">
        <v>5.0</v>
      </c>
      <c r="AC46" s="37">
        <v>5.0</v>
      </c>
      <c r="AD46" s="37">
        <v>5.0</v>
      </c>
      <c r="AE46" s="37">
        <v>5.0</v>
      </c>
      <c r="AF46" s="40"/>
      <c r="AG46" s="38">
        <v>5.0</v>
      </c>
      <c r="AH46" s="37">
        <v>5.0</v>
      </c>
      <c r="AI46" s="37">
        <v>5.0</v>
      </c>
      <c r="AJ46" s="37">
        <v>5.0</v>
      </c>
      <c r="AK46" s="37">
        <v>5.0</v>
      </c>
      <c r="AL46" s="40">
        <v>5.0</v>
      </c>
      <c r="AM46" s="38">
        <v>3.0</v>
      </c>
      <c r="AN46" s="51" t="str">
        <f t="shared" si="1"/>
        <v> Beach clean or litter collection</v>
      </c>
      <c r="AO46" s="37"/>
      <c r="AP46" s="37">
        <v>2.0</v>
      </c>
      <c r="AQ46" s="37">
        <v>2.0</v>
      </c>
      <c r="AR46" s="37">
        <v>5.0</v>
      </c>
      <c r="AS46" s="37">
        <v>5.0</v>
      </c>
      <c r="AT46" s="37">
        <v>5.0</v>
      </c>
      <c r="AU46" s="37">
        <v>5.0</v>
      </c>
      <c r="AV46" s="37" t="s">
        <v>174</v>
      </c>
      <c r="AW46" s="52">
        <v>1.0</v>
      </c>
      <c r="AX46" s="1">
        <v>4.0</v>
      </c>
      <c r="AY46" s="1">
        <v>5.0</v>
      </c>
      <c r="BC46" s="44" t="str">
        <f t="shared" si="2"/>
        <v> Habitats for marine species, Are important carbon sinks, Improve fishing</v>
      </c>
      <c r="BD46" s="39"/>
      <c r="BH46" s="1" t="s">
        <v>133</v>
      </c>
      <c r="BI46" s="1" t="s">
        <v>136</v>
      </c>
      <c r="BJ46" s="1" t="s">
        <v>137</v>
      </c>
    </row>
    <row r="47" ht="15.75" customHeight="1">
      <c r="A47" s="39">
        <v>45.0</v>
      </c>
      <c r="B47" s="39" t="s">
        <v>79</v>
      </c>
      <c r="C47" s="37"/>
      <c r="D47" s="40" t="s">
        <v>44</v>
      </c>
      <c r="E47" s="38" t="s">
        <v>45</v>
      </c>
      <c r="F47" s="37" t="s">
        <v>68</v>
      </c>
      <c r="G47" s="37" t="s">
        <v>81</v>
      </c>
      <c r="H47" s="37" t="s">
        <v>69</v>
      </c>
      <c r="I47" s="37" t="s">
        <v>82</v>
      </c>
      <c r="J47" s="37"/>
      <c r="K47" s="37"/>
      <c r="L47" s="40"/>
      <c r="M47" s="38" t="s">
        <v>112</v>
      </c>
      <c r="N47" s="37"/>
      <c r="O47" s="37" t="s">
        <v>52</v>
      </c>
      <c r="P47" s="37"/>
      <c r="Q47" s="37" t="s">
        <v>57</v>
      </c>
      <c r="R47" s="49" t="str">
        <f t="shared" si="4"/>
        <v>Relaxation</v>
      </c>
      <c r="S47" s="37"/>
      <c r="T47" s="37" t="s">
        <v>54</v>
      </c>
      <c r="U47" s="37" t="s">
        <v>74</v>
      </c>
      <c r="V47" s="37" t="s">
        <v>56</v>
      </c>
      <c r="W47" s="37">
        <v>5.0</v>
      </c>
      <c r="X47" s="40">
        <v>5.0</v>
      </c>
      <c r="Y47" s="38">
        <v>5.0</v>
      </c>
      <c r="Z47" s="37">
        <v>5.0</v>
      </c>
      <c r="AA47" s="37">
        <v>5.0</v>
      </c>
      <c r="AB47" s="37">
        <v>5.0</v>
      </c>
      <c r="AC47" s="37">
        <v>5.0</v>
      </c>
      <c r="AD47" s="37">
        <v>5.0</v>
      </c>
      <c r="AE47" s="37">
        <v>5.0</v>
      </c>
      <c r="AF47" s="40"/>
      <c r="AG47" s="38">
        <v>5.0</v>
      </c>
      <c r="AH47" s="37">
        <v>5.0</v>
      </c>
      <c r="AI47" s="37">
        <v>5.0</v>
      </c>
      <c r="AJ47" s="37">
        <v>5.0</v>
      </c>
      <c r="AK47" s="37">
        <v>5.0</v>
      </c>
      <c r="AL47" s="40">
        <v>5.0</v>
      </c>
      <c r="AM47" s="38">
        <v>5.0</v>
      </c>
      <c r="AN47" s="51" t="str">
        <f t="shared" si="1"/>
        <v> Do voluntary environmental work</v>
      </c>
      <c r="AO47" s="37"/>
      <c r="AP47" s="37">
        <v>3.0</v>
      </c>
      <c r="AQ47" s="37">
        <v>4.0</v>
      </c>
      <c r="AR47" s="37">
        <v>5.0</v>
      </c>
      <c r="AS47" s="37">
        <v>5.0</v>
      </c>
      <c r="AT47" s="37">
        <v>5.0</v>
      </c>
      <c r="AU47" s="37">
        <v>5.0</v>
      </c>
      <c r="AV47" s="37" t="s">
        <v>63</v>
      </c>
      <c r="AW47" s="52">
        <v>1.0</v>
      </c>
      <c r="AX47" s="1">
        <v>2.0</v>
      </c>
      <c r="AY47" s="1">
        <v>4.0</v>
      </c>
      <c r="AZ47" s="1">
        <v>5.0</v>
      </c>
      <c r="BC47" s="44" t="str">
        <f t="shared" si="2"/>
        <v> Habitats for marine species, Stabilize shorelines, Are important carbon sinks, Improve fishing</v>
      </c>
      <c r="BD47" s="39"/>
      <c r="BH47" s="1" t="s">
        <v>133</v>
      </c>
      <c r="BI47" s="1" t="s">
        <v>135</v>
      </c>
      <c r="BJ47" s="1" t="s">
        <v>136</v>
      </c>
      <c r="BK47" s="1" t="s">
        <v>137</v>
      </c>
    </row>
    <row r="48" ht="15.75" customHeight="1">
      <c r="A48" s="39">
        <v>46.0</v>
      </c>
      <c r="B48" s="39" t="s">
        <v>79</v>
      </c>
      <c r="C48" s="37"/>
      <c r="D48" s="40" t="s">
        <v>44</v>
      </c>
      <c r="E48" s="38" t="s">
        <v>45</v>
      </c>
      <c r="F48" s="37" t="s">
        <v>68</v>
      </c>
      <c r="G48" s="37" t="s">
        <v>47</v>
      </c>
      <c r="H48" s="37" t="s">
        <v>148</v>
      </c>
      <c r="I48" s="37" t="s">
        <v>91</v>
      </c>
      <c r="J48" s="37"/>
      <c r="K48" s="37"/>
      <c r="L48" s="40"/>
      <c r="M48" s="38" t="s">
        <v>51</v>
      </c>
      <c r="N48" s="37"/>
      <c r="O48" s="37" t="s">
        <v>84</v>
      </c>
      <c r="P48" s="37"/>
      <c r="Q48" s="37" t="s">
        <v>57</v>
      </c>
      <c r="R48" s="49" t="str">
        <f t="shared" si="4"/>
        <v>Relaxation</v>
      </c>
      <c r="S48" s="37"/>
      <c r="T48" s="37" t="s">
        <v>54</v>
      </c>
      <c r="U48" s="37" t="s">
        <v>74</v>
      </c>
      <c r="V48" s="37" t="s">
        <v>56</v>
      </c>
      <c r="W48" s="37">
        <v>5.0</v>
      </c>
      <c r="X48" s="40">
        <v>5.0</v>
      </c>
      <c r="Y48" s="38">
        <v>5.0</v>
      </c>
      <c r="Z48" s="37">
        <v>5.0</v>
      </c>
      <c r="AA48" s="37">
        <v>5.0</v>
      </c>
      <c r="AB48" s="37">
        <v>5.0</v>
      </c>
      <c r="AC48" s="37">
        <v>5.0</v>
      </c>
      <c r="AD48" s="37">
        <v>5.0</v>
      </c>
      <c r="AE48" s="37">
        <v>5.0</v>
      </c>
      <c r="AF48" s="40"/>
      <c r="AG48" s="38">
        <v>5.0</v>
      </c>
      <c r="AH48" s="37">
        <v>5.0</v>
      </c>
      <c r="AI48" s="37">
        <v>5.0</v>
      </c>
      <c r="AJ48" s="37">
        <v>5.0</v>
      </c>
      <c r="AK48" s="37">
        <v>5.0</v>
      </c>
      <c r="AL48" s="40" t="s">
        <v>172</v>
      </c>
      <c r="AM48" s="38">
        <v>5.0</v>
      </c>
      <c r="AN48" s="51" t="str">
        <f t="shared" si="1"/>
        <v> Do voluntary environmental work</v>
      </c>
      <c r="AO48" s="37"/>
      <c r="AP48" s="37">
        <v>4.0</v>
      </c>
      <c r="AQ48" s="37">
        <v>3.0</v>
      </c>
      <c r="AR48" s="37">
        <v>5.0</v>
      </c>
      <c r="AS48" s="37">
        <v>5.0</v>
      </c>
      <c r="AT48" s="37">
        <v>5.0</v>
      </c>
      <c r="AU48" s="37">
        <v>5.0</v>
      </c>
      <c r="AV48" s="37" t="s">
        <v>204</v>
      </c>
      <c r="AW48" s="52">
        <v>1.0</v>
      </c>
      <c r="AX48" s="1">
        <v>2.0</v>
      </c>
      <c r="AY48" s="1">
        <v>4.0</v>
      </c>
      <c r="AZ48" s="1">
        <v>6.0</v>
      </c>
      <c r="BC48" s="44" t="str">
        <f t="shared" si="2"/>
        <v> Habitats for marine species, Stabilize shorelines, Are important carbon sinks, Can be harmful to human health</v>
      </c>
      <c r="BD48" s="39"/>
      <c r="BH48" s="1" t="s">
        <v>133</v>
      </c>
      <c r="BI48" s="1" t="s">
        <v>135</v>
      </c>
      <c r="BJ48" s="1" t="s">
        <v>136</v>
      </c>
      <c r="BK48" s="1" t="s">
        <v>191</v>
      </c>
    </row>
    <row r="49" ht="15.75" customHeight="1">
      <c r="A49" s="39">
        <v>47.0</v>
      </c>
      <c r="B49" s="39" t="s">
        <v>79</v>
      </c>
      <c r="C49" s="37"/>
      <c r="D49" s="40" t="s">
        <v>44</v>
      </c>
      <c r="E49" s="38" t="s">
        <v>172</v>
      </c>
      <c r="F49" s="37" t="s">
        <v>96</v>
      </c>
      <c r="G49" s="37" t="s">
        <v>47</v>
      </c>
      <c r="H49" s="37" t="s">
        <v>148</v>
      </c>
      <c r="I49" s="37" t="s">
        <v>98</v>
      </c>
      <c r="J49" s="37"/>
      <c r="K49" s="37"/>
      <c r="L49" s="40"/>
      <c r="M49" s="38" t="s">
        <v>112</v>
      </c>
      <c r="N49" s="37"/>
      <c r="O49" s="37" t="s">
        <v>84</v>
      </c>
      <c r="P49" s="37"/>
      <c r="Q49" s="37" t="s">
        <v>57</v>
      </c>
      <c r="R49" s="49" t="str">
        <f t="shared" si="4"/>
        <v>Relaxation</v>
      </c>
      <c r="S49" s="37"/>
      <c r="T49" s="37" t="s">
        <v>54</v>
      </c>
      <c r="U49" s="37" t="s">
        <v>74</v>
      </c>
      <c r="V49" s="37" t="s">
        <v>56</v>
      </c>
      <c r="W49" s="37">
        <v>5.0</v>
      </c>
      <c r="X49" s="40">
        <v>5.0</v>
      </c>
      <c r="Y49" s="38">
        <v>5.0</v>
      </c>
      <c r="Z49" s="37">
        <v>5.0</v>
      </c>
      <c r="AA49" s="37">
        <v>5.0</v>
      </c>
      <c r="AB49" s="37">
        <v>5.0</v>
      </c>
      <c r="AC49" s="37">
        <v>5.0</v>
      </c>
      <c r="AD49" s="37">
        <v>5.0</v>
      </c>
      <c r="AE49" s="37">
        <v>5.0</v>
      </c>
      <c r="AF49" s="40"/>
      <c r="AG49" s="38">
        <v>5.0</v>
      </c>
      <c r="AH49" s="37">
        <v>5.0</v>
      </c>
      <c r="AI49" s="37">
        <v>5.0</v>
      </c>
      <c r="AJ49" s="37">
        <v>5.0</v>
      </c>
      <c r="AK49" s="37">
        <v>5.0</v>
      </c>
      <c r="AL49" s="40" t="s">
        <v>172</v>
      </c>
      <c r="AM49" s="38">
        <v>5.0</v>
      </c>
      <c r="AN49" s="51" t="str">
        <f t="shared" si="1"/>
        <v> Do voluntary environmental work</v>
      </c>
      <c r="AO49" s="37"/>
      <c r="AP49" s="54" t="s">
        <v>172</v>
      </c>
      <c r="AQ49" s="54" t="s">
        <v>172</v>
      </c>
      <c r="AR49" s="54" t="s">
        <v>172</v>
      </c>
      <c r="AS49" s="54" t="s">
        <v>172</v>
      </c>
      <c r="AT49" s="54" t="s">
        <v>172</v>
      </c>
      <c r="AU49" s="54" t="s">
        <v>172</v>
      </c>
      <c r="AV49" s="54" t="s">
        <v>172</v>
      </c>
      <c r="AW49" s="52" t="s">
        <v>172</v>
      </c>
      <c r="BC49" s="44" t="str">
        <f t="shared" si="2"/>
        <v>-</v>
      </c>
      <c r="BD49" s="39"/>
      <c r="BE49" s="56" t="s">
        <v>205</v>
      </c>
      <c r="BH49" s="1" t="s">
        <v>172</v>
      </c>
    </row>
    <row r="50" ht="15.75" customHeight="1">
      <c r="A50" s="39">
        <v>48.0</v>
      </c>
      <c r="B50" s="39" t="s">
        <v>79</v>
      </c>
      <c r="C50" s="37"/>
      <c r="D50" s="40" t="s">
        <v>44</v>
      </c>
      <c r="E50" s="38" t="s">
        <v>45</v>
      </c>
      <c r="F50" s="37" t="s">
        <v>90</v>
      </c>
      <c r="G50" s="37" t="s">
        <v>81</v>
      </c>
      <c r="H50" s="37" t="s">
        <v>148</v>
      </c>
      <c r="I50" s="37" t="s">
        <v>98</v>
      </c>
      <c r="J50" s="37"/>
      <c r="K50" s="37"/>
      <c r="L50" s="40"/>
      <c r="M50" s="38" t="s">
        <v>112</v>
      </c>
      <c r="N50" s="37"/>
      <c r="O50" s="37" t="s">
        <v>206</v>
      </c>
      <c r="P50" s="37"/>
      <c r="Q50" s="37" t="s">
        <v>57</v>
      </c>
      <c r="R50" s="49" t="str">
        <f t="shared" si="4"/>
        <v>Relaxation</v>
      </c>
      <c r="S50" s="37"/>
      <c r="T50" s="37" t="s">
        <v>54</v>
      </c>
      <c r="U50" s="37" t="s">
        <v>74</v>
      </c>
      <c r="V50" s="37" t="s">
        <v>56</v>
      </c>
      <c r="W50" s="37">
        <v>5.0</v>
      </c>
      <c r="X50" s="40">
        <v>5.0</v>
      </c>
      <c r="Y50" s="38">
        <v>5.0</v>
      </c>
      <c r="Z50" s="37">
        <v>5.0</v>
      </c>
      <c r="AA50" s="37">
        <v>5.0</v>
      </c>
      <c r="AB50" s="37">
        <v>5.0</v>
      </c>
      <c r="AC50" s="37">
        <v>5.0</v>
      </c>
      <c r="AD50" s="37">
        <v>5.0</v>
      </c>
      <c r="AE50" s="37">
        <v>5.0</v>
      </c>
      <c r="AF50" s="40"/>
      <c r="AG50" s="38">
        <v>5.0</v>
      </c>
      <c r="AH50" s="37">
        <v>5.0</v>
      </c>
      <c r="AI50" s="37">
        <v>5.0</v>
      </c>
      <c r="AJ50" s="37">
        <v>5.0</v>
      </c>
      <c r="AK50" s="37">
        <v>5.0</v>
      </c>
      <c r="AL50" s="40">
        <v>5.0</v>
      </c>
      <c r="AM50" s="38">
        <v>7.0</v>
      </c>
      <c r="AN50" s="51" t="str">
        <f t="shared" si="1"/>
        <v> None of the above</v>
      </c>
      <c r="AO50" s="37"/>
      <c r="AP50" s="37">
        <v>4.0</v>
      </c>
      <c r="AQ50" s="37">
        <v>4.0</v>
      </c>
      <c r="AR50" s="37">
        <v>5.0</v>
      </c>
      <c r="AS50" s="37">
        <v>5.0</v>
      </c>
      <c r="AT50" s="37">
        <v>5.0</v>
      </c>
      <c r="AU50" s="37">
        <v>5.0</v>
      </c>
      <c r="AV50" s="37" t="s">
        <v>63</v>
      </c>
      <c r="AW50" s="52">
        <v>1.0</v>
      </c>
      <c r="AX50" s="1">
        <v>2.0</v>
      </c>
      <c r="AY50" s="1">
        <v>4.0</v>
      </c>
      <c r="AZ50" s="1">
        <v>5.0</v>
      </c>
      <c r="BC50" s="44" t="str">
        <f t="shared" si="2"/>
        <v> Habitats for marine species, Stabilize shorelines, Are important carbon sinks, Improve fishing</v>
      </c>
      <c r="BD50" s="39"/>
      <c r="BH50" s="1" t="s">
        <v>133</v>
      </c>
      <c r="BI50" s="1" t="s">
        <v>135</v>
      </c>
      <c r="BJ50" s="1" t="s">
        <v>136</v>
      </c>
      <c r="BK50" s="1" t="s">
        <v>137</v>
      </c>
    </row>
    <row r="51" ht="15.75" customHeight="1">
      <c r="A51" s="39">
        <v>49.0</v>
      </c>
      <c r="B51" s="39" t="s">
        <v>79</v>
      </c>
      <c r="C51" s="37"/>
      <c r="D51" s="40" t="s">
        <v>44</v>
      </c>
      <c r="E51" s="38" t="s">
        <v>45</v>
      </c>
      <c r="F51" s="37" t="s">
        <v>68</v>
      </c>
      <c r="G51" s="37" t="s">
        <v>81</v>
      </c>
      <c r="H51" s="37" t="s">
        <v>69</v>
      </c>
      <c r="I51" s="37" t="s">
        <v>82</v>
      </c>
      <c r="J51" s="37"/>
      <c r="K51" s="37"/>
      <c r="L51" s="40"/>
      <c r="M51" s="38" t="s">
        <v>112</v>
      </c>
      <c r="N51" s="37"/>
      <c r="O51" s="37" t="s">
        <v>84</v>
      </c>
      <c r="P51" s="37"/>
      <c r="Q51" s="37" t="s">
        <v>57</v>
      </c>
      <c r="R51" s="49" t="str">
        <f t="shared" si="4"/>
        <v>Relaxation</v>
      </c>
      <c r="S51" s="37"/>
      <c r="T51" s="37" t="s">
        <v>146</v>
      </c>
      <c r="U51" s="37" t="s">
        <v>74</v>
      </c>
      <c r="V51" s="37" t="s">
        <v>56</v>
      </c>
      <c r="W51" s="37">
        <v>5.0</v>
      </c>
      <c r="X51" s="40">
        <v>5.0</v>
      </c>
      <c r="Y51" s="38">
        <v>5.0</v>
      </c>
      <c r="Z51" s="37">
        <v>5.0</v>
      </c>
      <c r="AA51" s="37">
        <v>5.0</v>
      </c>
      <c r="AB51" s="37">
        <v>5.0</v>
      </c>
      <c r="AC51" s="37">
        <v>5.0</v>
      </c>
      <c r="AD51" s="37">
        <v>5.0</v>
      </c>
      <c r="AE51" s="37">
        <v>5.0</v>
      </c>
      <c r="AF51" s="40"/>
      <c r="AG51" s="38">
        <v>5.0</v>
      </c>
      <c r="AH51" s="37">
        <v>5.0</v>
      </c>
      <c r="AI51" s="37">
        <v>5.0</v>
      </c>
      <c r="AJ51" s="37">
        <v>5.0</v>
      </c>
      <c r="AK51" s="37">
        <v>5.0</v>
      </c>
      <c r="AL51" s="54" t="s">
        <v>172</v>
      </c>
      <c r="AM51" s="38">
        <v>3.0</v>
      </c>
      <c r="AN51" s="51" t="str">
        <f t="shared" si="1"/>
        <v> Beach clean or litter collection</v>
      </c>
      <c r="AO51" s="37"/>
      <c r="AP51" s="37">
        <v>4.0</v>
      </c>
      <c r="AQ51" s="37">
        <v>2.0</v>
      </c>
      <c r="AR51" s="37">
        <v>5.0</v>
      </c>
      <c r="AS51" s="37">
        <v>5.0</v>
      </c>
      <c r="AT51" s="37">
        <v>5.0</v>
      </c>
      <c r="AU51" s="37">
        <v>5.0</v>
      </c>
      <c r="AV51" s="37" t="s">
        <v>63</v>
      </c>
      <c r="AW51" s="52">
        <v>1.0</v>
      </c>
      <c r="AX51" s="1">
        <v>2.0</v>
      </c>
      <c r="AY51" s="1">
        <v>4.0</v>
      </c>
      <c r="AZ51" s="1">
        <v>5.0</v>
      </c>
      <c r="BC51" s="44" t="str">
        <f t="shared" si="2"/>
        <v> Habitats for marine species, Stabilize shorelines, Are important carbon sinks, Improve fishing</v>
      </c>
      <c r="BD51" s="39"/>
      <c r="BH51" s="1" t="s">
        <v>133</v>
      </c>
      <c r="BI51" s="1" t="s">
        <v>135</v>
      </c>
      <c r="BJ51" s="1" t="s">
        <v>136</v>
      </c>
      <c r="BK51" s="1" t="s">
        <v>137</v>
      </c>
    </row>
    <row r="52" ht="15.75" customHeight="1">
      <c r="A52" s="39">
        <v>50.0</v>
      </c>
      <c r="B52" s="39" t="s">
        <v>79</v>
      </c>
      <c r="C52" s="37"/>
      <c r="D52" s="40" t="s">
        <v>44</v>
      </c>
      <c r="E52" s="38" t="s">
        <v>45</v>
      </c>
      <c r="F52" s="37" t="s">
        <v>68</v>
      </c>
      <c r="G52" s="37" t="s">
        <v>81</v>
      </c>
      <c r="H52" s="37" t="s">
        <v>168</v>
      </c>
      <c r="I52" s="37" t="s">
        <v>49</v>
      </c>
      <c r="J52" s="37"/>
      <c r="K52" s="37"/>
      <c r="L52" s="40"/>
      <c r="M52" s="38" t="s">
        <v>207</v>
      </c>
      <c r="N52" s="37"/>
      <c r="O52" s="37" t="s">
        <v>84</v>
      </c>
      <c r="P52" s="37"/>
      <c r="Q52" s="37" t="s">
        <v>57</v>
      </c>
      <c r="R52" s="49" t="str">
        <f t="shared" si="4"/>
        <v>Relaxation</v>
      </c>
      <c r="S52" s="37"/>
      <c r="T52" s="37" t="s">
        <v>54</v>
      </c>
      <c r="U52" s="37" t="s">
        <v>74</v>
      </c>
      <c r="V52" s="37" t="s">
        <v>56</v>
      </c>
      <c r="W52" s="37">
        <v>5.0</v>
      </c>
      <c r="X52" s="40">
        <v>5.0</v>
      </c>
      <c r="Y52" s="38">
        <v>5.0</v>
      </c>
      <c r="Z52" s="37">
        <v>5.0</v>
      </c>
      <c r="AA52" s="37">
        <v>5.0</v>
      </c>
      <c r="AB52" s="37">
        <v>5.0</v>
      </c>
      <c r="AC52" s="37">
        <v>5.0</v>
      </c>
      <c r="AD52" s="37">
        <v>5.0</v>
      </c>
      <c r="AE52" s="37">
        <v>5.0</v>
      </c>
      <c r="AF52" s="40"/>
      <c r="AG52" s="38">
        <v>4.0</v>
      </c>
      <c r="AH52" s="37">
        <v>5.0</v>
      </c>
      <c r="AI52" s="37">
        <v>5.0</v>
      </c>
      <c r="AJ52" s="37">
        <v>5.0</v>
      </c>
      <c r="AK52" s="37">
        <v>5.0</v>
      </c>
      <c r="AL52" s="54" t="s">
        <v>172</v>
      </c>
      <c r="AM52" s="54" t="s">
        <v>172</v>
      </c>
      <c r="AN52" s="51"/>
      <c r="AO52" s="37"/>
      <c r="AP52" s="37">
        <v>4.0</v>
      </c>
      <c r="AQ52" s="37">
        <v>2.0</v>
      </c>
      <c r="AR52" s="37">
        <v>5.0</v>
      </c>
      <c r="AS52" s="37">
        <v>5.0</v>
      </c>
      <c r="AT52" s="37">
        <v>5.0</v>
      </c>
      <c r="AU52" s="37">
        <v>5.0</v>
      </c>
      <c r="AV52" s="37" t="s">
        <v>208</v>
      </c>
      <c r="AW52" s="52">
        <v>1.0</v>
      </c>
      <c r="AX52" s="1">
        <v>2.0</v>
      </c>
      <c r="AY52" s="1">
        <v>4.0</v>
      </c>
      <c r="BC52" s="44" t="str">
        <f t="shared" si="2"/>
        <v> Habitats for marine species, Stabilize shorelines, Are important carbon sinks</v>
      </c>
      <c r="BD52" s="39"/>
      <c r="BH52" s="1" t="s">
        <v>133</v>
      </c>
      <c r="BI52" s="1" t="s">
        <v>135</v>
      </c>
      <c r="BJ52" s="1" t="s">
        <v>136</v>
      </c>
    </row>
    <row r="53" ht="15.75" customHeight="1">
      <c r="A53" s="39">
        <v>51.0</v>
      </c>
      <c r="B53" s="39" t="s">
        <v>79</v>
      </c>
      <c r="C53" s="37"/>
      <c r="D53" s="40" t="s">
        <v>44</v>
      </c>
      <c r="E53" s="54" t="s">
        <v>172</v>
      </c>
      <c r="F53" s="37" t="s">
        <v>96</v>
      </c>
      <c r="G53" s="37" t="s">
        <v>47</v>
      </c>
      <c r="H53" s="37" t="s">
        <v>148</v>
      </c>
      <c r="I53" s="37" t="s">
        <v>91</v>
      </c>
      <c r="J53" s="37"/>
      <c r="K53" s="37" t="s">
        <v>98</v>
      </c>
      <c r="L53" s="40"/>
      <c r="M53" s="38" t="s">
        <v>51</v>
      </c>
      <c r="N53" s="37"/>
      <c r="O53" s="37" t="s">
        <v>84</v>
      </c>
      <c r="P53" s="37"/>
      <c r="Q53" s="37" t="s">
        <v>71</v>
      </c>
      <c r="R53" s="49" t="str">
        <f>SUBSTITUTE(SUBSTITUTE(SUBSTITUTE(SUBSTITUTE(Q53,"1"," Relaxation"),"5"," Time in nature/enjoying nature"),"7"," Photography"),"2"," Bird watching")</f>
        <v> Relaxation, Time in nature/enjoying nature, Photography</v>
      </c>
      <c r="S53" s="37"/>
      <c r="T53" s="37" t="s">
        <v>54</v>
      </c>
      <c r="U53" s="37" t="s">
        <v>74</v>
      </c>
      <c r="V53" s="37" t="s">
        <v>56</v>
      </c>
      <c r="W53" s="37">
        <v>5.0</v>
      </c>
      <c r="X53" s="40">
        <v>5.0</v>
      </c>
      <c r="Y53" s="38">
        <v>5.0</v>
      </c>
      <c r="Z53" s="37">
        <v>5.0</v>
      </c>
      <c r="AA53" s="37">
        <v>5.0</v>
      </c>
      <c r="AB53" s="37">
        <v>5.0</v>
      </c>
      <c r="AC53" s="37">
        <v>5.0</v>
      </c>
      <c r="AD53" s="37">
        <v>5.0</v>
      </c>
      <c r="AE53" s="37">
        <v>5.0</v>
      </c>
      <c r="AF53" s="40"/>
      <c r="AG53" s="38">
        <v>5.0</v>
      </c>
      <c r="AH53" s="37">
        <v>5.0</v>
      </c>
      <c r="AI53" s="37">
        <v>5.0</v>
      </c>
      <c r="AJ53" s="37">
        <v>5.0</v>
      </c>
      <c r="AK53" s="37">
        <v>5.0</v>
      </c>
      <c r="AL53" s="40" t="s">
        <v>172</v>
      </c>
      <c r="AM53" s="38" t="s">
        <v>172</v>
      </c>
      <c r="AN53" s="51"/>
      <c r="AO53" s="37"/>
      <c r="AP53" s="37">
        <v>4.0</v>
      </c>
      <c r="AQ53" s="37">
        <v>2.0</v>
      </c>
      <c r="AR53" s="37">
        <v>5.0</v>
      </c>
      <c r="AS53" s="37">
        <v>5.0</v>
      </c>
      <c r="AT53" s="37">
        <v>5.0</v>
      </c>
      <c r="AU53" s="37">
        <v>5.0</v>
      </c>
      <c r="AV53" s="37" t="s">
        <v>204</v>
      </c>
      <c r="AW53" s="52">
        <v>1.0</v>
      </c>
      <c r="AX53" s="1">
        <v>2.0</v>
      </c>
      <c r="AY53" s="1">
        <v>4.0</v>
      </c>
      <c r="AZ53" s="1">
        <v>6.0</v>
      </c>
      <c r="BC53" s="44" t="str">
        <f t="shared" si="2"/>
        <v> Habitats for marine species, Stabilize shorelines, Are important carbon sinks, Can be harmful to human health</v>
      </c>
      <c r="BD53" s="39"/>
      <c r="BH53" s="1" t="s">
        <v>133</v>
      </c>
      <c r="BI53" s="1" t="s">
        <v>135</v>
      </c>
      <c r="BJ53" s="1" t="s">
        <v>136</v>
      </c>
      <c r="BK53" s="1" t="s">
        <v>191</v>
      </c>
    </row>
    <row r="54" ht="15.75" customHeight="1">
      <c r="A54" s="59">
        <v>52.0</v>
      </c>
      <c r="B54" s="59" t="s">
        <v>79</v>
      </c>
      <c r="C54" s="57"/>
      <c r="D54" s="60" t="s">
        <v>44</v>
      </c>
      <c r="E54" s="58" t="s">
        <v>172</v>
      </c>
      <c r="F54" s="57" t="s">
        <v>90</v>
      </c>
      <c r="G54" s="57" t="s">
        <v>47</v>
      </c>
      <c r="H54" s="57" t="s">
        <v>148</v>
      </c>
      <c r="I54" s="57" t="s">
        <v>98</v>
      </c>
      <c r="J54" s="57"/>
      <c r="K54" s="57"/>
      <c r="L54" s="60"/>
      <c r="M54" s="58" t="s">
        <v>112</v>
      </c>
      <c r="N54" s="57"/>
      <c r="O54" s="57" t="s">
        <v>84</v>
      </c>
      <c r="P54" s="57"/>
      <c r="Q54" s="57" t="s">
        <v>57</v>
      </c>
      <c r="R54" s="49" t="str">
        <f t="shared" ref="R54:R56" si="5">SUBSTITUTE(SUBSTITUTE(SUBSTITUTE(SUBSTITUTE(Q54,"1"," Relaxation"),"5"," Time in nature"),"7"," Photography"),"2"," Bird watching")</f>
        <v>Relaxation</v>
      </c>
      <c r="S54" s="57"/>
      <c r="T54" s="57" t="s">
        <v>73</v>
      </c>
      <c r="U54" s="57" t="s">
        <v>74</v>
      </c>
      <c r="V54" s="57" t="s">
        <v>56</v>
      </c>
      <c r="W54" s="57">
        <v>5.0</v>
      </c>
      <c r="X54" s="60">
        <v>5.0</v>
      </c>
      <c r="Y54" s="58">
        <v>5.0</v>
      </c>
      <c r="Z54" s="57">
        <v>5.0</v>
      </c>
      <c r="AA54" s="57">
        <v>5.0</v>
      </c>
      <c r="AB54" s="57">
        <v>5.0</v>
      </c>
      <c r="AC54" s="57">
        <v>5.0</v>
      </c>
      <c r="AD54" s="57">
        <v>5.0</v>
      </c>
      <c r="AE54" s="57">
        <v>5.0</v>
      </c>
      <c r="AF54" s="60"/>
      <c r="AG54" s="58">
        <v>5.0</v>
      </c>
      <c r="AH54" s="57">
        <v>5.0</v>
      </c>
      <c r="AI54" s="57">
        <v>5.0</v>
      </c>
      <c r="AJ54" s="57">
        <v>5.0</v>
      </c>
      <c r="AK54" s="57">
        <v>5.0</v>
      </c>
      <c r="AL54" s="60" t="s">
        <v>172</v>
      </c>
      <c r="AM54" s="58">
        <v>2.0</v>
      </c>
      <c r="AN54" s="51" t="str">
        <f t="shared" ref="AN54:AN56" si="6">SUBSTITUTE(SUBSTITUTE(SUBSTITUTE(SUBSTITUTE(SUBSTITUTE(SUBSTITUTE(SUBSTITUTE(SUBSTITUTE(AM54,"1"," Seek environmental information"),"2"," Attend public DENR meetings"),"3"," Beach clean or litter collection"),"4"," Donate money to an environmental cause"), "5"," Do voluntary environmental work"), "6"," Other environmentally friendly activity"), "7"," None of the above"),"8"," Other")</f>
        <v> Attend public DENR meetings</v>
      </c>
      <c r="AO54" s="57"/>
      <c r="AP54" s="57">
        <v>5.0</v>
      </c>
      <c r="AQ54" s="57">
        <v>2.0</v>
      </c>
      <c r="AR54" s="57">
        <v>5.0</v>
      </c>
      <c r="AS54" s="57">
        <v>5.0</v>
      </c>
      <c r="AT54" s="57">
        <v>5.0</v>
      </c>
      <c r="AU54" s="57">
        <v>5.0</v>
      </c>
      <c r="AV54" s="57" t="s">
        <v>196</v>
      </c>
      <c r="AW54" s="56">
        <v>1.0</v>
      </c>
      <c r="AX54" s="1">
        <v>2.0</v>
      </c>
      <c r="AY54" s="1">
        <v>4.0</v>
      </c>
      <c r="AZ54" s="1">
        <v>5.0</v>
      </c>
      <c r="BA54" s="1">
        <v>6.0</v>
      </c>
      <c r="BC54" s="44" t="str">
        <f t="shared" si="2"/>
        <v> Habitats for marine species, Stabilize shorelines, Are important carbon sinks, Improve fishing, Can be harmful to human health</v>
      </c>
      <c r="BD54" s="59"/>
      <c r="BH54" s="1" t="s">
        <v>133</v>
      </c>
      <c r="BI54" s="1" t="s">
        <v>135</v>
      </c>
      <c r="BJ54" s="1" t="s">
        <v>136</v>
      </c>
      <c r="BK54" s="1" t="s">
        <v>137</v>
      </c>
      <c r="BL54" s="1" t="s">
        <v>191</v>
      </c>
    </row>
    <row r="55" ht="15.75" customHeight="1">
      <c r="A55" s="39">
        <v>53.0</v>
      </c>
      <c r="B55" s="39" t="s">
        <v>79</v>
      </c>
      <c r="C55" s="37"/>
      <c r="D55" s="37" t="s">
        <v>44</v>
      </c>
      <c r="E55" s="37" t="s">
        <v>45</v>
      </c>
      <c r="F55" s="37" t="s">
        <v>68</v>
      </c>
      <c r="G55" s="37" t="s">
        <v>81</v>
      </c>
      <c r="H55" s="37" t="s">
        <v>69</v>
      </c>
      <c r="I55" s="37" t="s">
        <v>82</v>
      </c>
      <c r="J55" s="37"/>
      <c r="K55" s="37"/>
      <c r="L55" s="37"/>
      <c r="M55" s="37" t="s">
        <v>112</v>
      </c>
      <c r="N55" s="37"/>
      <c r="O55" s="37" t="s">
        <v>206</v>
      </c>
      <c r="P55" s="37"/>
      <c r="Q55" s="37" t="s">
        <v>57</v>
      </c>
      <c r="R55" s="49" t="str">
        <f t="shared" si="5"/>
        <v>Relaxation</v>
      </c>
      <c r="S55" s="37"/>
      <c r="T55" s="37" t="s">
        <v>114</v>
      </c>
      <c r="U55" s="37" t="s">
        <v>74</v>
      </c>
      <c r="V55" s="37" t="s">
        <v>56</v>
      </c>
      <c r="W55" s="37">
        <v>5.0</v>
      </c>
      <c r="X55" s="37">
        <v>5.0</v>
      </c>
      <c r="Y55" s="37">
        <v>5.0</v>
      </c>
      <c r="Z55" s="37">
        <v>5.0</v>
      </c>
      <c r="AA55" s="37">
        <v>5.0</v>
      </c>
      <c r="AB55" s="37">
        <v>5.0</v>
      </c>
      <c r="AC55" s="37">
        <v>5.0</v>
      </c>
      <c r="AD55" s="37">
        <v>5.0</v>
      </c>
      <c r="AE55" s="37">
        <v>5.0</v>
      </c>
      <c r="AF55" s="37"/>
      <c r="AG55" s="37">
        <v>4.0</v>
      </c>
      <c r="AH55" s="37">
        <v>5.0</v>
      </c>
      <c r="AI55" s="37">
        <v>5.0</v>
      </c>
      <c r="AJ55" s="37">
        <v>5.0</v>
      </c>
      <c r="AK55" s="37">
        <v>5.0</v>
      </c>
      <c r="AL55" s="37"/>
      <c r="AM55" s="37">
        <v>3.0</v>
      </c>
      <c r="AN55" s="51" t="str">
        <f t="shared" si="6"/>
        <v> Beach clean or litter collection</v>
      </c>
      <c r="AO55" s="37"/>
      <c r="AP55" s="37">
        <v>4.0</v>
      </c>
      <c r="AQ55" s="37">
        <v>3.0</v>
      </c>
      <c r="AR55" s="37">
        <v>5.0</v>
      </c>
      <c r="AS55" s="37">
        <v>5.0</v>
      </c>
      <c r="AT55" s="37">
        <v>5.0</v>
      </c>
      <c r="AU55" s="37">
        <v>5.0</v>
      </c>
      <c r="AV55" s="37" t="s">
        <v>209</v>
      </c>
      <c r="AW55" s="54">
        <v>1.0</v>
      </c>
      <c r="AX55" s="1">
        <v>5.0</v>
      </c>
      <c r="AY55" s="1">
        <v>6.0</v>
      </c>
      <c r="BC55" s="44" t="str">
        <f t="shared" si="2"/>
        <v> Habitats for marine species, Improve fishing, Can be harmful to human health</v>
      </c>
      <c r="BD55" s="39"/>
      <c r="BH55" s="1" t="s">
        <v>133</v>
      </c>
      <c r="BI55" s="1" t="s">
        <v>137</v>
      </c>
      <c r="BJ55" s="1" t="s">
        <v>191</v>
      </c>
    </row>
    <row r="56" ht="15.75" customHeight="1">
      <c r="A56" s="39">
        <v>54.0</v>
      </c>
      <c r="B56" s="39" t="s">
        <v>79</v>
      </c>
      <c r="C56" s="37"/>
      <c r="D56" s="37" t="s">
        <v>44</v>
      </c>
      <c r="E56" s="37" t="s">
        <v>172</v>
      </c>
      <c r="F56" s="37" t="s">
        <v>68</v>
      </c>
      <c r="G56" s="37" t="s">
        <v>47</v>
      </c>
      <c r="H56" s="37" t="s">
        <v>69</v>
      </c>
      <c r="I56" s="37" t="s">
        <v>82</v>
      </c>
      <c r="J56" s="37"/>
      <c r="K56" s="37"/>
      <c r="L56" s="37"/>
      <c r="M56" s="37" t="s">
        <v>112</v>
      </c>
      <c r="N56" s="37"/>
      <c r="O56" s="37" t="s">
        <v>206</v>
      </c>
      <c r="P56" s="37"/>
      <c r="Q56" s="37" t="s">
        <v>57</v>
      </c>
      <c r="R56" s="49" t="str">
        <f t="shared" si="5"/>
        <v>Relaxation</v>
      </c>
      <c r="S56" s="37"/>
      <c r="T56" s="37" t="s">
        <v>114</v>
      </c>
      <c r="U56" s="37" t="s">
        <v>172</v>
      </c>
      <c r="V56" s="37" t="s">
        <v>56</v>
      </c>
      <c r="W56" s="37">
        <v>5.0</v>
      </c>
      <c r="X56" s="37">
        <v>5.0</v>
      </c>
      <c r="Y56" s="37">
        <v>4.0</v>
      </c>
      <c r="Z56" s="37">
        <v>5.0</v>
      </c>
      <c r="AA56" s="37">
        <v>5.0</v>
      </c>
      <c r="AB56" s="37">
        <v>5.0</v>
      </c>
      <c r="AC56" s="37">
        <v>5.0</v>
      </c>
      <c r="AD56" s="37">
        <v>5.0</v>
      </c>
      <c r="AE56" s="37">
        <v>5.0</v>
      </c>
      <c r="AF56" s="37"/>
      <c r="AG56" s="37">
        <v>5.0</v>
      </c>
      <c r="AH56" s="37">
        <v>4.0</v>
      </c>
      <c r="AI56" s="37">
        <v>5.0</v>
      </c>
      <c r="AJ56" s="37">
        <v>5.0</v>
      </c>
      <c r="AK56" s="37">
        <v>5.0</v>
      </c>
      <c r="AL56" s="37" t="s">
        <v>172</v>
      </c>
      <c r="AM56" s="37">
        <v>3.0</v>
      </c>
      <c r="AN56" s="51" t="str">
        <f t="shared" si="6"/>
        <v> Beach clean or litter collection</v>
      </c>
      <c r="AO56" s="37"/>
      <c r="AP56" s="37">
        <v>4.0</v>
      </c>
      <c r="AQ56" s="37">
        <v>5.0</v>
      </c>
      <c r="AR56" s="37">
        <v>5.0</v>
      </c>
      <c r="AS56" s="37">
        <v>5.0</v>
      </c>
      <c r="AT56" s="37">
        <v>5.0</v>
      </c>
      <c r="AU56" s="37">
        <v>5.0</v>
      </c>
      <c r="AV56" s="37" t="s">
        <v>210</v>
      </c>
      <c r="AW56" s="52">
        <v>1.0</v>
      </c>
      <c r="AX56" s="1">
        <v>2.0</v>
      </c>
      <c r="AY56" s="1">
        <v>5.0</v>
      </c>
      <c r="AZ56" s="1">
        <v>6.0</v>
      </c>
      <c r="BC56" s="44" t="str">
        <f t="shared" si="2"/>
        <v> Habitats for marine species, Stabilize shorelines, Improve fishing, Can be harmful to human health</v>
      </c>
      <c r="BD56" s="39"/>
      <c r="BH56" s="1" t="s">
        <v>133</v>
      </c>
      <c r="BI56" s="1" t="s">
        <v>135</v>
      </c>
      <c r="BJ56" s="1" t="s">
        <v>137</v>
      </c>
      <c r="BK56" s="1" t="s">
        <v>191</v>
      </c>
    </row>
    <row r="57" ht="84.0" customHeight="1">
      <c r="A57" s="2" t="s">
        <v>0</v>
      </c>
      <c r="B57" s="2" t="s">
        <v>2</v>
      </c>
      <c r="C57" s="2" t="s">
        <v>3</v>
      </c>
      <c r="D57" s="4" t="s">
        <v>4</v>
      </c>
      <c r="E57" s="23" t="s">
        <v>5</v>
      </c>
      <c r="F57" s="24" t="s">
        <v>6</v>
      </c>
      <c r="G57" s="24" t="s">
        <v>7</v>
      </c>
      <c r="H57" s="24" t="s">
        <v>8</v>
      </c>
      <c r="I57" s="24" t="s">
        <v>9</v>
      </c>
      <c r="J57" s="24" t="s">
        <v>10</v>
      </c>
      <c r="K57" s="24" t="s">
        <v>11</v>
      </c>
      <c r="L57" s="27" t="s">
        <v>10</v>
      </c>
      <c r="M57" s="29" t="s">
        <v>12</v>
      </c>
      <c r="N57" s="20" t="s">
        <v>10</v>
      </c>
      <c r="O57" s="20" t="s">
        <v>14</v>
      </c>
      <c r="P57" s="20" t="s">
        <v>10</v>
      </c>
      <c r="Q57" s="20" t="s">
        <v>16</v>
      </c>
      <c r="R57" s="47" t="s">
        <v>16</v>
      </c>
      <c r="S57" s="32" t="s">
        <v>10</v>
      </c>
      <c r="T57" s="20" t="s">
        <v>19</v>
      </c>
      <c r="U57" s="20" t="s">
        <v>20</v>
      </c>
      <c r="V57" s="20" t="s">
        <v>21</v>
      </c>
      <c r="W57" s="20" t="s">
        <v>22</v>
      </c>
      <c r="X57" s="34" t="s">
        <v>18</v>
      </c>
      <c r="Y57" s="29" t="s">
        <v>23</v>
      </c>
      <c r="Z57" s="20" t="s">
        <v>24</v>
      </c>
      <c r="AA57" s="20" t="s">
        <v>25</v>
      </c>
      <c r="AB57" s="20" t="s">
        <v>26</v>
      </c>
      <c r="AC57" s="20" t="s">
        <v>27</v>
      </c>
      <c r="AD57" s="20" t="s">
        <v>28</v>
      </c>
      <c r="AE57" s="20" t="s">
        <v>29</v>
      </c>
      <c r="AF57" s="34" t="s">
        <v>31</v>
      </c>
      <c r="AG57" s="29" t="s">
        <v>32</v>
      </c>
      <c r="AH57" s="20" t="s">
        <v>1</v>
      </c>
      <c r="AI57" s="20" t="s">
        <v>33</v>
      </c>
      <c r="AJ57" s="20" t="s">
        <v>13</v>
      </c>
      <c r="AK57" s="20" t="s">
        <v>15</v>
      </c>
      <c r="AL57" s="34" t="s">
        <v>34</v>
      </c>
      <c r="AM57" s="21" t="s">
        <v>35</v>
      </c>
      <c r="AN57" s="48" t="s">
        <v>35</v>
      </c>
      <c r="AO57" s="36" t="s">
        <v>10</v>
      </c>
      <c r="AP57" s="36" t="s">
        <v>36</v>
      </c>
      <c r="AQ57" s="36" t="s">
        <v>37</v>
      </c>
      <c r="AR57" s="36" t="s">
        <v>38</v>
      </c>
      <c r="AS57" s="36" t="s">
        <v>39</v>
      </c>
      <c r="AT57" s="36" t="s">
        <v>40</v>
      </c>
      <c r="AU57" s="36" t="s">
        <v>41</v>
      </c>
      <c r="AV57" s="36" t="s">
        <v>42</v>
      </c>
      <c r="AW57" s="36"/>
      <c r="AX57" s="36"/>
      <c r="AY57" s="36"/>
      <c r="AZ57" s="36"/>
      <c r="BA57" s="36"/>
      <c r="BB57" s="36"/>
      <c r="BC57" s="36" t="s">
        <v>42</v>
      </c>
      <c r="BD57" s="36" t="s">
        <v>43</v>
      </c>
      <c r="BE57" s="1" t="s">
        <v>108</v>
      </c>
    </row>
    <row r="58" ht="42.0" customHeight="1">
      <c r="C58" s="66"/>
      <c r="D58" s="66"/>
      <c r="E58" s="66"/>
      <c r="F58" s="66"/>
      <c r="H58" s="66"/>
      <c r="I58" s="66"/>
      <c r="J58" s="66"/>
      <c r="K58" s="66"/>
      <c r="L58" s="66"/>
      <c r="M58" s="66"/>
      <c r="N58" s="66"/>
      <c r="O58" s="66"/>
      <c r="P58" s="66"/>
      <c r="Q58" s="66"/>
      <c r="R58" s="71"/>
      <c r="S58" s="66"/>
      <c r="T58" s="66"/>
      <c r="U58" s="66"/>
      <c r="V58" s="66">
        <f>COUNTIF(V3:V56, "yes")</f>
        <v>49</v>
      </c>
      <c r="W58" s="65">
        <f t="shared" ref="W58:AM58" si="7">AVERAGE(W3:W56)</f>
        <v>4.326923077</v>
      </c>
      <c r="X58" s="65">
        <f t="shared" si="7"/>
        <v>4.622641509</v>
      </c>
      <c r="Y58" s="65">
        <f t="shared" si="7"/>
        <v>4.094339623</v>
      </c>
      <c r="Z58" s="65">
        <f t="shared" si="7"/>
        <v>4.075471698</v>
      </c>
      <c r="AA58" s="65">
        <f t="shared" si="7"/>
        <v>4.188679245</v>
      </c>
      <c r="AB58" s="65">
        <f t="shared" si="7"/>
        <v>4.685185185</v>
      </c>
      <c r="AC58" s="65">
        <f t="shared" si="7"/>
        <v>4.592592593</v>
      </c>
      <c r="AD58" s="65">
        <f t="shared" si="7"/>
        <v>4.264150943</v>
      </c>
      <c r="AE58" s="65">
        <f t="shared" si="7"/>
        <v>4.215686275</v>
      </c>
      <c r="AF58" s="65">
        <f t="shared" si="7"/>
        <v>3</v>
      </c>
      <c r="AG58" s="65">
        <f t="shared" si="7"/>
        <v>4.407407407</v>
      </c>
      <c r="AH58" s="65">
        <f t="shared" si="7"/>
        <v>4.660377358</v>
      </c>
      <c r="AI58" s="65">
        <f t="shared" si="7"/>
        <v>4.62962963</v>
      </c>
      <c r="AJ58" s="65">
        <f t="shared" si="7"/>
        <v>4.58490566</v>
      </c>
      <c r="AK58" s="65">
        <f t="shared" si="7"/>
        <v>4.547169811</v>
      </c>
      <c r="AL58" s="65">
        <f t="shared" si="7"/>
        <v>4.333333333</v>
      </c>
      <c r="AM58" s="65">
        <f t="shared" si="7"/>
        <v>4.428571429</v>
      </c>
      <c r="AN58" s="65"/>
      <c r="AO58" s="65"/>
      <c r="AP58" s="65">
        <f t="shared" ref="AP58:AU58" si="8">AVERAGE(AP3:AP56)</f>
        <v>3.339622642</v>
      </c>
      <c r="AQ58" s="65">
        <f t="shared" si="8"/>
        <v>2.867924528</v>
      </c>
      <c r="AR58" s="65">
        <f t="shared" si="8"/>
        <v>4.754716981</v>
      </c>
      <c r="AS58" s="65">
        <f t="shared" si="8"/>
        <v>4.58490566</v>
      </c>
      <c r="AT58" s="65">
        <f t="shared" si="8"/>
        <v>4.634615385</v>
      </c>
      <c r="AU58" s="65">
        <f t="shared" si="8"/>
        <v>4.754716981</v>
      </c>
      <c r="AV58" s="65"/>
      <c r="AW58" s="65"/>
      <c r="AX58" s="65"/>
      <c r="AY58" s="65"/>
      <c r="AZ58" s="65"/>
      <c r="BA58" s="65"/>
      <c r="BB58" s="65"/>
      <c r="BC58" s="65"/>
      <c r="BG58" s="1" t="s">
        <v>133</v>
      </c>
      <c r="BH58" s="1">
        <f>COUNTIF(BH3:BM56, " Habitats for marine species")</f>
        <v>49</v>
      </c>
    </row>
    <row r="59" ht="15.75" customHeight="1">
      <c r="C59" s="66"/>
      <c r="D59" s="66"/>
      <c r="E59" s="66"/>
      <c r="F59" s="66"/>
      <c r="H59" s="66"/>
      <c r="I59" s="66"/>
      <c r="J59" s="66"/>
      <c r="K59" s="66"/>
      <c r="L59" s="66"/>
      <c r="M59" s="66"/>
      <c r="N59" s="66"/>
      <c r="O59" s="66"/>
      <c r="P59" s="66"/>
      <c r="Q59" s="66"/>
      <c r="R59" s="71"/>
      <c r="S59" s="66"/>
      <c r="T59" s="66"/>
      <c r="U59" s="66"/>
      <c r="V59" s="66">
        <f>COUNTIF(V3:V56, "no")</f>
        <v>3</v>
      </c>
      <c r="W59" s="69"/>
      <c r="X59" s="69"/>
      <c r="Y59" s="69"/>
      <c r="Z59" s="69"/>
      <c r="AA59" s="69"/>
      <c r="AB59" s="69"/>
      <c r="AC59" s="69"/>
      <c r="AD59" s="69"/>
      <c r="AE59" s="69">
        <f>COUNTIF(AE3:AE56, "3")</f>
        <v>7</v>
      </c>
      <c r="AF59" s="69"/>
      <c r="AG59" s="66"/>
      <c r="AH59" s="66"/>
      <c r="AI59" s="66"/>
      <c r="AJ59" s="66"/>
      <c r="AK59" s="66"/>
      <c r="AL59" s="66"/>
      <c r="AM59" s="66"/>
      <c r="AN59" s="71"/>
      <c r="AO59" s="66"/>
      <c r="AP59" s="66"/>
      <c r="AQ59" s="66"/>
      <c r="AR59" s="66"/>
      <c r="AS59" s="66"/>
      <c r="AT59" s="66"/>
      <c r="AU59" s="66"/>
      <c r="AV59" s="66"/>
      <c r="AW59" s="66"/>
      <c r="AX59" s="66"/>
      <c r="AY59" s="66"/>
      <c r="AZ59" s="66"/>
      <c r="BA59" s="66"/>
      <c r="BB59" s="66"/>
      <c r="BC59" s="66"/>
      <c r="BG59" s="1" t="s">
        <v>135</v>
      </c>
      <c r="BH59" s="1">
        <f>COUNTIF(BH4:BM57, " stabilize shorelines")</f>
        <v>45</v>
      </c>
    </row>
    <row r="60" ht="15.75" customHeight="1">
      <c r="C60" s="66"/>
      <c r="D60" s="66"/>
      <c r="E60" s="66"/>
      <c r="F60" s="66"/>
      <c r="H60" s="66"/>
      <c r="I60" s="66"/>
      <c r="J60" s="66"/>
      <c r="K60" s="66"/>
      <c r="L60" s="66"/>
      <c r="M60" s="66"/>
      <c r="N60" s="66"/>
      <c r="O60" s="66"/>
      <c r="P60" s="66"/>
      <c r="Q60" s="66"/>
      <c r="R60" s="71"/>
      <c r="S60" s="66"/>
      <c r="T60" s="66"/>
      <c r="U60" s="66"/>
      <c r="V60" s="66"/>
      <c r="W60" s="66"/>
      <c r="X60" s="66"/>
      <c r="Y60" s="66"/>
      <c r="Z60" s="66"/>
      <c r="AA60" s="66"/>
      <c r="AB60" s="69">
        <f>COUNTIF(AB3:AB56, "4")</f>
        <v>15</v>
      </c>
      <c r="AC60" s="66"/>
      <c r="AD60" s="66"/>
      <c r="AE60" s="69">
        <f>COUNTIF(AE3:AE56, "2")</f>
        <v>1</v>
      </c>
      <c r="AF60" s="66"/>
      <c r="AG60" s="66"/>
      <c r="AH60" s="66"/>
      <c r="AI60" s="66"/>
      <c r="AJ60" s="66"/>
      <c r="AK60" s="66"/>
      <c r="AL60" s="66"/>
      <c r="AM60" s="66"/>
      <c r="AN60" s="71"/>
      <c r="AO60" s="66"/>
      <c r="AP60" s="66" t="s">
        <v>214</v>
      </c>
      <c r="AQ60" s="66" t="s">
        <v>214</v>
      </c>
      <c r="AR60" s="66"/>
      <c r="AS60" s="66"/>
      <c r="AT60" s="66"/>
      <c r="AU60" s="66"/>
      <c r="AV60" s="66"/>
      <c r="AW60" s="66">
        <f>COUNTIF(AW3:BB56, "1")</f>
        <v>49</v>
      </c>
      <c r="AX60" s="66">
        <f>COUNTIF(AW3:BB56, "2")</f>
        <v>46</v>
      </c>
      <c r="AY60" s="66">
        <f>COUNTIF(AW3:BB56, "3")</f>
        <v>4</v>
      </c>
      <c r="AZ60" s="66">
        <f>COUNTIF(AW3:BB56, "4")</f>
        <v>40</v>
      </c>
      <c r="BA60" s="66">
        <f>COUNTIF(AW3:BB56, "5")</f>
        <v>40</v>
      </c>
      <c r="BB60" s="66">
        <f>COUNTIF(AW3:BB56, "6")</f>
        <v>10</v>
      </c>
      <c r="BC60" s="66"/>
      <c r="BG60" s="1" t="s">
        <v>190</v>
      </c>
      <c r="BH60" s="1">
        <f>COUNTIF(BH5:BM58, " Not important for coastal ecosystem health")</f>
        <v>4</v>
      </c>
    </row>
    <row r="61" ht="15.75" customHeight="1">
      <c r="C61" s="66"/>
      <c r="D61" s="66"/>
      <c r="E61" s="66"/>
      <c r="F61" s="66"/>
      <c r="G61" s="66"/>
      <c r="H61" s="66" t="s">
        <v>216</v>
      </c>
      <c r="I61" s="66">
        <f>AVERAGEIFS(W3:W56, I3:I56, "Student")</f>
        <v>4.5</v>
      </c>
      <c r="J61" s="66"/>
      <c r="K61" s="66"/>
      <c r="L61" s="66"/>
      <c r="M61" s="66"/>
      <c r="N61" s="66"/>
      <c r="O61" s="66"/>
      <c r="P61" s="66"/>
      <c r="Q61" s="66"/>
      <c r="R61" s="71"/>
      <c r="S61" s="66"/>
      <c r="T61" s="66"/>
      <c r="U61" s="66"/>
      <c r="V61" s="66"/>
      <c r="W61" s="69">
        <f t="shared" ref="W61:AA61" si="9">COUNTIF(W5:W58, "5")</f>
        <v>25</v>
      </c>
      <c r="X61" s="69">
        <f t="shared" si="9"/>
        <v>35</v>
      </c>
      <c r="Y61" s="69">
        <f t="shared" si="9"/>
        <v>19</v>
      </c>
      <c r="Z61" s="69">
        <f t="shared" si="9"/>
        <v>23</v>
      </c>
      <c r="AA61" s="69">
        <f t="shared" si="9"/>
        <v>21</v>
      </c>
      <c r="AB61" s="69">
        <f>COUNTIF(AB3:AB56, "5")</f>
        <v>38</v>
      </c>
      <c r="AC61" s="69">
        <f t="shared" ref="AC61:AM61" si="10">COUNTIF(AC5:AC58, "5")</f>
        <v>33</v>
      </c>
      <c r="AD61" s="69">
        <f t="shared" si="10"/>
        <v>22</v>
      </c>
      <c r="AE61" s="69">
        <f t="shared" si="10"/>
        <v>22</v>
      </c>
      <c r="AF61" s="69">
        <f t="shared" si="10"/>
        <v>1</v>
      </c>
      <c r="AG61" s="69">
        <f t="shared" si="10"/>
        <v>23</v>
      </c>
      <c r="AH61" s="69">
        <f t="shared" si="10"/>
        <v>34</v>
      </c>
      <c r="AI61" s="69">
        <f t="shared" si="10"/>
        <v>32</v>
      </c>
      <c r="AJ61" s="69">
        <f t="shared" si="10"/>
        <v>30</v>
      </c>
      <c r="AK61" s="69">
        <f t="shared" si="10"/>
        <v>28</v>
      </c>
      <c r="AL61" s="69">
        <f t="shared" si="10"/>
        <v>14</v>
      </c>
      <c r="AM61" s="69">
        <f t="shared" si="10"/>
        <v>4</v>
      </c>
      <c r="AN61" s="69"/>
      <c r="AO61" s="69"/>
      <c r="AP61" s="69">
        <f t="shared" ref="AP61:AQ61" si="11">COUNTIF(AP3:AP56, "5")</f>
        <v>8</v>
      </c>
      <c r="AQ61" s="69">
        <f t="shared" si="11"/>
        <v>3</v>
      </c>
      <c r="AR61" s="69">
        <f t="shared" ref="AR61:AU61" si="12">COUNTIF(AR5:AR58, "5")</f>
        <v>39</v>
      </c>
      <c r="AS61" s="69">
        <f t="shared" si="12"/>
        <v>30</v>
      </c>
      <c r="AT61" s="69">
        <f t="shared" si="12"/>
        <v>34</v>
      </c>
      <c r="AU61" s="69">
        <f t="shared" si="12"/>
        <v>38</v>
      </c>
      <c r="AV61" s="66"/>
      <c r="AW61" s="66" t="s">
        <v>217</v>
      </c>
      <c r="AX61" s="66"/>
      <c r="AY61" s="66"/>
      <c r="AZ61" s="66"/>
      <c r="BA61" s="66"/>
      <c r="BB61" s="66"/>
      <c r="BC61" s="66"/>
      <c r="BG61" s="1" t="s">
        <v>136</v>
      </c>
      <c r="BH61" s="1">
        <f>COUNTIF(BH6:BM59, " Are important carbon sinks")</f>
        <v>37</v>
      </c>
    </row>
    <row r="62" ht="15.75" customHeight="1">
      <c r="C62" s="66"/>
      <c r="D62" s="66"/>
      <c r="E62" s="66"/>
      <c r="F62" s="66"/>
      <c r="G62" s="66"/>
      <c r="H62" s="66" t="s">
        <v>219</v>
      </c>
      <c r="I62" s="66">
        <f>AVERAGEIFS(X3:X56, I3:I56, "Student")</f>
        <v>4.545454545</v>
      </c>
      <c r="J62" s="66"/>
      <c r="K62" s="66"/>
      <c r="L62" s="66"/>
      <c r="M62" s="66"/>
      <c r="N62" s="66"/>
      <c r="O62" s="66"/>
      <c r="P62" s="66"/>
      <c r="Q62" s="66"/>
      <c r="R62" s="71"/>
      <c r="S62" s="66"/>
      <c r="T62" s="66"/>
      <c r="U62" s="66"/>
      <c r="V62" s="66"/>
      <c r="W62" s="66"/>
      <c r="X62" s="66"/>
      <c r="Y62" s="76">
        <f t="shared" ref="Y62:AA62" si="13">Y61/53</f>
        <v>0.358490566</v>
      </c>
      <c r="Z62" s="76">
        <f t="shared" si="13"/>
        <v>0.4339622642</v>
      </c>
      <c r="AA62" s="76">
        <f t="shared" si="13"/>
        <v>0.3962264151</v>
      </c>
      <c r="AB62" s="76">
        <f>53/54</f>
        <v>0.9814814815</v>
      </c>
      <c r="AC62" s="76">
        <f>AC61/54</f>
        <v>0.6111111111</v>
      </c>
      <c r="AD62" s="76">
        <f>AD61/53</f>
        <v>0.4150943396</v>
      </c>
      <c r="AE62" s="76">
        <f>AE61/51</f>
        <v>0.431372549</v>
      </c>
      <c r="AF62" s="66"/>
      <c r="AG62" s="66"/>
      <c r="AH62" s="66"/>
      <c r="AI62" s="66"/>
      <c r="AJ62" s="66"/>
      <c r="AK62" s="66"/>
      <c r="AL62" s="66"/>
      <c r="AM62" s="66"/>
      <c r="AN62" s="71"/>
      <c r="AO62" s="66"/>
      <c r="AP62" s="69">
        <f t="shared" ref="AP62:AQ62" si="14">COUNTIF(AP4:AP57, "4")</f>
        <v>19</v>
      </c>
      <c r="AQ62" s="69">
        <f t="shared" si="14"/>
        <v>14</v>
      </c>
      <c r="AR62" s="66"/>
      <c r="AS62" s="66"/>
      <c r="AT62" s="66"/>
      <c r="AU62" s="66"/>
      <c r="AV62" s="66"/>
      <c r="AW62" s="76">
        <f t="shared" ref="AW62:BB62" si="15">SUM(AW60/52)</f>
        <v>0.9423076923</v>
      </c>
      <c r="AX62" s="76">
        <f t="shared" si="15"/>
        <v>0.8846153846</v>
      </c>
      <c r="AY62" s="76">
        <f t="shared" si="15"/>
        <v>0.07692307692</v>
      </c>
      <c r="AZ62" s="76">
        <f t="shared" si="15"/>
        <v>0.7692307692</v>
      </c>
      <c r="BA62" s="76">
        <f t="shared" si="15"/>
        <v>0.7692307692</v>
      </c>
      <c r="BB62" s="76">
        <f t="shared" si="15"/>
        <v>0.1923076923</v>
      </c>
      <c r="BC62" s="66"/>
      <c r="BG62" s="1" t="s">
        <v>137</v>
      </c>
      <c r="BH62" s="1">
        <f>COUNTIF(BH7:BM60, " improve fishing")</f>
        <v>36</v>
      </c>
    </row>
    <row r="63" ht="15.75" customHeight="1">
      <c r="C63" s="66"/>
      <c r="D63" s="66"/>
      <c r="R63" s="67"/>
      <c r="X63" s="75"/>
      <c r="AE63" s="69">
        <f>COUNTIF(AE3:AE56, "1")</f>
        <v>1</v>
      </c>
      <c r="AF63" s="75"/>
      <c r="AL63" s="75"/>
      <c r="AN63" s="67"/>
      <c r="AP63" s="70">
        <f t="shared" ref="AP63:AQ63" si="16">SUM(AP61:AP62)</f>
        <v>27</v>
      </c>
      <c r="AQ63" s="70">
        <f t="shared" si="16"/>
        <v>17</v>
      </c>
      <c r="BG63" s="1" t="s">
        <v>191</v>
      </c>
      <c r="BH63" s="1">
        <f>COUNTIF(BH8:BM61, " Can be harmful to human health")</f>
        <v>10</v>
      </c>
    </row>
    <row r="64" ht="15.75" customHeight="1">
      <c r="C64" s="66"/>
      <c r="D64" s="66"/>
      <c r="R64" s="67"/>
      <c r="X64" s="75"/>
      <c r="AF64" s="75"/>
      <c r="AL64" s="75"/>
      <c r="AN64" s="67"/>
      <c r="AP64" s="45">
        <f t="shared" ref="AP64:AQ64" si="17">AP63/54</f>
        <v>0.5</v>
      </c>
      <c r="AQ64" s="45">
        <f t="shared" si="17"/>
        <v>0.3148148148</v>
      </c>
      <c r="AV64" s="1">
        <f>COUNTIF(AV3:AV56, "1,2,4,5")</f>
        <v>26</v>
      </c>
    </row>
    <row r="65" ht="15.75" customHeight="1">
      <c r="C65" s="66"/>
      <c r="D65" s="66"/>
      <c r="I65" s="66"/>
      <c r="R65" s="67">
        <f>COUNTIF(R4:R56, "Photography (including for social media)")</f>
        <v>7</v>
      </c>
      <c r="X65" s="75"/>
      <c r="AF65" s="75"/>
      <c r="AL65" s="75"/>
      <c r="AN65" s="67"/>
    </row>
    <row r="66" ht="15.75" customHeight="1">
      <c r="C66" s="66"/>
      <c r="D66" s="66"/>
      <c r="R66" s="67"/>
      <c r="X66" s="75"/>
      <c r="AF66" s="75"/>
      <c r="AL66" s="75"/>
      <c r="AN66" s="67"/>
    </row>
    <row r="67" ht="15.75" customHeight="1">
      <c r="C67" s="66"/>
      <c r="D67" s="66"/>
      <c r="R67" s="67"/>
      <c r="X67" s="75"/>
      <c r="AF67" s="75"/>
      <c r="AL67" s="75"/>
      <c r="AN67" s="67"/>
    </row>
    <row r="68" ht="15.75" customHeight="1">
      <c r="C68" s="66"/>
      <c r="D68" s="66"/>
      <c r="R68" s="67"/>
      <c r="X68" s="75"/>
      <c r="AF68" s="75"/>
      <c r="AL68" s="75"/>
      <c r="AN68" s="67"/>
    </row>
    <row r="69" ht="15.75" customHeight="1">
      <c r="C69" s="66"/>
      <c r="D69" s="66"/>
      <c r="R69" s="67"/>
      <c r="X69" s="75"/>
      <c r="AE69" s="45">
        <f>SUM(AE59+AE60+AE63)/51</f>
        <v>0.1764705882</v>
      </c>
      <c r="AF69" s="75"/>
      <c r="AL69" s="75"/>
      <c r="AN69" s="67"/>
    </row>
    <row r="70" ht="15.75" customHeight="1">
      <c r="C70" s="66"/>
      <c r="D70" s="66"/>
      <c r="R70" s="67"/>
      <c r="X70" s="75"/>
      <c r="AF70" s="75"/>
      <c r="AL70" s="75"/>
      <c r="AN70" s="67"/>
    </row>
    <row r="71" ht="15.75" customHeight="1">
      <c r="C71" s="66"/>
      <c r="D71" s="66"/>
      <c r="R71" s="67"/>
      <c r="X71" s="75"/>
      <c r="AF71" s="75"/>
      <c r="AL71" s="75"/>
      <c r="AN71" s="67"/>
    </row>
    <row r="72" ht="15.75" customHeight="1">
      <c r="C72" s="66"/>
      <c r="D72" s="66"/>
      <c r="R72" s="67"/>
      <c r="X72" s="75"/>
      <c r="AF72" s="75"/>
      <c r="AL72" s="75"/>
      <c r="AN72" s="67"/>
    </row>
    <row r="73" ht="15.75" customHeight="1">
      <c r="C73" s="66"/>
      <c r="D73" s="66"/>
      <c r="R73" s="67"/>
      <c r="X73" s="75"/>
      <c r="AF73" s="75"/>
      <c r="AL73" s="75"/>
      <c r="AN73" s="67"/>
    </row>
    <row r="74" ht="15.75" customHeight="1">
      <c r="C74" s="66"/>
      <c r="D74" s="66"/>
      <c r="R74" s="67"/>
      <c r="X74" s="75"/>
      <c r="AF74" s="75"/>
      <c r="AL74" s="75"/>
      <c r="AN74" s="67"/>
    </row>
    <row r="75" ht="15.75" customHeight="1">
      <c r="C75" s="66"/>
      <c r="D75" s="66"/>
      <c r="R75" s="67"/>
      <c r="X75" s="75"/>
      <c r="AF75" s="75"/>
      <c r="AL75" s="75"/>
      <c r="AN75" s="67"/>
    </row>
    <row r="76" ht="15.75" customHeight="1">
      <c r="C76" s="66"/>
      <c r="D76" s="66"/>
      <c r="R76" s="67"/>
      <c r="X76" s="75"/>
      <c r="AF76" s="75"/>
      <c r="AL76" s="75"/>
      <c r="AN76" s="67"/>
    </row>
    <row r="77" ht="15.75" customHeight="1">
      <c r="C77" s="66"/>
      <c r="D77" s="66"/>
      <c r="R77" s="67"/>
      <c r="X77" s="75"/>
      <c r="AF77" s="75"/>
      <c r="AL77" s="75"/>
      <c r="AN77" s="67"/>
    </row>
    <row r="78" ht="15.75" customHeight="1">
      <c r="C78" s="66"/>
      <c r="D78" s="66"/>
      <c r="R78" s="67"/>
      <c r="X78" s="75"/>
      <c r="AF78" s="75"/>
      <c r="AL78" s="75"/>
      <c r="AN78" s="67"/>
    </row>
    <row r="79" ht="15.75" customHeight="1">
      <c r="C79" s="66"/>
      <c r="D79" s="66"/>
      <c r="R79" s="67"/>
      <c r="X79" s="75"/>
      <c r="AF79" s="75"/>
      <c r="AL79" s="75"/>
      <c r="AN79" s="67"/>
    </row>
    <row r="80" ht="15.75" customHeight="1">
      <c r="C80" s="66"/>
      <c r="D80" s="66"/>
      <c r="R80" s="67"/>
      <c r="X80" s="75"/>
      <c r="AF80" s="75"/>
      <c r="AL80" s="75"/>
      <c r="AN80" s="67"/>
    </row>
    <row r="81" ht="15.75" customHeight="1">
      <c r="C81" s="66"/>
      <c r="D81" s="66"/>
      <c r="R81" s="67"/>
      <c r="X81" s="75"/>
      <c r="AF81" s="75"/>
      <c r="AL81" s="75"/>
      <c r="AN81" s="67"/>
    </row>
    <row r="82" ht="15.75" customHeight="1">
      <c r="C82" s="66"/>
      <c r="D82" s="66"/>
      <c r="R82" s="67"/>
      <c r="X82" s="75"/>
      <c r="AF82" s="75"/>
      <c r="AL82" s="75"/>
      <c r="AN82" s="67"/>
    </row>
    <row r="83" ht="15.75" customHeight="1">
      <c r="C83" s="66"/>
      <c r="D83" s="66"/>
      <c r="R83" s="67"/>
      <c r="X83" s="75"/>
      <c r="AF83" s="75"/>
      <c r="AL83" s="75"/>
      <c r="AN83" s="67"/>
    </row>
    <row r="84" ht="15.75" customHeight="1">
      <c r="C84" s="66"/>
      <c r="D84" s="66"/>
      <c r="R84" s="67"/>
      <c r="X84" s="75"/>
      <c r="AF84" s="75"/>
      <c r="AL84" s="75"/>
      <c r="AN84" s="67"/>
    </row>
    <row r="85" ht="15.75" customHeight="1">
      <c r="C85" s="66"/>
      <c r="D85" s="66"/>
      <c r="R85" s="67"/>
      <c r="X85" s="75"/>
      <c r="AF85" s="75"/>
      <c r="AL85" s="75"/>
      <c r="AN85" s="67"/>
    </row>
    <row r="86" ht="15.75" customHeight="1">
      <c r="C86" s="66"/>
      <c r="D86" s="66"/>
      <c r="R86" s="67"/>
      <c r="X86" s="75"/>
      <c r="AF86" s="75"/>
      <c r="AK86" s="45">
        <f>SUM(36/54)</f>
        <v>0.6666666667</v>
      </c>
      <c r="AL86" s="75"/>
      <c r="AN86" s="67"/>
    </row>
    <row r="87" ht="15.75" customHeight="1">
      <c r="C87" s="66"/>
      <c r="D87" s="66"/>
      <c r="R87" s="67"/>
      <c r="X87" s="75"/>
      <c r="AF87" s="75"/>
      <c r="AK87" s="45">
        <f>SUM(14/54)</f>
        <v>0.2592592593</v>
      </c>
      <c r="AL87" s="75"/>
      <c r="AN87" s="67"/>
    </row>
    <row r="88" ht="15.75" customHeight="1">
      <c r="C88" s="66"/>
      <c r="D88" s="66"/>
      <c r="R88" s="67"/>
      <c r="X88" s="75"/>
      <c r="AF88" s="75"/>
      <c r="AL88" s="75"/>
      <c r="AN88" s="67"/>
    </row>
    <row r="89" ht="15.75" customHeight="1">
      <c r="C89" s="66"/>
      <c r="D89" s="66"/>
      <c r="R89" s="67"/>
      <c r="X89" s="75"/>
      <c r="AF89" s="75"/>
      <c r="AL89" s="75"/>
      <c r="AN89" s="67"/>
    </row>
    <row r="90" ht="15.75" customHeight="1">
      <c r="C90" s="66"/>
      <c r="D90" s="66"/>
      <c r="R90" s="67"/>
      <c r="X90" s="75"/>
      <c r="AF90" s="75"/>
      <c r="AL90" s="75"/>
      <c r="AN90" s="67"/>
    </row>
    <row r="91" ht="15.75" customHeight="1">
      <c r="C91" s="66"/>
      <c r="D91" s="66"/>
      <c r="R91" s="67"/>
      <c r="X91" s="75"/>
      <c r="AF91" s="75"/>
      <c r="AL91" s="75"/>
      <c r="AN91" s="67"/>
    </row>
    <row r="92" ht="15.75" customHeight="1">
      <c r="C92" s="66"/>
      <c r="D92" s="66"/>
      <c r="R92" s="67"/>
      <c r="X92" s="75"/>
      <c r="AF92" s="75"/>
      <c r="AL92" s="75"/>
      <c r="AN92" s="67"/>
    </row>
    <row r="93" ht="15.75" customHeight="1">
      <c r="C93" s="66"/>
      <c r="D93" s="66"/>
      <c r="R93" s="67"/>
      <c r="X93" s="75"/>
      <c r="AF93" s="75"/>
      <c r="AL93" s="75"/>
      <c r="AN93" s="67"/>
    </row>
    <row r="94" ht="15.75" customHeight="1">
      <c r="C94" s="66"/>
      <c r="D94" s="66"/>
      <c r="R94" s="67"/>
      <c r="X94" s="75"/>
      <c r="AF94" s="75"/>
      <c r="AL94" s="75"/>
      <c r="AN94" s="67"/>
    </row>
    <row r="95" ht="15.75" customHeight="1">
      <c r="C95" s="66"/>
      <c r="D95" s="66"/>
      <c r="R95" s="67"/>
      <c r="X95" s="75"/>
      <c r="AF95" s="75"/>
      <c r="AL95" s="75"/>
      <c r="AN95" s="67"/>
    </row>
    <row r="96" ht="15.75" customHeight="1">
      <c r="C96" s="66"/>
      <c r="D96" s="66"/>
      <c r="R96" s="67"/>
      <c r="X96" s="75"/>
      <c r="AF96" s="75"/>
      <c r="AL96" s="75"/>
      <c r="AN96" s="67"/>
    </row>
    <row r="97" ht="15.75" customHeight="1">
      <c r="C97" s="66"/>
      <c r="D97" s="66"/>
      <c r="R97" s="67"/>
      <c r="X97" s="75"/>
      <c r="AF97" s="75"/>
      <c r="AL97" s="75"/>
      <c r="AN97" s="67"/>
    </row>
    <row r="98" ht="15.75" customHeight="1">
      <c r="C98" s="66"/>
      <c r="D98" s="66"/>
      <c r="R98" s="67"/>
      <c r="X98" s="75"/>
      <c r="AF98" s="75"/>
      <c r="AL98" s="75"/>
      <c r="AN98" s="67"/>
    </row>
    <row r="99" ht="15.75" customHeight="1">
      <c r="C99" s="66"/>
      <c r="D99" s="66"/>
      <c r="R99" s="67"/>
      <c r="X99" s="75"/>
      <c r="AF99" s="75"/>
      <c r="AL99" s="75"/>
      <c r="AN99" s="67"/>
    </row>
    <row r="100" ht="15.75" customHeight="1">
      <c r="C100" s="66"/>
      <c r="D100" s="66"/>
      <c r="R100" s="67"/>
      <c r="X100" s="75"/>
      <c r="AF100" s="75"/>
      <c r="AL100" s="75"/>
      <c r="AN100" s="67"/>
    </row>
    <row r="101" ht="15.75" customHeight="1">
      <c r="C101" s="66"/>
      <c r="D101" s="66"/>
      <c r="R101" s="67"/>
      <c r="X101" s="75"/>
      <c r="AF101" s="75"/>
      <c r="AL101" s="75"/>
      <c r="AN101" s="67"/>
    </row>
    <row r="102" ht="15.75" customHeight="1">
      <c r="C102" s="66"/>
      <c r="D102" s="66"/>
      <c r="R102" s="67"/>
      <c r="X102" s="75"/>
      <c r="AF102" s="75"/>
      <c r="AL102" s="75"/>
      <c r="AN102" s="67"/>
    </row>
    <row r="103" ht="15.75" customHeight="1">
      <c r="C103" s="66"/>
      <c r="D103" s="66"/>
      <c r="R103" s="67"/>
      <c r="X103" s="75"/>
      <c r="AF103" s="75"/>
      <c r="AL103" s="75"/>
      <c r="AN103" s="67"/>
    </row>
    <row r="104" ht="15.75" customHeight="1">
      <c r="C104" s="66"/>
      <c r="D104" s="66"/>
      <c r="R104" s="67"/>
      <c r="X104" s="75"/>
      <c r="AF104" s="75"/>
      <c r="AL104" s="75"/>
      <c r="AN104" s="67"/>
    </row>
    <row r="105" ht="15.75" customHeight="1">
      <c r="C105" s="66"/>
      <c r="D105" s="66"/>
      <c r="R105" s="67"/>
      <c r="X105" s="75"/>
      <c r="AF105" s="75"/>
      <c r="AL105" s="75"/>
      <c r="AN105" s="67"/>
    </row>
    <row r="106" ht="15.75" customHeight="1">
      <c r="C106" s="66"/>
      <c r="D106" s="66"/>
      <c r="R106" s="67"/>
      <c r="X106" s="75"/>
      <c r="AF106" s="75"/>
      <c r="AL106" s="75"/>
      <c r="AN106" s="67"/>
    </row>
    <row r="107" ht="15.75" customHeight="1">
      <c r="C107" s="66"/>
      <c r="D107" s="66"/>
      <c r="R107" s="67"/>
      <c r="X107" s="75"/>
      <c r="AF107" s="75"/>
      <c r="AL107" s="75"/>
      <c r="AN107" s="67"/>
    </row>
    <row r="108" ht="15.75" customHeight="1">
      <c r="C108" s="66"/>
      <c r="D108" s="66"/>
      <c r="R108" s="67"/>
      <c r="X108" s="75"/>
      <c r="AF108" s="75"/>
      <c r="AL108" s="75"/>
      <c r="AN108" s="67"/>
    </row>
    <row r="109" ht="15.75" customHeight="1">
      <c r="C109" s="66"/>
      <c r="D109" s="66"/>
      <c r="R109" s="67"/>
      <c r="X109" s="75"/>
      <c r="AF109" s="75"/>
      <c r="AL109" s="75"/>
      <c r="AN109" s="67"/>
    </row>
    <row r="110" ht="15.75" customHeight="1">
      <c r="C110" s="66"/>
      <c r="D110" s="66"/>
      <c r="R110" s="67"/>
      <c r="X110" s="75"/>
      <c r="AF110" s="75"/>
      <c r="AL110" s="75"/>
      <c r="AN110" s="67"/>
    </row>
    <row r="111" ht="15.75" customHeight="1">
      <c r="C111" s="66"/>
      <c r="D111" s="66"/>
      <c r="R111" s="67"/>
      <c r="X111" s="75"/>
      <c r="AF111" s="75"/>
      <c r="AL111" s="75"/>
      <c r="AN111" s="67"/>
    </row>
    <row r="112" ht="15.75" customHeight="1">
      <c r="C112" s="66"/>
      <c r="D112" s="66"/>
      <c r="R112" s="67"/>
      <c r="X112" s="75"/>
      <c r="AF112" s="75"/>
      <c r="AL112" s="75"/>
      <c r="AN112" s="67"/>
    </row>
    <row r="113" ht="15.75" customHeight="1">
      <c r="C113" s="66"/>
      <c r="D113" s="66"/>
      <c r="R113" s="67"/>
      <c r="X113" s="75"/>
      <c r="AF113" s="75"/>
      <c r="AL113" s="75"/>
      <c r="AN113" s="67"/>
    </row>
    <row r="114" ht="15.75" customHeight="1">
      <c r="C114" s="66"/>
      <c r="D114" s="66"/>
      <c r="R114" s="67"/>
      <c r="X114" s="75"/>
      <c r="AF114" s="75"/>
      <c r="AL114" s="75"/>
      <c r="AN114" s="67"/>
    </row>
    <row r="115" ht="15.75" customHeight="1">
      <c r="C115" s="66"/>
      <c r="D115" s="66"/>
      <c r="R115" s="67"/>
      <c r="X115" s="75"/>
      <c r="AF115" s="75"/>
      <c r="AL115" s="75"/>
      <c r="AN115" s="67"/>
    </row>
    <row r="116" ht="15.75" customHeight="1">
      <c r="C116" s="66"/>
      <c r="D116" s="66"/>
      <c r="R116" s="67"/>
      <c r="X116" s="75"/>
      <c r="AF116" s="75"/>
      <c r="AL116" s="75"/>
      <c r="AN116" s="67"/>
    </row>
    <row r="117" ht="15.75" customHeight="1">
      <c r="C117" s="66"/>
      <c r="D117" s="66"/>
      <c r="R117" s="67"/>
      <c r="X117" s="75"/>
      <c r="AF117" s="75"/>
      <c r="AL117" s="75"/>
      <c r="AN117" s="67"/>
    </row>
    <row r="118" ht="15.75" customHeight="1">
      <c r="C118" s="66"/>
      <c r="D118" s="66"/>
      <c r="R118" s="67"/>
      <c r="X118" s="75"/>
      <c r="AF118" s="75"/>
      <c r="AL118" s="75"/>
      <c r="AN118" s="67"/>
    </row>
    <row r="119" ht="15.75" customHeight="1">
      <c r="C119" s="66"/>
      <c r="D119" s="66"/>
      <c r="R119" s="67"/>
      <c r="X119" s="75"/>
      <c r="AF119" s="75"/>
      <c r="AL119" s="75"/>
      <c r="AN119" s="67"/>
    </row>
    <row r="120" ht="15.75" customHeight="1">
      <c r="C120" s="66"/>
      <c r="D120" s="66"/>
      <c r="R120" s="67"/>
      <c r="X120" s="75"/>
      <c r="AF120" s="75"/>
      <c r="AL120" s="75"/>
      <c r="AN120" s="67"/>
    </row>
    <row r="121" ht="15.75" customHeight="1">
      <c r="C121" s="66"/>
      <c r="D121" s="66"/>
      <c r="R121" s="67"/>
      <c r="X121" s="75"/>
      <c r="AF121" s="75"/>
      <c r="AL121" s="75"/>
      <c r="AN121" s="67"/>
    </row>
    <row r="122" ht="15.75" customHeight="1">
      <c r="C122" s="66"/>
      <c r="D122" s="66"/>
      <c r="R122" s="67"/>
      <c r="X122" s="75"/>
      <c r="AF122" s="75"/>
      <c r="AL122" s="75"/>
      <c r="AN122" s="67"/>
    </row>
    <row r="123" ht="15.75" customHeight="1">
      <c r="C123" s="66"/>
      <c r="D123" s="66"/>
      <c r="R123" s="67"/>
      <c r="X123" s="75"/>
      <c r="AF123" s="75"/>
      <c r="AL123" s="75"/>
      <c r="AN123" s="67"/>
    </row>
    <row r="124" ht="15.75" customHeight="1">
      <c r="C124" s="66"/>
      <c r="D124" s="66"/>
      <c r="R124" s="67"/>
      <c r="X124" s="75"/>
      <c r="AF124" s="75"/>
      <c r="AL124" s="75"/>
      <c r="AN124" s="67"/>
    </row>
    <row r="125" ht="15.75" customHeight="1">
      <c r="C125" s="66"/>
      <c r="D125" s="66"/>
      <c r="R125" s="67"/>
      <c r="X125" s="75"/>
      <c r="AF125" s="75"/>
      <c r="AL125" s="75"/>
      <c r="AN125" s="67"/>
    </row>
    <row r="126" ht="15.75" customHeight="1">
      <c r="C126" s="66"/>
      <c r="D126" s="66"/>
      <c r="R126" s="67"/>
      <c r="X126" s="75"/>
      <c r="AF126" s="75"/>
      <c r="AL126" s="75"/>
      <c r="AN126" s="67"/>
    </row>
    <row r="127" ht="15.75" customHeight="1">
      <c r="C127" s="66"/>
      <c r="D127" s="66"/>
      <c r="R127" s="67"/>
      <c r="X127" s="75"/>
      <c r="AF127" s="75"/>
      <c r="AL127" s="75"/>
      <c r="AN127" s="67"/>
    </row>
    <row r="128" ht="15.75" customHeight="1">
      <c r="C128" s="66"/>
      <c r="D128" s="66"/>
      <c r="R128" s="67"/>
      <c r="X128" s="75"/>
      <c r="AF128" s="75"/>
      <c r="AL128" s="75"/>
      <c r="AN128" s="67"/>
    </row>
    <row r="129" ht="15.75" customHeight="1">
      <c r="C129" s="66"/>
      <c r="D129" s="66"/>
      <c r="R129" s="67"/>
      <c r="X129" s="75"/>
      <c r="AF129" s="75"/>
      <c r="AL129" s="75"/>
      <c r="AN129" s="67"/>
    </row>
    <row r="130" ht="15.75" customHeight="1">
      <c r="C130" s="66"/>
      <c r="D130" s="66"/>
      <c r="R130" s="67"/>
      <c r="X130" s="75"/>
      <c r="AF130" s="75"/>
      <c r="AL130" s="75"/>
      <c r="AN130" s="67"/>
    </row>
    <row r="131" ht="15.75" customHeight="1">
      <c r="C131" s="66"/>
      <c r="D131" s="66"/>
      <c r="R131" s="67"/>
      <c r="X131" s="75"/>
      <c r="AF131" s="75"/>
      <c r="AL131" s="75"/>
      <c r="AN131" s="67"/>
    </row>
    <row r="132" ht="15.75" customHeight="1">
      <c r="C132" s="66"/>
      <c r="D132" s="66"/>
      <c r="R132" s="67"/>
      <c r="X132" s="75"/>
      <c r="AF132" s="75"/>
      <c r="AL132" s="75"/>
      <c r="AN132" s="67"/>
    </row>
    <row r="133" ht="15.75" customHeight="1">
      <c r="C133" s="66"/>
      <c r="D133" s="66"/>
      <c r="R133" s="67"/>
      <c r="X133" s="75"/>
      <c r="AF133" s="75"/>
      <c r="AL133" s="75"/>
      <c r="AN133" s="67"/>
    </row>
    <row r="134" ht="15.75" customHeight="1">
      <c r="C134" s="66"/>
      <c r="D134" s="66"/>
      <c r="R134" s="67"/>
      <c r="X134" s="75"/>
      <c r="AF134" s="75"/>
      <c r="AL134" s="75"/>
      <c r="AN134" s="67"/>
    </row>
    <row r="135" ht="15.75" customHeight="1">
      <c r="C135" s="66"/>
      <c r="D135" s="66"/>
      <c r="R135" s="67"/>
      <c r="X135" s="75"/>
      <c r="AF135" s="75"/>
      <c r="AL135" s="75"/>
      <c r="AN135" s="67"/>
    </row>
    <row r="136" ht="15.75" customHeight="1">
      <c r="C136" s="66"/>
      <c r="D136" s="66"/>
      <c r="R136" s="67"/>
      <c r="X136" s="75"/>
      <c r="AF136" s="75"/>
      <c r="AL136" s="75"/>
      <c r="AN136" s="67"/>
    </row>
    <row r="137" ht="15.75" customHeight="1">
      <c r="C137" s="66"/>
      <c r="D137" s="66"/>
      <c r="R137" s="67"/>
      <c r="X137" s="75"/>
      <c r="AF137" s="75"/>
      <c r="AL137" s="75"/>
      <c r="AN137" s="67"/>
    </row>
    <row r="138" ht="15.75" customHeight="1">
      <c r="C138" s="66"/>
      <c r="D138" s="66"/>
      <c r="R138" s="67"/>
      <c r="X138" s="75"/>
      <c r="AF138" s="75"/>
      <c r="AL138" s="75"/>
      <c r="AN138" s="67"/>
    </row>
    <row r="139" ht="15.75" customHeight="1">
      <c r="C139" s="66"/>
      <c r="D139" s="66"/>
      <c r="R139" s="67"/>
      <c r="X139" s="75"/>
      <c r="AF139" s="75"/>
      <c r="AL139" s="75"/>
      <c r="AN139" s="67"/>
    </row>
    <row r="140" ht="15.75" customHeight="1">
      <c r="C140" s="66"/>
      <c r="D140" s="66"/>
      <c r="R140" s="67"/>
      <c r="X140" s="75"/>
      <c r="AF140" s="75"/>
      <c r="AL140" s="75"/>
      <c r="AN140" s="67"/>
    </row>
    <row r="141" ht="15.75" customHeight="1">
      <c r="C141" s="66"/>
      <c r="D141" s="66"/>
      <c r="R141" s="67"/>
      <c r="X141" s="75"/>
      <c r="AF141" s="75"/>
      <c r="AL141" s="75"/>
      <c r="AN141" s="67"/>
    </row>
    <row r="142" ht="15.75" customHeight="1">
      <c r="C142" s="66"/>
      <c r="D142" s="66"/>
      <c r="R142" s="67"/>
      <c r="X142" s="75"/>
      <c r="AF142" s="75"/>
      <c r="AL142" s="75"/>
      <c r="AN142" s="67"/>
    </row>
    <row r="143" ht="15.75" customHeight="1">
      <c r="C143" s="66"/>
      <c r="D143" s="66"/>
      <c r="R143" s="67"/>
      <c r="X143" s="75"/>
      <c r="AF143" s="75"/>
      <c r="AL143" s="75"/>
      <c r="AN143" s="67"/>
    </row>
    <row r="144" ht="15.75" customHeight="1">
      <c r="C144" s="66"/>
      <c r="D144" s="66"/>
      <c r="R144" s="67"/>
      <c r="X144" s="75"/>
      <c r="AF144" s="75"/>
      <c r="AL144" s="75"/>
      <c r="AN144" s="67"/>
    </row>
    <row r="145" ht="15.75" customHeight="1">
      <c r="C145" s="66"/>
      <c r="D145" s="66"/>
      <c r="R145" s="67"/>
      <c r="X145" s="75"/>
      <c r="AF145" s="75"/>
      <c r="AL145" s="75"/>
      <c r="AN145" s="67"/>
    </row>
    <row r="146" ht="15.75" customHeight="1">
      <c r="C146" s="66"/>
      <c r="D146" s="66"/>
      <c r="R146" s="67"/>
      <c r="X146" s="75"/>
      <c r="AF146" s="75"/>
      <c r="AL146" s="75"/>
      <c r="AN146" s="67"/>
    </row>
    <row r="147" ht="15.75" customHeight="1">
      <c r="C147" s="66"/>
      <c r="D147" s="66"/>
      <c r="R147" s="67"/>
      <c r="X147" s="75"/>
      <c r="AF147" s="75"/>
      <c r="AL147" s="75"/>
      <c r="AN147" s="67"/>
    </row>
    <row r="148" ht="15.75" customHeight="1">
      <c r="C148" s="66"/>
      <c r="D148" s="66"/>
      <c r="R148" s="67"/>
      <c r="X148" s="75"/>
      <c r="AF148" s="75"/>
      <c r="AL148" s="75"/>
      <c r="AN148" s="67"/>
    </row>
    <row r="149" ht="15.75" customHeight="1">
      <c r="C149" s="66"/>
      <c r="D149" s="66"/>
      <c r="R149" s="67"/>
      <c r="X149" s="75"/>
      <c r="AF149" s="75"/>
      <c r="AL149" s="75"/>
      <c r="AN149" s="67"/>
    </row>
    <row r="150" ht="15.75" customHeight="1">
      <c r="C150" s="66"/>
      <c r="D150" s="66"/>
      <c r="R150" s="67"/>
      <c r="X150" s="75"/>
      <c r="AF150" s="75"/>
      <c r="AL150" s="75"/>
      <c r="AN150" s="67"/>
    </row>
    <row r="151" ht="15.75" customHeight="1">
      <c r="C151" s="66"/>
      <c r="D151" s="66"/>
      <c r="R151" s="67"/>
      <c r="X151" s="75"/>
      <c r="AF151" s="75"/>
      <c r="AL151" s="75"/>
      <c r="AN151" s="67"/>
    </row>
    <row r="152" ht="15.75" customHeight="1">
      <c r="C152" s="66"/>
      <c r="D152" s="66"/>
      <c r="R152" s="67"/>
      <c r="X152" s="75"/>
      <c r="AF152" s="75"/>
      <c r="AL152" s="75"/>
      <c r="AN152" s="67"/>
    </row>
    <row r="153" ht="15.75" customHeight="1">
      <c r="C153" s="66"/>
      <c r="D153" s="66"/>
      <c r="R153" s="67"/>
      <c r="X153" s="75"/>
      <c r="AF153" s="75"/>
      <c r="AL153" s="75"/>
      <c r="AN153" s="67"/>
    </row>
    <row r="154" ht="15.75" customHeight="1">
      <c r="C154" s="66"/>
      <c r="D154" s="66"/>
      <c r="R154" s="67"/>
      <c r="X154" s="75"/>
      <c r="AF154" s="75"/>
      <c r="AL154" s="75"/>
      <c r="AN154" s="67"/>
    </row>
    <row r="155" ht="15.75" customHeight="1">
      <c r="C155" s="66"/>
      <c r="D155" s="66"/>
      <c r="R155" s="67"/>
      <c r="X155" s="75"/>
      <c r="AF155" s="75"/>
      <c r="AL155" s="75"/>
      <c r="AN155" s="67"/>
    </row>
    <row r="156" ht="15.75" customHeight="1">
      <c r="C156" s="66"/>
      <c r="D156" s="66"/>
      <c r="R156" s="67"/>
      <c r="X156" s="75"/>
      <c r="AF156" s="75"/>
      <c r="AL156" s="75"/>
      <c r="AN156" s="67"/>
    </row>
    <row r="157" ht="15.75" customHeight="1">
      <c r="C157" s="66"/>
      <c r="D157" s="66"/>
      <c r="R157" s="67"/>
      <c r="X157" s="75"/>
      <c r="AF157" s="75"/>
      <c r="AL157" s="75"/>
      <c r="AN157" s="67"/>
    </row>
    <row r="158" ht="15.75" customHeight="1">
      <c r="C158" s="66"/>
      <c r="D158" s="66"/>
      <c r="R158" s="67"/>
      <c r="X158" s="75"/>
      <c r="AF158" s="75"/>
      <c r="AL158" s="75"/>
      <c r="AN158" s="67"/>
    </row>
    <row r="159" ht="15.75" customHeight="1">
      <c r="C159" s="66"/>
      <c r="D159" s="66"/>
      <c r="R159" s="67"/>
      <c r="X159" s="75"/>
      <c r="AF159" s="75"/>
      <c r="AL159" s="75"/>
      <c r="AN159" s="67"/>
    </row>
    <row r="160" ht="15.75" customHeight="1">
      <c r="C160" s="66"/>
      <c r="D160" s="66"/>
      <c r="R160" s="67"/>
      <c r="X160" s="75"/>
      <c r="AF160" s="75"/>
      <c r="AL160" s="75"/>
      <c r="AN160" s="67"/>
    </row>
    <row r="161" ht="15.75" customHeight="1">
      <c r="C161" s="66"/>
      <c r="D161" s="66"/>
      <c r="R161" s="67"/>
      <c r="X161" s="75"/>
      <c r="AF161" s="75"/>
      <c r="AL161" s="75"/>
      <c r="AN161" s="67"/>
    </row>
    <row r="162" ht="15.75" customHeight="1">
      <c r="C162" s="66"/>
      <c r="D162" s="66"/>
      <c r="R162" s="67"/>
      <c r="X162" s="75"/>
      <c r="AF162" s="75"/>
      <c r="AL162" s="75"/>
      <c r="AN162" s="67"/>
    </row>
    <row r="163" ht="15.75" customHeight="1">
      <c r="C163" s="66"/>
      <c r="D163" s="66"/>
      <c r="R163" s="67"/>
      <c r="X163" s="75"/>
      <c r="AF163" s="75"/>
      <c r="AL163" s="75"/>
      <c r="AN163" s="67"/>
    </row>
    <row r="164" ht="15.75" customHeight="1">
      <c r="C164" s="66"/>
      <c r="D164" s="66"/>
      <c r="R164" s="67"/>
      <c r="X164" s="75"/>
      <c r="AF164" s="75"/>
      <c r="AL164" s="75"/>
      <c r="AN164" s="67"/>
    </row>
    <row r="165" ht="15.75" customHeight="1">
      <c r="C165" s="66"/>
      <c r="D165" s="66"/>
      <c r="R165" s="67"/>
      <c r="X165" s="75"/>
      <c r="AF165" s="75"/>
      <c r="AL165" s="75"/>
      <c r="AN165" s="67"/>
    </row>
    <row r="166" ht="15.75" customHeight="1">
      <c r="C166" s="66"/>
      <c r="D166" s="66"/>
      <c r="R166" s="67"/>
      <c r="X166" s="75"/>
      <c r="AF166" s="75"/>
      <c r="AL166" s="75"/>
      <c r="AN166" s="67"/>
    </row>
    <row r="167" ht="15.75" customHeight="1">
      <c r="C167" s="66"/>
      <c r="D167" s="66"/>
      <c r="R167" s="67"/>
      <c r="X167" s="75"/>
      <c r="AF167" s="75"/>
      <c r="AL167" s="75"/>
      <c r="AN167" s="67"/>
    </row>
    <row r="168" ht="15.75" customHeight="1">
      <c r="C168" s="66"/>
      <c r="D168" s="66"/>
      <c r="R168" s="67"/>
      <c r="X168" s="75"/>
      <c r="AF168" s="75"/>
      <c r="AL168" s="75"/>
      <c r="AN168" s="67"/>
    </row>
    <row r="169" ht="15.75" customHeight="1">
      <c r="C169" s="66"/>
      <c r="D169" s="66"/>
      <c r="R169" s="67"/>
      <c r="X169" s="75"/>
      <c r="AF169" s="75"/>
      <c r="AL169" s="75"/>
      <c r="AN169" s="67"/>
    </row>
    <row r="170" ht="15.75" customHeight="1">
      <c r="C170" s="66"/>
      <c r="D170" s="66"/>
      <c r="R170" s="67"/>
      <c r="X170" s="75"/>
      <c r="AF170" s="75"/>
      <c r="AL170" s="75"/>
      <c r="AN170" s="67"/>
    </row>
    <row r="171" ht="15.75" customHeight="1">
      <c r="C171" s="66"/>
      <c r="D171" s="66"/>
      <c r="R171" s="67"/>
      <c r="X171" s="75"/>
      <c r="AF171" s="75"/>
      <c r="AL171" s="75"/>
      <c r="AN171" s="67"/>
    </row>
    <row r="172" ht="15.75" customHeight="1">
      <c r="C172" s="66"/>
      <c r="D172" s="66"/>
      <c r="R172" s="67"/>
      <c r="X172" s="75"/>
      <c r="AF172" s="75"/>
      <c r="AL172" s="75"/>
      <c r="AN172" s="67"/>
    </row>
    <row r="173" ht="15.75" customHeight="1">
      <c r="C173" s="66"/>
      <c r="D173" s="66"/>
      <c r="R173" s="67"/>
      <c r="X173" s="75"/>
      <c r="AF173" s="75"/>
      <c r="AL173" s="75"/>
      <c r="AN173" s="67"/>
    </row>
    <row r="174" ht="15.75" customHeight="1">
      <c r="C174" s="66"/>
      <c r="D174" s="83"/>
      <c r="L174" s="75"/>
      <c r="R174" s="67"/>
      <c r="X174" s="75"/>
      <c r="AF174" s="75"/>
      <c r="AL174" s="75"/>
      <c r="AN174" s="67"/>
    </row>
    <row r="175" ht="15.75" customHeight="1">
      <c r="C175" s="66"/>
      <c r="D175" s="83"/>
      <c r="L175" s="75"/>
      <c r="R175" s="67"/>
      <c r="X175" s="75"/>
      <c r="AF175" s="75"/>
      <c r="AL175" s="75"/>
      <c r="AN175" s="67"/>
    </row>
    <row r="176" ht="15.75" customHeight="1">
      <c r="C176" s="66"/>
      <c r="D176" s="83"/>
      <c r="L176" s="75"/>
      <c r="R176" s="67"/>
      <c r="X176" s="75"/>
      <c r="AF176" s="75"/>
      <c r="AL176" s="75"/>
      <c r="AN176" s="67"/>
    </row>
    <row r="177" ht="15.75" customHeight="1">
      <c r="C177" s="66"/>
      <c r="D177" s="83"/>
      <c r="L177" s="75"/>
      <c r="R177" s="67"/>
      <c r="X177" s="75"/>
      <c r="AF177" s="75"/>
      <c r="AL177" s="75"/>
      <c r="AN177" s="67"/>
    </row>
    <row r="178" ht="15.75" customHeight="1">
      <c r="C178" s="66"/>
      <c r="D178" s="83"/>
      <c r="L178" s="75"/>
      <c r="R178" s="67"/>
      <c r="X178" s="75"/>
      <c r="AF178" s="75"/>
      <c r="AL178" s="75"/>
      <c r="AN178" s="67"/>
    </row>
    <row r="179" ht="15.75" customHeight="1">
      <c r="C179" s="66"/>
      <c r="D179" s="83"/>
      <c r="L179" s="75"/>
      <c r="R179" s="67"/>
      <c r="X179" s="75"/>
      <c r="AF179" s="75"/>
      <c r="AL179" s="75"/>
      <c r="AN179" s="67"/>
    </row>
    <row r="180" ht="15.75" customHeight="1">
      <c r="C180" s="66"/>
      <c r="D180" s="83"/>
      <c r="L180" s="75"/>
      <c r="R180" s="67"/>
      <c r="X180" s="75"/>
      <c r="AF180" s="75"/>
      <c r="AL180" s="75"/>
      <c r="AN180" s="67"/>
    </row>
    <row r="181" ht="15.75" customHeight="1">
      <c r="C181" s="66"/>
      <c r="D181" s="83"/>
      <c r="L181" s="75"/>
      <c r="R181" s="67"/>
      <c r="X181" s="75"/>
      <c r="AF181" s="75"/>
      <c r="AL181" s="75"/>
      <c r="AN181" s="67"/>
    </row>
    <row r="182" ht="15.75" customHeight="1">
      <c r="C182" s="66"/>
      <c r="D182" s="83"/>
      <c r="L182" s="75"/>
      <c r="R182" s="67"/>
      <c r="X182" s="75"/>
      <c r="AF182" s="75"/>
      <c r="AL182" s="75"/>
      <c r="AN182" s="67"/>
    </row>
    <row r="183" ht="15.75" customHeight="1">
      <c r="C183" s="66"/>
      <c r="D183" s="83"/>
      <c r="L183" s="75"/>
      <c r="R183" s="67"/>
      <c r="X183" s="75"/>
      <c r="AF183" s="75"/>
      <c r="AL183" s="75"/>
      <c r="AN183" s="67"/>
    </row>
    <row r="184" ht="15.75" customHeight="1">
      <c r="C184" s="66"/>
      <c r="D184" s="83"/>
      <c r="L184" s="75"/>
      <c r="R184" s="67"/>
      <c r="X184" s="75"/>
      <c r="AF184" s="75"/>
      <c r="AL184" s="75"/>
      <c r="AN184" s="67"/>
    </row>
    <row r="185" ht="15.75" customHeight="1">
      <c r="C185" s="66"/>
      <c r="D185" s="83"/>
      <c r="L185" s="75"/>
      <c r="R185" s="67"/>
      <c r="X185" s="75"/>
      <c r="AF185" s="75"/>
      <c r="AL185" s="75"/>
      <c r="AN185" s="67"/>
    </row>
    <row r="186" ht="15.75" customHeight="1">
      <c r="C186" s="66"/>
      <c r="D186" s="83"/>
      <c r="L186" s="75"/>
      <c r="R186" s="67"/>
      <c r="X186" s="75"/>
      <c r="AF186" s="75"/>
      <c r="AL186" s="75"/>
      <c r="AN186" s="67"/>
    </row>
    <row r="187" ht="15.75" customHeight="1">
      <c r="C187" s="66"/>
      <c r="D187" s="83"/>
      <c r="L187" s="75"/>
      <c r="R187" s="67"/>
      <c r="X187" s="75"/>
      <c r="AF187" s="75"/>
      <c r="AL187" s="75"/>
      <c r="AN187" s="67"/>
    </row>
    <row r="188" ht="15.75" customHeight="1">
      <c r="C188" s="66"/>
      <c r="D188" s="83"/>
      <c r="L188" s="75"/>
      <c r="R188" s="67"/>
      <c r="X188" s="75"/>
      <c r="AF188" s="75"/>
      <c r="AL188" s="75"/>
      <c r="AN188" s="67"/>
    </row>
    <row r="189" ht="15.75" customHeight="1">
      <c r="C189" s="66"/>
      <c r="D189" s="83"/>
      <c r="L189" s="75"/>
      <c r="R189" s="67"/>
      <c r="X189" s="75"/>
      <c r="AF189" s="75"/>
      <c r="AL189" s="75"/>
      <c r="AN189" s="67"/>
    </row>
    <row r="190" ht="15.75" customHeight="1">
      <c r="C190" s="66"/>
      <c r="D190" s="83"/>
      <c r="L190" s="75"/>
      <c r="R190" s="67"/>
      <c r="X190" s="75"/>
      <c r="AF190" s="75"/>
      <c r="AL190" s="75"/>
      <c r="AN190" s="67"/>
    </row>
    <row r="191" ht="15.75" customHeight="1">
      <c r="C191" s="66"/>
      <c r="D191" s="83"/>
      <c r="L191" s="75"/>
      <c r="R191" s="67"/>
      <c r="X191" s="75"/>
      <c r="AF191" s="75"/>
      <c r="AL191" s="75"/>
      <c r="AN191" s="67"/>
    </row>
    <row r="192" ht="15.75" customHeight="1">
      <c r="C192" s="66"/>
      <c r="D192" s="83"/>
      <c r="L192" s="75"/>
      <c r="R192" s="67"/>
      <c r="X192" s="75"/>
      <c r="AF192" s="75"/>
      <c r="AL192" s="75"/>
      <c r="AN192" s="67"/>
    </row>
    <row r="193" ht="15.75" customHeight="1">
      <c r="C193" s="66"/>
      <c r="D193" s="83"/>
      <c r="L193" s="75"/>
      <c r="R193" s="67"/>
      <c r="X193" s="75"/>
      <c r="AF193" s="75"/>
      <c r="AL193" s="75"/>
      <c r="AN193" s="67"/>
    </row>
    <row r="194" ht="15.75" customHeight="1">
      <c r="C194" s="66"/>
      <c r="D194" s="83"/>
      <c r="L194" s="75"/>
      <c r="R194" s="67"/>
      <c r="X194" s="75"/>
      <c r="AF194" s="75"/>
      <c r="AL194" s="75"/>
      <c r="AN194" s="67"/>
    </row>
    <row r="195" ht="15.75" customHeight="1">
      <c r="C195" s="66"/>
      <c r="D195" s="83"/>
      <c r="L195" s="75"/>
      <c r="R195" s="67"/>
      <c r="X195" s="75"/>
      <c r="AF195" s="75"/>
      <c r="AL195" s="75"/>
      <c r="AN195" s="67"/>
    </row>
    <row r="196" ht="15.75" customHeight="1">
      <c r="C196" s="66"/>
      <c r="D196" s="83"/>
      <c r="L196" s="75"/>
      <c r="R196" s="67"/>
      <c r="X196" s="75"/>
      <c r="AF196" s="75"/>
      <c r="AL196" s="75"/>
      <c r="AN196" s="67"/>
    </row>
    <row r="197" ht="15.75" customHeight="1">
      <c r="C197" s="66"/>
      <c r="D197" s="83"/>
      <c r="L197" s="75"/>
      <c r="R197" s="67"/>
      <c r="X197" s="75"/>
      <c r="AF197" s="75"/>
      <c r="AL197" s="75"/>
      <c r="AN197" s="67"/>
    </row>
    <row r="198" ht="15.75" customHeight="1">
      <c r="C198" s="66"/>
      <c r="D198" s="83"/>
      <c r="L198" s="75"/>
      <c r="R198" s="67"/>
      <c r="X198" s="75"/>
      <c r="AF198" s="75"/>
      <c r="AL198" s="75"/>
      <c r="AN198" s="67"/>
    </row>
    <row r="199" ht="15.75" customHeight="1">
      <c r="C199" s="66"/>
      <c r="D199" s="83"/>
      <c r="L199" s="75"/>
      <c r="R199" s="67"/>
      <c r="X199" s="75"/>
      <c r="AF199" s="75"/>
      <c r="AL199" s="75"/>
      <c r="AN199" s="67"/>
    </row>
    <row r="200" ht="15.75" customHeight="1">
      <c r="C200" s="66"/>
      <c r="D200" s="83"/>
      <c r="L200" s="75"/>
      <c r="R200" s="67"/>
      <c r="X200" s="75"/>
      <c r="AF200" s="75"/>
      <c r="AL200" s="75"/>
      <c r="AN200" s="67"/>
    </row>
    <row r="201" ht="15.75" customHeight="1">
      <c r="C201" s="66"/>
      <c r="D201" s="83"/>
      <c r="L201" s="75"/>
      <c r="R201" s="67"/>
      <c r="X201" s="75"/>
      <c r="AF201" s="75"/>
      <c r="AL201" s="75"/>
      <c r="AN201" s="67"/>
    </row>
    <row r="202" ht="15.75" customHeight="1">
      <c r="C202" s="66"/>
      <c r="D202" s="83"/>
      <c r="L202" s="75"/>
      <c r="R202" s="67"/>
      <c r="X202" s="75"/>
      <c r="AF202" s="75"/>
      <c r="AL202" s="75"/>
      <c r="AN202" s="67"/>
    </row>
    <row r="203" ht="15.75" customHeight="1">
      <c r="C203" s="66"/>
      <c r="D203" s="83"/>
      <c r="L203" s="75"/>
      <c r="R203" s="67"/>
      <c r="X203" s="75"/>
      <c r="AF203" s="75"/>
      <c r="AL203" s="75"/>
      <c r="AN203" s="67"/>
    </row>
    <row r="204" ht="15.75" customHeight="1">
      <c r="C204" s="66"/>
      <c r="D204" s="83"/>
      <c r="L204" s="75"/>
      <c r="R204" s="67"/>
      <c r="X204" s="75"/>
      <c r="AF204" s="75"/>
      <c r="AL204" s="75"/>
      <c r="AN204" s="67"/>
    </row>
    <row r="205" ht="15.75" customHeight="1">
      <c r="C205" s="66"/>
      <c r="D205" s="83"/>
      <c r="L205" s="75"/>
      <c r="R205" s="67"/>
      <c r="X205" s="75"/>
      <c r="AF205" s="75"/>
      <c r="AL205" s="75"/>
      <c r="AN205" s="67"/>
    </row>
    <row r="206" ht="15.75" customHeight="1">
      <c r="C206" s="66"/>
      <c r="D206" s="83"/>
      <c r="L206" s="75"/>
      <c r="R206" s="67"/>
      <c r="X206" s="75"/>
      <c r="AF206" s="75"/>
      <c r="AL206" s="75"/>
      <c r="AN206" s="67"/>
    </row>
    <row r="207" ht="15.75" customHeight="1">
      <c r="C207" s="66"/>
      <c r="D207" s="83"/>
      <c r="L207" s="75"/>
      <c r="R207" s="67"/>
      <c r="X207" s="75"/>
      <c r="AF207" s="75"/>
      <c r="AL207" s="75"/>
      <c r="AN207" s="67"/>
    </row>
    <row r="208" ht="15.75" customHeight="1">
      <c r="C208" s="66"/>
      <c r="D208" s="83"/>
      <c r="L208" s="75"/>
      <c r="R208" s="67"/>
      <c r="X208" s="75"/>
      <c r="AF208" s="75"/>
      <c r="AL208" s="75"/>
      <c r="AN208" s="67"/>
    </row>
    <row r="209" ht="15.75" customHeight="1">
      <c r="C209" s="66"/>
      <c r="D209" s="83"/>
      <c r="L209" s="75"/>
      <c r="R209" s="67"/>
      <c r="X209" s="75"/>
      <c r="AF209" s="75"/>
      <c r="AL209" s="75"/>
      <c r="AN209" s="67"/>
    </row>
    <row r="210" ht="15.75" customHeight="1">
      <c r="C210" s="66"/>
      <c r="D210" s="83"/>
      <c r="L210" s="75"/>
      <c r="R210" s="67"/>
      <c r="X210" s="75"/>
      <c r="AF210" s="75"/>
      <c r="AL210" s="75"/>
      <c r="AN210" s="67"/>
    </row>
    <row r="211" ht="15.75" customHeight="1">
      <c r="C211" s="66"/>
      <c r="D211" s="83"/>
      <c r="L211" s="75"/>
      <c r="R211" s="67"/>
      <c r="X211" s="75"/>
      <c r="AF211" s="75"/>
      <c r="AL211" s="75"/>
      <c r="AN211" s="67"/>
    </row>
    <row r="212" ht="15.75" customHeight="1">
      <c r="C212" s="66"/>
      <c r="D212" s="83"/>
      <c r="L212" s="75"/>
      <c r="R212" s="67"/>
      <c r="X212" s="75"/>
      <c r="AF212" s="75"/>
      <c r="AL212" s="75"/>
      <c r="AN212" s="67"/>
    </row>
    <row r="213" ht="15.75" customHeight="1">
      <c r="C213" s="66"/>
      <c r="D213" s="83"/>
      <c r="L213" s="75"/>
      <c r="R213" s="67"/>
      <c r="X213" s="75"/>
      <c r="AF213" s="75"/>
      <c r="AL213" s="75"/>
      <c r="AN213" s="67"/>
    </row>
    <row r="214" ht="15.75" customHeight="1">
      <c r="C214" s="66"/>
      <c r="D214" s="83"/>
      <c r="L214" s="75"/>
      <c r="R214" s="67"/>
      <c r="X214" s="75"/>
      <c r="AF214" s="75"/>
      <c r="AL214" s="75"/>
      <c r="AN214" s="67"/>
    </row>
    <row r="215" ht="15.75" customHeight="1">
      <c r="C215" s="66"/>
      <c r="D215" s="83"/>
      <c r="L215" s="75"/>
      <c r="R215" s="67"/>
      <c r="X215" s="75"/>
      <c r="AF215" s="75"/>
      <c r="AL215" s="75"/>
      <c r="AN215" s="67"/>
    </row>
    <row r="216" ht="15.75" customHeight="1">
      <c r="C216" s="66"/>
      <c r="D216" s="83"/>
      <c r="L216" s="75"/>
      <c r="R216" s="67"/>
      <c r="X216" s="75"/>
      <c r="AF216" s="75"/>
      <c r="AL216" s="75"/>
      <c r="AN216" s="67"/>
    </row>
    <row r="217" ht="15.75" customHeight="1">
      <c r="C217" s="66"/>
      <c r="D217" s="83"/>
      <c r="L217" s="75"/>
      <c r="R217" s="67"/>
      <c r="X217" s="75"/>
      <c r="AF217" s="75"/>
      <c r="AL217" s="75"/>
      <c r="AN217" s="67"/>
    </row>
    <row r="218" ht="15.75" customHeight="1">
      <c r="C218" s="66"/>
      <c r="D218" s="83"/>
      <c r="L218" s="75"/>
      <c r="R218" s="67"/>
      <c r="X218" s="75"/>
      <c r="AF218" s="75"/>
      <c r="AL218" s="75"/>
      <c r="AN218" s="67"/>
    </row>
    <row r="219" ht="15.75" customHeight="1">
      <c r="C219" s="66"/>
      <c r="D219" s="83"/>
      <c r="L219" s="75"/>
      <c r="R219" s="67"/>
      <c r="X219" s="75"/>
      <c r="AF219" s="75"/>
      <c r="AL219" s="75"/>
      <c r="AN219" s="67"/>
    </row>
    <row r="220" ht="15.75" customHeight="1">
      <c r="C220" s="66"/>
      <c r="D220" s="83"/>
      <c r="L220" s="75"/>
      <c r="R220" s="67"/>
      <c r="X220" s="75"/>
      <c r="AF220" s="75"/>
      <c r="AL220" s="75"/>
      <c r="AN220" s="67"/>
    </row>
    <row r="221" ht="15.75" customHeight="1">
      <c r="C221" s="66"/>
      <c r="D221" s="83"/>
      <c r="L221" s="75"/>
      <c r="R221" s="67"/>
      <c r="X221" s="75"/>
      <c r="AF221" s="75"/>
      <c r="AL221" s="75"/>
      <c r="AN221" s="67"/>
    </row>
    <row r="222" ht="15.75" customHeight="1">
      <c r="C222" s="66"/>
      <c r="D222" s="83"/>
      <c r="L222" s="75"/>
      <c r="R222" s="67"/>
      <c r="X222" s="75"/>
      <c r="AF222" s="75"/>
      <c r="AL222" s="75"/>
      <c r="AN222" s="67"/>
    </row>
    <row r="223" ht="15.75" customHeight="1">
      <c r="C223" s="66"/>
      <c r="D223" s="83"/>
      <c r="L223" s="75"/>
      <c r="R223" s="67"/>
      <c r="X223" s="75"/>
      <c r="AF223" s="75"/>
      <c r="AL223" s="75"/>
      <c r="AN223" s="67"/>
    </row>
    <row r="224" ht="15.75" customHeight="1">
      <c r="C224" s="66"/>
      <c r="D224" s="83"/>
      <c r="L224" s="75"/>
      <c r="R224" s="67"/>
      <c r="X224" s="75"/>
      <c r="AF224" s="75"/>
      <c r="AL224" s="75"/>
      <c r="AN224" s="67"/>
    </row>
    <row r="225" ht="15.75" customHeight="1">
      <c r="C225" s="66"/>
      <c r="D225" s="83"/>
      <c r="L225" s="75"/>
      <c r="R225" s="67"/>
      <c r="X225" s="75"/>
      <c r="AF225" s="75"/>
      <c r="AL225" s="75"/>
      <c r="AN225" s="67"/>
    </row>
    <row r="226" ht="15.75" customHeight="1">
      <c r="C226" s="66"/>
      <c r="D226" s="83"/>
      <c r="L226" s="75"/>
      <c r="R226" s="67"/>
      <c r="X226" s="75"/>
      <c r="AF226" s="75"/>
      <c r="AL226" s="75"/>
      <c r="AN226" s="67"/>
    </row>
    <row r="227" ht="15.75" customHeight="1">
      <c r="C227" s="66"/>
      <c r="D227" s="83"/>
      <c r="L227" s="75"/>
      <c r="R227" s="67"/>
      <c r="X227" s="75"/>
      <c r="AF227" s="75"/>
      <c r="AL227" s="75"/>
      <c r="AN227" s="67"/>
    </row>
    <row r="228" ht="15.75" customHeight="1">
      <c r="C228" s="66"/>
      <c r="D228" s="83"/>
      <c r="L228" s="75"/>
      <c r="R228" s="67"/>
      <c r="X228" s="75"/>
      <c r="AF228" s="75"/>
      <c r="AL228" s="75"/>
      <c r="AN228" s="67"/>
    </row>
    <row r="229" ht="15.75" customHeight="1">
      <c r="C229" s="66"/>
      <c r="D229" s="83"/>
      <c r="L229" s="75"/>
      <c r="R229" s="67"/>
      <c r="X229" s="75"/>
      <c r="AF229" s="75"/>
      <c r="AL229" s="75"/>
      <c r="AN229" s="67"/>
    </row>
    <row r="230" ht="15.75" customHeight="1">
      <c r="C230" s="66"/>
      <c r="D230" s="83"/>
      <c r="L230" s="75"/>
      <c r="R230" s="67"/>
      <c r="X230" s="75"/>
      <c r="AF230" s="75"/>
      <c r="AL230" s="75"/>
      <c r="AN230" s="67"/>
    </row>
    <row r="231" ht="15.75" customHeight="1">
      <c r="C231" s="66"/>
      <c r="D231" s="83"/>
      <c r="L231" s="75"/>
      <c r="R231" s="67"/>
      <c r="X231" s="75"/>
      <c r="AF231" s="75"/>
      <c r="AL231" s="75"/>
      <c r="AN231" s="67"/>
    </row>
    <row r="232" ht="15.75" customHeight="1">
      <c r="C232" s="66"/>
      <c r="D232" s="83"/>
      <c r="L232" s="75"/>
      <c r="R232" s="67"/>
      <c r="X232" s="75"/>
      <c r="AF232" s="75"/>
      <c r="AL232" s="75"/>
      <c r="AN232" s="67"/>
    </row>
    <row r="233" ht="15.75" customHeight="1">
      <c r="C233" s="66"/>
      <c r="D233" s="83"/>
      <c r="L233" s="75"/>
      <c r="R233" s="67"/>
      <c r="X233" s="75"/>
      <c r="AF233" s="75"/>
      <c r="AL233" s="75"/>
      <c r="AN233" s="67"/>
    </row>
    <row r="234" ht="15.75" customHeight="1">
      <c r="C234" s="66"/>
      <c r="D234" s="83"/>
      <c r="L234" s="75"/>
      <c r="R234" s="67"/>
      <c r="X234" s="75"/>
      <c r="AF234" s="75"/>
      <c r="AL234" s="75"/>
      <c r="AN234" s="67"/>
    </row>
    <row r="235" ht="15.75" customHeight="1">
      <c r="C235" s="66"/>
      <c r="D235" s="83"/>
      <c r="L235" s="75"/>
      <c r="R235" s="67"/>
      <c r="X235" s="75"/>
      <c r="AF235" s="75"/>
      <c r="AL235" s="75"/>
      <c r="AN235" s="67"/>
    </row>
    <row r="236" ht="15.75" customHeight="1">
      <c r="C236" s="66"/>
      <c r="D236" s="83"/>
      <c r="L236" s="75"/>
      <c r="R236" s="67"/>
      <c r="X236" s="75"/>
      <c r="AF236" s="75"/>
      <c r="AL236" s="75"/>
      <c r="AN236" s="67"/>
    </row>
    <row r="237" ht="15.75" customHeight="1">
      <c r="C237" s="66"/>
      <c r="D237" s="83"/>
      <c r="L237" s="75"/>
      <c r="R237" s="67"/>
      <c r="X237" s="75"/>
      <c r="AF237" s="75"/>
      <c r="AL237" s="75"/>
      <c r="AN237" s="67"/>
    </row>
    <row r="238" ht="15.75" customHeight="1">
      <c r="C238" s="66"/>
      <c r="D238" s="83"/>
      <c r="L238" s="75"/>
      <c r="R238" s="67"/>
      <c r="X238" s="75"/>
      <c r="AF238" s="75"/>
      <c r="AL238" s="75"/>
      <c r="AN238" s="67"/>
    </row>
    <row r="239" ht="15.75" customHeight="1">
      <c r="C239" s="66"/>
      <c r="D239" s="83"/>
      <c r="L239" s="75"/>
      <c r="R239" s="67"/>
      <c r="X239" s="75"/>
      <c r="AF239" s="75"/>
      <c r="AL239" s="75"/>
      <c r="AN239" s="67"/>
    </row>
    <row r="240" ht="15.75" customHeight="1">
      <c r="C240" s="66"/>
      <c r="D240" s="83"/>
      <c r="L240" s="75"/>
      <c r="R240" s="67"/>
      <c r="X240" s="75"/>
      <c r="AF240" s="75"/>
      <c r="AL240" s="75"/>
      <c r="AN240" s="67"/>
    </row>
    <row r="241" ht="15.75" customHeight="1">
      <c r="C241" s="66"/>
      <c r="D241" s="83"/>
      <c r="L241" s="75"/>
      <c r="R241" s="67"/>
      <c r="X241" s="75"/>
      <c r="AF241" s="75"/>
      <c r="AL241" s="75"/>
      <c r="AN241" s="67"/>
    </row>
    <row r="242" ht="15.75" customHeight="1">
      <c r="C242" s="66"/>
      <c r="D242" s="83"/>
      <c r="L242" s="75"/>
      <c r="R242" s="67"/>
      <c r="X242" s="75"/>
      <c r="AF242" s="75"/>
      <c r="AL242" s="75"/>
      <c r="AN242" s="67"/>
    </row>
    <row r="243" ht="15.75" customHeight="1">
      <c r="C243" s="66"/>
      <c r="D243" s="83"/>
      <c r="L243" s="75"/>
      <c r="R243" s="67"/>
      <c r="X243" s="75"/>
      <c r="AF243" s="75"/>
      <c r="AL243" s="75"/>
      <c r="AN243" s="67"/>
    </row>
    <row r="244" ht="15.75" customHeight="1">
      <c r="C244" s="66"/>
      <c r="D244" s="83"/>
      <c r="L244" s="75"/>
      <c r="R244" s="67"/>
      <c r="X244" s="75"/>
      <c r="AF244" s="75"/>
      <c r="AL244" s="75"/>
      <c r="AN244" s="67"/>
    </row>
    <row r="245" ht="15.75" customHeight="1">
      <c r="C245" s="66"/>
      <c r="D245" s="83"/>
      <c r="L245" s="75"/>
      <c r="R245" s="67"/>
      <c r="X245" s="75"/>
      <c r="AF245" s="75"/>
      <c r="AL245" s="75"/>
      <c r="AN245" s="67"/>
    </row>
    <row r="246" ht="15.75" customHeight="1">
      <c r="C246" s="66"/>
      <c r="D246" s="83"/>
      <c r="L246" s="75"/>
      <c r="R246" s="67"/>
      <c r="X246" s="75"/>
      <c r="AF246" s="75"/>
      <c r="AL246" s="75"/>
      <c r="AN246" s="67"/>
    </row>
    <row r="247" ht="15.75" customHeight="1">
      <c r="C247" s="66"/>
      <c r="D247" s="83"/>
      <c r="L247" s="75"/>
      <c r="R247" s="67"/>
      <c r="X247" s="75"/>
      <c r="AF247" s="75"/>
      <c r="AL247" s="75"/>
      <c r="AN247" s="67"/>
    </row>
    <row r="248" ht="15.75" customHeight="1">
      <c r="C248" s="66"/>
      <c r="D248" s="83"/>
      <c r="L248" s="75"/>
      <c r="R248" s="67"/>
      <c r="X248" s="75"/>
      <c r="AF248" s="75"/>
      <c r="AL248" s="75"/>
      <c r="AN248" s="67"/>
    </row>
    <row r="249" ht="15.75" customHeight="1">
      <c r="C249" s="66"/>
      <c r="D249" s="83"/>
      <c r="L249" s="75"/>
      <c r="R249" s="67"/>
      <c r="X249" s="75"/>
      <c r="AF249" s="75"/>
      <c r="AL249" s="75"/>
      <c r="AN249" s="67"/>
    </row>
    <row r="250" ht="15.75" customHeight="1">
      <c r="C250" s="66"/>
      <c r="D250" s="83"/>
      <c r="L250" s="75"/>
      <c r="R250" s="67"/>
      <c r="X250" s="75"/>
      <c r="AF250" s="75"/>
      <c r="AL250" s="75"/>
      <c r="AN250" s="67"/>
    </row>
    <row r="251" ht="15.75" customHeight="1">
      <c r="C251" s="66"/>
      <c r="D251" s="83"/>
      <c r="L251" s="75"/>
      <c r="R251" s="67"/>
      <c r="X251" s="75"/>
      <c r="AF251" s="75"/>
      <c r="AL251" s="75"/>
      <c r="AN251" s="67"/>
    </row>
    <row r="252" ht="15.75" customHeight="1">
      <c r="C252" s="66"/>
      <c r="D252" s="83"/>
      <c r="L252" s="75"/>
      <c r="R252" s="67"/>
      <c r="X252" s="75"/>
      <c r="AF252" s="75"/>
      <c r="AL252" s="75"/>
      <c r="AN252" s="67"/>
    </row>
    <row r="253" ht="15.75" customHeight="1">
      <c r="C253" s="66"/>
      <c r="D253" s="83"/>
      <c r="L253" s="75"/>
      <c r="R253" s="67"/>
      <c r="X253" s="75"/>
      <c r="AF253" s="75"/>
      <c r="AL253" s="75"/>
      <c r="AN253" s="67"/>
    </row>
    <row r="254" ht="15.75" customHeight="1">
      <c r="C254" s="66"/>
      <c r="D254" s="83"/>
      <c r="L254" s="75"/>
      <c r="R254" s="67"/>
      <c r="X254" s="75"/>
      <c r="AF254" s="75"/>
      <c r="AL254" s="75"/>
      <c r="AN254" s="67"/>
    </row>
    <row r="255" ht="15.75" customHeight="1">
      <c r="C255" s="66"/>
      <c r="D255" s="83"/>
      <c r="L255" s="75"/>
      <c r="R255" s="67"/>
      <c r="X255" s="75"/>
      <c r="AF255" s="75"/>
      <c r="AL255" s="75"/>
      <c r="AN255" s="67"/>
    </row>
    <row r="256" ht="15.75" customHeight="1">
      <c r="C256" s="66"/>
      <c r="D256" s="83"/>
      <c r="L256" s="75"/>
      <c r="R256" s="67"/>
      <c r="X256" s="75"/>
      <c r="AF256" s="75"/>
      <c r="AL256" s="75"/>
      <c r="AN256" s="67"/>
    </row>
    <row r="257" ht="15.75" customHeight="1">
      <c r="C257" s="66"/>
      <c r="D257" s="83"/>
      <c r="L257" s="75"/>
      <c r="R257" s="67"/>
      <c r="X257" s="75"/>
      <c r="AF257" s="75"/>
      <c r="AL257" s="75"/>
      <c r="AN257" s="67"/>
    </row>
    <row r="258" ht="15.75" customHeight="1">
      <c r="C258" s="66"/>
      <c r="D258" s="83"/>
      <c r="L258" s="75"/>
      <c r="R258" s="67"/>
      <c r="X258" s="75"/>
      <c r="AF258" s="75"/>
      <c r="AL258" s="75"/>
      <c r="AN258" s="67"/>
    </row>
    <row r="259" ht="15.75" customHeight="1">
      <c r="C259" s="66"/>
      <c r="D259" s="83"/>
      <c r="L259" s="75"/>
      <c r="R259" s="67"/>
      <c r="X259" s="75"/>
      <c r="AF259" s="75"/>
      <c r="AL259" s="75"/>
      <c r="AN259" s="67"/>
    </row>
    <row r="260" ht="15.75" customHeight="1">
      <c r="C260" s="66"/>
      <c r="D260" s="83"/>
      <c r="L260" s="75"/>
      <c r="R260" s="67"/>
      <c r="X260" s="75"/>
      <c r="AF260" s="75"/>
      <c r="AL260" s="75"/>
      <c r="AN260" s="67"/>
    </row>
    <row r="261" ht="15.75" customHeight="1">
      <c r="C261" s="66"/>
      <c r="D261" s="83"/>
      <c r="L261" s="75"/>
      <c r="R261" s="67"/>
      <c r="X261" s="75"/>
      <c r="AF261" s="75"/>
      <c r="AL261" s="75"/>
      <c r="AN261" s="67"/>
    </row>
    <row r="262" ht="15.75" customHeight="1">
      <c r="C262" s="66"/>
      <c r="D262" s="83"/>
      <c r="L262" s="75"/>
      <c r="R262" s="67"/>
      <c r="X262" s="75"/>
      <c r="AF262" s="75"/>
      <c r="AL262" s="75"/>
      <c r="AN262" s="67"/>
    </row>
    <row r="263" ht="15.75" customHeight="1">
      <c r="C263" s="66"/>
      <c r="D263" s="83"/>
      <c r="L263" s="75"/>
      <c r="R263" s="67"/>
      <c r="X263" s="75"/>
      <c r="AF263" s="75"/>
      <c r="AL263" s="75"/>
      <c r="AN263" s="67"/>
    </row>
    <row r="264" ht="15.75" customHeight="1">
      <c r="C264" s="66"/>
      <c r="D264" s="83"/>
      <c r="L264" s="75"/>
      <c r="R264" s="67"/>
      <c r="X264" s="75"/>
      <c r="AF264" s="75"/>
      <c r="AL264" s="75"/>
      <c r="AN264" s="67"/>
    </row>
    <row r="265" ht="15.75" customHeight="1">
      <c r="C265" s="66"/>
      <c r="D265" s="83"/>
      <c r="L265" s="75"/>
      <c r="R265" s="67"/>
      <c r="X265" s="75"/>
      <c r="AF265" s="75"/>
      <c r="AL265" s="75"/>
      <c r="AN265" s="67"/>
    </row>
    <row r="266" ht="15.75" customHeight="1">
      <c r="C266" s="66"/>
      <c r="D266" s="83"/>
      <c r="L266" s="75"/>
      <c r="R266" s="67"/>
      <c r="X266" s="75"/>
      <c r="AF266" s="75"/>
      <c r="AL266" s="75"/>
      <c r="AN266" s="67"/>
    </row>
    <row r="267" ht="15.75" customHeight="1">
      <c r="C267" s="66"/>
      <c r="D267" s="83"/>
      <c r="L267" s="75"/>
      <c r="R267" s="67"/>
      <c r="X267" s="75"/>
      <c r="AF267" s="75"/>
      <c r="AL267" s="75"/>
      <c r="AN267" s="67"/>
    </row>
    <row r="268" ht="15.75" customHeight="1">
      <c r="C268" s="66"/>
      <c r="D268" s="83"/>
      <c r="L268" s="75"/>
      <c r="R268" s="67"/>
      <c r="X268" s="75"/>
      <c r="AF268" s="75"/>
      <c r="AL268" s="75"/>
      <c r="AN268" s="67"/>
    </row>
    <row r="269" ht="15.75" customHeight="1">
      <c r="C269" s="66"/>
      <c r="D269" s="83"/>
      <c r="L269" s="75"/>
      <c r="R269" s="67"/>
      <c r="X269" s="75"/>
      <c r="AF269" s="75"/>
      <c r="AL269" s="75"/>
      <c r="AN269" s="67"/>
    </row>
    <row r="270" ht="15.75" customHeight="1">
      <c r="C270" s="66"/>
      <c r="D270" s="83"/>
      <c r="L270" s="75"/>
      <c r="R270" s="67"/>
      <c r="X270" s="75"/>
      <c r="AF270" s="75"/>
      <c r="AL270" s="75"/>
      <c r="AN270" s="67"/>
    </row>
    <row r="271" ht="15.75" customHeight="1">
      <c r="C271" s="66"/>
      <c r="D271" s="83"/>
      <c r="L271" s="75"/>
      <c r="R271" s="67"/>
      <c r="X271" s="75"/>
      <c r="AF271" s="75"/>
      <c r="AL271" s="75"/>
      <c r="AN271" s="67"/>
    </row>
    <row r="272" ht="15.75" customHeight="1">
      <c r="C272" s="66"/>
      <c r="D272" s="83"/>
      <c r="L272" s="75"/>
      <c r="R272" s="67"/>
      <c r="X272" s="75"/>
      <c r="AF272" s="75"/>
      <c r="AL272" s="75"/>
      <c r="AN272" s="67"/>
    </row>
    <row r="273" ht="15.75" customHeight="1">
      <c r="C273" s="66"/>
      <c r="D273" s="83"/>
      <c r="L273" s="75"/>
      <c r="R273" s="67"/>
      <c r="X273" s="75"/>
      <c r="AF273" s="75"/>
      <c r="AL273" s="75"/>
      <c r="AN273" s="67"/>
    </row>
    <row r="274" ht="15.75" customHeight="1">
      <c r="C274" s="66"/>
      <c r="D274" s="83"/>
      <c r="L274" s="75"/>
      <c r="R274" s="67"/>
      <c r="X274" s="75"/>
      <c r="AF274" s="75"/>
      <c r="AL274" s="75"/>
      <c r="AN274" s="67"/>
    </row>
    <row r="275" ht="15.75" customHeight="1">
      <c r="C275" s="66"/>
      <c r="D275" s="83"/>
      <c r="L275" s="75"/>
      <c r="R275" s="67"/>
      <c r="X275" s="75"/>
      <c r="AF275" s="75"/>
      <c r="AL275" s="75"/>
      <c r="AN275" s="67"/>
    </row>
    <row r="276" ht="15.75" customHeight="1">
      <c r="C276" s="66"/>
      <c r="D276" s="83"/>
      <c r="L276" s="75"/>
      <c r="R276" s="67"/>
      <c r="X276" s="75"/>
      <c r="AF276" s="75"/>
      <c r="AL276" s="75"/>
      <c r="AN276" s="67"/>
    </row>
    <row r="277" ht="15.75" customHeight="1">
      <c r="C277" s="66"/>
      <c r="D277" s="83"/>
      <c r="L277" s="75"/>
      <c r="R277" s="67"/>
      <c r="X277" s="75"/>
      <c r="AF277" s="75"/>
      <c r="AL277" s="75"/>
      <c r="AN277" s="67"/>
    </row>
    <row r="278" ht="15.75" customHeight="1">
      <c r="C278" s="66"/>
      <c r="D278" s="83"/>
      <c r="L278" s="75"/>
      <c r="R278" s="67"/>
      <c r="X278" s="75"/>
      <c r="AF278" s="75"/>
      <c r="AL278" s="75"/>
      <c r="AN278" s="67"/>
    </row>
    <row r="279" ht="15.75" customHeight="1">
      <c r="C279" s="66"/>
      <c r="D279" s="83"/>
      <c r="L279" s="75"/>
      <c r="R279" s="67"/>
      <c r="X279" s="75"/>
      <c r="AF279" s="75"/>
      <c r="AL279" s="75"/>
      <c r="AN279" s="67"/>
    </row>
    <row r="280" ht="15.75" customHeight="1">
      <c r="C280" s="66"/>
      <c r="D280" s="83"/>
      <c r="L280" s="75"/>
      <c r="R280" s="67"/>
      <c r="X280" s="75"/>
      <c r="AF280" s="75"/>
      <c r="AL280" s="75"/>
      <c r="AN280" s="67"/>
    </row>
    <row r="281" ht="15.75" customHeight="1">
      <c r="C281" s="66"/>
      <c r="D281" s="83"/>
      <c r="L281" s="75"/>
      <c r="R281" s="67"/>
      <c r="X281" s="75"/>
      <c r="AF281" s="75"/>
      <c r="AL281" s="75"/>
      <c r="AN281" s="67"/>
    </row>
    <row r="282" ht="15.75" customHeight="1">
      <c r="C282" s="66"/>
      <c r="D282" s="83"/>
      <c r="L282" s="75"/>
      <c r="R282" s="67"/>
      <c r="X282" s="75"/>
      <c r="AF282" s="75"/>
      <c r="AL282" s="75"/>
      <c r="AN282" s="67"/>
    </row>
    <row r="283" ht="15.75" customHeight="1">
      <c r="C283" s="66"/>
      <c r="D283" s="83"/>
      <c r="L283" s="75"/>
      <c r="R283" s="67"/>
      <c r="X283" s="75"/>
      <c r="AF283" s="75"/>
      <c r="AL283" s="75"/>
      <c r="AN283" s="67"/>
    </row>
    <row r="284" ht="15.75" customHeight="1">
      <c r="C284" s="66"/>
      <c r="D284" s="83"/>
      <c r="L284" s="75"/>
      <c r="R284" s="67"/>
      <c r="X284" s="75"/>
      <c r="AF284" s="75"/>
      <c r="AL284" s="75"/>
      <c r="AN284" s="67"/>
    </row>
    <row r="285" ht="15.75" customHeight="1">
      <c r="C285" s="66"/>
      <c r="D285" s="83"/>
      <c r="L285" s="75"/>
      <c r="R285" s="67"/>
      <c r="X285" s="75"/>
      <c r="AF285" s="75"/>
      <c r="AL285" s="75"/>
      <c r="AN285" s="67"/>
    </row>
    <row r="286" ht="15.75" customHeight="1">
      <c r="C286" s="66"/>
      <c r="D286" s="83"/>
      <c r="L286" s="75"/>
      <c r="R286" s="67"/>
      <c r="X286" s="75"/>
      <c r="AF286" s="75"/>
      <c r="AL286" s="75"/>
      <c r="AN286" s="67"/>
    </row>
    <row r="287" ht="15.75" customHeight="1">
      <c r="C287" s="66"/>
      <c r="D287" s="83"/>
      <c r="L287" s="75"/>
      <c r="R287" s="67"/>
      <c r="X287" s="75"/>
      <c r="AF287" s="75"/>
      <c r="AL287" s="75"/>
      <c r="AN287" s="67"/>
    </row>
    <row r="288" ht="15.75" customHeight="1">
      <c r="C288" s="66"/>
      <c r="D288" s="83"/>
      <c r="L288" s="75"/>
      <c r="R288" s="67"/>
      <c r="X288" s="75"/>
      <c r="AF288" s="75"/>
      <c r="AL288" s="75"/>
      <c r="AN288" s="67"/>
    </row>
    <row r="289" ht="15.75" customHeight="1">
      <c r="C289" s="66"/>
      <c r="D289" s="83"/>
      <c r="L289" s="75"/>
      <c r="R289" s="67"/>
      <c r="X289" s="75"/>
      <c r="AF289" s="75"/>
      <c r="AL289" s="75"/>
      <c r="AN289" s="67"/>
    </row>
    <row r="290" ht="15.75" customHeight="1">
      <c r="C290" s="66"/>
      <c r="D290" s="83"/>
      <c r="L290" s="75"/>
      <c r="R290" s="67"/>
      <c r="X290" s="75"/>
      <c r="AF290" s="75"/>
      <c r="AL290" s="75"/>
      <c r="AN290" s="67"/>
    </row>
    <row r="291" ht="15.75" customHeight="1">
      <c r="C291" s="66"/>
      <c r="D291" s="83"/>
      <c r="L291" s="75"/>
      <c r="R291" s="67"/>
      <c r="X291" s="75"/>
      <c r="AF291" s="75"/>
      <c r="AL291" s="75"/>
      <c r="AN291" s="67"/>
    </row>
    <row r="292" ht="15.75" customHeight="1">
      <c r="C292" s="66"/>
      <c r="D292" s="83"/>
      <c r="L292" s="75"/>
      <c r="R292" s="67"/>
      <c r="X292" s="75"/>
      <c r="AF292" s="75"/>
      <c r="AL292" s="75"/>
      <c r="AN292" s="67"/>
    </row>
    <row r="293" ht="15.75" customHeight="1">
      <c r="C293" s="66"/>
      <c r="D293" s="83"/>
      <c r="L293" s="75"/>
      <c r="R293" s="67"/>
      <c r="X293" s="75"/>
      <c r="AF293" s="75"/>
      <c r="AL293" s="75"/>
      <c r="AN293" s="67"/>
    </row>
    <row r="294" ht="15.75" customHeight="1">
      <c r="C294" s="66"/>
      <c r="D294" s="83"/>
      <c r="L294" s="75"/>
      <c r="R294" s="67"/>
      <c r="X294" s="75"/>
      <c r="AF294" s="75"/>
      <c r="AL294" s="75"/>
      <c r="AN294" s="67"/>
    </row>
    <row r="295" ht="15.75" customHeight="1">
      <c r="C295" s="66"/>
      <c r="D295" s="83"/>
      <c r="L295" s="75"/>
      <c r="R295" s="67"/>
      <c r="X295" s="75"/>
      <c r="AF295" s="75"/>
      <c r="AL295" s="75"/>
      <c r="AN295" s="67"/>
    </row>
    <row r="296" ht="15.75" customHeight="1">
      <c r="C296" s="66"/>
      <c r="D296" s="83"/>
      <c r="L296" s="75"/>
      <c r="R296" s="67"/>
      <c r="X296" s="75"/>
      <c r="AF296" s="75"/>
      <c r="AL296" s="75"/>
      <c r="AN296" s="67"/>
    </row>
    <row r="297" ht="15.75" customHeight="1">
      <c r="C297" s="66"/>
      <c r="D297" s="83"/>
      <c r="L297" s="75"/>
      <c r="R297" s="67"/>
      <c r="X297" s="75"/>
      <c r="AF297" s="75"/>
      <c r="AL297" s="75"/>
      <c r="AN297" s="67"/>
    </row>
    <row r="298" ht="15.75" customHeight="1">
      <c r="C298" s="66"/>
      <c r="D298" s="83"/>
      <c r="L298" s="75"/>
      <c r="R298" s="67"/>
      <c r="X298" s="75"/>
      <c r="AF298" s="75"/>
      <c r="AL298" s="75"/>
      <c r="AN298" s="67"/>
    </row>
    <row r="299" ht="15.75" customHeight="1">
      <c r="C299" s="66"/>
      <c r="D299" s="83"/>
      <c r="L299" s="75"/>
      <c r="R299" s="67"/>
      <c r="X299" s="75"/>
      <c r="AF299" s="75"/>
      <c r="AL299" s="75"/>
      <c r="AN299" s="67"/>
    </row>
    <row r="300" ht="15.75" customHeight="1">
      <c r="C300" s="66"/>
      <c r="D300" s="83"/>
      <c r="L300" s="75"/>
      <c r="R300" s="67"/>
      <c r="X300" s="75"/>
      <c r="AF300" s="75"/>
      <c r="AL300" s="75"/>
      <c r="AN300" s="67"/>
    </row>
    <row r="301" ht="15.75" customHeight="1">
      <c r="C301" s="66"/>
      <c r="D301" s="83"/>
      <c r="L301" s="75"/>
      <c r="R301" s="67"/>
      <c r="X301" s="75"/>
      <c r="AF301" s="75"/>
      <c r="AL301" s="75"/>
      <c r="AN301" s="67"/>
    </row>
    <row r="302" ht="15.75" customHeight="1">
      <c r="C302" s="66"/>
      <c r="D302" s="83"/>
      <c r="L302" s="75"/>
      <c r="R302" s="67"/>
      <c r="X302" s="75"/>
      <c r="AF302" s="75"/>
      <c r="AL302" s="75"/>
      <c r="AN302" s="67"/>
    </row>
    <row r="303" ht="15.75" customHeight="1">
      <c r="C303" s="66"/>
      <c r="D303" s="83"/>
      <c r="L303" s="75"/>
      <c r="R303" s="67"/>
      <c r="X303" s="75"/>
      <c r="AF303" s="75"/>
      <c r="AL303" s="75"/>
      <c r="AN303" s="67"/>
    </row>
    <row r="304" ht="15.75" customHeight="1">
      <c r="C304" s="66"/>
      <c r="D304" s="83"/>
      <c r="L304" s="75"/>
      <c r="R304" s="67"/>
      <c r="X304" s="75"/>
      <c r="AF304" s="75"/>
      <c r="AL304" s="75"/>
      <c r="AN304" s="67"/>
    </row>
    <row r="305" ht="15.75" customHeight="1">
      <c r="C305" s="66"/>
      <c r="D305" s="83"/>
      <c r="L305" s="75"/>
      <c r="R305" s="67"/>
      <c r="X305" s="75"/>
      <c r="AF305" s="75"/>
      <c r="AL305" s="75"/>
      <c r="AN305" s="67"/>
    </row>
    <row r="306" ht="15.75" customHeight="1">
      <c r="C306" s="66"/>
      <c r="D306" s="83"/>
      <c r="L306" s="75"/>
      <c r="R306" s="67"/>
      <c r="X306" s="75"/>
      <c r="AF306" s="75"/>
      <c r="AL306" s="75"/>
      <c r="AN306" s="67"/>
    </row>
    <row r="307" ht="15.75" customHeight="1">
      <c r="C307" s="66"/>
      <c r="D307" s="83"/>
      <c r="L307" s="75"/>
      <c r="R307" s="67"/>
      <c r="X307" s="75"/>
      <c r="AF307" s="75"/>
      <c r="AL307" s="75"/>
      <c r="AN307" s="67"/>
    </row>
    <row r="308" ht="15.75" customHeight="1">
      <c r="C308" s="66"/>
      <c r="D308" s="83"/>
      <c r="L308" s="75"/>
      <c r="R308" s="67"/>
      <c r="X308" s="75"/>
      <c r="AF308" s="75"/>
      <c r="AL308" s="75"/>
      <c r="AN308" s="67"/>
    </row>
    <row r="309" ht="15.75" customHeight="1">
      <c r="C309" s="66"/>
      <c r="D309" s="83"/>
      <c r="L309" s="75"/>
      <c r="R309" s="67"/>
      <c r="X309" s="75"/>
      <c r="AF309" s="75"/>
      <c r="AL309" s="75"/>
      <c r="AN309" s="67"/>
    </row>
    <row r="310" ht="15.75" customHeight="1">
      <c r="C310" s="66"/>
      <c r="D310" s="83"/>
      <c r="L310" s="75"/>
      <c r="R310" s="67"/>
      <c r="X310" s="75"/>
      <c r="AF310" s="75"/>
      <c r="AL310" s="75"/>
      <c r="AN310" s="67"/>
    </row>
    <row r="311" ht="15.75" customHeight="1">
      <c r="C311" s="66"/>
      <c r="D311" s="83"/>
      <c r="L311" s="75"/>
      <c r="R311" s="67"/>
      <c r="X311" s="75"/>
      <c r="AF311" s="75"/>
      <c r="AL311" s="75"/>
      <c r="AN311" s="67"/>
    </row>
    <row r="312" ht="15.75" customHeight="1">
      <c r="C312" s="66"/>
      <c r="D312" s="83"/>
      <c r="L312" s="75"/>
      <c r="R312" s="67"/>
      <c r="X312" s="75"/>
      <c r="AF312" s="75"/>
      <c r="AL312" s="75"/>
      <c r="AN312" s="67"/>
    </row>
    <row r="313" ht="15.75" customHeight="1">
      <c r="C313" s="66"/>
      <c r="D313" s="83"/>
      <c r="L313" s="75"/>
      <c r="R313" s="67"/>
      <c r="X313" s="75"/>
      <c r="AF313" s="75"/>
      <c r="AL313" s="75"/>
      <c r="AN313" s="67"/>
    </row>
    <row r="314" ht="15.75" customHeight="1">
      <c r="C314" s="66"/>
      <c r="D314" s="83"/>
      <c r="L314" s="75"/>
      <c r="R314" s="67"/>
      <c r="X314" s="75"/>
      <c r="AF314" s="75"/>
      <c r="AL314" s="75"/>
      <c r="AN314" s="67"/>
    </row>
    <row r="315" ht="15.75" customHeight="1">
      <c r="C315" s="66"/>
      <c r="D315" s="83"/>
      <c r="L315" s="75"/>
      <c r="R315" s="67"/>
      <c r="X315" s="75"/>
      <c r="AF315" s="75"/>
      <c r="AL315" s="75"/>
      <c r="AN315" s="67"/>
    </row>
    <row r="316" ht="15.75" customHeight="1">
      <c r="C316" s="66"/>
      <c r="D316" s="83"/>
      <c r="L316" s="75"/>
      <c r="R316" s="67"/>
      <c r="X316" s="75"/>
      <c r="AF316" s="75"/>
      <c r="AL316" s="75"/>
      <c r="AN316" s="67"/>
    </row>
    <row r="317" ht="15.75" customHeight="1">
      <c r="C317" s="66"/>
      <c r="D317" s="83"/>
      <c r="L317" s="75"/>
      <c r="R317" s="67"/>
      <c r="X317" s="75"/>
      <c r="AF317" s="75"/>
      <c r="AL317" s="75"/>
      <c r="AN317" s="67"/>
    </row>
    <row r="318" ht="15.75" customHeight="1">
      <c r="C318" s="66"/>
      <c r="D318" s="83"/>
      <c r="L318" s="75"/>
      <c r="R318" s="67"/>
      <c r="X318" s="75"/>
      <c r="AF318" s="75"/>
      <c r="AL318" s="75"/>
      <c r="AN318" s="67"/>
    </row>
    <row r="319" ht="15.75" customHeight="1">
      <c r="C319" s="66"/>
      <c r="D319" s="83"/>
      <c r="L319" s="75"/>
      <c r="R319" s="67"/>
      <c r="X319" s="75"/>
      <c r="AF319" s="75"/>
      <c r="AL319" s="75"/>
      <c r="AN319" s="67"/>
    </row>
    <row r="320" ht="15.75" customHeight="1">
      <c r="C320" s="66"/>
      <c r="D320" s="83"/>
      <c r="L320" s="75"/>
      <c r="R320" s="67"/>
      <c r="X320" s="75"/>
      <c r="AF320" s="75"/>
      <c r="AL320" s="75"/>
      <c r="AN320" s="67"/>
    </row>
    <row r="321" ht="15.75" customHeight="1">
      <c r="C321" s="66"/>
      <c r="D321" s="83"/>
      <c r="L321" s="75"/>
      <c r="R321" s="67"/>
      <c r="X321" s="75"/>
      <c r="AF321" s="75"/>
      <c r="AL321" s="75"/>
      <c r="AN321" s="67"/>
    </row>
    <row r="322" ht="15.75" customHeight="1">
      <c r="C322" s="66"/>
      <c r="D322" s="83"/>
      <c r="L322" s="75"/>
      <c r="R322" s="67"/>
      <c r="X322" s="75"/>
      <c r="AF322" s="75"/>
      <c r="AL322" s="75"/>
      <c r="AN322" s="67"/>
    </row>
    <row r="323" ht="15.75" customHeight="1">
      <c r="C323" s="66"/>
      <c r="D323" s="83"/>
      <c r="L323" s="75"/>
      <c r="R323" s="67"/>
      <c r="X323" s="75"/>
      <c r="AF323" s="75"/>
      <c r="AL323" s="75"/>
      <c r="AN323" s="67"/>
    </row>
    <row r="324" ht="15.75" customHeight="1">
      <c r="C324" s="66"/>
      <c r="D324" s="83"/>
      <c r="L324" s="75"/>
      <c r="R324" s="67"/>
      <c r="X324" s="75"/>
      <c r="AF324" s="75"/>
      <c r="AL324" s="75"/>
      <c r="AN324" s="67"/>
    </row>
    <row r="325" ht="15.75" customHeight="1">
      <c r="C325" s="66"/>
      <c r="D325" s="83"/>
      <c r="L325" s="75"/>
      <c r="R325" s="67"/>
      <c r="X325" s="75"/>
      <c r="AF325" s="75"/>
      <c r="AL325" s="75"/>
      <c r="AN325" s="67"/>
    </row>
    <row r="326" ht="15.75" customHeight="1">
      <c r="C326" s="66"/>
      <c r="D326" s="83"/>
      <c r="L326" s="75"/>
      <c r="R326" s="67"/>
      <c r="X326" s="75"/>
      <c r="AF326" s="75"/>
      <c r="AL326" s="75"/>
      <c r="AN326" s="67"/>
    </row>
    <row r="327" ht="15.75" customHeight="1">
      <c r="C327" s="66"/>
      <c r="D327" s="83"/>
      <c r="L327" s="75"/>
      <c r="R327" s="67"/>
      <c r="X327" s="75"/>
      <c r="AF327" s="75"/>
      <c r="AL327" s="75"/>
      <c r="AN327" s="67"/>
    </row>
    <row r="328" ht="15.75" customHeight="1">
      <c r="C328" s="66"/>
      <c r="D328" s="83"/>
      <c r="L328" s="75"/>
      <c r="R328" s="67"/>
      <c r="X328" s="75"/>
      <c r="AF328" s="75"/>
      <c r="AL328" s="75"/>
      <c r="AN328" s="67"/>
    </row>
    <row r="329" ht="15.75" customHeight="1">
      <c r="C329" s="66"/>
      <c r="D329" s="83"/>
      <c r="L329" s="75"/>
      <c r="R329" s="67"/>
      <c r="X329" s="75"/>
      <c r="AF329" s="75"/>
      <c r="AL329" s="75"/>
      <c r="AN329" s="67"/>
    </row>
    <row r="330" ht="15.75" customHeight="1">
      <c r="C330" s="66"/>
      <c r="D330" s="83"/>
      <c r="L330" s="75"/>
      <c r="R330" s="67"/>
      <c r="X330" s="75"/>
      <c r="AF330" s="75"/>
      <c r="AL330" s="75"/>
      <c r="AN330" s="67"/>
    </row>
    <row r="331" ht="15.75" customHeight="1">
      <c r="C331" s="66"/>
      <c r="D331" s="83"/>
      <c r="L331" s="75"/>
      <c r="R331" s="67"/>
      <c r="X331" s="75"/>
      <c r="AF331" s="75"/>
      <c r="AL331" s="75"/>
      <c r="AN331" s="67"/>
    </row>
    <row r="332" ht="15.75" customHeight="1">
      <c r="C332" s="66"/>
      <c r="D332" s="83"/>
      <c r="L332" s="75"/>
      <c r="R332" s="67"/>
      <c r="X332" s="75"/>
      <c r="AF332" s="75"/>
      <c r="AL332" s="75"/>
      <c r="AN332" s="67"/>
    </row>
    <row r="333" ht="15.75" customHeight="1">
      <c r="C333" s="66"/>
      <c r="D333" s="83"/>
      <c r="L333" s="75"/>
      <c r="R333" s="67"/>
      <c r="X333" s="75"/>
      <c r="AF333" s="75"/>
      <c r="AL333" s="75"/>
      <c r="AN333" s="67"/>
    </row>
    <row r="334" ht="15.75" customHeight="1">
      <c r="C334" s="66"/>
      <c r="D334" s="83"/>
      <c r="L334" s="75"/>
      <c r="R334" s="67"/>
      <c r="X334" s="75"/>
      <c r="AF334" s="75"/>
      <c r="AL334" s="75"/>
      <c r="AN334" s="67"/>
    </row>
    <row r="335" ht="15.75" customHeight="1">
      <c r="C335" s="66"/>
      <c r="D335" s="83"/>
      <c r="L335" s="75"/>
      <c r="R335" s="67"/>
      <c r="X335" s="75"/>
      <c r="AF335" s="75"/>
      <c r="AL335" s="75"/>
      <c r="AN335" s="67"/>
    </row>
    <row r="336" ht="15.75" customHeight="1">
      <c r="C336" s="66"/>
      <c r="D336" s="83"/>
      <c r="L336" s="75"/>
      <c r="R336" s="67"/>
      <c r="X336" s="75"/>
      <c r="AF336" s="75"/>
      <c r="AL336" s="75"/>
      <c r="AN336" s="67"/>
    </row>
    <row r="337" ht="15.75" customHeight="1">
      <c r="C337" s="66"/>
      <c r="D337" s="83"/>
      <c r="L337" s="75"/>
      <c r="R337" s="67"/>
      <c r="X337" s="75"/>
      <c r="AF337" s="75"/>
      <c r="AL337" s="75"/>
      <c r="AN337" s="67"/>
    </row>
    <row r="338" ht="15.75" customHeight="1">
      <c r="C338" s="66"/>
      <c r="D338" s="83"/>
      <c r="L338" s="75"/>
      <c r="R338" s="67"/>
      <c r="X338" s="75"/>
      <c r="AF338" s="75"/>
      <c r="AL338" s="75"/>
      <c r="AN338" s="67"/>
    </row>
    <row r="339" ht="15.75" customHeight="1">
      <c r="C339" s="66"/>
      <c r="D339" s="83"/>
      <c r="L339" s="75"/>
      <c r="R339" s="67"/>
      <c r="X339" s="75"/>
      <c r="AF339" s="75"/>
      <c r="AL339" s="75"/>
      <c r="AN339" s="67"/>
    </row>
    <row r="340" ht="15.75" customHeight="1">
      <c r="C340" s="66"/>
      <c r="D340" s="83"/>
      <c r="L340" s="75"/>
      <c r="R340" s="67"/>
      <c r="X340" s="75"/>
      <c r="AF340" s="75"/>
      <c r="AL340" s="75"/>
      <c r="AN340" s="67"/>
    </row>
    <row r="341" ht="15.75" customHeight="1">
      <c r="C341" s="66"/>
      <c r="D341" s="83"/>
      <c r="L341" s="75"/>
      <c r="R341" s="67"/>
      <c r="X341" s="75"/>
      <c r="AF341" s="75"/>
      <c r="AL341" s="75"/>
      <c r="AN341" s="67"/>
    </row>
    <row r="342" ht="15.75" customHeight="1">
      <c r="C342" s="66"/>
      <c r="D342" s="83"/>
      <c r="L342" s="75"/>
      <c r="R342" s="67"/>
      <c r="X342" s="75"/>
      <c r="AF342" s="75"/>
      <c r="AL342" s="75"/>
      <c r="AN342" s="67"/>
    </row>
    <row r="343" ht="15.75" customHeight="1">
      <c r="C343" s="66"/>
      <c r="D343" s="83"/>
      <c r="L343" s="75"/>
      <c r="R343" s="67"/>
      <c r="X343" s="75"/>
      <c r="AF343" s="75"/>
      <c r="AL343" s="75"/>
      <c r="AN343" s="67"/>
    </row>
    <row r="344" ht="15.75" customHeight="1">
      <c r="C344" s="66"/>
      <c r="D344" s="83"/>
      <c r="L344" s="75"/>
      <c r="R344" s="67"/>
      <c r="X344" s="75"/>
      <c r="AF344" s="75"/>
      <c r="AL344" s="75"/>
      <c r="AN344" s="67"/>
    </row>
    <row r="345" ht="15.75" customHeight="1">
      <c r="C345" s="66"/>
      <c r="D345" s="83"/>
      <c r="L345" s="75"/>
      <c r="R345" s="67"/>
      <c r="X345" s="75"/>
      <c r="AF345" s="75"/>
      <c r="AL345" s="75"/>
      <c r="AN345" s="67"/>
    </row>
    <row r="346" ht="15.75" customHeight="1">
      <c r="C346" s="66"/>
      <c r="D346" s="83"/>
      <c r="L346" s="75"/>
      <c r="R346" s="67"/>
      <c r="X346" s="75"/>
      <c r="AF346" s="75"/>
      <c r="AL346" s="75"/>
      <c r="AN346" s="67"/>
    </row>
    <row r="347" ht="15.75" customHeight="1">
      <c r="C347" s="66"/>
      <c r="D347" s="83"/>
      <c r="L347" s="75"/>
      <c r="R347" s="67"/>
      <c r="X347" s="75"/>
      <c r="AF347" s="75"/>
      <c r="AL347" s="75"/>
      <c r="AN347" s="67"/>
    </row>
    <row r="348" ht="15.75" customHeight="1">
      <c r="C348" s="66"/>
      <c r="D348" s="83"/>
      <c r="L348" s="75"/>
      <c r="R348" s="67"/>
      <c r="X348" s="75"/>
      <c r="AF348" s="75"/>
      <c r="AL348" s="75"/>
      <c r="AN348" s="67"/>
    </row>
    <row r="349" ht="15.75" customHeight="1">
      <c r="C349" s="66"/>
      <c r="D349" s="83"/>
      <c r="L349" s="75"/>
      <c r="R349" s="67"/>
      <c r="X349" s="75"/>
      <c r="AF349" s="75"/>
      <c r="AL349" s="75"/>
      <c r="AN349" s="67"/>
    </row>
    <row r="350" ht="15.75" customHeight="1">
      <c r="C350" s="66"/>
      <c r="D350" s="83"/>
      <c r="L350" s="75"/>
      <c r="R350" s="67"/>
      <c r="X350" s="75"/>
      <c r="AF350" s="75"/>
      <c r="AL350" s="75"/>
      <c r="AN350" s="67"/>
    </row>
    <row r="351" ht="15.75" customHeight="1">
      <c r="C351" s="66"/>
      <c r="D351" s="83"/>
      <c r="L351" s="75"/>
      <c r="R351" s="67"/>
      <c r="X351" s="75"/>
      <c r="AF351" s="75"/>
      <c r="AL351" s="75"/>
      <c r="AN351" s="67"/>
    </row>
    <row r="352" ht="15.75" customHeight="1">
      <c r="C352" s="66"/>
      <c r="D352" s="83"/>
      <c r="L352" s="75"/>
      <c r="R352" s="67"/>
      <c r="X352" s="75"/>
      <c r="AF352" s="75"/>
      <c r="AL352" s="75"/>
      <c r="AN352" s="67"/>
    </row>
    <row r="353" ht="15.75" customHeight="1">
      <c r="C353" s="66"/>
      <c r="D353" s="83"/>
      <c r="L353" s="75"/>
      <c r="R353" s="67"/>
      <c r="X353" s="75"/>
      <c r="AF353" s="75"/>
      <c r="AL353" s="75"/>
      <c r="AN353" s="67"/>
    </row>
    <row r="354" ht="15.75" customHeight="1">
      <c r="C354" s="66"/>
      <c r="D354" s="83"/>
      <c r="L354" s="75"/>
      <c r="R354" s="67"/>
      <c r="X354" s="75"/>
      <c r="AF354" s="75"/>
      <c r="AL354" s="75"/>
      <c r="AN354" s="67"/>
    </row>
    <row r="355" ht="15.75" customHeight="1">
      <c r="C355" s="66"/>
      <c r="D355" s="83"/>
      <c r="L355" s="75"/>
      <c r="R355" s="67"/>
      <c r="X355" s="75"/>
      <c r="AF355" s="75"/>
      <c r="AL355" s="75"/>
      <c r="AN355" s="67"/>
    </row>
    <row r="356" ht="15.75" customHeight="1">
      <c r="C356" s="66"/>
      <c r="D356" s="83"/>
      <c r="L356" s="75"/>
      <c r="R356" s="67"/>
      <c r="X356" s="75"/>
      <c r="AF356" s="75"/>
      <c r="AL356" s="75"/>
      <c r="AN356" s="67"/>
    </row>
    <row r="357" ht="15.75" customHeight="1">
      <c r="C357" s="66"/>
      <c r="D357" s="83"/>
      <c r="L357" s="75"/>
      <c r="R357" s="67"/>
      <c r="X357" s="75"/>
      <c r="AF357" s="75"/>
      <c r="AL357" s="75"/>
      <c r="AN357" s="67"/>
    </row>
    <row r="358" ht="15.75" customHeight="1">
      <c r="C358" s="66"/>
      <c r="D358" s="83"/>
      <c r="L358" s="75"/>
      <c r="R358" s="67"/>
      <c r="X358" s="75"/>
      <c r="AF358" s="75"/>
      <c r="AL358" s="75"/>
      <c r="AN358" s="67"/>
    </row>
    <row r="359" ht="15.75" customHeight="1">
      <c r="C359" s="66"/>
      <c r="D359" s="83"/>
      <c r="L359" s="75"/>
      <c r="R359" s="67"/>
      <c r="X359" s="75"/>
      <c r="AF359" s="75"/>
      <c r="AL359" s="75"/>
      <c r="AN359" s="67"/>
    </row>
    <row r="360" ht="15.75" customHeight="1">
      <c r="C360" s="66"/>
      <c r="D360" s="83"/>
      <c r="L360" s="75"/>
      <c r="R360" s="67"/>
      <c r="X360" s="75"/>
      <c r="AF360" s="75"/>
      <c r="AL360" s="75"/>
      <c r="AN360" s="67"/>
    </row>
    <row r="361" ht="15.75" customHeight="1">
      <c r="C361" s="66"/>
      <c r="D361" s="83"/>
      <c r="L361" s="75"/>
      <c r="R361" s="67"/>
      <c r="X361" s="75"/>
      <c r="AF361" s="75"/>
      <c r="AL361" s="75"/>
      <c r="AN361" s="67"/>
    </row>
    <row r="362" ht="15.75" customHeight="1">
      <c r="C362" s="66"/>
      <c r="D362" s="83"/>
      <c r="L362" s="75"/>
      <c r="R362" s="67"/>
      <c r="X362" s="75"/>
      <c r="AF362" s="75"/>
      <c r="AL362" s="75"/>
      <c r="AN362" s="67"/>
    </row>
    <row r="363" ht="15.75" customHeight="1">
      <c r="C363" s="66"/>
      <c r="D363" s="83"/>
      <c r="L363" s="75"/>
      <c r="R363" s="67"/>
      <c r="X363" s="75"/>
      <c r="AF363" s="75"/>
      <c r="AL363" s="75"/>
      <c r="AN363" s="67"/>
    </row>
    <row r="364" ht="15.75" customHeight="1">
      <c r="C364" s="66"/>
      <c r="D364" s="83"/>
      <c r="L364" s="75"/>
      <c r="R364" s="67"/>
      <c r="X364" s="75"/>
      <c r="AF364" s="75"/>
      <c r="AL364" s="75"/>
      <c r="AN364" s="67"/>
    </row>
    <row r="365" ht="15.75" customHeight="1">
      <c r="C365" s="66"/>
      <c r="D365" s="83"/>
      <c r="L365" s="75"/>
      <c r="R365" s="67"/>
      <c r="X365" s="75"/>
      <c r="AF365" s="75"/>
      <c r="AL365" s="75"/>
      <c r="AN365" s="67"/>
    </row>
    <row r="366" ht="15.75" customHeight="1">
      <c r="C366" s="66"/>
      <c r="D366" s="83"/>
      <c r="L366" s="75"/>
      <c r="R366" s="67"/>
      <c r="X366" s="75"/>
      <c r="AF366" s="75"/>
      <c r="AL366" s="75"/>
      <c r="AN366" s="67"/>
    </row>
    <row r="367" ht="15.75" customHeight="1">
      <c r="C367" s="66"/>
      <c r="D367" s="83"/>
      <c r="L367" s="75"/>
      <c r="R367" s="67"/>
      <c r="X367" s="75"/>
      <c r="AF367" s="75"/>
      <c r="AL367" s="75"/>
      <c r="AN367" s="67"/>
    </row>
    <row r="368" ht="15.75" customHeight="1">
      <c r="C368" s="66"/>
      <c r="D368" s="83"/>
      <c r="L368" s="75"/>
      <c r="R368" s="67"/>
      <c r="X368" s="75"/>
      <c r="AF368" s="75"/>
      <c r="AL368" s="75"/>
      <c r="AN368" s="67"/>
    </row>
    <row r="369" ht="15.75" customHeight="1">
      <c r="C369" s="66"/>
      <c r="D369" s="83"/>
      <c r="L369" s="75"/>
      <c r="R369" s="67"/>
      <c r="X369" s="75"/>
      <c r="AF369" s="75"/>
      <c r="AL369" s="75"/>
      <c r="AN369" s="67"/>
    </row>
    <row r="370" ht="15.75" customHeight="1">
      <c r="C370" s="66"/>
      <c r="D370" s="83"/>
      <c r="L370" s="75"/>
      <c r="R370" s="67"/>
      <c r="X370" s="75"/>
      <c r="AF370" s="75"/>
      <c r="AL370" s="75"/>
      <c r="AN370" s="67"/>
    </row>
    <row r="371" ht="15.75" customHeight="1">
      <c r="C371" s="66"/>
      <c r="D371" s="83"/>
      <c r="L371" s="75"/>
      <c r="R371" s="67"/>
      <c r="X371" s="75"/>
      <c r="AF371" s="75"/>
      <c r="AL371" s="75"/>
      <c r="AN371" s="67"/>
    </row>
    <row r="372" ht="15.75" customHeight="1">
      <c r="C372" s="66"/>
      <c r="D372" s="83"/>
      <c r="L372" s="75"/>
      <c r="R372" s="67"/>
      <c r="X372" s="75"/>
      <c r="AF372" s="75"/>
      <c r="AL372" s="75"/>
      <c r="AN372" s="67"/>
    </row>
    <row r="373" ht="15.75" customHeight="1">
      <c r="C373" s="66"/>
      <c r="D373" s="83"/>
      <c r="L373" s="75"/>
      <c r="R373" s="67"/>
      <c r="X373" s="75"/>
      <c r="AF373" s="75"/>
      <c r="AL373" s="75"/>
      <c r="AN373" s="67"/>
    </row>
    <row r="374" ht="15.75" customHeight="1">
      <c r="C374" s="66"/>
      <c r="D374" s="83"/>
      <c r="L374" s="75"/>
      <c r="R374" s="67"/>
      <c r="X374" s="75"/>
      <c r="AF374" s="75"/>
      <c r="AL374" s="75"/>
      <c r="AN374" s="67"/>
    </row>
    <row r="375" ht="15.75" customHeight="1">
      <c r="C375" s="66"/>
      <c r="D375" s="83"/>
      <c r="L375" s="75"/>
      <c r="R375" s="67"/>
      <c r="X375" s="75"/>
      <c r="AF375" s="75"/>
      <c r="AL375" s="75"/>
      <c r="AN375" s="67"/>
    </row>
    <row r="376" ht="15.75" customHeight="1">
      <c r="C376" s="66"/>
      <c r="D376" s="83"/>
      <c r="L376" s="75"/>
      <c r="R376" s="67"/>
      <c r="X376" s="75"/>
      <c r="AF376" s="75"/>
      <c r="AL376" s="75"/>
      <c r="AN376" s="67"/>
    </row>
    <row r="377" ht="15.75" customHeight="1">
      <c r="C377" s="66"/>
      <c r="D377" s="83"/>
      <c r="L377" s="75"/>
      <c r="R377" s="67"/>
      <c r="X377" s="75"/>
      <c r="AF377" s="75"/>
      <c r="AL377" s="75"/>
      <c r="AN377" s="67"/>
    </row>
    <row r="378" ht="15.75" customHeight="1">
      <c r="C378" s="66"/>
      <c r="D378" s="83"/>
      <c r="L378" s="75"/>
      <c r="R378" s="67"/>
      <c r="X378" s="75"/>
      <c r="AF378" s="75"/>
      <c r="AL378" s="75"/>
      <c r="AN378" s="67"/>
    </row>
    <row r="379" ht="15.75" customHeight="1">
      <c r="C379" s="66"/>
      <c r="D379" s="83"/>
      <c r="L379" s="75"/>
      <c r="R379" s="67"/>
      <c r="X379" s="75"/>
      <c r="AF379" s="75"/>
      <c r="AL379" s="75"/>
      <c r="AN379" s="67"/>
    </row>
    <row r="380" ht="15.75" customHeight="1">
      <c r="C380" s="66"/>
      <c r="D380" s="83"/>
      <c r="L380" s="75"/>
      <c r="R380" s="67"/>
      <c r="X380" s="75"/>
      <c r="AF380" s="75"/>
      <c r="AL380" s="75"/>
      <c r="AN380" s="67"/>
    </row>
    <row r="381" ht="15.75" customHeight="1">
      <c r="C381" s="66"/>
      <c r="D381" s="83"/>
      <c r="L381" s="75"/>
      <c r="R381" s="67"/>
      <c r="X381" s="75"/>
      <c r="AF381" s="75"/>
      <c r="AL381" s="75"/>
      <c r="AN381" s="67"/>
    </row>
    <row r="382" ht="15.75" customHeight="1">
      <c r="C382" s="66"/>
      <c r="D382" s="83"/>
      <c r="L382" s="75"/>
      <c r="R382" s="67"/>
      <c r="X382" s="75"/>
      <c r="AF382" s="75"/>
      <c r="AL382" s="75"/>
      <c r="AN382" s="67"/>
    </row>
    <row r="383" ht="15.75" customHeight="1">
      <c r="C383" s="66"/>
      <c r="D383" s="83"/>
      <c r="L383" s="75"/>
      <c r="R383" s="67"/>
      <c r="X383" s="75"/>
      <c r="AF383" s="75"/>
      <c r="AL383" s="75"/>
      <c r="AN383" s="67"/>
    </row>
    <row r="384" ht="15.75" customHeight="1">
      <c r="C384" s="66"/>
      <c r="D384" s="83"/>
      <c r="L384" s="75"/>
      <c r="R384" s="67"/>
      <c r="X384" s="75"/>
      <c r="AF384" s="75"/>
      <c r="AL384" s="75"/>
      <c r="AN384" s="67"/>
    </row>
    <row r="385" ht="15.75" customHeight="1">
      <c r="C385" s="66"/>
      <c r="D385" s="83"/>
      <c r="L385" s="75"/>
      <c r="R385" s="67"/>
      <c r="X385" s="75"/>
      <c r="AF385" s="75"/>
      <c r="AL385" s="75"/>
      <c r="AN385" s="67"/>
    </row>
    <row r="386" ht="15.75" customHeight="1">
      <c r="C386" s="66"/>
      <c r="D386" s="83"/>
      <c r="L386" s="75"/>
      <c r="R386" s="67"/>
      <c r="X386" s="75"/>
      <c r="AF386" s="75"/>
      <c r="AL386" s="75"/>
      <c r="AN386" s="67"/>
    </row>
    <row r="387" ht="15.75" customHeight="1">
      <c r="C387" s="66"/>
      <c r="D387" s="83"/>
      <c r="L387" s="75"/>
      <c r="R387" s="67"/>
      <c r="X387" s="75"/>
      <c r="AF387" s="75"/>
      <c r="AL387" s="75"/>
      <c r="AN387" s="67"/>
    </row>
    <row r="388" ht="15.75" customHeight="1">
      <c r="C388" s="66"/>
      <c r="D388" s="83"/>
      <c r="L388" s="75"/>
      <c r="R388" s="67"/>
      <c r="X388" s="75"/>
      <c r="AF388" s="75"/>
      <c r="AL388" s="75"/>
      <c r="AN388" s="67"/>
    </row>
    <row r="389" ht="15.75" customHeight="1">
      <c r="C389" s="66"/>
      <c r="D389" s="83"/>
      <c r="L389" s="75"/>
      <c r="R389" s="67"/>
      <c r="X389" s="75"/>
      <c r="AF389" s="75"/>
      <c r="AL389" s="75"/>
      <c r="AN389" s="67"/>
    </row>
    <row r="390" ht="15.75" customHeight="1">
      <c r="C390" s="66"/>
      <c r="D390" s="83"/>
      <c r="L390" s="75"/>
      <c r="R390" s="67"/>
      <c r="X390" s="75"/>
      <c r="AF390" s="75"/>
      <c r="AL390" s="75"/>
      <c r="AN390" s="67"/>
    </row>
    <row r="391" ht="15.75" customHeight="1">
      <c r="C391" s="66"/>
      <c r="D391" s="83"/>
      <c r="L391" s="75"/>
      <c r="R391" s="67"/>
      <c r="X391" s="75"/>
      <c r="AF391" s="75"/>
      <c r="AL391" s="75"/>
      <c r="AN391" s="67"/>
    </row>
    <row r="392" ht="15.75" customHeight="1">
      <c r="C392" s="66"/>
      <c r="D392" s="83"/>
      <c r="L392" s="75"/>
      <c r="R392" s="67"/>
      <c r="X392" s="75"/>
      <c r="AF392" s="75"/>
      <c r="AL392" s="75"/>
      <c r="AN392" s="67"/>
    </row>
    <row r="393" ht="15.75" customHeight="1">
      <c r="C393" s="66"/>
      <c r="D393" s="83"/>
      <c r="L393" s="75"/>
      <c r="R393" s="67"/>
      <c r="X393" s="75"/>
      <c r="AF393" s="75"/>
      <c r="AL393" s="75"/>
      <c r="AN393" s="67"/>
    </row>
    <row r="394" ht="15.75" customHeight="1">
      <c r="C394" s="66"/>
      <c r="D394" s="83"/>
      <c r="L394" s="75"/>
      <c r="R394" s="67"/>
      <c r="X394" s="75"/>
      <c r="AF394" s="75"/>
      <c r="AL394" s="75"/>
      <c r="AN394" s="67"/>
    </row>
    <row r="395" ht="15.75" customHeight="1">
      <c r="C395" s="66"/>
      <c r="D395" s="83"/>
      <c r="L395" s="75"/>
      <c r="R395" s="67"/>
      <c r="X395" s="75"/>
      <c r="AF395" s="75"/>
      <c r="AL395" s="75"/>
      <c r="AN395" s="67"/>
    </row>
    <row r="396" ht="15.75" customHeight="1">
      <c r="C396" s="66"/>
      <c r="D396" s="83"/>
      <c r="L396" s="75"/>
      <c r="R396" s="67"/>
      <c r="X396" s="75"/>
      <c r="AF396" s="75"/>
      <c r="AL396" s="75"/>
      <c r="AN396" s="67"/>
    </row>
    <row r="397" ht="15.75" customHeight="1">
      <c r="C397" s="66"/>
      <c r="D397" s="83"/>
      <c r="L397" s="75"/>
      <c r="R397" s="67"/>
      <c r="X397" s="75"/>
      <c r="AF397" s="75"/>
      <c r="AL397" s="75"/>
      <c r="AN397" s="67"/>
    </row>
    <row r="398" ht="15.75" customHeight="1">
      <c r="C398" s="66"/>
      <c r="D398" s="83"/>
      <c r="L398" s="75"/>
      <c r="R398" s="67"/>
      <c r="X398" s="75"/>
      <c r="AF398" s="75"/>
      <c r="AL398" s="75"/>
      <c r="AN398" s="67"/>
    </row>
    <row r="399" ht="15.75" customHeight="1">
      <c r="C399" s="66"/>
      <c r="D399" s="83"/>
      <c r="L399" s="75"/>
      <c r="R399" s="67"/>
      <c r="X399" s="75"/>
      <c r="AF399" s="75"/>
      <c r="AL399" s="75"/>
      <c r="AN399" s="67"/>
    </row>
    <row r="400" ht="15.75" customHeight="1">
      <c r="C400" s="66"/>
      <c r="D400" s="83"/>
      <c r="L400" s="75"/>
      <c r="R400" s="67"/>
      <c r="X400" s="75"/>
      <c r="AF400" s="75"/>
      <c r="AL400" s="75"/>
      <c r="AN400" s="67"/>
    </row>
    <row r="401" ht="15.75" customHeight="1">
      <c r="C401" s="66"/>
      <c r="D401" s="83"/>
      <c r="L401" s="75"/>
      <c r="R401" s="67"/>
      <c r="X401" s="75"/>
      <c r="AF401" s="75"/>
      <c r="AL401" s="75"/>
      <c r="AN401" s="67"/>
    </row>
    <row r="402" ht="15.75" customHeight="1">
      <c r="C402" s="66"/>
      <c r="D402" s="83"/>
      <c r="L402" s="75"/>
      <c r="R402" s="67"/>
      <c r="X402" s="75"/>
      <c r="AF402" s="75"/>
      <c r="AL402" s="75"/>
      <c r="AN402" s="67"/>
    </row>
    <row r="403" ht="15.75" customHeight="1">
      <c r="C403" s="66"/>
      <c r="D403" s="83"/>
      <c r="L403" s="75"/>
      <c r="R403" s="67"/>
      <c r="X403" s="75"/>
      <c r="AF403" s="75"/>
      <c r="AL403" s="75"/>
      <c r="AN403" s="67"/>
    </row>
    <row r="404" ht="15.75" customHeight="1">
      <c r="C404" s="66"/>
      <c r="D404" s="83"/>
      <c r="L404" s="75"/>
      <c r="R404" s="67"/>
      <c r="X404" s="75"/>
      <c r="AF404" s="75"/>
      <c r="AL404" s="75"/>
      <c r="AN404" s="67"/>
    </row>
    <row r="405" ht="15.75" customHeight="1">
      <c r="C405" s="66"/>
      <c r="D405" s="83"/>
      <c r="L405" s="75"/>
      <c r="R405" s="67"/>
      <c r="X405" s="75"/>
      <c r="AF405" s="75"/>
      <c r="AL405" s="75"/>
      <c r="AN405" s="67"/>
    </row>
    <row r="406" ht="15.75" customHeight="1">
      <c r="C406" s="66"/>
      <c r="D406" s="83"/>
      <c r="L406" s="75"/>
      <c r="R406" s="67"/>
      <c r="X406" s="75"/>
      <c r="AF406" s="75"/>
      <c r="AL406" s="75"/>
      <c r="AN406" s="67"/>
    </row>
    <row r="407" ht="15.75" customHeight="1">
      <c r="C407" s="66"/>
      <c r="D407" s="83"/>
      <c r="L407" s="75"/>
      <c r="R407" s="67"/>
      <c r="X407" s="75"/>
      <c r="AF407" s="75"/>
      <c r="AL407" s="75"/>
      <c r="AN407" s="67"/>
    </row>
    <row r="408" ht="15.75" customHeight="1">
      <c r="C408" s="66"/>
      <c r="D408" s="83"/>
      <c r="L408" s="75"/>
      <c r="R408" s="67"/>
      <c r="X408" s="75"/>
      <c r="AF408" s="75"/>
      <c r="AL408" s="75"/>
      <c r="AN408" s="67"/>
    </row>
    <row r="409" ht="15.75" customHeight="1">
      <c r="C409" s="66"/>
      <c r="D409" s="83"/>
      <c r="L409" s="75"/>
      <c r="R409" s="67"/>
      <c r="X409" s="75"/>
      <c r="AF409" s="75"/>
      <c r="AL409" s="75"/>
      <c r="AN409" s="67"/>
    </row>
    <row r="410" ht="15.75" customHeight="1">
      <c r="C410" s="66"/>
      <c r="D410" s="83"/>
      <c r="L410" s="75"/>
      <c r="R410" s="67"/>
      <c r="X410" s="75"/>
      <c r="AF410" s="75"/>
      <c r="AL410" s="75"/>
      <c r="AN410" s="67"/>
    </row>
    <row r="411" ht="15.75" customHeight="1">
      <c r="C411" s="66"/>
      <c r="D411" s="83"/>
      <c r="L411" s="75"/>
      <c r="R411" s="67"/>
      <c r="X411" s="75"/>
      <c r="AF411" s="75"/>
      <c r="AL411" s="75"/>
      <c r="AN411" s="67"/>
    </row>
    <row r="412" ht="15.75" customHeight="1">
      <c r="C412" s="66"/>
      <c r="D412" s="83"/>
      <c r="L412" s="75"/>
      <c r="R412" s="67"/>
      <c r="X412" s="75"/>
      <c r="AF412" s="75"/>
      <c r="AL412" s="75"/>
      <c r="AN412" s="67"/>
    </row>
    <row r="413" ht="15.75" customHeight="1">
      <c r="C413" s="66"/>
      <c r="D413" s="83"/>
      <c r="L413" s="75"/>
      <c r="R413" s="67"/>
      <c r="X413" s="75"/>
      <c r="AF413" s="75"/>
      <c r="AL413" s="75"/>
      <c r="AN413" s="67"/>
    </row>
    <row r="414" ht="15.75" customHeight="1">
      <c r="C414" s="66"/>
      <c r="D414" s="83"/>
      <c r="L414" s="75"/>
      <c r="R414" s="67"/>
      <c r="X414" s="75"/>
      <c r="AF414" s="75"/>
      <c r="AL414" s="75"/>
      <c r="AN414" s="67"/>
    </row>
    <row r="415" ht="15.75" customHeight="1">
      <c r="C415" s="66"/>
      <c r="D415" s="83"/>
      <c r="L415" s="75"/>
      <c r="R415" s="67"/>
      <c r="X415" s="75"/>
      <c r="AF415" s="75"/>
      <c r="AL415" s="75"/>
      <c r="AN415" s="67"/>
    </row>
    <row r="416" ht="15.75" customHeight="1">
      <c r="C416" s="66"/>
      <c r="D416" s="83"/>
      <c r="L416" s="75"/>
      <c r="R416" s="67"/>
      <c r="X416" s="75"/>
      <c r="AF416" s="75"/>
      <c r="AL416" s="75"/>
      <c r="AN416" s="67"/>
    </row>
    <row r="417" ht="15.75" customHeight="1">
      <c r="C417" s="66"/>
      <c r="D417" s="83"/>
      <c r="L417" s="75"/>
      <c r="R417" s="67"/>
      <c r="X417" s="75"/>
      <c r="AF417" s="75"/>
      <c r="AL417" s="75"/>
      <c r="AN417" s="67"/>
    </row>
    <row r="418" ht="15.75" customHeight="1">
      <c r="C418" s="66"/>
      <c r="D418" s="83"/>
      <c r="L418" s="75"/>
      <c r="R418" s="67"/>
      <c r="X418" s="75"/>
      <c r="AF418" s="75"/>
      <c r="AL418" s="75"/>
      <c r="AN418" s="67"/>
    </row>
    <row r="419" ht="15.75" customHeight="1">
      <c r="C419" s="66"/>
      <c r="D419" s="83"/>
      <c r="L419" s="75"/>
      <c r="R419" s="67"/>
      <c r="X419" s="75"/>
      <c r="AF419" s="75"/>
      <c r="AL419" s="75"/>
      <c r="AN419" s="67"/>
    </row>
    <row r="420" ht="15.75" customHeight="1">
      <c r="C420" s="66"/>
      <c r="D420" s="83"/>
      <c r="L420" s="75"/>
      <c r="R420" s="67"/>
      <c r="X420" s="75"/>
      <c r="AF420" s="75"/>
      <c r="AL420" s="75"/>
      <c r="AN420" s="67"/>
    </row>
    <row r="421" ht="15.75" customHeight="1">
      <c r="C421" s="66"/>
      <c r="D421" s="83"/>
      <c r="L421" s="75"/>
      <c r="R421" s="67"/>
      <c r="X421" s="75"/>
      <c r="AF421" s="75"/>
      <c r="AL421" s="75"/>
      <c r="AN421" s="67"/>
    </row>
    <row r="422" ht="15.75" customHeight="1">
      <c r="C422" s="66"/>
      <c r="D422" s="83"/>
      <c r="L422" s="75"/>
      <c r="R422" s="67"/>
      <c r="X422" s="75"/>
      <c r="AF422" s="75"/>
      <c r="AL422" s="75"/>
      <c r="AN422" s="67"/>
    </row>
    <row r="423" ht="15.75" customHeight="1">
      <c r="C423" s="66"/>
      <c r="D423" s="83"/>
      <c r="L423" s="75"/>
      <c r="R423" s="67"/>
      <c r="X423" s="75"/>
      <c r="AF423" s="75"/>
      <c r="AL423" s="75"/>
      <c r="AN423" s="67"/>
    </row>
    <row r="424" ht="15.75" customHeight="1">
      <c r="C424" s="66"/>
      <c r="D424" s="83"/>
      <c r="L424" s="75"/>
      <c r="R424" s="67"/>
      <c r="X424" s="75"/>
      <c r="AF424" s="75"/>
      <c r="AL424" s="75"/>
      <c r="AN424" s="67"/>
    </row>
    <row r="425" ht="15.75" customHeight="1">
      <c r="C425" s="66"/>
      <c r="D425" s="83"/>
      <c r="L425" s="75"/>
      <c r="R425" s="67"/>
      <c r="X425" s="75"/>
      <c r="AF425" s="75"/>
      <c r="AL425" s="75"/>
      <c r="AN425" s="67"/>
    </row>
    <row r="426" ht="15.75" customHeight="1">
      <c r="C426" s="66"/>
      <c r="D426" s="83"/>
      <c r="L426" s="75"/>
      <c r="R426" s="67"/>
      <c r="X426" s="75"/>
      <c r="AF426" s="75"/>
      <c r="AL426" s="75"/>
      <c r="AN426" s="67"/>
    </row>
    <row r="427" ht="15.75" customHeight="1">
      <c r="C427" s="66"/>
      <c r="D427" s="83"/>
      <c r="L427" s="75"/>
      <c r="R427" s="67"/>
      <c r="X427" s="75"/>
      <c r="AF427" s="75"/>
      <c r="AL427" s="75"/>
      <c r="AN427" s="67"/>
    </row>
    <row r="428" ht="15.75" customHeight="1">
      <c r="C428" s="66"/>
      <c r="D428" s="83"/>
      <c r="L428" s="75"/>
      <c r="R428" s="67"/>
      <c r="X428" s="75"/>
      <c r="AF428" s="75"/>
      <c r="AL428" s="75"/>
      <c r="AN428" s="67"/>
    </row>
    <row r="429" ht="15.75" customHeight="1">
      <c r="C429" s="66"/>
      <c r="D429" s="83"/>
      <c r="L429" s="75"/>
      <c r="R429" s="67"/>
      <c r="X429" s="75"/>
      <c r="AF429" s="75"/>
      <c r="AL429" s="75"/>
      <c r="AN429" s="67"/>
    </row>
    <row r="430" ht="15.75" customHeight="1">
      <c r="C430" s="66"/>
      <c r="D430" s="83"/>
      <c r="L430" s="75"/>
      <c r="R430" s="67"/>
      <c r="X430" s="75"/>
      <c r="AF430" s="75"/>
      <c r="AL430" s="75"/>
      <c r="AN430" s="67"/>
    </row>
    <row r="431" ht="15.75" customHeight="1">
      <c r="C431" s="66"/>
      <c r="D431" s="83"/>
      <c r="L431" s="75"/>
      <c r="R431" s="67"/>
      <c r="X431" s="75"/>
      <c r="AF431" s="75"/>
      <c r="AL431" s="75"/>
      <c r="AN431" s="67"/>
    </row>
    <row r="432" ht="15.75" customHeight="1">
      <c r="C432" s="66"/>
      <c r="D432" s="83"/>
      <c r="L432" s="75"/>
      <c r="R432" s="67"/>
      <c r="X432" s="75"/>
      <c r="AF432" s="75"/>
      <c r="AL432" s="75"/>
      <c r="AN432" s="67"/>
    </row>
    <row r="433" ht="15.75" customHeight="1">
      <c r="C433" s="66"/>
      <c r="D433" s="83"/>
      <c r="L433" s="75"/>
      <c r="R433" s="67"/>
      <c r="X433" s="75"/>
      <c r="AF433" s="75"/>
      <c r="AL433" s="75"/>
      <c r="AN433" s="67"/>
    </row>
    <row r="434" ht="15.75" customHeight="1">
      <c r="C434" s="66"/>
      <c r="D434" s="83"/>
      <c r="L434" s="75"/>
      <c r="R434" s="67"/>
      <c r="X434" s="75"/>
      <c r="AF434" s="75"/>
      <c r="AL434" s="75"/>
      <c r="AN434" s="67"/>
    </row>
    <row r="435" ht="15.75" customHeight="1">
      <c r="C435" s="66"/>
      <c r="D435" s="83"/>
      <c r="L435" s="75"/>
      <c r="R435" s="67"/>
      <c r="X435" s="75"/>
      <c r="AF435" s="75"/>
      <c r="AL435" s="75"/>
      <c r="AN435" s="67"/>
    </row>
    <row r="436" ht="15.75" customHeight="1">
      <c r="C436" s="66"/>
      <c r="D436" s="83"/>
      <c r="L436" s="75"/>
      <c r="R436" s="67"/>
      <c r="X436" s="75"/>
      <c r="AF436" s="75"/>
      <c r="AL436" s="75"/>
      <c r="AN436" s="67"/>
    </row>
    <row r="437" ht="15.75" customHeight="1">
      <c r="C437" s="66"/>
      <c r="D437" s="83"/>
      <c r="L437" s="75"/>
      <c r="R437" s="67"/>
      <c r="X437" s="75"/>
      <c r="AF437" s="75"/>
      <c r="AL437" s="75"/>
      <c r="AN437" s="67"/>
    </row>
    <row r="438" ht="15.75" customHeight="1">
      <c r="C438" s="66"/>
      <c r="D438" s="83"/>
      <c r="L438" s="75"/>
      <c r="R438" s="67"/>
      <c r="X438" s="75"/>
      <c r="AF438" s="75"/>
      <c r="AL438" s="75"/>
      <c r="AN438" s="67"/>
    </row>
    <row r="439" ht="15.75" customHeight="1">
      <c r="C439" s="66"/>
      <c r="D439" s="83"/>
      <c r="L439" s="75"/>
      <c r="R439" s="67"/>
      <c r="X439" s="75"/>
      <c r="AF439" s="75"/>
      <c r="AL439" s="75"/>
      <c r="AN439" s="67"/>
    </row>
    <row r="440" ht="15.75" customHeight="1">
      <c r="C440" s="66"/>
      <c r="D440" s="83"/>
      <c r="L440" s="75"/>
      <c r="R440" s="67"/>
      <c r="X440" s="75"/>
      <c r="AF440" s="75"/>
      <c r="AL440" s="75"/>
      <c r="AN440" s="67"/>
    </row>
    <row r="441" ht="15.75" customHeight="1">
      <c r="C441" s="66"/>
      <c r="D441" s="83"/>
      <c r="L441" s="75"/>
      <c r="R441" s="67"/>
      <c r="X441" s="75"/>
      <c r="AF441" s="75"/>
      <c r="AL441" s="75"/>
      <c r="AN441" s="67"/>
    </row>
    <row r="442" ht="15.75" customHeight="1">
      <c r="C442" s="66"/>
      <c r="D442" s="83"/>
      <c r="L442" s="75"/>
      <c r="R442" s="67"/>
      <c r="X442" s="75"/>
      <c r="AF442" s="75"/>
      <c r="AL442" s="75"/>
      <c r="AN442" s="67"/>
    </row>
    <row r="443" ht="15.75" customHeight="1">
      <c r="C443" s="66"/>
      <c r="D443" s="83"/>
      <c r="L443" s="75"/>
      <c r="R443" s="67"/>
      <c r="X443" s="75"/>
      <c r="AF443" s="75"/>
      <c r="AL443" s="75"/>
      <c r="AN443" s="67"/>
    </row>
    <row r="444" ht="15.75" customHeight="1">
      <c r="C444" s="66"/>
      <c r="D444" s="83"/>
      <c r="L444" s="75"/>
      <c r="R444" s="67"/>
      <c r="X444" s="75"/>
      <c r="AF444" s="75"/>
      <c r="AL444" s="75"/>
      <c r="AN444" s="67"/>
    </row>
    <row r="445" ht="15.75" customHeight="1">
      <c r="C445" s="66"/>
      <c r="D445" s="83"/>
      <c r="L445" s="75"/>
      <c r="R445" s="67"/>
      <c r="X445" s="75"/>
      <c r="AF445" s="75"/>
      <c r="AL445" s="75"/>
      <c r="AN445" s="67"/>
    </row>
    <row r="446" ht="15.75" customHeight="1">
      <c r="C446" s="66"/>
      <c r="D446" s="83"/>
      <c r="L446" s="75"/>
      <c r="R446" s="67"/>
      <c r="X446" s="75"/>
      <c r="AF446" s="75"/>
      <c r="AL446" s="75"/>
      <c r="AN446" s="67"/>
    </row>
    <row r="447" ht="15.75" customHeight="1">
      <c r="C447" s="66"/>
      <c r="D447" s="83"/>
      <c r="L447" s="75"/>
      <c r="R447" s="67"/>
      <c r="X447" s="75"/>
      <c r="AF447" s="75"/>
      <c r="AL447" s="75"/>
      <c r="AN447" s="67"/>
    </row>
    <row r="448" ht="15.75" customHeight="1">
      <c r="C448" s="66"/>
      <c r="D448" s="83"/>
      <c r="L448" s="75"/>
      <c r="R448" s="67"/>
      <c r="X448" s="75"/>
      <c r="AF448" s="75"/>
      <c r="AL448" s="75"/>
      <c r="AN448" s="67"/>
    </row>
    <row r="449" ht="15.75" customHeight="1">
      <c r="C449" s="66"/>
      <c r="D449" s="83"/>
      <c r="L449" s="75"/>
      <c r="R449" s="67"/>
      <c r="X449" s="75"/>
      <c r="AF449" s="75"/>
      <c r="AL449" s="75"/>
      <c r="AN449" s="67"/>
    </row>
    <row r="450" ht="15.75" customHeight="1">
      <c r="C450" s="66"/>
      <c r="D450" s="83"/>
      <c r="L450" s="75"/>
      <c r="R450" s="67"/>
      <c r="X450" s="75"/>
      <c r="AF450" s="75"/>
      <c r="AL450" s="75"/>
      <c r="AN450" s="67"/>
    </row>
    <row r="451" ht="15.75" customHeight="1">
      <c r="C451" s="66"/>
      <c r="D451" s="83"/>
      <c r="L451" s="75"/>
      <c r="R451" s="67"/>
      <c r="X451" s="75"/>
      <c r="AF451" s="75"/>
      <c r="AL451" s="75"/>
      <c r="AN451" s="67"/>
    </row>
    <row r="452" ht="15.75" customHeight="1">
      <c r="C452" s="66"/>
      <c r="D452" s="83"/>
      <c r="L452" s="75"/>
      <c r="R452" s="67"/>
      <c r="X452" s="75"/>
      <c r="AF452" s="75"/>
      <c r="AL452" s="75"/>
      <c r="AN452" s="67"/>
    </row>
    <row r="453" ht="15.75" customHeight="1">
      <c r="C453" s="66"/>
      <c r="D453" s="83"/>
      <c r="L453" s="75"/>
      <c r="R453" s="67"/>
      <c r="X453" s="75"/>
      <c r="AF453" s="75"/>
      <c r="AL453" s="75"/>
      <c r="AN453" s="67"/>
    </row>
    <row r="454" ht="15.75" customHeight="1">
      <c r="C454" s="66"/>
      <c r="D454" s="83"/>
      <c r="L454" s="75"/>
      <c r="R454" s="67"/>
      <c r="X454" s="75"/>
      <c r="AF454" s="75"/>
      <c r="AL454" s="75"/>
      <c r="AN454" s="67"/>
    </row>
    <row r="455" ht="15.75" customHeight="1">
      <c r="C455" s="66"/>
      <c r="D455" s="83"/>
      <c r="L455" s="75"/>
      <c r="R455" s="67"/>
      <c r="X455" s="75"/>
      <c r="AF455" s="75"/>
      <c r="AL455" s="75"/>
      <c r="AN455" s="67"/>
    </row>
    <row r="456" ht="15.75" customHeight="1">
      <c r="C456" s="66"/>
      <c r="D456" s="83"/>
      <c r="L456" s="75"/>
      <c r="R456" s="67"/>
      <c r="X456" s="75"/>
      <c r="AF456" s="75"/>
      <c r="AL456" s="75"/>
      <c r="AN456" s="67"/>
    </row>
    <row r="457" ht="15.75" customHeight="1">
      <c r="C457" s="66"/>
      <c r="D457" s="83"/>
      <c r="L457" s="75"/>
      <c r="R457" s="67"/>
      <c r="X457" s="75"/>
      <c r="AF457" s="75"/>
      <c r="AL457" s="75"/>
      <c r="AN457" s="67"/>
    </row>
    <row r="458" ht="15.75" customHeight="1">
      <c r="C458" s="66"/>
      <c r="D458" s="83"/>
      <c r="L458" s="75"/>
      <c r="R458" s="67"/>
      <c r="X458" s="75"/>
      <c r="AF458" s="75"/>
      <c r="AL458" s="75"/>
      <c r="AN458" s="67"/>
    </row>
    <row r="459" ht="15.75" customHeight="1">
      <c r="C459" s="66"/>
      <c r="D459" s="83"/>
      <c r="L459" s="75"/>
      <c r="R459" s="67"/>
      <c r="X459" s="75"/>
      <c r="AF459" s="75"/>
      <c r="AL459" s="75"/>
      <c r="AN459" s="67"/>
    </row>
    <row r="460" ht="15.75" customHeight="1">
      <c r="C460" s="66"/>
      <c r="D460" s="83"/>
      <c r="L460" s="75"/>
      <c r="R460" s="67"/>
      <c r="X460" s="75"/>
      <c r="AF460" s="75"/>
      <c r="AL460" s="75"/>
      <c r="AN460" s="67"/>
    </row>
    <row r="461" ht="15.75" customHeight="1">
      <c r="C461" s="66"/>
      <c r="D461" s="83"/>
      <c r="L461" s="75"/>
      <c r="R461" s="67"/>
      <c r="X461" s="75"/>
      <c r="AF461" s="75"/>
      <c r="AL461" s="75"/>
      <c r="AN461" s="67"/>
    </row>
    <row r="462" ht="15.75" customHeight="1">
      <c r="C462" s="66"/>
      <c r="D462" s="83"/>
      <c r="L462" s="75"/>
      <c r="R462" s="67"/>
      <c r="X462" s="75"/>
      <c r="AF462" s="75"/>
      <c r="AL462" s="75"/>
      <c r="AN462" s="67"/>
    </row>
    <row r="463" ht="15.75" customHeight="1">
      <c r="C463" s="66"/>
      <c r="D463" s="83"/>
      <c r="L463" s="75"/>
      <c r="R463" s="67"/>
      <c r="X463" s="75"/>
      <c r="AF463" s="75"/>
      <c r="AL463" s="75"/>
      <c r="AN463" s="67"/>
    </row>
    <row r="464" ht="15.75" customHeight="1">
      <c r="C464" s="66"/>
      <c r="D464" s="83"/>
      <c r="L464" s="75"/>
      <c r="R464" s="67"/>
      <c r="X464" s="75"/>
      <c r="AF464" s="75"/>
      <c r="AL464" s="75"/>
      <c r="AN464" s="67"/>
    </row>
    <row r="465" ht="15.75" customHeight="1">
      <c r="C465" s="66"/>
      <c r="D465" s="83"/>
      <c r="L465" s="75"/>
      <c r="R465" s="67"/>
      <c r="X465" s="75"/>
      <c r="AF465" s="75"/>
      <c r="AL465" s="75"/>
      <c r="AN465" s="67"/>
    </row>
    <row r="466" ht="15.75" customHeight="1">
      <c r="C466" s="66"/>
      <c r="D466" s="83"/>
      <c r="L466" s="75"/>
      <c r="R466" s="67"/>
      <c r="X466" s="75"/>
      <c r="AF466" s="75"/>
      <c r="AL466" s="75"/>
      <c r="AN466" s="67"/>
    </row>
    <row r="467" ht="15.75" customHeight="1">
      <c r="C467" s="66"/>
      <c r="D467" s="83"/>
      <c r="L467" s="75"/>
      <c r="R467" s="67"/>
      <c r="X467" s="75"/>
      <c r="AF467" s="75"/>
      <c r="AL467" s="75"/>
      <c r="AN467" s="67"/>
    </row>
    <row r="468" ht="15.75" customHeight="1">
      <c r="C468" s="66"/>
      <c r="D468" s="83"/>
      <c r="L468" s="75"/>
      <c r="R468" s="67"/>
      <c r="X468" s="75"/>
      <c r="AF468" s="75"/>
      <c r="AL468" s="75"/>
      <c r="AN468" s="67"/>
    </row>
    <row r="469" ht="15.75" customHeight="1">
      <c r="C469" s="66"/>
      <c r="D469" s="83"/>
      <c r="L469" s="75"/>
      <c r="R469" s="67"/>
      <c r="X469" s="75"/>
      <c r="AF469" s="75"/>
      <c r="AL469" s="75"/>
      <c r="AN469" s="67"/>
    </row>
    <row r="470" ht="15.75" customHeight="1">
      <c r="C470" s="66"/>
      <c r="D470" s="83"/>
      <c r="L470" s="75"/>
      <c r="R470" s="67"/>
      <c r="X470" s="75"/>
      <c r="AF470" s="75"/>
      <c r="AL470" s="75"/>
      <c r="AN470" s="67"/>
    </row>
    <row r="471" ht="15.75" customHeight="1">
      <c r="C471" s="66"/>
      <c r="D471" s="83"/>
      <c r="L471" s="75"/>
      <c r="R471" s="67"/>
      <c r="X471" s="75"/>
      <c r="AF471" s="75"/>
      <c r="AL471" s="75"/>
      <c r="AN471" s="67"/>
    </row>
    <row r="472" ht="15.75" customHeight="1">
      <c r="C472" s="66"/>
      <c r="D472" s="83"/>
      <c r="L472" s="75"/>
      <c r="R472" s="67"/>
      <c r="X472" s="75"/>
      <c r="AF472" s="75"/>
      <c r="AL472" s="75"/>
      <c r="AN472" s="67"/>
    </row>
    <row r="473" ht="15.75" customHeight="1">
      <c r="C473" s="66"/>
      <c r="D473" s="83"/>
      <c r="L473" s="75"/>
      <c r="R473" s="67"/>
      <c r="X473" s="75"/>
      <c r="AF473" s="75"/>
      <c r="AL473" s="75"/>
      <c r="AN473" s="67"/>
    </row>
    <row r="474" ht="15.75" customHeight="1">
      <c r="C474" s="66"/>
      <c r="D474" s="83"/>
      <c r="L474" s="75"/>
      <c r="R474" s="67"/>
      <c r="X474" s="75"/>
      <c r="AF474" s="75"/>
      <c r="AL474" s="75"/>
      <c r="AN474" s="67"/>
    </row>
    <row r="475" ht="15.75" customHeight="1">
      <c r="C475" s="66"/>
      <c r="D475" s="83"/>
      <c r="L475" s="75"/>
      <c r="R475" s="67"/>
      <c r="X475" s="75"/>
      <c r="AF475" s="75"/>
      <c r="AL475" s="75"/>
      <c r="AN475" s="67"/>
    </row>
    <row r="476" ht="15.75" customHeight="1">
      <c r="C476" s="66"/>
      <c r="D476" s="83"/>
      <c r="L476" s="75"/>
      <c r="R476" s="67"/>
      <c r="X476" s="75"/>
      <c r="AF476" s="75"/>
      <c r="AL476" s="75"/>
      <c r="AN476" s="67"/>
    </row>
    <row r="477" ht="15.75" customHeight="1">
      <c r="C477" s="66"/>
      <c r="D477" s="83"/>
      <c r="L477" s="75"/>
      <c r="R477" s="67"/>
      <c r="X477" s="75"/>
      <c r="AF477" s="75"/>
      <c r="AL477" s="75"/>
      <c r="AN477" s="67"/>
    </row>
    <row r="478" ht="15.75" customHeight="1">
      <c r="C478" s="66"/>
      <c r="D478" s="83"/>
      <c r="L478" s="75"/>
      <c r="R478" s="67"/>
      <c r="X478" s="75"/>
      <c r="AF478" s="75"/>
      <c r="AL478" s="75"/>
      <c r="AN478" s="67"/>
    </row>
    <row r="479" ht="15.75" customHeight="1">
      <c r="C479" s="66"/>
      <c r="D479" s="83"/>
      <c r="L479" s="75"/>
      <c r="R479" s="67"/>
      <c r="X479" s="75"/>
      <c r="AF479" s="75"/>
      <c r="AL479" s="75"/>
      <c r="AN479" s="67"/>
    </row>
    <row r="480" ht="15.75" customHeight="1">
      <c r="C480" s="66"/>
      <c r="D480" s="83"/>
      <c r="L480" s="75"/>
      <c r="R480" s="67"/>
      <c r="X480" s="75"/>
      <c r="AF480" s="75"/>
      <c r="AL480" s="75"/>
      <c r="AN480" s="67"/>
    </row>
    <row r="481" ht="15.75" customHeight="1">
      <c r="C481" s="66"/>
      <c r="D481" s="83"/>
      <c r="L481" s="75"/>
      <c r="R481" s="67"/>
      <c r="X481" s="75"/>
      <c r="AF481" s="75"/>
      <c r="AL481" s="75"/>
      <c r="AN481" s="67"/>
    </row>
    <row r="482" ht="15.75" customHeight="1">
      <c r="C482" s="66"/>
      <c r="D482" s="83"/>
      <c r="L482" s="75"/>
      <c r="R482" s="67"/>
      <c r="X482" s="75"/>
      <c r="AF482" s="75"/>
      <c r="AL482" s="75"/>
      <c r="AN482" s="67"/>
    </row>
    <row r="483" ht="15.75" customHeight="1">
      <c r="C483" s="66"/>
      <c r="D483" s="83"/>
      <c r="L483" s="75"/>
      <c r="R483" s="67"/>
      <c r="X483" s="75"/>
      <c r="AF483" s="75"/>
      <c r="AL483" s="75"/>
      <c r="AN483" s="67"/>
    </row>
    <row r="484" ht="15.75" customHeight="1">
      <c r="C484" s="66"/>
      <c r="D484" s="83"/>
      <c r="L484" s="75"/>
      <c r="R484" s="67"/>
      <c r="X484" s="75"/>
      <c r="AF484" s="75"/>
      <c r="AL484" s="75"/>
      <c r="AN484" s="67"/>
    </row>
    <row r="485" ht="15.75" customHeight="1">
      <c r="C485" s="66"/>
      <c r="D485" s="83"/>
      <c r="L485" s="75"/>
      <c r="R485" s="67"/>
      <c r="X485" s="75"/>
      <c r="AF485" s="75"/>
      <c r="AL485" s="75"/>
      <c r="AN485" s="67"/>
    </row>
    <row r="486" ht="15.75" customHeight="1">
      <c r="C486" s="66"/>
      <c r="D486" s="83"/>
      <c r="L486" s="75"/>
      <c r="R486" s="67"/>
      <c r="X486" s="75"/>
      <c r="AF486" s="75"/>
      <c r="AL486" s="75"/>
      <c r="AN486" s="67"/>
    </row>
    <row r="487" ht="15.75" customHeight="1">
      <c r="C487" s="66"/>
      <c r="D487" s="83"/>
      <c r="L487" s="75"/>
      <c r="R487" s="67"/>
      <c r="X487" s="75"/>
      <c r="AF487" s="75"/>
      <c r="AL487" s="75"/>
      <c r="AN487" s="67"/>
    </row>
    <row r="488" ht="15.75" customHeight="1">
      <c r="C488" s="66"/>
      <c r="D488" s="83"/>
      <c r="L488" s="75"/>
      <c r="R488" s="67"/>
      <c r="X488" s="75"/>
      <c r="AF488" s="75"/>
      <c r="AL488" s="75"/>
      <c r="AN488" s="67"/>
    </row>
    <row r="489" ht="15.75" customHeight="1">
      <c r="C489" s="66"/>
      <c r="D489" s="83"/>
      <c r="L489" s="75"/>
      <c r="R489" s="67"/>
      <c r="X489" s="75"/>
      <c r="AF489" s="75"/>
      <c r="AL489" s="75"/>
      <c r="AN489" s="67"/>
    </row>
    <row r="490" ht="15.75" customHeight="1">
      <c r="C490" s="66"/>
      <c r="D490" s="83"/>
      <c r="L490" s="75"/>
      <c r="R490" s="67"/>
      <c r="X490" s="75"/>
      <c r="AF490" s="75"/>
      <c r="AL490" s="75"/>
      <c r="AN490" s="67"/>
    </row>
    <row r="491" ht="15.75" customHeight="1">
      <c r="C491" s="66"/>
      <c r="D491" s="83"/>
      <c r="L491" s="75"/>
      <c r="R491" s="67"/>
      <c r="X491" s="75"/>
      <c r="AF491" s="75"/>
      <c r="AL491" s="75"/>
      <c r="AN491" s="67"/>
    </row>
    <row r="492" ht="15.75" customHeight="1">
      <c r="C492" s="66"/>
      <c r="D492" s="83"/>
      <c r="L492" s="75"/>
      <c r="R492" s="67"/>
      <c r="X492" s="75"/>
      <c r="AF492" s="75"/>
      <c r="AL492" s="75"/>
      <c r="AN492" s="67"/>
    </row>
    <row r="493" ht="15.75" customHeight="1">
      <c r="C493" s="66"/>
      <c r="D493" s="83"/>
      <c r="L493" s="75"/>
      <c r="R493" s="67"/>
      <c r="X493" s="75"/>
      <c r="AF493" s="75"/>
      <c r="AL493" s="75"/>
      <c r="AN493" s="67"/>
    </row>
    <row r="494" ht="15.75" customHeight="1">
      <c r="C494" s="66"/>
      <c r="D494" s="83"/>
      <c r="L494" s="75"/>
      <c r="R494" s="67"/>
      <c r="X494" s="75"/>
      <c r="AF494" s="75"/>
      <c r="AL494" s="75"/>
      <c r="AN494" s="67"/>
    </row>
    <row r="495" ht="15.75" customHeight="1">
      <c r="C495" s="66"/>
      <c r="D495" s="83"/>
      <c r="L495" s="75"/>
      <c r="R495" s="67"/>
      <c r="X495" s="75"/>
      <c r="AF495" s="75"/>
      <c r="AL495" s="75"/>
      <c r="AN495" s="67"/>
    </row>
    <row r="496" ht="15.75" customHeight="1">
      <c r="C496" s="66"/>
      <c r="D496" s="83"/>
      <c r="L496" s="75"/>
      <c r="R496" s="67"/>
      <c r="X496" s="75"/>
      <c r="AF496" s="75"/>
      <c r="AL496" s="75"/>
      <c r="AN496" s="67"/>
    </row>
    <row r="497" ht="15.75" customHeight="1">
      <c r="C497" s="66"/>
      <c r="D497" s="83"/>
      <c r="L497" s="75"/>
      <c r="R497" s="67"/>
      <c r="X497" s="75"/>
      <c r="AF497" s="75"/>
      <c r="AL497" s="75"/>
      <c r="AN497" s="67"/>
    </row>
    <row r="498" ht="15.75" customHeight="1">
      <c r="C498" s="66"/>
      <c r="D498" s="83"/>
      <c r="L498" s="75"/>
      <c r="R498" s="67"/>
      <c r="X498" s="75"/>
      <c r="AF498" s="75"/>
      <c r="AL498" s="75"/>
      <c r="AN498" s="67"/>
    </row>
    <row r="499" ht="15.75" customHeight="1">
      <c r="C499" s="66"/>
      <c r="D499" s="83"/>
      <c r="L499" s="75"/>
      <c r="R499" s="67"/>
      <c r="X499" s="75"/>
      <c r="AF499" s="75"/>
      <c r="AL499" s="75"/>
      <c r="AN499" s="67"/>
    </row>
    <row r="500" ht="15.75" customHeight="1">
      <c r="C500" s="66"/>
      <c r="D500" s="83"/>
      <c r="L500" s="75"/>
      <c r="R500" s="67"/>
      <c r="X500" s="75"/>
      <c r="AF500" s="75"/>
      <c r="AL500" s="75"/>
      <c r="AN500" s="67"/>
    </row>
    <row r="501" ht="15.75" customHeight="1">
      <c r="C501" s="66"/>
      <c r="D501" s="83"/>
      <c r="L501" s="75"/>
      <c r="R501" s="67"/>
      <c r="X501" s="75"/>
      <c r="AF501" s="75"/>
      <c r="AL501" s="75"/>
      <c r="AN501" s="67"/>
    </row>
    <row r="502" ht="15.75" customHeight="1">
      <c r="C502" s="66"/>
      <c r="D502" s="83"/>
      <c r="L502" s="75"/>
      <c r="R502" s="67"/>
      <c r="X502" s="75"/>
      <c r="AF502" s="75"/>
      <c r="AL502" s="75"/>
      <c r="AN502" s="67"/>
    </row>
    <row r="503" ht="15.75" customHeight="1">
      <c r="C503" s="66"/>
      <c r="D503" s="83"/>
      <c r="L503" s="75"/>
      <c r="R503" s="67"/>
      <c r="X503" s="75"/>
      <c r="AF503" s="75"/>
      <c r="AL503" s="75"/>
      <c r="AN503" s="67"/>
    </row>
    <row r="504" ht="15.75" customHeight="1">
      <c r="C504" s="66"/>
      <c r="D504" s="83"/>
      <c r="L504" s="75"/>
      <c r="R504" s="67"/>
      <c r="X504" s="75"/>
      <c r="AF504" s="75"/>
      <c r="AL504" s="75"/>
      <c r="AN504" s="67"/>
    </row>
    <row r="505" ht="15.75" customHeight="1">
      <c r="C505" s="66"/>
      <c r="D505" s="83"/>
      <c r="L505" s="75"/>
      <c r="R505" s="67"/>
      <c r="X505" s="75"/>
      <c r="AF505" s="75"/>
      <c r="AL505" s="75"/>
      <c r="AN505" s="67"/>
    </row>
    <row r="506" ht="15.75" customHeight="1">
      <c r="C506" s="66"/>
      <c r="D506" s="83"/>
      <c r="L506" s="75"/>
      <c r="R506" s="67"/>
      <c r="X506" s="75"/>
      <c r="AF506" s="75"/>
      <c r="AL506" s="75"/>
      <c r="AN506" s="67"/>
    </row>
    <row r="507" ht="15.75" customHeight="1">
      <c r="C507" s="66"/>
      <c r="D507" s="83"/>
      <c r="L507" s="75"/>
      <c r="R507" s="67"/>
      <c r="X507" s="75"/>
      <c r="AF507" s="75"/>
      <c r="AL507" s="75"/>
      <c r="AN507" s="67"/>
    </row>
    <row r="508" ht="15.75" customHeight="1">
      <c r="C508" s="66"/>
      <c r="D508" s="83"/>
      <c r="L508" s="75"/>
      <c r="R508" s="67"/>
      <c r="X508" s="75"/>
      <c r="AF508" s="75"/>
      <c r="AL508" s="75"/>
      <c r="AN508" s="67"/>
    </row>
    <row r="509" ht="15.75" customHeight="1">
      <c r="C509" s="66"/>
      <c r="D509" s="83"/>
      <c r="L509" s="75"/>
      <c r="R509" s="67"/>
      <c r="X509" s="75"/>
      <c r="AF509" s="75"/>
      <c r="AL509" s="75"/>
      <c r="AN509" s="67"/>
    </row>
    <row r="510" ht="15.75" customHeight="1">
      <c r="C510" s="66"/>
      <c r="D510" s="83"/>
      <c r="L510" s="75"/>
      <c r="R510" s="67"/>
      <c r="X510" s="75"/>
      <c r="AF510" s="75"/>
      <c r="AL510" s="75"/>
      <c r="AN510" s="67"/>
    </row>
    <row r="511" ht="15.75" customHeight="1">
      <c r="C511" s="66"/>
      <c r="D511" s="83"/>
      <c r="L511" s="75"/>
      <c r="R511" s="67"/>
      <c r="X511" s="75"/>
      <c r="AF511" s="75"/>
      <c r="AL511" s="75"/>
      <c r="AN511" s="67"/>
    </row>
    <row r="512" ht="15.75" customHeight="1">
      <c r="C512" s="66"/>
      <c r="D512" s="83"/>
      <c r="L512" s="75"/>
      <c r="R512" s="67"/>
      <c r="X512" s="75"/>
      <c r="AF512" s="75"/>
      <c r="AL512" s="75"/>
      <c r="AN512" s="67"/>
    </row>
    <row r="513" ht="15.75" customHeight="1">
      <c r="C513" s="66"/>
      <c r="D513" s="83"/>
      <c r="L513" s="75"/>
      <c r="R513" s="67"/>
      <c r="X513" s="75"/>
      <c r="AF513" s="75"/>
      <c r="AL513" s="75"/>
      <c r="AN513" s="67"/>
    </row>
    <row r="514" ht="15.75" customHeight="1">
      <c r="C514" s="66"/>
      <c r="D514" s="83"/>
      <c r="L514" s="75"/>
      <c r="R514" s="67"/>
      <c r="X514" s="75"/>
      <c r="AF514" s="75"/>
      <c r="AL514" s="75"/>
      <c r="AN514" s="67"/>
    </row>
    <row r="515" ht="15.75" customHeight="1">
      <c r="C515" s="66"/>
      <c r="D515" s="83"/>
      <c r="L515" s="75"/>
      <c r="R515" s="67"/>
      <c r="X515" s="75"/>
      <c r="AF515" s="75"/>
      <c r="AL515" s="75"/>
      <c r="AN515" s="67"/>
    </row>
    <row r="516" ht="15.75" customHeight="1">
      <c r="C516" s="66"/>
      <c r="D516" s="83"/>
      <c r="L516" s="75"/>
      <c r="R516" s="67"/>
      <c r="X516" s="75"/>
      <c r="AF516" s="75"/>
      <c r="AL516" s="75"/>
      <c r="AN516" s="67"/>
    </row>
    <row r="517" ht="15.75" customHeight="1">
      <c r="C517" s="66"/>
      <c r="D517" s="83"/>
      <c r="L517" s="75"/>
      <c r="R517" s="67"/>
      <c r="X517" s="75"/>
      <c r="AF517" s="75"/>
      <c r="AL517" s="75"/>
      <c r="AN517" s="67"/>
    </row>
    <row r="518" ht="15.75" customHeight="1">
      <c r="C518" s="66"/>
      <c r="D518" s="83"/>
      <c r="L518" s="75"/>
      <c r="R518" s="67"/>
      <c r="X518" s="75"/>
      <c r="AF518" s="75"/>
      <c r="AL518" s="75"/>
      <c r="AN518" s="67"/>
    </row>
    <row r="519" ht="15.75" customHeight="1">
      <c r="C519" s="66"/>
      <c r="D519" s="83"/>
      <c r="L519" s="75"/>
      <c r="R519" s="67"/>
      <c r="X519" s="75"/>
      <c r="AF519" s="75"/>
      <c r="AL519" s="75"/>
      <c r="AN519" s="67"/>
    </row>
    <row r="520" ht="15.75" customHeight="1">
      <c r="C520" s="66"/>
      <c r="D520" s="83"/>
      <c r="L520" s="75"/>
      <c r="R520" s="67"/>
      <c r="X520" s="75"/>
      <c r="AF520" s="75"/>
      <c r="AL520" s="75"/>
      <c r="AN520" s="67"/>
    </row>
    <row r="521" ht="15.75" customHeight="1">
      <c r="C521" s="66"/>
      <c r="D521" s="83"/>
      <c r="L521" s="75"/>
      <c r="R521" s="67"/>
      <c r="X521" s="75"/>
      <c r="AF521" s="75"/>
      <c r="AL521" s="75"/>
      <c r="AN521" s="67"/>
    </row>
    <row r="522" ht="15.75" customHeight="1">
      <c r="C522" s="66"/>
      <c r="D522" s="83"/>
      <c r="L522" s="75"/>
      <c r="R522" s="67"/>
      <c r="X522" s="75"/>
      <c r="AF522" s="75"/>
      <c r="AL522" s="75"/>
      <c r="AN522" s="67"/>
    </row>
    <row r="523" ht="15.75" customHeight="1">
      <c r="C523" s="66"/>
      <c r="D523" s="83"/>
      <c r="L523" s="75"/>
      <c r="R523" s="67"/>
      <c r="X523" s="75"/>
      <c r="AF523" s="75"/>
      <c r="AL523" s="75"/>
      <c r="AN523" s="67"/>
    </row>
    <row r="524" ht="15.75" customHeight="1">
      <c r="C524" s="66"/>
      <c r="D524" s="83"/>
      <c r="L524" s="75"/>
      <c r="R524" s="67"/>
      <c r="X524" s="75"/>
      <c r="AF524" s="75"/>
      <c r="AL524" s="75"/>
      <c r="AN524" s="67"/>
    </row>
    <row r="525" ht="15.75" customHeight="1">
      <c r="C525" s="66"/>
      <c r="D525" s="83"/>
      <c r="L525" s="75"/>
      <c r="R525" s="67"/>
      <c r="X525" s="75"/>
      <c r="AF525" s="75"/>
      <c r="AL525" s="75"/>
      <c r="AN525" s="67"/>
    </row>
    <row r="526" ht="15.75" customHeight="1">
      <c r="C526" s="66"/>
      <c r="D526" s="83"/>
      <c r="L526" s="75"/>
      <c r="R526" s="67"/>
      <c r="X526" s="75"/>
      <c r="AF526" s="75"/>
      <c r="AL526" s="75"/>
      <c r="AN526" s="67"/>
    </row>
    <row r="527" ht="15.75" customHeight="1">
      <c r="C527" s="66"/>
      <c r="D527" s="83"/>
      <c r="L527" s="75"/>
      <c r="R527" s="67"/>
      <c r="X527" s="75"/>
      <c r="AF527" s="75"/>
      <c r="AL527" s="75"/>
      <c r="AN527" s="67"/>
    </row>
    <row r="528" ht="15.75" customHeight="1">
      <c r="C528" s="66"/>
      <c r="D528" s="83"/>
      <c r="L528" s="75"/>
      <c r="R528" s="67"/>
      <c r="X528" s="75"/>
      <c r="AF528" s="75"/>
      <c r="AL528" s="75"/>
      <c r="AN528" s="67"/>
    </row>
    <row r="529" ht="15.75" customHeight="1">
      <c r="C529" s="66"/>
      <c r="D529" s="83"/>
      <c r="L529" s="75"/>
      <c r="R529" s="67"/>
      <c r="X529" s="75"/>
      <c r="AF529" s="75"/>
      <c r="AL529" s="75"/>
      <c r="AN529" s="67"/>
    </row>
    <row r="530" ht="15.75" customHeight="1">
      <c r="C530" s="66"/>
      <c r="D530" s="83"/>
      <c r="L530" s="75"/>
      <c r="R530" s="67"/>
      <c r="X530" s="75"/>
      <c r="AF530" s="75"/>
      <c r="AL530" s="75"/>
      <c r="AN530" s="67"/>
    </row>
    <row r="531" ht="15.75" customHeight="1">
      <c r="C531" s="66"/>
      <c r="D531" s="83"/>
      <c r="L531" s="75"/>
      <c r="R531" s="67"/>
      <c r="X531" s="75"/>
      <c r="AF531" s="75"/>
      <c r="AL531" s="75"/>
      <c r="AN531" s="67"/>
    </row>
    <row r="532" ht="15.75" customHeight="1">
      <c r="C532" s="66"/>
      <c r="D532" s="83"/>
      <c r="L532" s="75"/>
      <c r="R532" s="67"/>
      <c r="X532" s="75"/>
      <c r="AF532" s="75"/>
      <c r="AL532" s="75"/>
      <c r="AN532" s="67"/>
    </row>
    <row r="533" ht="15.75" customHeight="1">
      <c r="C533" s="66"/>
      <c r="D533" s="83"/>
      <c r="L533" s="75"/>
      <c r="R533" s="67"/>
      <c r="X533" s="75"/>
      <c r="AF533" s="75"/>
      <c r="AL533" s="75"/>
      <c r="AN533" s="67"/>
    </row>
    <row r="534" ht="15.75" customHeight="1">
      <c r="C534" s="66"/>
      <c r="D534" s="83"/>
      <c r="L534" s="75"/>
      <c r="R534" s="67"/>
      <c r="X534" s="75"/>
      <c r="AF534" s="75"/>
      <c r="AL534" s="75"/>
      <c r="AN534" s="67"/>
    </row>
    <row r="535" ht="15.75" customHeight="1">
      <c r="C535" s="66"/>
      <c r="D535" s="83"/>
      <c r="L535" s="75"/>
      <c r="R535" s="67"/>
      <c r="X535" s="75"/>
      <c r="AF535" s="75"/>
      <c r="AL535" s="75"/>
      <c r="AN535" s="67"/>
    </row>
    <row r="536" ht="15.75" customHeight="1">
      <c r="C536" s="66"/>
      <c r="D536" s="83"/>
      <c r="L536" s="75"/>
      <c r="R536" s="67"/>
      <c r="X536" s="75"/>
      <c r="AF536" s="75"/>
      <c r="AL536" s="75"/>
      <c r="AN536" s="67"/>
    </row>
    <row r="537" ht="15.75" customHeight="1">
      <c r="C537" s="66"/>
      <c r="D537" s="83"/>
      <c r="L537" s="75"/>
      <c r="R537" s="67"/>
      <c r="X537" s="75"/>
      <c r="AF537" s="75"/>
      <c r="AL537" s="75"/>
      <c r="AN537" s="67"/>
    </row>
    <row r="538" ht="15.75" customHeight="1">
      <c r="C538" s="66"/>
      <c r="D538" s="83"/>
      <c r="L538" s="75"/>
      <c r="R538" s="67"/>
      <c r="X538" s="75"/>
      <c r="AF538" s="75"/>
      <c r="AL538" s="75"/>
      <c r="AN538" s="67"/>
    </row>
    <row r="539" ht="15.75" customHeight="1">
      <c r="C539" s="66"/>
      <c r="D539" s="83"/>
      <c r="L539" s="75"/>
      <c r="R539" s="67"/>
      <c r="X539" s="75"/>
      <c r="AF539" s="75"/>
      <c r="AL539" s="75"/>
      <c r="AN539" s="67"/>
    </row>
    <row r="540" ht="15.75" customHeight="1">
      <c r="C540" s="66"/>
      <c r="D540" s="83"/>
      <c r="L540" s="75"/>
      <c r="R540" s="67"/>
      <c r="X540" s="75"/>
      <c r="AF540" s="75"/>
      <c r="AL540" s="75"/>
      <c r="AN540" s="67"/>
    </row>
    <row r="541" ht="15.75" customHeight="1">
      <c r="C541" s="66"/>
      <c r="D541" s="83"/>
      <c r="L541" s="75"/>
      <c r="R541" s="67"/>
      <c r="X541" s="75"/>
      <c r="AF541" s="75"/>
      <c r="AL541" s="75"/>
      <c r="AN541" s="67"/>
    </row>
    <row r="542" ht="15.75" customHeight="1">
      <c r="C542" s="66"/>
      <c r="D542" s="83"/>
      <c r="L542" s="75"/>
      <c r="R542" s="67"/>
      <c r="X542" s="75"/>
      <c r="AF542" s="75"/>
      <c r="AL542" s="75"/>
      <c r="AN542" s="67"/>
    </row>
    <row r="543" ht="15.75" customHeight="1">
      <c r="C543" s="66"/>
      <c r="D543" s="83"/>
      <c r="L543" s="75"/>
      <c r="R543" s="67"/>
      <c r="X543" s="75"/>
      <c r="AF543" s="75"/>
      <c r="AL543" s="75"/>
      <c r="AN543" s="67"/>
    </row>
    <row r="544" ht="15.75" customHeight="1">
      <c r="C544" s="66"/>
      <c r="D544" s="83"/>
      <c r="L544" s="75"/>
      <c r="R544" s="67"/>
      <c r="X544" s="75"/>
      <c r="AF544" s="75"/>
      <c r="AL544" s="75"/>
      <c r="AN544" s="67"/>
    </row>
    <row r="545" ht="15.75" customHeight="1">
      <c r="C545" s="66"/>
      <c r="D545" s="83"/>
      <c r="L545" s="75"/>
      <c r="R545" s="67"/>
      <c r="X545" s="75"/>
      <c r="AF545" s="75"/>
      <c r="AL545" s="75"/>
      <c r="AN545" s="67"/>
    </row>
    <row r="546" ht="15.75" customHeight="1">
      <c r="C546" s="66"/>
      <c r="D546" s="83"/>
      <c r="L546" s="75"/>
      <c r="R546" s="67"/>
      <c r="X546" s="75"/>
      <c r="AF546" s="75"/>
      <c r="AL546" s="75"/>
      <c r="AN546" s="67"/>
    </row>
    <row r="547" ht="15.75" customHeight="1">
      <c r="C547" s="66"/>
      <c r="D547" s="83"/>
      <c r="L547" s="75"/>
      <c r="R547" s="67"/>
      <c r="X547" s="75"/>
      <c r="AF547" s="75"/>
      <c r="AL547" s="75"/>
      <c r="AN547" s="67"/>
    </row>
    <row r="548" ht="15.75" customHeight="1">
      <c r="C548" s="66"/>
      <c r="D548" s="83"/>
      <c r="L548" s="75"/>
      <c r="R548" s="67"/>
      <c r="X548" s="75"/>
      <c r="AF548" s="75"/>
      <c r="AL548" s="75"/>
      <c r="AN548" s="67"/>
    </row>
    <row r="549" ht="15.75" customHeight="1">
      <c r="C549" s="66"/>
      <c r="D549" s="83"/>
      <c r="L549" s="75"/>
      <c r="R549" s="67"/>
      <c r="X549" s="75"/>
      <c r="AF549" s="75"/>
      <c r="AL549" s="75"/>
      <c r="AN549" s="67"/>
    </row>
    <row r="550" ht="15.75" customHeight="1">
      <c r="C550" s="66"/>
      <c r="D550" s="83"/>
      <c r="L550" s="75"/>
      <c r="R550" s="67"/>
      <c r="X550" s="75"/>
      <c r="AF550" s="75"/>
      <c r="AL550" s="75"/>
      <c r="AN550" s="67"/>
    </row>
    <row r="551" ht="15.75" customHeight="1">
      <c r="C551" s="66"/>
      <c r="D551" s="83"/>
      <c r="L551" s="75"/>
      <c r="R551" s="67"/>
      <c r="X551" s="75"/>
      <c r="AF551" s="75"/>
      <c r="AL551" s="75"/>
      <c r="AN551" s="67"/>
    </row>
    <row r="552" ht="15.75" customHeight="1">
      <c r="C552" s="66"/>
      <c r="D552" s="83"/>
      <c r="L552" s="75"/>
      <c r="R552" s="67"/>
      <c r="X552" s="75"/>
      <c r="AF552" s="75"/>
      <c r="AL552" s="75"/>
      <c r="AN552" s="67"/>
    </row>
    <row r="553" ht="15.75" customHeight="1">
      <c r="C553" s="66"/>
      <c r="D553" s="83"/>
      <c r="L553" s="75"/>
      <c r="R553" s="67"/>
      <c r="X553" s="75"/>
      <c r="AF553" s="75"/>
      <c r="AL553" s="75"/>
      <c r="AN553" s="67"/>
    </row>
    <row r="554" ht="15.75" customHeight="1">
      <c r="C554" s="66"/>
      <c r="D554" s="83"/>
      <c r="L554" s="75"/>
      <c r="R554" s="67"/>
      <c r="X554" s="75"/>
      <c r="AF554" s="75"/>
      <c r="AL554" s="75"/>
      <c r="AN554" s="67"/>
    </row>
    <row r="555" ht="15.75" customHeight="1">
      <c r="C555" s="66"/>
      <c r="D555" s="83"/>
      <c r="L555" s="75"/>
      <c r="R555" s="67"/>
      <c r="X555" s="75"/>
      <c r="AF555" s="75"/>
      <c r="AL555" s="75"/>
      <c r="AN555" s="67"/>
    </row>
    <row r="556" ht="15.75" customHeight="1">
      <c r="C556" s="66"/>
      <c r="D556" s="83"/>
      <c r="L556" s="75"/>
      <c r="R556" s="67"/>
      <c r="X556" s="75"/>
      <c r="AF556" s="75"/>
      <c r="AL556" s="75"/>
      <c r="AN556" s="67"/>
    </row>
    <row r="557" ht="15.75" customHeight="1">
      <c r="C557" s="66"/>
      <c r="D557" s="83"/>
      <c r="L557" s="75"/>
      <c r="R557" s="67"/>
      <c r="X557" s="75"/>
      <c r="AF557" s="75"/>
      <c r="AL557" s="75"/>
      <c r="AN557" s="67"/>
    </row>
    <row r="558" ht="15.75" customHeight="1">
      <c r="C558" s="66"/>
      <c r="D558" s="83"/>
      <c r="L558" s="75"/>
      <c r="R558" s="67"/>
      <c r="X558" s="75"/>
      <c r="AF558" s="75"/>
      <c r="AL558" s="75"/>
      <c r="AN558" s="67"/>
    </row>
    <row r="559" ht="15.75" customHeight="1">
      <c r="C559" s="66"/>
      <c r="D559" s="83"/>
      <c r="L559" s="75"/>
      <c r="R559" s="67"/>
      <c r="X559" s="75"/>
      <c r="AF559" s="75"/>
      <c r="AL559" s="75"/>
      <c r="AN559" s="67"/>
    </row>
    <row r="560" ht="15.75" customHeight="1">
      <c r="C560" s="66"/>
      <c r="D560" s="83"/>
      <c r="L560" s="75"/>
      <c r="R560" s="67"/>
      <c r="X560" s="75"/>
      <c r="AF560" s="75"/>
      <c r="AL560" s="75"/>
      <c r="AN560" s="67"/>
    </row>
    <row r="561" ht="15.75" customHeight="1">
      <c r="C561" s="66"/>
      <c r="D561" s="83"/>
      <c r="L561" s="75"/>
      <c r="R561" s="67"/>
      <c r="X561" s="75"/>
      <c r="AF561" s="75"/>
      <c r="AL561" s="75"/>
      <c r="AN561" s="67"/>
    </row>
    <row r="562" ht="15.75" customHeight="1">
      <c r="C562" s="66"/>
      <c r="D562" s="83"/>
      <c r="L562" s="75"/>
      <c r="R562" s="67"/>
      <c r="X562" s="75"/>
      <c r="AF562" s="75"/>
      <c r="AL562" s="75"/>
      <c r="AN562" s="67"/>
    </row>
    <row r="563" ht="15.75" customHeight="1">
      <c r="C563" s="66"/>
      <c r="D563" s="83"/>
      <c r="L563" s="75"/>
      <c r="R563" s="67"/>
      <c r="X563" s="75"/>
      <c r="AF563" s="75"/>
      <c r="AL563" s="75"/>
      <c r="AN563" s="67"/>
    </row>
    <row r="564" ht="15.75" customHeight="1">
      <c r="C564" s="66"/>
      <c r="D564" s="83"/>
      <c r="L564" s="75"/>
      <c r="R564" s="67"/>
      <c r="X564" s="75"/>
      <c r="AF564" s="75"/>
      <c r="AL564" s="75"/>
      <c r="AN564" s="67"/>
    </row>
    <row r="565" ht="15.75" customHeight="1">
      <c r="C565" s="66"/>
      <c r="D565" s="83"/>
      <c r="L565" s="75"/>
      <c r="R565" s="67"/>
      <c r="X565" s="75"/>
      <c r="AF565" s="75"/>
      <c r="AL565" s="75"/>
      <c r="AN565" s="67"/>
    </row>
    <row r="566" ht="15.75" customHeight="1">
      <c r="C566" s="66"/>
      <c r="D566" s="83"/>
      <c r="L566" s="75"/>
      <c r="R566" s="67"/>
      <c r="X566" s="75"/>
      <c r="AF566" s="75"/>
      <c r="AL566" s="75"/>
      <c r="AN566" s="67"/>
    </row>
    <row r="567" ht="15.75" customHeight="1">
      <c r="C567" s="66"/>
      <c r="D567" s="83"/>
      <c r="L567" s="75"/>
      <c r="R567" s="67"/>
      <c r="X567" s="75"/>
      <c r="AF567" s="75"/>
      <c r="AL567" s="75"/>
      <c r="AN567" s="67"/>
    </row>
    <row r="568" ht="15.75" customHeight="1">
      <c r="C568" s="66"/>
      <c r="D568" s="83"/>
      <c r="L568" s="75"/>
      <c r="R568" s="67"/>
      <c r="X568" s="75"/>
      <c r="AF568" s="75"/>
      <c r="AL568" s="75"/>
      <c r="AN568" s="67"/>
    </row>
    <row r="569" ht="15.75" customHeight="1">
      <c r="C569" s="66"/>
      <c r="D569" s="83"/>
      <c r="L569" s="75"/>
      <c r="R569" s="67"/>
      <c r="X569" s="75"/>
      <c r="AF569" s="75"/>
      <c r="AL569" s="75"/>
      <c r="AN569" s="67"/>
    </row>
    <row r="570" ht="15.75" customHeight="1">
      <c r="C570" s="66"/>
      <c r="D570" s="83"/>
      <c r="L570" s="75"/>
      <c r="R570" s="67"/>
      <c r="X570" s="75"/>
      <c r="AF570" s="75"/>
      <c r="AL570" s="75"/>
      <c r="AN570" s="67"/>
    </row>
    <row r="571" ht="15.75" customHeight="1">
      <c r="C571" s="66"/>
      <c r="D571" s="83"/>
      <c r="L571" s="75"/>
      <c r="R571" s="67"/>
      <c r="X571" s="75"/>
      <c r="AF571" s="75"/>
      <c r="AL571" s="75"/>
      <c r="AN571" s="67"/>
    </row>
    <row r="572" ht="15.75" customHeight="1">
      <c r="C572" s="66"/>
      <c r="D572" s="83"/>
      <c r="L572" s="75"/>
      <c r="R572" s="67"/>
      <c r="X572" s="75"/>
      <c r="AF572" s="75"/>
      <c r="AL572" s="75"/>
      <c r="AN572" s="67"/>
    </row>
    <row r="573" ht="15.75" customHeight="1">
      <c r="C573" s="66"/>
      <c r="D573" s="83"/>
      <c r="L573" s="75"/>
      <c r="R573" s="67"/>
      <c r="X573" s="75"/>
      <c r="AF573" s="75"/>
      <c r="AL573" s="75"/>
      <c r="AN573" s="67"/>
    </row>
    <row r="574" ht="15.75" customHeight="1">
      <c r="C574" s="66"/>
      <c r="D574" s="83"/>
      <c r="L574" s="75"/>
      <c r="R574" s="67"/>
      <c r="X574" s="75"/>
      <c r="AF574" s="75"/>
      <c r="AL574" s="75"/>
      <c r="AN574" s="67"/>
    </row>
    <row r="575" ht="15.75" customHeight="1">
      <c r="C575" s="66"/>
      <c r="D575" s="83"/>
      <c r="L575" s="75"/>
      <c r="R575" s="67"/>
      <c r="X575" s="75"/>
      <c r="AF575" s="75"/>
      <c r="AL575" s="75"/>
      <c r="AN575" s="67"/>
    </row>
    <row r="576" ht="15.75" customHeight="1">
      <c r="C576" s="66"/>
      <c r="D576" s="83"/>
      <c r="L576" s="75"/>
      <c r="R576" s="67"/>
      <c r="X576" s="75"/>
      <c r="AF576" s="75"/>
      <c r="AL576" s="75"/>
      <c r="AN576" s="67"/>
    </row>
    <row r="577" ht="15.75" customHeight="1">
      <c r="C577" s="66"/>
      <c r="D577" s="83"/>
      <c r="L577" s="75"/>
      <c r="R577" s="67"/>
      <c r="X577" s="75"/>
      <c r="AF577" s="75"/>
      <c r="AL577" s="75"/>
      <c r="AN577" s="67"/>
    </row>
    <row r="578" ht="15.75" customHeight="1">
      <c r="C578" s="66"/>
      <c r="D578" s="83"/>
      <c r="L578" s="75"/>
      <c r="R578" s="67"/>
      <c r="X578" s="75"/>
      <c r="AF578" s="75"/>
      <c r="AL578" s="75"/>
      <c r="AN578" s="67"/>
    </row>
    <row r="579" ht="15.75" customHeight="1">
      <c r="C579" s="66"/>
      <c r="D579" s="83"/>
      <c r="L579" s="75"/>
      <c r="R579" s="67"/>
      <c r="X579" s="75"/>
      <c r="AF579" s="75"/>
      <c r="AL579" s="75"/>
      <c r="AN579" s="67"/>
    </row>
    <row r="580" ht="15.75" customHeight="1">
      <c r="C580" s="66"/>
      <c r="D580" s="83"/>
      <c r="L580" s="75"/>
      <c r="R580" s="67"/>
      <c r="X580" s="75"/>
      <c r="AF580" s="75"/>
      <c r="AL580" s="75"/>
      <c r="AN580" s="67"/>
    </row>
    <row r="581" ht="15.75" customHeight="1">
      <c r="C581" s="66"/>
      <c r="D581" s="83"/>
      <c r="L581" s="75"/>
      <c r="R581" s="67"/>
      <c r="X581" s="75"/>
      <c r="AF581" s="75"/>
      <c r="AL581" s="75"/>
      <c r="AN581" s="67"/>
    </row>
    <row r="582" ht="15.75" customHeight="1">
      <c r="C582" s="66"/>
      <c r="D582" s="83"/>
      <c r="L582" s="75"/>
      <c r="R582" s="67"/>
      <c r="X582" s="75"/>
      <c r="AF582" s="75"/>
      <c r="AL582" s="75"/>
      <c r="AN582" s="67"/>
    </row>
    <row r="583" ht="15.75" customHeight="1">
      <c r="C583" s="66"/>
      <c r="D583" s="83"/>
      <c r="L583" s="75"/>
      <c r="R583" s="67"/>
      <c r="X583" s="75"/>
      <c r="AF583" s="75"/>
      <c r="AL583" s="75"/>
      <c r="AN583" s="67"/>
    </row>
    <row r="584" ht="15.75" customHeight="1">
      <c r="C584" s="66"/>
      <c r="D584" s="83"/>
      <c r="L584" s="75"/>
      <c r="R584" s="67"/>
      <c r="X584" s="75"/>
      <c r="AF584" s="75"/>
      <c r="AL584" s="75"/>
      <c r="AN584" s="67"/>
    </row>
    <row r="585" ht="15.75" customHeight="1">
      <c r="C585" s="66"/>
      <c r="D585" s="83"/>
      <c r="L585" s="75"/>
      <c r="R585" s="67"/>
      <c r="X585" s="75"/>
      <c r="AF585" s="75"/>
      <c r="AL585" s="75"/>
      <c r="AN585" s="67"/>
    </row>
    <row r="586" ht="15.75" customHeight="1">
      <c r="C586" s="66"/>
      <c r="D586" s="83"/>
      <c r="L586" s="75"/>
      <c r="R586" s="67"/>
      <c r="X586" s="75"/>
      <c r="AF586" s="75"/>
      <c r="AL586" s="75"/>
      <c r="AN586" s="67"/>
    </row>
    <row r="587" ht="15.75" customHeight="1">
      <c r="C587" s="66"/>
      <c r="D587" s="83"/>
      <c r="L587" s="75"/>
      <c r="R587" s="67"/>
      <c r="X587" s="75"/>
      <c r="AF587" s="75"/>
      <c r="AL587" s="75"/>
      <c r="AN587" s="67"/>
    </row>
    <row r="588" ht="15.75" customHeight="1">
      <c r="C588" s="66"/>
      <c r="D588" s="83"/>
      <c r="L588" s="75"/>
      <c r="R588" s="67"/>
      <c r="X588" s="75"/>
      <c r="AF588" s="75"/>
      <c r="AL588" s="75"/>
      <c r="AN588" s="67"/>
    </row>
    <row r="589" ht="15.75" customHeight="1">
      <c r="C589" s="66"/>
      <c r="D589" s="83"/>
      <c r="L589" s="75"/>
      <c r="R589" s="67"/>
      <c r="X589" s="75"/>
      <c r="AF589" s="75"/>
      <c r="AL589" s="75"/>
      <c r="AN589" s="67"/>
    </row>
    <row r="590" ht="15.75" customHeight="1">
      <c r="C590" s="66"/>
      <c r="D590" s="83"/>
      <c r="L590" s="75"/>
      <c r="R590" s="67"/>
      <c r="X590" s="75"/>
      <c r="AF590" s="75"/>
      <c r="AL590" s="75"/>
      <c r="AN590" s="67"/>
    </row>
    <row r="591" ht="15.75" customHeight="1">
      <c r="C591" s="66"/>
      <c r="D591" s="83"/>
      <c r="L591" s="75"/>
      <c r="R591" s="67"/>
      <c r="X591" s="75"/>
      <c r="AF591" s="75"/>
      <c r="AL591" s="75"/>
      <c r="AN591" s="67"/>
    </row>
    <row r="592" ht="15.75" customHeight="1">
      <c r="C592" s="66"/>
      <c r="D592" s="83"/>
      <c r="L592" s="75"/>
      <c r="R592" s="67"/>
      <c r="X592" s="75"/>
      <c r="AF592" s="75"/>
      <c r="AL592" s="75"/>
      <c r="AN592" s="67"/>
    </row>
    <row r="593" ht="15.75" customHeight="1">
      <c r="C593" s="66"/>
      <c r="D593" s="83"/>
      <c r="L593" s="75"/>
      <c r="R593" s="67"/>
      <c r="X593" s="75"/>
      <c r="AF593" s="75"/>
      <c r="AL593" s="75"/>
      <c r="AN593" s="67"/>
    </row>
    <row r="594" ht="15.75" customHeight="1">
      <c r="C594" s="66"/>
      <c r="D594" s="83"/>
      <c r="L594" s="75"/>
      <c r="R594" s="67"/>
      <c r="X594" s="75"/>
      <c r="AF594" s="75"/>
      <c r="AL594" s="75"/>
      <c r="AN594" s="67"/>
    </row>
    <row r="595" ht="15.75" customHeight="1">
      <c r="C595" s="66"/>
      <c r="D595" s="83"/>
      <c r="L595" s="75"/>
      <c r="R595" s="67"/>
      <c r="X595" s="75"/>
      <c r="AF595" s="75"/>
      <c r="AL595" s="75"/>
      <c r="AN595" s="67"/>
    </row>
    <row r="596" ht="15.75" customHeight="1">
      <c r="C596" s="66"/>
      <c r="D596" s="83"/>
      <c r="L596" s="75"/>
      <c r="R596" s="67"/>
      <c r="X596" s="75"/>
      <c r="AF596" s="75"/>
      <c r="AL596" s="75"/>
      <c r="AN596" s="67"/>
    </row>
    <row r="597" ht="15.75" customHeight="1">
      <c r="C597" s="66"/>
      <c r="D597" s="83"/>
      <c r="L597" s="75"/>
      <c r="R597" s="67"/>
      <c r="X597" s="75"/>
      <c r="AF597" s="75"/>
      <c r="AL597" s="75"/>
      <c r="AN597" s="67"/>
    </row>
    <row r="598" ht="15.75" customHeight="1">
      <c r="C598" s="66"/>
      <c r="D598" s="83"/>
      <c r="L598" s="75"/>
      <c r="R598" s="67"/>
      <c r="X598" s="75"/>
      <c r="AF598" s="75"/>
      <c r="AL598" s="75"/>
      <c r="AN598" s="67"/>
    </row>
    <row r="599" ht="15.75" customHeight="1">
      <c r="C599" s="66"/>
      <c r="D599" s="83"/>
      <c r="L599" s="75"/>
      <c r="R599" s="67"/>
      <c r="X599" s="75"/>
      <c r="AF599" s="75"/>
      <c r="AL599" s="75"/>
      <c r="AN599" s="67"/>
    </row>
    <row r="600" ht="15.75" customHeight="1">
      <c r="C600" s="66"/>
      <c r="D600" s="83"/>
      <c r="L600" s="75"/>
      <c r="R600" s="67"/>
      <c r="X600" s="75"/>
      <c r="AF600" s="75"/>
      <c r="AL600" s="75"/>
      <c r="AN600" s="67"/>
    </row>
    <row r="601" ht="15.75" customHeight="1">
      <c r="C601" s="66"/>
      <c r="D601" s="83"/>
      <c r="L601" s="75"/>
      <c r="R601" s="67"/>
      <c r="X601" s="75"/>
      <c r="AF601" s="75"/>
      <c r="AL601" s="75"/>
      <c r="AN601" s="67"/>
    </row>
    <row r="602" ht="15.75" customHeight="1">
      <c r="C602" s="66"/>
      <c r="D602" s="83"/>
      <c r="L602" s="75"/>
      <c r="R602" s="67"/>
      <c r="X602" s="75"/>
      <c r="AF602" s="75"/>
      <c r="AL602" s="75"/>
      <c r="AN602" s="67"/>
    </row>
    <row r="603" ht="15.75" customHeight="1">
      <c r="C603" s="66"/>
      <c r="D603" s="83"/>
      <c r="L603" s="75"/>
      <c r="R603" s="67"/>
      <c r="X603" s="75"/>
      <c r="AF603" s="75"/>
      <c r="AL603" s="75"/>
      <c r="AN603" s="67"/>
    </row>
    <row r="604" ht="15.75" customHeight="1">
      <c r="C604" s="66"/>
      <c r="D604" s="83"/>
      <c r="L604" s="75"/>
      <c r="R604" s="67"/>
      <c r="X604" s="75"/>
      <c r="AF604" s="75"/>
      <c r="AL604" s="75"/>
      <c r="AN604" s="67"/>
    </row>
    <row r="605" ht="15.75" customHeight="1">
      <c r="C605" s="66"/>
      <c r="D605" s="83"/>
      <c r="L605" s="75"/>
      <c r="R605" s="67"/>
      <c r="X605" s="75"/>
      <c r="AF605" s="75"/>
      <c r="AL605" s="75"/>
      <c r="AN605" s="67"/>
    </row>
    <row r="606" ht="15.75" customHeight="1">
      <c r="C606" s="66"/>
      <c r="D606" s="83"/>
      <c r="L606" s="75"/>
      <c r="R606" s="67"/>
      <c r="X606" s="75"/>
      <c r="AF606" s="75"/>
      <c r="AL606" s="75"/>
      <c r="AN606" s="67"/>
    </row>
    <row r="607" ht="15.75" customHeight="1">
      <c r="C607" s="66"/>
      <c r="D607" s="83"/>
      <c r="L607" s="75"/>
      <c r="R607" s="67"/>
      <c r="X607" s="75"/>
      <c r="AF607" s="75"/>
      <c r="AL607" s="75"/>
      <c r="AN607" s="67"/>
    </row>
    <row r="608" ht="15.75" customHeight="1">
      <c r="C608" s="66"/>
      <c r="D608" s="83"/>
      <c r="L608" s="75"/>
      <c r="R608" s="67"/>
      <c r="X608" s="75"/>
      <c r="AF608" s="75"/>
      <c r="AL608" s="75"/>
      <c r="AN608" s="67"/>
    </row>
    <row r="609" ht="15.75" customHeight="1">
      <c r="C609" s="66"/>
      <c r="D609" s="83"/>
      <c r="L609" s="75"/>
      <c r="R609" s="67"/>
      <c r="X609" s="75"/>
      <c r="AF609" s="75"/>
      <c r="AL609" s="75"/>
      <c r="AN609" s="67"/>
    </row>
    <row r="610" ht="15.75" customHeight="1">
      <c r="C610" s="66"/>
      <c r="D610" s="83"/>
      <c r="L610" s="75"/>
      <c r="R610" s="67"/>
      <c r="X610" s="75"/>
      <c r="AF610" s="75"/>
      <c r="AL610" s="75"/>
      <c r="AN610" s="67"/>
    </row>
    <row r="611" ht="15.75" customHeight="1">
      <c r="C611" s="66"/>
      <c r="D611" s="83"/>
      <c r="L611" s="75"/>
      <c r="R611" s="67"/>
      <c r="X611" s="75"/>
      <c r="AF611" s="75"/>
      <c r="AL611" s="75"/>
      <c r="AN611" s="67"/>
    </row>
    <row r="612" ht="15.75" customHeight="1">
      <c r="C612" s="66"/>
      <c r="D612" s="83"/>
      <c r="L612" s="75"/>
      <c r="R612" s="67"/>
      <c r="X612" s="75"/>
      <c r="AF612" s="75"/>
      <c r="AL612" s="75"/>
      <c r="AN612" s="67"/>
    </row>
    <row r="613" ht="15.75" customHeight="1">
      <c r="C613" s="66"/>
      <c r="D613" s="83"/>
      <c r="L613" s="75"/>
      <c r="R613" s="67"/>
      <c r="X613" s="75"/>
      <c r="AF613" s="75"/>
      <c r="AL613" s="75"/>
      <c r="AN613" s="67"/>
    </row>
    <row r="614" ht="15.75" customHeight="1">
      <c r="C614" s="66"/>
      <c r="D614" s="83"/>
      <c r="L614" s="75"/>
      <c r="R614" s="67"/>
      <c r="X614" s="75"/>
      <c r="AF614" s="75"/>
      <c r="AL614" s="75"/>
      <c r="AN614" s="67"/>
    </row>
    <row r="615" ht="15.75" customHeight="1">
      <c r="C615" s="66"/>
      <c r="D615" s="83"/>
      <c r="L615" s="75"/>
      <c r="R615" s="67"/>
      <c r="X615" s="75"/>
      <c r="AF615" s="75"/>
      <c r="AL615" s="75"/>
      <c r="AN615" s="67"/>
    </row>
    <row r="616" ht="15.75" customHeight="1">
      <c r="C616" s="66"/>
      <c r="D616" s="83"/>
      <c r="L616" s="75"/>
      <c r="R616" s="67"/>
      <c r="X616" s="75"/>
      <c r="AF616" s="75"/>
      <c r="AL616" s="75"/>
      <c r="AN616" s="67"/>
    </row>
    <row r="617" ht="15.75" customHeight="1">
      <c r="C617" s="66"/>
      <c r="D617" s="83"/>
      <c r="L617" s="75"/>
      <c r="R617" s="67"/>
      <c r="X617" s="75"/>
      <c r="AF617" s="75"/>
      <c r="AL617" s="75"/>
      <c r="AN617" s="67"/>
    </row>
    <row r="618" ht="15.75" customHeight="1">
      <c r="C618" s="66"/>
      <c r="D618" s="83"/>
      <c r="L618" s="75"/>
      <c r="R618" s="67"/>
      <c r="X618" s="75"/>
      <c r="AF618" s="75"/>
      <c r="AL618" s="75"/>
      <c r="AN618" s="67"/>
    </row>
    <row r="619" ht="15.75" customHeight="1">
      <c r="C619" s="66"/>
      <c r="D619" s="83"/>
      <c r="L619" s="75"/>
      <c r="R619" s="67"/>
      <c r="X619" s="75"/>
      <c r="AF619" s="75"/>
      <c r="AL619" s="75"/>
      <c r="AN619" s="67"/>
    </row>
    <row r="620" ht="15.75" customHeight="1">
      <c r="C620" s="66"/>
      <c r="D620" s="83"/>
      <c r="L620" s="75"/>
      <c r="R620" s="67"/>
      <c r="X620" s="75"/>
      <c r="AF620" s="75"/>
      <c r="AL620" s="75"/>
      <c r="AN620" s="67"/>
    </row>
    <row r="621" ht="15.75" customHeight="1">
      <c r="C621" s="66"/>
      <c r="D621" s="83"/>
      <c r="L621" s="75"/>
      <c r="R621" s="67"/>
      <c r="X621" s="75"/>
      <c r="AF621" s="75"/>
      <c r="AL621" s="75"/>
      <c r="AN621" s="67"/>
    </row>
    <row r="622" ht="15.75" customHeight="1">
      <c r="C622" s="66"/>
      <c r="D622" s="83"/>
      <c r="L622" s="75"/>
      <c r="R622" s="67"/>
      <c r="X622" s="75"/>
      <c r="AF622" s="75"/>
      <c r="AL622" s="75"/>
      <c r="AN622" s="67"/>
    </row>
    <row r="623" ht="15.75" customHeight="1">
      <c r="C623" s="66"/>
      <c r="D623" s="83"/>
      <c r="L623" s="75"/>
      <c r="R623" s="67"/>
      <c r="X623" s="75"/>
      <c r="AF623" s="75"/>
      <c r="AL623" s="75"/>
      <c r="AN623" s="67"/>
    </row>
    <row r="624" ht="15.75" customHeight="1">
      <c r="C624" s="66"/>
      <c r="D624" s="83"/>
      <c r="L624" s="75"/>
      <c r="R624" s="67"/>
      <c r="X624" s="75"/>
      <c r="AF624" s="75"/>
      <c r="AL624" s="75"/>
      <c r="AN624" s="67"/>
    </row>
    <row r="625" ht="15.75" customHeight="1">
      <c r="C625" s="66"/>
      <c r="D625" s="83"/>
      <c r="L625" s="75"/>
      <c r="R625" s="67"/>
      <c r="X625" s="75"/>
      <c r="AF625" s="75"/>
      <c r="AL625" s="75"/>
      <c r="AN625" s="67"/>
    </row>
    <row r="626" ht="15.75" customHeight="1">
      <c r="C626" s="66"/>
      <c r="D626" s="83"/>
      <c r="L626" s="75"/>
      <c r="R626" s="67"/>
      <c r="X626" s="75"/>
      <c r="AF626" s="75"/>
      <c r="AL626" s="75"/>
      <c r="AN626" s="67"/>
    </row>
    <row r="627" ht="15.75" customHeight="1">
      <c r="C627" s="66"/>
      <c r="D627" s="83"/>
      <c r="L627" s="75"/>
      <c r="R627" s="67"/>
      <c r="X627" s="75"/>
      <c r="AF627" s="75"/>
      <c r="AL627" s="75"/>
      <c r="AN627" s="67"/>
    </row>
    <row r="628" ht="15.75" customHeight="1">
      <c r="C628" s="66"/>
      <c r="D628" s="83"/>
      <c r="L628" s="75"/>
      <c r="R628" s="67"/>
      <c r="X628" s="75"/>
      <c r="AF628" s="75"/>
      <c r="AL628" s="75"/>
      <c r="AN628" s="67"/>
    </row>
    <row r="629" ht="15.75" customHeight="1">
      <c r="C629" s="66"/>
      <c r="D629" s="83"/>
      <c r="L629" s="75"/>
      <c r="R629" s="67"/>
      <c r="X629" s="75"/>
      <c r="AF629" s="75"/>
      <c r="AL629" s="75"/>
      <c r="AN629" s="67"/>
    </row>
    <row r="630" ht="15.75" customHeight="1">
      <c r="C630" s="66"/>
      <c r="D630" s="83"/>
      <c r="L630" s="75"/>
      <c r="R630" s="67"/>
      <c r="X630" s="75"/>
      <c r="AF630" s="75"/>
      <c r="AL630" s="75"/>
      <c r="AN630" s="67"/>
    </row>
    <row r="631" ht="15.75" customHeight="1">
      <c r="C631" s="66"/>
      <c r="D631" s="83"/>
      <c r="L631" s="75"/>
      <c r="R631" s="67"/>
      <c r="X631" s="75"/>
      <c r="AF631" s="75"/>
      <c r="AL631" s="75"/>
      <c r="AN631" s="67"/>
    </row>
    <row r="632" ht="15.75" customHeight="1">
      <c r="C632" s="66"/>
      <c r="D632" s="83"/>
      <c r="L632" s="75"/>
      <c r="R632" s="67"/>
      <c r="X632" s="75"/>
      <c r="AF632" s="75"/>
      <c r="AL632" s="75"/>
      <c r="AN632" s="67"/>
    </row>
    <row r="633" ht="15.75" customHeight="1">
      <c r="C633" s="66"/>
      <c r="D633" s="83"/>
      <c r="L633" s="75"/>
      <c r="R633" s="67"/>
      <c r="X633" s="75"/>
      <c r="AF633" s="75"/>
      <c r="AL633" s="75"/>
      <c r="AN633" s="67"/>
    </row>
    <row r="634" ht="15.75" customHeight="1">
      <c r="C634" s="66"/>
      <c r="D634" s="83"/>
      <c r="L634" s="75"/>
      <c r="R634" s="67"/>
      <c r="X634" s="75"/>
      <c r="AF634" s="75"/>
      <c r="AL634" s="75"/>
      <c r="AN634" s="67"/>
    </row>
    <row r="635" ht="15.75" customHeight="1">
      <c r="C635" s="66"/>
      <c r="D635" s="83"/>
      <c r="L635" s="75"/>
      <c r="R635" s="67"/>
      <c r="X635" s="75"/>
      <c r="AF635" s="75"/>
      <c r="AL635" s="75"/>
      <c r="AN635" s="67"/>
    </row>
    <row r="636" ht="15.75" customHeight="1">
      <c r="C636" s="66"/>
      <c r="D636" s="83"/>
      <c r="L636" s="75"/>
      <c r="R636" s="67"/>
      <c r="X636" s="75"/>
      <c r="AF636" s="75"/>
      <c r="AL636" s="75"/>
      <c r="AN636" s="67"/>
    </row>
    <row r="637" ht="15.75" customHeight="1">
      <c r="C637" s="66"/>
      <c r="D637" s="83"/>
      <c r="L637" s="75"/>
      <c r="R637" s="67"/>
      <c r="X637" s="75"/>
      <c r="AF637" s="75"/>
      <c r="AL637" s="75"/>
      <c r="AN637" s="67"/>
    </row>
    <row r="638" ht="15.75" customHeight="1">
      <c r="C638" s="66"/>
      <c r="D638" s="83"/>
      <c r="L638" s="75"/>
      <c r="R638" s="67"/>
      <c r="X638" s="75"/>
      <c r="AF638" s="75"/>
      <c r="AL638" s="75"/>
      <c r="AN638" s="67"/>
    </row>
    <row r="639" ht="15.75" customHeight="1">
      <c r="C639" s="66"/>
      <c r="D639" s="83"/>
      <c r="L639" s="75"/>
      <c r="R639" s="67"/>
      <c r="X639" s="75"/>
      <c r="AF639" s="75"/>
      <c r="AL639" s="75"/>
      <c r="AN639" s="67"/>
    </row>
    <row r="640" ht="15.75" customHeight="1">
      <c r="C640" s="66"/>
      <c r="D640" s="83"/>
      <c r="L640" s="75"/>
      <c r="R640" s="67"/>
      <c r="X640" s="75"/>
      <c r="AF640" s="75"/>
      <c r="AL640" s="75"/>
      <c r="AN640" s="67"/>
    </row>
    <row r="641" ht="15.75" customHeight="1">
      <c r="C641" s="66"/>
      <c r="D641" s="83"/>
      <c r="L641" s="75"/>
      <c r="R641" s="67"/>
      <c r="X641" s="75"/>
      <c r="AF641" s="75"/>
      <c r="AL641" s="75"/>
      <c r="AN641" s="67"/>
    </row>
    <row r="642" ht="15.75" customHeight="1">
      <c r="C642" s="66"/>
      <c r="D642" s="83"/>
      <c r="L642" s="75"/>
      <c r="R642" s="67"/>
      <c r="X642" s="75"/>
      <c r="AF642" s="75"/>
      <c r="AL642" s="75"/>
      <c r="AN642" s="67"/>
    </row>
    <row r="643" ht="15.75" customHeight="1">
      <c r="C643" s="66"/>
      <c r="D643" s="83"/>
      <c r="L643" s="75"/>
      <c r="R643" s="67"/>
      <c r="X643" s="75"/>
      <c r="AF643" s="75"/>
      <c r="AL643" s="75"/>
      <c r="AN643" s="67"/>
    </row>
    <row r="644" ht="15.75" customHeight="1">
      <c r="C644" s="66"/>
      <c r="D644" s="83"/>
      <c r="L644" s="75"/>
      <c r="R644" s="67"/>
      <c r="X644" s="75"/>
      <c r="AF644" s="75"/>
      <c r="AL644" s="75"/>
      <c r="AN644" s="67"/>
    </row>
    <row r="645" ht="15.75" customHeight="1">
      <c r="C645" s="66"/>
      <c r="D645" s="83"/>
      <c r="L645" s="75"/>
      <c r="R645" s="67"/>
      <c r="X645" s="75"/>
      <c r="AF645" s="75"/>
      <c r="AL645" s="75"/>
      <c r="AN645" s="67"/>
    </row>
    <row r="646" ht="15.75" customHeight="1">
      <c r="C646" s="66"/>
      <c r="D646" s="83"/>
      <c r="L646" s="75"/>
      <c r="R646" s="67"/>
      <c r="X646" s="75"/>
      <c r="AF646" s="75"/>
      <c r="AL646" s="75"/>
      <c r="AN646" s="67"/>
    </row>
    <row r="647" ht="15.75" customHeight="1">
      <c r="C647" s="66"/>
      <c r="D647" s="83"/>
      <c r="L647" s="75"/>
      <c r="R647" s="67"/>
      <c r="X647" s="75"/>
      <c r="AF647" s="75"/>
      <c r="AL647" s="75"/>
      <c r="AN647" s="67"/>
    </row>
    <row r="648" ht="15.75" customHeight="1">
      <c r="C648" s="66"/>
      <c r="D648" s="83"/>
      <c r="L648" s="75"/>
      <c r="R648" s="67"/>
      <c r="X648" s="75"/>
      <c r="AF648" s="75"/>
      <c r="AL648" s="75"/>
      <c r="AN648" s="67"/>
    </row>
    <row r="649" ht="15.75" customHeight="1">
      <c r="C649" s="66"/>
      <c r="D649" s="83"/>
      <c r="L649" s="75"/>
      <c r="R649" s="67"/>
      <c r="X649" s="75"/>
      <c r="AF649" s="75"/>
      <c r="AL649" s="75"/>
      <c r="AN649" s="67"/>
    </row>
    <row r="650" ht="15.75" customHeight="1">
      <c r="C650" s="66"/>
      <c r="D650" s="83"/>
      <c r="L650" s="75"/>
      <c r="R650" s="67"/>
      <c r="X650" s="75"/>
      <c r="AF650" s="75"/>
      <c r="AL650" s="75"/>
      <c r="AN650" s="67"/>
    </row>
    <row r="651" ht="15.75" customHeight="1">
      <c r="C651" s="66"/>
      <c r="D651" s="83"/>
      <c r="L651" s="75"/>
      <c r="R651" s="67"/>
      <c r="X651" s="75"/>
      <c r="AF651" s="75"/>
      <c r="AL651" s="75"/>
      <c r="AN651" s="67"/>
    </row>
    <row r="652" ht="15.75" customHeight="1">
      <c r="C652" s="66"/>
      <c r="D652" s="83"/>
      <c r="L652" s="75"/>
      <c r="R652" s="67"/>
      <c r="X652" s="75"/>
      <c r="AF652" s="75"/>
      <c r="AL652" s="75"/>
      <c r="AN652" s="67"/>
    </row>
    <row r="653" ht="15.75" customHeight="1">
      <c r="C653" s="66"/>
      <c r="D653" s="83"/>
      <c r="L653" s="75"/>
      <c r="R653" s="67"/>
      <c r="X653" s="75"/>
      <c r="AF653" s="75"/>
      <c r="AL653" s="75"/>
      <c r="AN653" s="67"/>
    </row>
    <row r="654" ht="15.75" customHeight="1">
      <c r="C654" s="66"/>
      <c r="D654" s="83"/>
      <c r="L654" s="75"/>
      <c r="R654" s="67"/>
      <c r="X654" s="75"/>
      <c r="AF654" s="75"/>
      <c r="AL654" s="75"/>
      <c r="AN654" s="67"/>
    </row>
    <row r="655" ht="15.75" customHeight="1">
      <c r="C655" s="66"/>
      <c r="D655" s="83"/>
      <c r="L655" s="75"/>
      <c r="R655" s="67"/>
      <c r="X655" s="75"/>
      <c r="AF655" s="75"/>
      <c r="AL655" s="75"/>
      <c r="AN655" s="67"/>
    </row>
    <row r="656" ht="15.75" customHeight="1">
      <c r="C656" s="66"/>
      <c r="D656" s="83"/>
      <c r="L656" s="75"/>
      <c r="R656" s="67"/>
      <c r="X656" s="75"/>
      <c r="AF656" s="75"/>
      <c r="AL656" s="75"/>
      <c r="AN656" s="67"/>
    </row>
    <row r="657" ht="15.75" customHeight="1">
      <c r="C657" s="66"/>
      <c r="D657" s="83"/>
      <c r="L657" s="75"/>
      <c r="R657" s="67"/>
      <c r="X657" s="75"/>
      <c r="AF657" s="75"/>
      <c r="AL657" s="75"/>
      <c r="AN657" s="67"/>
    </row>
    <row r="658" ht="15.75" customHeight="1">
      <c r="C658" s="66"/>
      <c r="D658" s="83"/>
      <c r="L658" s="75"/>
      <c r="R658" s="67"/>
      <c r="X658" s="75"/>
      <c r="AF658" s="75"/>
      <c r="AL658" s="75"/>
      <c r="AN658" s="67"/>
    </row>
    <row r="659" ht="15.75" customHeight="1">
      <c r="C659" s="66"/>
      <c r="D659" s="83"/>
      <c r="L659" s="75"/>
      <c r="R659" s="67"/>
      <c r="X659" s="75"/>
      <c r="AF659" s="75"/>
      <c r="AL659" s="75"/>
      <c r="AN659" s="67"/>
    </row>
    <row r="660" ht="15.75" customHeight="1">
      <c r="C660" s="66"/>
      <c r="D660" s="83"/>
      <c r="L660" s="75"/>
      <c r="R660" s="67"/>
      <c r="X660" s="75"/>
      <c r="AF660" s="75"/>
      <c r="AL660" s="75"/>
      <c r="AN660" s="67"/>
    </row>
    <row r="661" ht="15.75" customHeight="1">
      <c r="C661" s="66"/>
      <c r="D661" s="83"/>
      <c r="L661" s="75"/>
      <c r="R661" s="67"/>
      <c r="X661" s="75"/>
      <c r="AF661" s="75"/>
      <c r="AL661" s="75"/>
      <c r="AN661" s="67"/>
    </row>
    <row r="662" ht="15.75" customHeight="1">
      <c r="C662" s="66"/>
      <c r="D662" s="83"/>
      <c r="L662" s="75"/>
      <c r="R662" s="67"/>
      <c r="X662" s="75"/>
      <c r="AF662" s="75"/>
      <c r="AL662" s="75"/>
      <c r="AN662" s="67"/>
    </row>
    <row r="663" ht="15.75" customHeight="1">
      <c r="C663" s="66"/>
      <c r="D663" s="83"/>
      <c r="L663" s="75"/>
      <c r="R663" s="67"/>
      <c r="X663" s="75"/>
      <c r="AF663" s="75"/>
      <c r="AL663" s="75"/>
      <c r="AN663" s="67"/>
    </row>
    <row r="664" ht="15.75" customHeight="1">
      <c r="C664" s="66"/>
      <c r="D664" s="83"/>
      <c r="L664" s="75"/>
      <c r="R664" s="67"/>
      <c r="X664" s="75"/>
      <c r="AF664" s="75"/>
      <c r="AL664" s="75"/>
      <c r="AN664" s="67"/>
    </row>
    <row r="665" ht="15.75" customHeight="1">
      <c r="C665" s="66"/>
      <c r="D665" s="83"/>
      <c r="L665" s="75"/>
      <c r="R665" s="67"/>
      <c r="X665" s="75"/>
      <c r="AF665" s="75"/>
      <c r="AL665" s="75"/>
      <c r="AN665" s="67"/>
    </row>
    <row r="666" ht="15.75" customHeight="1">
      <c r="C666" s="66"/>
      <c r="D666" s="83"/>
      <c r="L666" s="75"/>
      <c r="R666" s="67"/>
      <c r="X666" s="75"/>
      <c r="AF666" s="75"/>
      <c r="AL666" s="75"/>
      <c r="AN666" s="67"/>
    </row>
    <row r="667" ht="15.75" customHeight="1">
      <c r="C667" s="66"/>
      <c r="D667" s="83"/>
      <c r="L667" s="75"/>
      <c r="R667" s="67"/>
      <c r="X667" s="75"/>
      <c r="AF667" s="75"/>
      <c r="AL667" s="75"/>
      <c r="AN667" s="67"/>
    </row>
    <row r="668" ht="15.75" customHeight="1">
      <c r="C668" s="66"/>
      <c r="D668" s="83"/>
      <c r="L668" s="75"/>
      <c r="R668" s="67"/>
      <c r="X668" s="75"/>
      <c r="AF668" s="75"/>
      <c r="AL668" s="75"/>
      <c r="AN668" s="67"/>
    </row>
    <row r="669" ht="15.75" customHeight="1">
      <c r="C669" s="66"/>
      <c r="D669" s="83"/>
      <c r="L669" s="75"/>
      <c r="R669" s="67"/>
      <c r="X669" s="75"/>
      <c r="AF669" s="75"/>
      <c r="AL669" s="75"/>
      <c r="AN669" s="67"/>
    </row>
    <row r="670" ht="15.75" customHeight="1">
      <c r="C670" s="66"/>
      <c r="D670" s="83"/>
      <c r="L670" s="75"/>
      <c r="R670" s="67"/>
      <c r="X670" s="75"/>
      <c r="AF670" s="75"/>
      <c r="AL670" s="75"/>
      <c r="AN670" s="67"/>
    </row>
    <row r="671" ht="15.75" customHeight="1">
      <c r="C671" s="66"/>
      <c r="D671" s="83"/>
      <c r="L671" s="75"/>
      <c r="R671" s="67"/>
      <c r="X671" s="75"/>
      <c r="AF671" s="75"/>
      <c r="AL671" s="75"/>
      <c r="AN671" s="67"/>
    </row>
    <row r="672" ht="15.75" customHeight="1">
      <c r="C672" s="66"/>
      <c r="D672" s="83"/>
      <c r="L672" s="75"/>
      <c r="R672" s="67"/>
      <c r="X672" s="75"/>
      <c r="AF672" s="75"/>
      <c r="AL672" s="75"/>
      <c r="AN672" s="67"/>
    </row>
    <row r="673" ht="15.75" customHeight="1">
      <c r="C673" s="66"/>
      <c r="D673" s="83"/>
      <c r="L673" s="75"/>
      <c r="R673" s="67"/>
      <c r="X673" s="75"/>
      <c r="AF673" s="75"/>
      <c r="AL673" s="75"/>
      <c r="AN673" s="67"/>
    </row>
    <row r="674" ht="15.75" customHeight="1">
      <c r="C674" s="66"/>
      <c r="D674" s="83"/>
      <c r="L674" s="75"/>
      <c r="R674" s="67"/>
      <c r="X674" s="75"/>
      <c r="AF674" s="75"/>
      <c r="AL674" s="75"/>
      <c r="AN674" s="67"/>
    </row>
    <row r="675" ht="15.75" customHeight="1">
      <c r="C675" s="66"/>
      <c r="D675" s="83"/>
      <c r="L675" s="75"/>
      <c r="R675" s="67"/>
      <c r="X675" s="75"/>
      <c r="AF675" s="75"/>
      <c r="AL675" s="75"/>
      <c r="AN675" s="67"/>
    </row>
    <row r="676" ht="15.75" customHeight="1">
      <c r="C676" s="66"/>
      <c r="D676" s="83"/>
      <c r="L676" s="75"/>
      <c r="R676" s="67"/>
      <c r="X676" s="75"/>
      <c r="AF676" s="75"/>
      <c r="AL676" s="75"/>
      <c r="AN676" s="67"/>
    </row>
    <row r="677" ht="15.75" customHeight="1">
      <c r="C677" s="66"/>
      <c r="D677" s="83"/>
      <c r="L677" s="75"/>
      <c r="R677" s="67"/>
      <c r="X677" s="75"/>
      <c r="AF677" s="75"/>
      <c r="AL677" s="75"/>
      <c r="AN677" s="67"/>
    </row>
    <row r="678" ht="15.75" customHeight="1">
      <c r="C678" s="66"/>
      <c r="D678" s="83"/>
      <c r="L678" s="75"/>
      <c r="R678" s="67"/>
      <c r="X678" s="75"/>
      <c r="AF678" s="75"/>
      <c r="AL678" s="75"/>
      <c r="AN678" s="67"/>
    </row>
    <row r="679" ht="15.75" customHeight="1">
      <c r="C679" s="66"/>
      <c r="D679" s="83"/>
      <c r="L679" s="75"/>
      <c r="R679" s="67"/>
      <c r="X679" s="75"/>
      <c r="AF679" s="75"/>
      <c r="AL679" s="75"/>
      <c r="AN679" s="67"/>
    </row>
    <row r="680" ht="15.75" customHeight="1">
      <c r="C680" s="66"/>
      <c r="D680" s="83"/>
      <c r="L680" s="75"/>
      <c r="R680" s="67"/>
      <c r="X680" s="75"/>
      <c r="AF680" s="75"/>
      <c r="AL680" s="75"/>
      <c r="AN680" s="67"/>
    </row>
    <row r="681" ht="15.75" customHeight="1">
      <c r="C681" s="66"/>
      <c r="D681" s="83"/>
      <c r="L681" s="75"/>
      <c r="R681" s="67"/>
      <c r="X681" s="75"/>
      <c r="AF681" s="75"/>
      <c r="AL681" s="75"/>
      <c r="AN681" s="67"/>
    </row>
    <row r="682" ht="15.75" customHeight="1">
      <c r="C682" s="66"/>
      <c r="D682" s="83"/>
      <c r="L682" s="75"/>
      <c r="R682" s="67"/>
      <c r="X682" s="75"/>
      <c r="AF682" s="75"/>
      <c r="AL682" s="75"/>
      <c r="AN682" s="67"/>
    </row>
    <row r="683" ht="15.75" customHeight="1">
      <c r="C683" s="66"/>
      <c r="D683" s="83"/>
      <c r="L683" s="75"/>
      <c r="R683" s="67"/>
      <c r="X683" s="75"/>
      <c r="AF683" s="75"/>
      <c r="AL683" s="75"/>
      <c r="AN683" s="67"/>
    </row>
    <row r="684" ht="15.75" customHeight="1">
      <c r="C684" s="66"/>
      <c r="D684" s="83"/>
      <c r="L684" s="75"/>
      <c r="R684" s="67"/>
      <c r="X684" s="75"/>
      <c r="AF684" s="75"/>
      <c r="AL684" s="75"/>
      <c r="AN684" s="67"/>
    </row>
    <row r="685" ht="15.75" customHeight="1">
      <c r="C685" s="66"/>
      <c r="D685" s="83"/>
      <c r="L685" s="75"/>
      <c r="R685" s="67"/>
      <c r="X685" s="75"/>
      <c r="AF685" s="75"/>
      <c r="AL685" s="75"/>
      <c r="AN685" s="67"/>
    </row>
    <row r="686" ht="15.75" customHeight="1">
      <c r="C686" s="66"/>
      <c r="D686" s="83"/>
      <c r="L686" s="75"/>
      <c r="R686" s="67"/>
      <c r="X686" s="75"/>
      <c r="AF686" s="75"/>
      <c r="AL686" s="75"/>
      <c r="AN686" s="67"/>
    </row>
    <row r="687" ht="15.75" customHeight="1">
      <c r="C687" s="66"/>
      <c r="D687" s="83"/>
      <c r="L687" s="75"/>
      <c r="R687" s="67"/>
      <c r="X687" s="75"/>
      <c r="AF687" s="75"/>
      <c r="AL687" s="75"/>
      <c r="AN687" s="67"/>
    </row>
    <row r="688" ht="15.75" customHeight="1">
      <c r="C688" s="66"/>
      <c r="D688" s="83"/>
      <c r="L688" s="75"/>
      <c r="R688" s="67"/>
      <c r="X688" s="75"/>
      <c r="AF688" s="75"/>
      <c r="AL688" s="75"/>
      <c r="AN688" s="67"/>
    </row>
    <row r="689" ht="15.75" customHeight="1">
      <c r="C689" s="66"/>
      <c r="D689" s="83"/>
      <c r="L689" s="75"/>
      <c r="R689" s="67"/>
      <c r="X689" s="75"/>
      <c r="AF689" s="75"/>
      <c r="AL689" s="75"/>
      <c r="AN689" s="67"/>
    </row>
    <row r="690" ht="15.75" customHeight="1">
      <c r="C690" s="66"/>
      <c r="D690" s="83"/>
      <c r="L690" s="75"/>
      <c r="R690" s="67"/>
      <c r="X690" s="75"/>
      <c r="AF690" s="75"/>
      <c r="AL690" s="75"/>
      <c r="AN690" s="67"/>
    </row>
    <row r="691" ht="15.75" customHeight="1">
      <c r="C691" s="66"/>
      <c r="D691" s="83"/>
      <c r="L691" s="75"/>
      <c r="R691" s="67"/>
      <c r="X691" s="75"/>
      <c r="AF691" s="75"/>
      <c r="AL691" s="75"/>
      <c r="AN691" s="67"/>
    </row>
    <row r="692" ht="15.75" customHeight="1">
      <c r="C692" s="66"/>
      <c r="D692" s="83"/>
      <c r="L692" s="75"/>
      <c r="R692" s="67"/>
      <c r="X692" s="75"/>
      <c r="AF692" s="75"/>
      <c r="AL692" s="75"/>
      <c r="AN692" s="67"/>
    </row>
    <row r="693" ht="15.75" customHeight="1">
      <c r="C693" s="66"/>
      <c r="D693" s="83"/>
      <c r="L693" s="75"/>
      <c r="R693" s="67"/>
      <c r="X693" s="75"/>
      <c r="AF693" s="75"/>
      <c r="AL693" s="75"/>
      <c r="AN693" s="67"/>
    </row>
    <row r="694" ht="15.75" customHeight="1">
      <c r="C694" s="66"/>
      <c r="D694" s="83"/>
      <c r="L694" s="75"/>
      <c r="R694" s="67"/>
      <c r="X694" s="75"/>
      <c r="AF694" s="75"/>
      <c r="AL694" s="75"/>
      <c r="AN694" s="67"/>
    </row>
    <row r="695" ht="15.75" customHeight="1">
      <c r="C695" s="66"/>
      <c r="D695" s="83"/>
      <c r="L695" s="75"/>
      <c r="R695" s="67"/>
      <c r="X695" s="75"/>
      <c r="AF695" s="75"/>
      <c r="AL695" s="75"/>
      <c r="AN695" s="67"/>
    </row>
    <row r="696" ht="15.75" customHeight="1">
      <c r="C696" s="66"/>
      <c r="D696" s="83"/>
      <c r="L696" s="75"/>
      <c r="R696" s="67"/>
      <c r="X696" s="75"/>
      <c r="AF696" s="75"/>
      <c r="AL696" s="75"/>
      <c r="AN696" s="67"/>
    </row>
    <row r="697" ht="15.75" customHeight="1">
      <c r="C697" s="66"/>
      <c r="D697" s="83"/>
      <c r="L697" s="75"/>
      <c r="R697" s="67"/>
      <c r="X697" s="75"/>
      <c r="AF697" s="75"/>
      <c r="AL697" s="75"/>
      <c r="AN697" s="67"/>
    </row>
    <row r="698" ht="15.75" customHeight="1">
      <c r="C698" s="66"/>
      <c r="D698" s="83"/>
      <c r="L698" s="75"/>
      <c r="R698" s="67"/>
      <c r="X698" s="75"/>
      <c r="AF698" s="75"/>
      <c r="AL698" s="75"/>
      <c r="AN698" s="67"/>
    </row>
    <row r="699" ht="15.75" customHeight="1">
      <c r="C699" s="66"/>
      <c r="D699" s="83"/>
      <c r="L699" s="75"/>
      <c r="R699" s="67"/>
      <c r="X699" s="75"/>
      <c r="AF699" s="75"/>
      <c r="AL699" s="75"/>
      <c r="AN699" s="67"/>
    </row>
    <row r="700" ht="15.75" customHeight="1">
      <c r="C700" s="66"/>
      <c r="D700" s="83"/>
      <c r="L700" s="75"/>
      <c r="R700" s="67"/>
      <c r="X700" s="75"/>
      <c r="AF700" s="75"/>
      <c r="AL700" s="75"/>
      <c r="AN700" s="67"/>
    </row>
    <row r="701" ht="15.75" customHeight="1">
      <c r="C701" s="66"/>
      <c r="D701" s="83"/>
      <c r="L701" s="75"/>
      <c r="R701" s="67"/>
      <c r="X701" s="75"/>
      <c r="AF701" s="75"/>
      <c r="AL701" s="75"/>
      <c r="AN701" s="67"/>
    </row>
    <row r="702" ht="15.75" customHeight="1">
      <c r="C702" s="66"/>
      <c r="D702" s="83"/>
      <c r="L702" s="75"/>
      <c r="R702" s="67"/>
      <c r="X702" s="75"/>
      <c r="AF702" s="75"/>
      <c r="AL702" s="75"/>
      <c r="AN702" s="67"/>
    </row>
    <row r="703" ht="15.75" customHeight="1">
      <c r="C703" s="66"/>
      <c r="D703" s="83"/>
      <c r="L703" s="75"/>
      <c r="R703" s="67"/>
      <c r="X703" s="75"/>
      <c r="AF703" s="75"/>
      <c r="AL703" s="75"/>
      <c r="AN703" s="67"/>
    </row>
    <row r="704" ht="15.75" customHeight="1">
      <c r="C704" s="66"/>
      <c r="D704" s="83"/>
      <c r="L704" s="75"/>
      <c r="R704" s="67"/>
      <c r="X704" s="75"/>
      <c r="AF704" s="75"/>
      <c r="AL704" s="75"/>
      <c r="AN704" s="67"/>
    </row>
    <row r="705" ht="15.75" customHeight="1">
      <c r="C705" s="66"/>
      <c r="D705" s="83"/>
      <c r="L705" s="75"/>
      <c r="R705" s="67"/>
      <c r="X705" s="75"/>
      <c r="AF705" s="75"/>
      <c r="AL705" s="75"/>
      <c r="AN705" s="67"/>
    </row>
    <row r="706" ht="15.75" customHeight="1">
      <c r="C706" s="66"/>
      <c r="D706" s="83"/>
      <c r="L706" s="75"/>
      <c r="R706" s="67"/>
      <c r="X706" s="75"/>
      <c r="AF706" s="75"/>
      <c r="AL706" s="75"/>
      <c r="AN706" s="67"/>
    </row>
    <row r="707" ht="15.75" customHeight="1">
      <c r="C707" s="66"/>
      <c r="D707" s="83"/>
      <c r="L707" s="75"/>
      <c r="R707" s="67"/>
      <c r="X707" s="75"/>
      <c r="AF707" s="75"/>
      <c r="AL707" s="75"/>
      <c r="AN707" s="67"/>
    </row>
    <row r="708" ht="15.75" customHeight="1">
      <c r="C708" s="66"/>
      <c r="D708" s="83"/>
      <c r="L708" s="75"/>
      <c r="R708" s="67"/>
      <c r="X708" s="75"/>
      <c r="AF708" s="75"/>
      <c r="AL708" s="75"/>
      <c r="AN708" s="67"/>
    </row>
    <row r="709" ht="15.75" customHeight="1">
      <c r="C709" s="66"/>
      <c r="D709" s="83"/>
      <c r="L709" s="75"/>
      <c r="R709" s="67"/>
      <c r="X709" s="75"/>
      <c r="AF709" s="75"/>
      <c r="AL709" s="75"/>
      <c r="AN709" s="67"/>
    </row>
    <row r="710" ht="15.75" customHeight="1">
      <c r="C710" s="66"/>
      <c r="D710" s="83"/>
      <c r="L710" s="75"/>
      <c r="R710" s="67"/>
      <c r="X710" s="75"/>
      <c r="AF710" s="75"/>
      <c r="AL710" s="75"/>
      <c r="AN710" s="67"/>
    </row>
    <row r="711" ht="15.75" customHeight="1">
      <c r="C711" s="66"/>
      <c r="D711" s="83"/>
      <c r="L711" s="75"/>
      <c r="R711" s="67"/>
      <c r="X711" s="75"/>
      <c r="AF711" s="75"/>
      <c r="AL711" s="75"/>
      <c r="AN711" s="67"/>
    </row>
    <row r="712" ht="15.75" customHeight="1">
      <c r="C712" s="66"/>
      <c r="D712" s="83"/>
      <c r="L712" s="75"/>
      <c r="R712" s="67"/>
      <c r="X712" s="75"/>
      <c r="AF712" s="75"/>
      <c r="AL712" s="75"/>
      <c r="AN712" s="67"/>
    </row>
    <row r="713" ht="15.75" customHeight="1">
      <c r="C713" s="66"/>
      <c r="D713" s="83"/>
      <c r="L713" s="75"/>
      <c r="R713" s="67"/>
      <c r="X713" s="75"/>
      <c r="AF713" s="75"/>
      <c r="AL713" s="75"/>
      <c r="AN713" s="67"/>
    </row>
    <row r="714" ht="15.75" customHeight="1">
      <c r="C714" s="66"/>
      <c r="D714" s="83"/>
      <c r="L714" s="75"/>
      <c r="R714" s="67"/>
      <c r="X714" s="75"/>
      <c r="AF714" s="75"/>
      <c r="AL714" s="75"/>
      <c r="AN714" s="67"/>
    </row>
    <row r="715" ht="15.75" customHeight="1">
      <c r="C715" s="66"/>
      <c r="D715" s="83"/>
      <c r="L715" s="75"/>
      <c r="R715" s="67"/>
      <c r="X715" s="75"/>
      <c r="AF715" s="75"/>
      <c r="AL715" s="75"/>
      <c r="AN715" s="67"/>
    </row>
    <row r="716" ht="15.75" customHeight="1">
      <c r="C716" s="66"/>
      <c r="D716" s="83"/>
      <c r="L716" s="75"/>
      <c r="R716" s="67"/>
      <c r="X716" s="75"/>
      <c r="AF716" s="75"/>
      <c r="AL716" s="75"/>
      <c r="AN716" s="67"/>
    </row>
    <row r="717" ht="15.75" customHeight="1">
      <c r="C717" s="66"/>
      <c r="D717" s="83"/>
      <c r="L717" s="75"/>
      <c r="R717" s="67"/>
      <c r="X717" s="75"/>
      <c r="AF717" s="75"/>
      <c r="AL717" s="75"/>
      <c r="AN717" s="67"/>
    </row>
    <row r="718" ht="15.75" customHeight="1">
      <c r="C718" s="66"/>
      <c r="D718" s="83"/>
      <c r="L718" s="75"/>
      <c r="R718" s="67"/>
      <c r="X718" s="75"/>
      <c r="AF718" s="75"/>
      <c r="AL718" s="75"/>
      <c r="AN718" s="67"/>
    </row>
    <row r="719" ht="15.75" customHeight="1">
      <c r="C719" s="66"/>
      <c r="D719" s="83"/>
      <c r="L719" s="75"/>
      <c r="R719" s="67"/>
      <c r="X719" s="75"/>
      <c r="AF719" s="75"/>
      <c r="AL719" s="75"/>
      <c r="AN719" s="67"/>
    </row>
    <row r="720" ht="15.75" customHeight="1">
      <c r="C720" s="66"/>
      <c r="D720" s="83"/>
      <c r="L720" s="75"/>
      <c r="R720" s="67"/>
      <c r="X720" s="75"/>
      <c r="AF720" s="75"/>
      <c r="AL720" s="75"/>
      <c r="AN720" s="67"/>
    </row>
    <row r="721" ht="15.75" customHeight="1">
      <c r="C721" s="66"/>
      <c r="D721" s="83"/>
      <c r="L721" s="75"/>
      <c r="R721" s="67"/>
      <c r="X721" s="75"/>
      <c r="AF721" s="75"/>
      <c r="AL721" s="75"/>
      <c r="AN721" s="67"/>
    </row>
    <row r="722" ht="15.75" customHeight="1">
      <c r="C722" s="66"/>
      <c r="D722" s="83"/>
      <c r="L722" s="75"/>
      <c r="R722" s="67"/>
      <c r="X722" s="75"/>
      <c r="AF722" s="75"/>
      <c r="AL722" s="75"/>
      <c r="AN722" s="67"/>
    </row>
    <row r="723" ht="15.75" customHeight="1">
      <c r="C723" s="66"/>
      <c r="D723" s="83"/>
      <c r="L723" s="75"/>
      <c r="R723" s="67"/>
      <c r="X723" s="75"/>
      <c r="AF723" s="75"/>
      <c r="AL723" s="75"/>
      <c r="AN723" s="67"/>
    </row>
    <row r="724" ht="15.75" customHeight="1">
      <c r="C724" s="66"/>
      <c r="D724" s="83"/>
      <c r="L724" s="75"/>
      <c r="R724" s="67"/>
      <c r="X724" s="75"/>
      <c r="AF724" s="75"/>
      <c r="AL724" s="75"/>
      <c r="AN724" s="67"/>
    </row>
    <row r="725" ht="15.75" customHeight="1">
      <c r="C725" s="66"/>
      <c r="D725" s="83"/>
      <c r="L725" s="75"/>
      <c r="R725" s="67"/>
      <c r="X725" s="75"/>
      <c r="AF725" s="75"/>
      <c r="AL725" s="75"/>
      <c r="AN725" s="67"/>
    </row>
    <row r="726" ht="15.75" customHeight="1">
      <c r="C726" s="66"/>
      <c r="D726" s="83"/>
      <c r="L726" s="75"/>
      <c r="R726" s="67"/>
      <c r="X726" s="75"/>
      <c r="AF726" s="75"/>
      <c r="AL726" s="75"/>
      <c r="AN726" s="67"/>
    </row>
    <row r="727" ht="15.75" customHeight="1">
      <c r="C727" s="66"/>
      <c r="D727" s="83"/>
      <c r="L727" s="75"/>
      <c r="R727" s="67"/>
      <c r="X727" s="75"/>
      <c r="AF727" s="75"/>
      <c r="AL727" s="75"/>
      <c r="AN727" s="67"/>
    </row>
    <row r="728" ht="15.75" customHeight="1">
      <c r="C728" s="66"/>
      <c r="D728" s="83"/>
      <c r="L728" s="75"/>
      <c r="R728" s="67"/>
      <c r="X728" s="75"/>
      <c r="AF728" s="75"/>
      <c r="AL728" s="75"/>
      <c r="AN728" s="67"/>
    </row>
    <row r="729" ht="15.75" customHeight="1">
      <c r="C729" s="66"/>
      <c r="D729" s="83"/>
      <c r="L729" s="75"/>
      <c r="R729" s="67"/>
      <c r="X729" s="75"/>
      <c r="AF729" s="75"/>
      <c r="AL729" s="75"/>
      <c r="AN729" s="67"/>
    </row>
    <row r="730" ht="15.75" customHeight="1">
      <c r="C730" s="66"/>
      <c r="D730" s="83"/>
      <c r="L730" s="75"/>
      <c r="R730" s="67"/>
      <c r="X730" s="75"/>
      <c r="AF730" s="75"/>
      <c r="AL730" s="75"/>
      <c r="AN730" s="67"/>
    </row>
    <row r="731" ht="15.75" customHeight="1">
      <c r="C731" s="66"/>
      <c r="D731" s="83"/>
      <c r="L731" s="75"/>
      <c r="R731" s="67"/>
      <c r="X731" s="75"/>
      <c r="AF731" s="75"/>
      <c r="AL731" s="75"/>
      <c r="AN731" s="67"/>
    </row>
    <row r="732" ht="15.75" customHeight="1">
      <c r="C732" s="66"/>
      <c r="D732" s="83"/>
      <c r="L732" s="75"/>
      <c r="R732" s="67"/>
      <c r="X732" s="75"/>
      <c r="AF732" s="75"/>
      <c r="AL732" s="75"/>
      <c r="AN732" s="67"/>
    </row>
    <row r="733" ht="15.75" customHeight="1">
      <c r="C733" s="66"/>
      <c r="D733" s="83"/>
      <c r="L733" s="75"/>
      <c r="R733" s="67"/>
      <c r="X733" s="75"/>
      <c r="AF733" s="75"/>
      <c r="AL733" s="75"/>
      <c r="AN733" s="67"/>
    </row>
    <row r="734" ht="15.75" customHeight="1">
      <c r="C734" s="66"/>
      <c r="D734" s="83"/>
      <c r="L734" s="75"/>
      <c r="R734" s="67"/>
      <c r="X734" s="75"/>
      <c r="AF734" s="75"/>
      <c r="AL734" s="75"/>
      <c r="AN734" s="67"/>
    </row>
    <row r="735" ht="15.75" customHeight="1">
      <c r="C735" s="66"/>
      <c r="D735" s="83"/>
      <c r="L735" s="75"/>
      <c r="R735" s="67"/>
      <c r="X735" s="75"/>
      <c r="AF735" s="75"/>
      <c r="AL735" s="75"/>
      <c r="AN735" s="67"/>
    </row>
    <row r="736" ht="15.75" customHeight="1">
      <c r="C736" s="66"/>
      <c r="D736" s="83"/>
      <c r="L736" s="75"/>
      <c r="R736" s="67"/>
      <c r="X736" s="75"/>
      <c r="AF736" s="75"/>
      <c r="AL736" s="75"/>
      <c r="AN736" s="67"/>
    </row>
    <row r="737" ht="15.75" customHeight="1">
      <c r="C737" s="66"/>
      <c r="D737" s="83"/>
      <c r="L737" s="75"/>
      <c r="R737" s="67"/>
      <c r="X737" s="75"/>
      <c r="AF737" s="75"/>
      <c r="AL737" s="75"/>
      <c r="AN737" s="67"/>
    </row>
    <row r="738" ht="15.75" customHeight="1">
      <c r="C738" s="66"/>
      <c r="D738" s="83"/>
      <c r="L738" s="75"/>
      <c r="R738" s="67"/>
      <c r="X738" s="75"/>
      <c r="AF738" s="75"/>
      <c r="AL738" s="75"/>
      <c r="AN738" s="67"/>
    </row>
    <row r="739" ht="15.75" customHeight="1">
      <c r="C739" s="66"/>
      <c r="D739" s="83"/>
      <c r="L739" s="75"/>
      <c r="R739" s="67"/>
      <c r="X739" s="75"/>
      <c r="AF739" s="75"/>
      <c r="AL739" s="75"/>
      <c r="AN739" s="67"/>
    </row>
    <row r="740" ht="15.75" customHeight="1">
      <c r="C740" s="66"/>
      <c r="D740" s="83"/>
      <c r="L740" s="75"/>
      <c r="R740" s="67"/>
      <c r="X740" s="75"/>
      <c r="AF740" s="75"/>
      <c r="AL740" s="75"/>
      <c r="AN740" s="67"/>
    </row>
    <row r="741" ht="15.75" customHeight="1">
      <c r="C741" s="66"/>
      <c r="D741" s="83"/>
      <c r="L741" s="75"/>
      <c r="R741" s="67"/>
      <c r="X741" s="75"/>
      <c r="AF741" s="75"/>
      <c r="AL741" s="75"/>
      <c r="AN741" s="67"/>
    </row>
    <row r="742" ht="15.75" customHeight="1">
      <c r="C742" s="66"/>
      <c r="D742" s="83"/>
      <c r="L742" s="75"/>
      <c r="R742" s="67"/>
      <c r="X742" s="75"/>
      <c r="AF742" s="75"/>
      <c r="AL742" s="75"/>
      <c r="AN742" s="67"/>
    </row>
    <row r="743" ht="15.75" customHeight="1">
      <c r="C743" s="66"/>
      <c r="D743" s="83"/>
      <c r="L743" s="75"/>
      <c r="R743" s="67"/>
      <c r="X743" s="75"/>
      <c r="AF743" s="75"/>
      <c r="AL743" s="75"/>
      <c r="AN743" s="67"/>
    </row>
    <row r="744" ht="15.75" customHeight="1">
      <c r="C744" s="66"/>
      <c r="D744" s="83"/>
      <c r="L744" s="75"/>
      <c r="R744" s="67"/>
      <c r="X744" s="75"/>
      <c r="AF744" s="75"/>
      <c r="AL744" s="75"/>
      <c r="AN744" s="67"/>
    </row>
    <row r="745" ht="15.75" customHeight="1">
      <c r="C745" s="66"/>
      <c r="D745" s="83"/>
      <c r="L745" s="75"/>
      <c r="R745" s="67"/>
      <c r="X745" s="75"/>
      <c r="AF745" s="75"/>
      <c r="AL745" s="75"/>
      <c r="AN745" s="67"/>
    </row>
    <row r="746" ht="15.75" customHeight="1">
      <c r="C746" s="66"/>
      <c r="D746" s="83"/>
      <c r="L746" s="75"/>
      <c r="R746" s="67"/>
      <c r="X746" s="75"/>
      <c r="AF746" s="75"/>
      <c r="AL746" s="75"/>
      <c r="AN746" s="67"/>
    </row>
    <row r="747" ht="15.75" customHeight="1">
      <c r="C747" s="66"/>
      <c r="D747" s="83"/>
      <c r="L747" s="75"/>
      <c r="R747" s="67"/>
      <c r="X747" s="75"/>
      <c r="AF747" s="75"/>
      <c r="AL747" s="75"/>
      <c r="AN747" s="67"/>
    </row>
    <row r="748" ht="15.75" customHeight="1">
      <c r="C748" s="66"/>
      <c r="D748" s="83"/>
      <c r="L748" s="75"/>
      <c r="R748" s="67"/>
      <c r="X748" s="75"/>
      <c r="AF748" s="75"/>
      <c r="AL748" s="75"/>
      <c r="AN748" s="67"/>
    </row>
    <row r="749" ht="15.75" customHeight="1">
      <c r="C749" s="66"/>
      <c r="D749" s="83"/>
      <c r="L749" s="75"/>
      <c r="R749" s="67"/>
      <c r="X749" s="75"/>
      <c r="AF749" s="75"/>
      <c r="AL749" s="75"/>
      <c r="AN749" s="67"/>
    </row>
    <row r="750" ht="15.75" customHeight="1">
      <c r="C750" s="66"/>
      <c r="D750" s="83"/>
      <c r="L750" s="75"/>
      <c r="R750" s="67"/>
      <c r="X750" s="75"/>
      <c r="AF750" s="75"/>
      <c r="AL750" s="75"/>
      <c r="AN750" s="67"/>
    </row>
    <row r="751" ht="15.75" customHeight="1">
      <c r="C751" s="66"/>
      <c r="D751" s="83"/>
      <c r="L751" s="75"/>
      <c r="R751" s="67"/>
      <c r="X751" s="75"/>
      <c r="AF751" s="75"/>
      <c r="AL751" s="75"/>
      <c r="AN751" s="67"/>
    </row>
    <row r="752" ht="15.75" customHeight="1">
      <c r="C752" s="66"/>
      <c r="D752" s="83"/>
      <c r="L752" s="75"/>
      <c r="R752" s="67"/>
      <c r="X752" s="75"/>
      <c r="AF752" s="75"/>
      <c r="AL752" s="75"/>
      <c r="AN752" s="67"/>
    </row>
    <row r="753" ht="15.75" customHeight="1">
      <c r="C753" s="66"/>
      <c r="D753" s="83"/>
      <c r="L753" s="75"/>
      <c r="R753" s="67"/>
      <c r="X753" s="75"/>
      <c r="AF753" s="75"/>
      <c r="AL753" s="75"/>
      <c r="AN753" s="67"/>
    </row>
    <row r="754" ht="15.75" customHeight="1">
      <c r="C754" s="66"/>
      <c r="D754" s="83"/>
      <c r="L754" s="75"/>
      <c r="R754" s="67"/>
      <c r="X754" s="75"/>
      <c r="AF754" s="75"/>
      <c r="AL754" s="75"/>
      <c r="AN754" s="67"/>
    </row>
    <row r="755" ht="15.75" customHeight="1">
      <c r="C755" s="66"/>
      <c r="D755" s="83"/>
      <c r="L755" s="75"/>
      <c r="R755" s="67"/>
      <c r="X755" s="75"/>
      <c r="AF755" s="75"/>
      <c r="AL755" s="75"/>
      <c r="AN755" s="67"/>
    </row>
    <row r="756" ht="15.75" customHeight="1">
      <c r="C756" s="66"/>
      <c r="D756" s="83"/>
      <c r="L756" s="75"/>
      <c r="R756" s="67"/>
      <c r="X756" s="75"/>
      <c r="AF756" s="75"/>
      <c r="AL756" s="75"/>
      <c r="AN756" s="67"/>
    </row>
    <row r="757" ht="15.75" customHeight="1">
      <c r="C757" s="66"/>
      <c r="D757" s="83"/>
      <c r="L757" s="75"/>
      <c r="R757" s="67"/>
      <c r="X757" s="75"/>
      <c r="AF757" s="75"/>
      <c r="AL757" s="75"/>
      <c r="AN757" s="67"/>
    </row>
    <row r="758" ht="15.75" customHeight="1">
      <c r="C758" s="66"/>
      <c r="D758" s="83"/>
      <c r="L758" s="75"/>
      <c r="R758" s="67"/>
      <c r="X758" s="75"/>
      <c r="AF758" s="75"/>
      <c r="AL758" s="75"/>
      <c r="AN758" s="67"/>
    </row>
    <row r="759" ht="15.75" customHeight="1">
      <c r="C759" s="66"/>
      <c r="D759" s="83"/>
      <c r="L759" s="75"/>
      <c r="R759" s="67"/>
      <c r="X759" s="75"/>
      <c r="AF759" s="75"/>
      <c r="AL759" s="75"/>
      <c r="AN759" s="67"/>
    </row>
    <row r="760" ht="15.75" customHeight="1">
      <c r="C760" s="66"/>
      <c r="D760" s="83"/>
      <c r="L760" s="75"/>
      <c r="R760" s="67"/>
      <c r="X760" s="75"/>
      <c r="AF760" s="75"/>
      <c r="AL760" s="75"/>
      <c r="AN760" s="67"/>
    </row>
    <row r="761" ht="15.75" customHeight="1">
      <c r="C761" s="66"/>
      <c r="D761" s="83"/>
      <c r="L761" s="75"/>
      <c r="R761" s="67"/>
      <c r="X761" s="75"/>
      <c r="AF761" s="75"/>
      <c r="AL761" s="75"/>
      <c r="AN761" s="67"/>
    </row>
    <row r="762" ht="15.75" customHeight="1">
      <c r="C762" s="66"/>
      <c r="D762" s="83"/>
      <c r="L762" s="75"/>
      <c r="R762" s="67"/>
      <c r="X762" s="75"/>
      <c r="AF762" s="75"/>
      <c r="AL762" s="75"/>
      <c r="AN762" s="67"/>
    </row>
    <row r="763" ht="15.75" customHeight="1">
      <c r="C763" s="66"/>
      <c r="D763" s="83"/>
      <c r="L763" s="75"/>
      <c r="R763" s="67"/>
      <c r="X763" s="75"/>
      <c r="AF763" s="75"/>
      <c r="AL763" s="75"/>
      <c r="AN763" s="67"/>
    </row>
    <row r="764" ht="15.75" customHeight="1">
      <c r="C764" s="66"/>
      <c r="D764" s="83"/>
      <c r="L764" s="75"/>
      <c r="R764" s="67"/>
      <c r="X764" s="75"/>
      <c r="AF764" s="75"/>
      <c r="AL764" s="75"/>
      <c r="AN764" s="67"/>
    </row>
    <row r="765" ht="15.75" customHeight="1">
      <c r="C765" s="66"/>
      <c r="D765" s="83"/>
      <c r="L765" s="75"/>
      <c r="R765" s="67"/>
      <c r="X765" s="75"/>
      <c r="AF765" s="75"/>
      <c r="AL765" s="75"/>
      <c r="AN765" s="67"/>
    </row>
    <row r="766" ht="15.75" customHeight="1">
      <c r="C766" s="66"/>
      <c r="D766" s="83"/>
      <c r="L766" s="75"/>
      <c r="R766" s="67"/>
      <c r="X766" s="75"/>
      <c r="AF766" s="75"/>
      <c r="AL766" s="75"/>
      <c r="AN766" s="67"/>
    </row>
    <row r="767" ht="15.75" customHeight="1">
      <c r="C767" s="66"/>
      <c r="D767" s="83"/>
      <c r="L767" s="75"/>
      <c r="R767" s="67"/>
      <c r="X767" s="75"/>
      <c r="AF767" s="75"/>
      <c r="AL767" s="75"/>
      <c r="AN767" s="67"/>
    </row>
    <row r="768" ht="15.75" customHeight="1">
      <c r="C768" s="66"/>
      <c r="D768" s="83"/>
      <c r="L768" s="75"/>
      <c r="R768" s="67"/>
      <c r="X768" s="75"/>
      <c r="AF768" s="75"/>
      <c r="AL768" s="75"/>
      <c r="AN768" s="67"/>
    </row>
    <row r="769" ht="15.75" customHeight="1">
      <c r="C769" s="66"/>
      <c r="D769" s="83"/>
      <c r="L769" s="75"/>
      <c r="R769" s="67"/>
      <c r="X769" s="75"/>
      <c r="AF769" s="75"/>
      <c r="AL769" s="75"/>
      <c r="AN769" s="67"/>
    </row>
    <row r="770" ht="15.75" customHeight="1">
      <c r="C770" s="66"/>
      <c r="D770" s="83"/>
      <c r="L770" s="75"/>
      <c r="R770" s="67"/>
      <c r="X770" s="75"/>
      <c r="AF770" s="75"/>
      <c r="AL770" s="75"/>
      <c r="AN770" s="67"/>
    </row>
    <row r="771" ht="15.75" customHeight="1">
      <c r="C771" s="66"/>
      <c r="D771" s="83"/>
      <c r="L771" s="75"/>
      <c r="R771" s="67"/>
      <c r="X771" s="75"/>
      <c r="AF771" s="75"/>
      <c r="AL771" s="75"/>
      <c r="AN771" s="67"/>
    </row>
    <row r="772" ht="15.75" customHeight="1">
      <c r="C772" s="66"/>
      <c r="D772" s="83"/>
      <c r="L772" s="75"/>
      <c r="R772" s="67"/>
      <c r="X772" s="75"/>
      <c r="AF772" s="75"/>
      <c r="AL772" s="75"/>
      <c r="AN772" s="67"/>
    </row>
    <row r="773" ht="15.75" customHeight="1">
      <c r="C773" s="66"/>
      <c r="D773" s="83"/>
      <c r="L773" s="75"/>
      <c r="R773" s="67"/>
      <c r="X773" s="75"/>
      <c r="AF773" s="75"/>
      <c r="AL773" s="75"/>
      <c r="AN773" s="67"/>
    </row>
    <row r="774" ht="15.75" customHeight="1">
      <c r="C774" s="66"/>
      <c r="D774" s="83"/>
      <c r="L774" s="75"/>
      <c r="R774" s="67"/>
      <c r="X774" s="75"/>
      <c r="AF774" s="75"/>
      <c r="AL774" s="75"/>
      <c r="AN774" s="67"/>
    </row>
    <row r="775" ht="15.75" customHeight="1">
      <c r="C775" s="66"/>
      <c r="D775" s="83"/>
      <c r="L775" s="75"/>
      <c r="R775" s="67"/>
      <c r="X775" s="75"/>
      <c r="AF775" s="75"/>
      <c r="AL775" s="75"/>
      <c r="AN775" s="67"/>
    </row>
    <row r="776" ht="15.75" customHeight="1">
      <c r="C776" s="66"/>
      <c r="D776" s="83"/>
      <c r="L776" s="75"/>
      <c r="R776" s="67"/>
      <c r="X776" s="75"/>
      <c r="AF776" s="75"/>
      <c r="AL776" s="75"/>
      <c r="AN776" s="67"/>
    </row>
    <row r="777" ht="15.75" customHeight="1">
      <c r="C777" s="66"/>
      <c r="D777" s="83"/>
      <c r="L777" s="75"/>
      <c r="R777" s="67"/>
      <c r="X777" s="75"/>
      <c r="AF777" s="75"/>
      <c r="AL777" s="75"/>
      <c r="AN777" s="67"/>
    </row>
    <row r="778" ht="15.75" customHeight="1">
      <c r="C778" s="66"/>
      <c r="D778" s="83"/>
      <c r="L778" s="75"/>
      <c r="R778" s="67"/>
      <c r="X778" s="75"/>
      <c r="AF778" s="75"/>
      <c r="AL778" s="75"/>
      <c r="AN778" s="67"/>
    </row>
    <row r="779" ht="15.75" customHeight="1">
      <c r="C779" s="66"/>
      <c r="D779" s="83"/>
      <c r="L779" s="75"/>
      <c r="R779" s="67"/>
      <c r="X779" s="75"/>
      <c r="AF779" s="75"/>
      <c r="AL779" s="75"/>
      <c r="AN779" s="67"/>
    </row>
    <row r="780" ht="15.75" customHeight="1">
      <c r="C780" s="66"/>
      <c r="D780" s="83"/>
      <c r="L780" s="75"/>
      <c r="R780" s="67"/>
      <c r="X780" s="75"/>
      <c r="AF780" s="75"/>
      <c r="AL780" s="75"/>
      <c r="AN780" s="67"/>
    </row>
    <row r="781" ht="15.75" customHeight="1">
      <c r="C781" s="66"/>
      <c r="D781" s="83"/>
      <c r="L781" s="75"/>
      <c r="R781" s="67"/>
      <c r="X781" s="75"/>
      <c r="AF781" s="75"/>
      <c r="AL781" s="75"/>
      <c r="AN781" s="67"/>
    </row>
    <row r="782" ht="15.75" customHeight="1">
      <c r="C782" s="66"/>
      <c r="D782" s="83"/>
      <c r="L782" s="75"/>
      <c r="R782" s="67"/>
      <c r="X782" s="75"/>
      <c r="AF782" s="75"/>
      <c r="AL782" s="75"/>
      <c r="AN782" s="67"/>
    </row>
    <row r="783" ht="15.75" customHeight="1">
      <c r="C783" s="66"/>
      <c r="D783" s="83"/>
      <c r="L783" s="75"/>
      <c r="R783" s="67"/>
      <c r="X783" s="75"/>
      <c r="AF783" s="75"/>
      <c r="AL783" s="75"/>
      <c r="AN783" s="67"/>
    </row>
    <row r="784" ht="15.75" customHeight="1">
      <c r="C784" s="66"/>
      <c r="D784" s="83"/>
      <c r="L784" s="75"/>
      <c r="R784" s="67"/>
      <c r="X784" s="75"/>
      <c r="AF784" s="75"/>
      <c r="AL784" s="75"/>
      <c r="AN784" s="67"/>
    </row>
    <row r="785" ht="15.75" customHeight="1">
      <c r="C785" s="66"/>
      <c r="D785" s="83"/>
      <c r="L785" s="75"/>
      <c r="R785" s="67"/>
      <c r="X785" s="75"/>
      <c r="AF785" s="75"/>
      <c r="AL785" s="75"/>
      <c r="AN785" s="67"/>
    </row>
    <row r="786" ht="15.75" customHeight="1">
      <c r="C786" s="66"/>
      <c r="D786" s="83"/>
      <c r="L786" s="75"/>
      <c r="R786" s="67"/>
      <c r="X786" s="75"/>
      <c r="AF786" s="75"/>
      <c r="AL786" s="75"/>
      <c r="AN786" s="67"/>
    </row>
    <row r="787" ht="15.75" customHeight="1">
      <c r="C787" s="66"/>
      <c r="D787" s="83"/>
      <c r="L787" s="75"/>
      <c r="R787" s="67"/>
      <c r="X787" s="75"/>
      <c r="AF787" s="75"/>
      <c r="AL787" s="75"/>
      <c r="AN787" s="67"/>
    </row>
    <row r="788" ht="15.75" customHeight="1">
      <c r="C788" s="66"/>
      <c r="D788" s="83"/>
      <c r="L788" s="75"/>
      <c r="R788" s="67"/>
      <c r="X788" s="75"/>
      <c r="AF788" s="75"/>
      <c r="AL788" s="75"/>
      <c r="AN788" s="67"/>
    </row>
    <row r="789" ht="15.75" customHeight="1">
      <c r="C789" s="66"/>
      <c r="D789" s="83"/>
      <c r="L789" s="75"/>
      <c r="R789" s="67"/>
      <c r="X789" s="75"/>
      <c r="AF789" s="75"/>
      <c r="AL789" s="75"/>
      <c r="AN789" s="67"/>
    </row>
    <row r="790" ht="15.75" customHeight="1">
      <c r="C790" s="66"/>
      <c r="D790" s="83"/>
      <c r="L790" s="75"/>
      <c r="R790" s="67"/>
      <c r="X790" s="75"/>
      <c r="AF790" s="75"/>
      <c r="AL790" s="75"/>
      <c r="AN790" s="67"/>
    </row>
    <row r="791" ht="15.75" customHeight="1">
      <c r="C791" s="66"/>
      <c r="D791" s="83"/>
      <c r="L791" s="75"/>
      <c r="R791" s="67"/>
      <c r="X791" s="75"/>
      <c r="AF791" s="75"/>
      <c r="AL791" s="75"/>
      <c r="AN791" s="67"/>
    </row>
    <row r="792" ht="15.75" customHeight="1">
      <c r="C792" s="66"/>
      <c r="D792" s="83"/>
      <c r="L792" s="75"/>
      <c r="R792" s="67"/>
      <c r="X792" s="75"/>
      <c r="AF792" s="75"/>
      <c r="AL792" s="75"/>
      <c r="AN792" s="67"/>
    </row>
    <row r="793" ht="15.75" customHeight="1">
      <c r="C793" s="66"/>
      <c r="D793" s="83"/>
      <c r="L793" s="75"/>
      <c r="R793" s="67"/>
      <c r="X793" s="75"/>
      <c r="AF793" s="75"/>
      <c r="AL793" s="75"/>
      <c r="AN793" s="67"/>
    </row>
    <row r="794" ht="15.75" customHeight="1">
      <c r="C794" s="66"/>
      <c r="D794" s="83"/>
      <c r="L794" s="75"/>
      <c r="R794" s="67"/>
      <c r="X794" s="75"/>
      <c r="AF794" s="75"/>
      <c r="AL794" s="75"/>
      <c r="AN794" s="67"/>
    </row>
    <row r="795" ht="15.75" customHeight="1">
      <c r="C795" s="66"/>
      <c r="D795" s="83"/>
      <c r="L795" s="75"/>
      <c r="R795" s="67"/>
      <c r="X795" s="75"/>
      <c r="AF795" s="75"/>
      <c r="AL795" s="75"/>
      <c r="AN795" s="67"/>
    </row>
    <row r="796" ht="15.75" customHeight="1">
      <c r="C796" s="66"/>
      <c r="D796" s="83"/>
      <c r="L796" s="75"/>
      <c r="R796" s="67"/>
      <c r="X796" s="75"/>
      <c r="AF796" s="75"/>
      <c r="AL796" s="75"/>
      <c r="AN796" s="67"/>
    </row>
    <row r="797" ht="15.75" customHeight="1">
      <c r="C797" s="66"/>
      <c r="D797" s="83"/>
      <c r="L797" s="75"/>
      <c r="R797" s="67"/>
      <c r="X797" s="75"/>
      <c r="AF797" s="75"/>
      <c r="AL797" s="75"/>
      <c r="AN797" s="67"/>
    </row>
    <row r="798" ht="15.75" customHeight="1">
      <c r="C798" s="66"/>
      <c r="D798" s="83"/>
      <c r="L798" s="75"/>
      <c r="R798" s="67"/>
      <c r="X798" s="75"/>
      <c r="AF798" s="75"/>
      <c r="AL798" s="75"/>
      <c r="AN798" s="67"/>
    </row>
    <row r="799" ht="15.75" customHeight="1">
      <c r="C799" s="66"/>
      <c r="D799" s="83"/>
      <c r="L799" s="75"/>
      <c r="R799" s="67"/>
      <c r="X799" s="75"/>
      <c r="AF799" s="75"/>
      <c r="AL799" s="75"/>
      <c r="AN799" s="67"/>
    </row>
    <row r="800" ht="15.75" customHeight="1">
      <c r="C800" s="66"/>
      <c r="D800" s="83"/>
      <c r="L800" s="75"/>
      <c r="R800" s="67"/>
      <c r="X800" s="75"/>
      <c r="AF800" s="75"/>
      <c r="AL800" s="75"/>
      <c r="AN800" s="67"/>
    </row>
    <row r="801" ht="15.75" customHeight="1">
      <c r="C801" s="66"/>
      <c r="D801" s="83"/>
      <c r="L801" s="75"/>
      <c r="R801" s="67"/>
      <c r="X801" s="75"/>
      <c r="AF801" s="75"/>
      <c r="AL801" s="75"/>
      <c r="AN801" s="67"/>
    </row>
    <row r="802" ht="15.75" customHeight="1">
      <c r="C802" s="66"/>
      <c r="D802" s="83"/>
      <c r="L802" s="75"/>
      <c r="R802" s="67"/>
      <c r="X802" s="75"/>
      <c r="AF802" s="75"/>
      <c r="AL802" s="75"/>
      <c r="AN802" s="67"/>
    </row>
    <row r="803" ht="15.75" customHeight="1">
      <c r="C803" s="66"/>
      <c r="D803" s="83"/>
      <c r="L803" s="75"/>
      <c r="R803" s="67"/>
      <c r="X803" s="75"/>
      <c r="AF803" s="75"/>
      <c r="AL803" s="75"/>
      <c r="AN803" s="67"/>
    </row>
    <row r="804" ht="15.75" customHeight="1">
      <c r="C804" s="66"/>
      <c r="D804" s="83"/>
      <c r="L804" s="75"/>
      <c r="R804" s="67"/>
      <c r="X804" s="75"/>
      <c r="AF804" s="75"/>
      <c r="AL804" s="75"/>
      <c r="AN804" s="67"/>
    </row>
    <row r="805" ht="15.75" customHeight="1">
      <c r="C805" s="66"/>
      <c r="D805" s="83"/>
      <c r="L805" s="75"/>
      <c r="R805" s="67"/>
      <c r="X805" s="75"/>
      <c r="AF805" s="75"/>
      <c r="AL805" s="75"/>
      <c r="AN805" s="67"/>
    </row>
    <row r="806" ht="15.75" customHeight="1">
      <c r="C806" s="66"/>
      <c r="D806" s="83"/>
      <c r="L806" s="75"/>
      <c r="R806" s="67"/>
      <c r="X806" s="75"/>
      <c r="AF806" s="75"/>
      <c r="AL806" s="75"/>
      <c r="AN806" s="67"/>
    </row>
    <row r="807" ht="15.75" customHeight="1">
      <c r="C807" s="66"/>
      <c r="D807" s="83"/>
      <c r="L807" s="75"/>
      <c r="R807" s="67"/>
      <c r="X807" s="75"/>
      <c r="AF807" s="75"/>
      <c r="AL807" s="75"/>
      <c r="AN807" s="67"/>
    </row>
    <row r="808" ht="15.75" customHeight="1">
      <c r="C808" s="66"/>
      <c r="D808" s="83"/>
      <c r="L808" s="75"/>
      <c r="R808" s="67"/>
      <c r="X808" s="75"/>
      <c r="AF808" s="75"/>
      <c r="AL808" s="75"/>
      <c r="AN808" s="67"/>
    </row>
    <row r="809" ht="15.75" customHeight="1">
      <c r="C809" s="66"/>
      <c r="D809" s="83"/>
      <c r="L809" s="75"/>
      <c r="R809" s="67"/>
      <c r="X809" s="75"/>
      <c r="AF809" s="75"/>
      <c r="AL809" s="75"/>
      <c r="AN809" s="67"/>
    </row>
    <row r="810" ht="15.75" customHeight="1">
      <c r="C810" s="66"/>
      <c r="D810" s="83"/>
      <c r="L810" s="75"/>
      <c r="R810" s="67"/>
      <c r="X810" s="75"/>
      <c r="AF810" s="75"/>
      <c r="AL810" s="75"/>
      <c r="AN810" s="67"/>
    </row>
    <row r="811" ht="15.75" customHeight="1">
      <c r="C811" s="66"/>
      <c r="D811" s="83"/>
      <c r="L811" s="75"/>
      <c r="R811" s="67"/>
      <c r="X811" s="75"/>
      <c r="AF811" s="75"/>
      <c r="AL811" s="75"/>
      <c r="AN811" s="67"/>
    </row>
    <row r="812" ht="15.75" customHeight="1">
      <c r="C812" s="66"/>
      <c r="D812" s="83"/>
      <c r="L812" s="75"/>
      <c r="R812" s="67"/>
      <c r="X812" s="75"/>
      <c r="AF812" s="75"/>
      <c r="AL812" s="75"/>
      <c r="AN812" s="67"/>
    </row>
    <row r="813" ht="15.75" customHeight="1">
      <c r="C813" s="66"/>
      <c r="D813" s="83"/>
      <c r="L813" s="75"/>
      <c r="R813" s="67"/>
      <c r="X813" s="75"/>
      <c r="AF813" s="75"/>
      <c r="AL813" s="75"/>
      <c r="AN813" s="67"/>
    </row>
    <row r="814" ht="15.75" customHeight="1">
      <c r="C814" s="66"/>
      <c r="D814" s="83"/>
      <c r="L814" s="75"/>
      <c r="R814" s="67"/>
      <c r="X814" s="75"/>
      <c r="AF814" s="75"/>
      <c r="AL814" s="75"/>
      <c r="AN814" s="67"/>
    </row>
    <row r="815" ht="15.75" customHeight="1">
      <c r="C815" s="66"/>
      <c r="D815" s="83"/>
      <c r="L815" s="75"/>
      <c r="R815" s="67"/>
      <c r="X815" s="75"/>
      <c r="AF815" s="75"/>
      <c r="AL815" s="75"/>
      <c r="AN815" s="67"/>
    </row>
    <row r="816" ht="15.75" customHeight="1">
      <c r="C816" s="66"/>
      <c r="D816" s="83"/>
      <c r="L816" s="75"/>
      <c r="R816" s="67"/>
      <c r="X816" s="75"/>
      <c r="AF816" s="75"/>
      <c r="AL816" s="75"/>
      <c r="AN816" s="67"/>
    </row>
    <row r="817" ht="15.75" customHeight="1">
      <c r="C817" s="66"/>
      <c r="D817" s="83"/>
      <c r="L817" s="75"/>
      <c r="R817" s="67"/>
      <c r="X817" s="75"/>
      <c r="AF817" s="75"/>
      <c r="AL817" s="75"/>
      <c r="AN817" s="67"/>
    </row>
    <row r="818" ht="15.75" customHeight="1">
      <c r="C818" s="66"/>
      <c r="D818" s="83"/>
      <c r="L818" s="75"/>
      <c r="R818" s="67"/>
      <c r="X818" s="75"/>
      <c r="AF818" s="75"/>
      <c r="AL818" s="75"/>
      <c r="AN818" s="67"/>
    </row>
    <row r="819" ht="15.75" customHeight="1">
      <c r="C819" s="66"/>
      <c r="D819" s="83"/>
      <c r="L819" s="75"/>
      <c r="R819" s="67"/>
      <c r="X819" s="75"/>
      <c r="AF819" s="75"/>
      <c r="AL819" s="75"/>
      <c r="AN819" s="67"/>
    </row>
    <row r="820" ht="15.75" customHeight="1">
      <c r="C820" s="66"/>
      <c r="D820" s="83"/>
      <c r="L820" s="75"/>
      <c r="R820" s="67"/>
      <c r="X820" s="75"/>
      <c r="AF820" s="75"/>
      <c r="AL820" s="75"/>
      <c r="AN820" s="67"/>
    </row>
    <row r="821" ht="15.75" customHeight="1">
      <c r="C821" s="66"/>
      <c r="D821" s="83"/>
      <c r="L821" s="75"/>
      <c r="R821" s="67"/>
      <c r="X821" s="75"/>
      <c r="AF821" s="75"/>
      <c r="AL821" s="75"/>
      <c r="AN821" s="67"/>
    </row>
    <row r="822" ht="15.75" customHeight="1">
      <c r="C822" s="66"/>
      <c r="D822" s="83"/>
      <c r="L822" s="75"/>
      <c r="R822" s="67"/>
      <c r="X822" s="75"/>
      <c r="AF822" s="75"/>
      <c r="AL822" s="75"/>
      <c r="AN822" s="67"/>
    </row>
    <row r="823" ht="15.75" customHeight="1">
      <c r="C823" s="66"/>
      <c r="D823" s="83"/>
      <c r="L823" s="75"/>
      <c r="R823" s="67"/>
      <c r="X823" s="75"/>
      <c r="AF823" s="75"/>
      <c r="AL823" s="75"/>
      <c r="AN823" s="67"/>
    </row>
    <row r="824" ht="15.75" customHeight="1">
      <c r="C824" s="66"/>
      <c r="D824" s="83"/>
      <c r="L824" s="75"/>
      <c r="R824" s="67"/>
      <c r="X824" s="75"/>
      <c r="AF824" s="75"/>
      <c r="AL824" s="75"/>
      <c r="AN824" s="67"/>
    </row>
    <row r="825" ht="15.75" customHeight="1">
      <c r="C825" s="66"/>
      <c r="D825" s="83"/>
      <c r="L825" s="75"/>
      <c r="R825" s="67"/>
      <c r="X825" s="75"/>
      <c r="AF825" s="75"/>
      <c r="AL825" s="75"/>
      <c r="AN825" s="67"/>
    </row>
    <row r="826" ht="15.75" customHeight="1">
      <c r="C826" s="66"/>
      <c r="D826" s="83"/>
      <c r="L826" s="75"/>
      <c r="R826" s="67"/>
      <c r="X826" s="75"/>
      <c r="AF826" s="75"/>
      <c r="AL826" s="75"/>
      <c r="AN826" s="67"/>
    </row>
    <row r="827" ht="15.75" customHeight="1">
      <c r="C827" s="66"/>
      <c r="D827" s="83"/>
      <c r="L827" s="75"/>
      <c r="R827" s="67"/>
      <c r="X827" s="75"/>
      <c r="AF827" s="75"/>
      <c r="AL827" s="75"/>
      <c r="AN827" s="67"/>
    </row>
    <row r="828" ht="15.75" customHeight="1">
      <c r="C828" s="66"/>
      <c r="D828" s="83"/>
      <c r="L828" s="75"/>
      <c r="R828" s="67"/>
      <c r="X828" s="75"/>
      <c r="AF828" s="75"/>
      <c r="AL828" s="75"/>
      <c r="AN828" s="67"/>
    </row>
    <row r="829" ht="15.75" customHeight="1">
      <c r="C829" s="66"/>
      <c r="D829" s="83"/>
      <c r="L829" s="75"/>
      <c r="R829" s="67"/>
      <c r="X829" s="75"/>
      <c r="AF829" s="75"/>
      <c r="AL829" s="75"/>
      <c r="AN829" s="67"/>
    </row>
    <row r="830" ht="15.75" customHeight="1">
      <c r="C830" s="66"/>
      <c r="D830" s="83"/>
      <c r="L830" s="75"/>
      <c r="R830" s="67"/>
      <c r="X830" s="75"/>
      <c r="AF830" s="75"/>
      <c r="AL830" s="75"/>
      <c r="AN830" s="67"/>
    </row>
    <row r="831" ht="15.75" customHeight="1">
      <c r="C831" s="66"/>
      <c r="D831" s="83"/>
      <c r="L831" s="75"/>
      <c r="R831" s="67"/>
      <c r="X831" s="75"/>
      <c r="AF831" s="75"/>
      <c r="AL831" s="75"/>
      <c r="AN831" s="67"/>
    </row>
    <row r="832" ht="15.75" customHeight="1">
      <c r="C832" s="66"/>
      <c r="D832" s="83"/>
      <c r="L832" s="75"/>
      <c r="R832" s="67"/>
      <c r="X832" s="75"/>
      <c r="AF832" s="75"/>
      <c r="AL832" s="75"/>
      <c r="AN832" s="67"/>
    </row>
    <row r="833" ht="15.75" customHeight="1">
      <c r="C833" s="66"/>
      <c r="D833" s="83"/>
      <c r="L833" s="75"/>
      <c r="R833" s="67"/>
      <c r="X833" s="75"/>
      <c r="AF833" s="75"/>
      <c r="AL833" s="75"/>
      <c r="AN833" s="67"/>
    </row>
    <row r="834" ht="15.75" customHeight="1">
      <c r="C834" s="66"/>
      <c r="D834" s="83"/>
      <c r="L834" s="75"/>
      <c r="R834" s="67"/>
      <c r="X834" s="75"/>
      <c r="AF834" s="75"/>
      <c r="AL834" s="75"/>
      <c r="AN834" s="67"/>
    </row>
    <row r="835" ht="15.75" customHeight="1">
      <c r="C835" s="66"/>
      <c r="D835" s="83"/>
      <c r="L835" s="75"/>
      <c r="R835" s="67"/>
      <c r="X835" s="75"/>
      <c r="AF835" s="75"/>
      <c r="AL835" s="75"/>
      <c r="AN835" s="67"/>
    </row>
    <row r="836" ht="15.75" customHeight="1">
      <c r="C836" s="66"/>
      <c r="D836" s="83"/>
      <c r="L836" s="75"/>
      <c r="R836" s="67"/>
      <c r="X836" s="75"/>
      <c r="AF836" s="75"/>
      <c r="AL836" s="75"/>
      <c r="AN836" s="67"/>
    </row>
    <row r="837" ht="15.75" customHeight="1">
      <c r="C837" s="66"/>
      <c r="D837" s="83"/>
      <c r="L837" s="75"/>
      <c r="R837" s="67"/>
      <c r="X837" s="75"/>
      <c r="AF837" s="75"/>
      <c r="AL837" s="75"/>
      <c r="AN837" s="67"/>
    </row>
    <row r="838" ht="15.75" customHeight="1">
      <c r="C838" s="66"/>
      <c r="D838" s="83"/>
      <c r="L838" s="75"/>
      <c r="R838" s="67"/>
      <c r="X838" s="75"/>
      <c r="AF838" s="75"/>
      <c r="AL838" s="75"/>
      <c r="AN838" s="67"/>
    </row>
    <row r="839" ht="15.75" customHeight="1">
      <c r="C839" s="66"/>
      <c r="D839" s="83"/>
      <c r="L839" s="75"/>
      <c r="R839" s="67"/>
      <c r="X839" s="75"/>
      <c r="AF839" s="75"/>
      <c r="AL839" s="75"/>
      <c r="AN839" s="67"/>
    </row>
    <row r="840" ht="15.75" customHeight="1">
      <c r="C840" s="66"/>
      <c r="D840" s="83"/>
      <c r="L840" s="75"/>
      <c r="R840" s="67"/>
      <c r="X840" s="75"/>
      <c r="AF840" s="75"/>
      <c r="AL840" s="75"/>
      <c r="AN840" s="67"/>
    </row>
    <row r="841" ht="15.75" customHeight="1">
      <c r="C841" s="66"/>
      <c r="D841" s="83"/>
      <c r="L841" s="75"/>
      <c r="R841" s="67"/>
      <c r="X841" s="75"/>
      <c r="AF841" s="75"/>
      <c r="AL841" s="75"/>
      <c r="AN841" s="67"/>
    </row>
    <row r="842" ht="15.75" customHeight="1">
      <c r="C842" s="66"/>
      <c r="D842" s="83"/>
      <c r="L842" s="75"/>
      <c r="R842" s="67"/>
      <c r="X842" s="75"/>
      <c r="AF842" s="75"/>
      <c r="AL842" s="75"/>
      <c r="AN842" s="67"/>
    </row>
    <row r="843" ht="15.75" customHeight="1">
      <c r="C843" s="66"/>
      <c r="D843" s="83"/>
      <c r="L843" s="75"/>
      <c r="R843" s="67"/>
      <c r="X843" s="75"/>
      <c r="AF843" s="75"/>
      <c r="AL843" s="75"/>
      <c r="AN843" s="67"/>
    </row>
    <row r="844" ht="15.75" customHeight="1">
      <c r="C844" s="66"/>
      <c r="D844" s="83"/>
      <c r="L844" s="75"/>
      <c r="R844" s="67"/>
      <c r="X844" s="75"/>
      <c r="AF844" s="75"/>
      <c r="AL844" s="75"/>
      <c r="AN844" s="67"/>
    </row>
    <row r="845" ht="15.75" customHeight="1">
      <c r="C845" s="66"/>
      <c r="D845" s="83"/>
      <c r="L845" s="75"/>
      <c r="R845" s="67"/>
      <c r="X845" s="75"/>
      <c r="AF845" s="75"/>
      <c r="AL845" s="75"/>
      <c r="AN845" s="67"/>
    </row>
    <row r="846" ht="15.75" customHeight="1">
      <c r="C846" s="66"/>
      <c r="D846" s="83"/>
      <c r="L846" s="75"/>
      <c r="R846" s="67"/>
      <c r="X846" s="75"/>
      <c r="AF846" s="75"/>
      <c r="AL846" s="75"/>
      <c r="AN846" s="67"/>
    </row>
    <row r="847" ht="15.75" customHeight="1">
      <c r="C847" s="66"/>
      <c r="D847" s="83"/>
      <c r="L847" s="75"/>
      <c r="R847" s="67"/>
      <c r="X847" s="75"/>
      <c r="AF847" s="75"/>
      <c r="AL847" s="75"/>
      <c r="AN847" s="67"/>
    </row>
    <row r="848" ht="15.75" customHeight="1">
      <c r="C848" s="66"/>
      <c r="D848" s="83"/>
      <c r="L848" s="75"/>
      <c r="R848" s="67"/>
      <c r="X848" s="75"/>
      <c r="AF848" s="75"/>
      <c r="AL848" s="75"/>
      <c r="AN848" s="67"/>
    </row>
    <row r="849" ht="15.75" customHeight="1">
      <c r="C849" s="66"/>
      <c r="D849" s="83"/>
      <c r="L849" s="75"/>
      <c r="R849" s="67"/>
      <c r="X849" s="75"/>
      <c r="AF849" s="75"/>
      <c r="AL849" s="75"/>
      <c r="AN849" s="67"/>
    </row>
    <row r="850" ht="15.75" customHeight="1">
      <c r="C850" s="66"/>
      <c r="D850" s="83"/>
      <c r="L850" s="75"/>
      <c r="R850" s="67"/>
      <c r="X850" s="75"/>
      <c r="AF850" s="75"/>
      <c r="AL850" s="75"/>
      <c r="AN850" s="67"/>
    </row>
    <row r="851" ht="15.75" customHeight="1">
      <c r="C851" s="66"/>
      <c r="D851" s="83"/>
      <c r="L851" s="75"/>
      <c r="R851" s="67"/>
      <c r="X851" s="75"/>
      <c r="AF851" s="75"/>
      <c r="AL851" s="75"/>
      <c r="AN851" s="67"/>
    </row>
    <row r="852" ht="15.75" customHeight="1">
      <c r="C852" s="66"/>
      <c r="D852" s="83"/>
      <c r="L852" s="75"/>
      <c r="R852" s="67"/>
      <c r="X852" s="75"/>
      <c r="AF852" s="75"/>
      <c r="AL852" s="75"/>
      <c r="AN852" s="67"/>
    </row>
    <row r="853" ht="15.75" customHeight="1">
      <c r="C853" s="66"/>
      <c r="D853" s="83"/>
      <c r="L853" s="75"/>
      <c r="R853" s="67"/>
      <c r="X853" s="75"/>
      <c r="AF853" s="75"/>
      <c r="AL853" s="75"/>
      <c r="AN853" s="67"/>
    </row>
    <row r="854" ht="15.75" customHeight="1">
      <c r="C854" s="66"/>
      <c r="D854" s="83"/>
      <c r="L854" s="75"/>
      <c r="R854" s="67"/>
      <c r="X854" s="75"/>
      <c r="AF854" s="75"/>
      <c r="AL854" s="75"/>
      <c r="AN854" s="67"/>
    </row>
    <row r="855" ht="15.75" customHeight="1">
      <c r="C855" s="66"/>
      <c r="D855" s="83"/>
      <c r="L855" s="75"/>
      <c r="R855" s="67"/>
      <c r="X855" s="75"/>
      <c r="AF855" s="75"/>
      <c r="AL855" s="75"/>
      <c r="AN855" s="67"/>
    </row>
    <row r="856" ht="15.75" customHeight="1">
      <c r="C856" s="66"/>
      <c r="D856" s="83"/>
      <c r="L856" s="75"/>
      <c r="R856" s="67"/>
      <c r="X856" s="75"/>
      <c r="AF856" s="75"/>
      <c r="AL856" s="75"/>
      <c r="AN856" s="67"/>
    </row>
    <row r="857" ht="15.75" customHeight="1">
      <c r="C857" s="66"/>
      <c r="D857" s="83"/>
      <c r="L857" s="75"/>
      <c r="R857" s="67"/>
      <c r="X857" s="75"/>
      <c r="AF857" s="75"/>
      <c r="AL857" s="75"/>
      <c r="AN857" s="67"/>
    </row>
    <row r="858" ht="15.75" customHeight="1">
      <c r="C858" s="66"/>
      <c r="D858" s="83"/>
      <c r="L858" s="75"/>
      <c r="R858" s="67"/>
      <c r="X858" s="75"/>
      <c r="AF858" s="75"/>
      <c r="AL858" s="75"/>
      <c r="AN858" s="67"/>
    </row>
    <row r="859" ht="15.75" customHeight="1">
      <c r="C859" s="66"/>
      <c r="D859" s="83"/>
      <c r="L859" s="75"/>
      <c r="R859" s="67"/>
      <c r="X859" s="75"/>
      <c r="AF859" s="75"/>
      <c r="AL859" s="75"/>
      <c r="AN859" s="67"/>
    </row>
    <row r="860" ht="15.75" customHeight="1">
      <c r="C860" s="66"/>
      <c r="D860" s="83"/>
      <c r="L860" s="75"/>
      <c r="R860" s="67"/>
      <c r="X860" s="75"/>
      <c r="AF860" s="75"/>
      <c r="AL860" s="75"/>
      <c r="AN860" s="67"/>
    </row>
    <row r="861" ht="15.75" customHeight="1">
      <c r="C861" s="66"/>
      <c r="D861" s="83"/>
      <c r="L861" s="75"/>
      <c r="R861" s="67"/>
      <c r="X861" s="75"/>
      <c r="AF861" s="75"/>
      <c r="AL861" s="75"/>
      <c r="AN861" s="67"/>
    </row>
    <row r="862" ht="15.75" customHeight="1">
      <c r="C862" s="66"/>
      <c r="D862" s="83"/>
      <c r="L862" s="75"/>
      <c r="R862" s="67"/>
      <c r="X862" s="75"/>
      <c r="AF862" s="75"/>
      <c r="AL862" s="75"/>
      <c r="AN862" s="67"/>
    </row>
    <row r="863" ht="15.75" customHeight="1">
      <c r="C863" s="66"/>
      <c r="D863" s="83"/>
      <c r="L863" s="75"/>
      <c r="R863" s="67"/>
      <c r="X863" s="75"/>
      <c r="AF863" s="75"/>
      <c r="AL863" s="75"/>
      <c r="AN863" s="67"/>
    </row>
    <row r="864" ht="15.75" customHeight="1">
      <c r="C864" s="66"/>
      <c r="D864" s="83"/>
      <c r="L864" s="75"/>
      <c r="R864" s="67"/>
      <c r="X864" s="75"/>
      <c r="AF864" s="75"/>
      <c r="AL864" s="75"/>
      <c r="AN864" s="67"/>
    </row>
    <row r="865" ht="15.75" customHeight="1">
      <c r="C865" s="66"/>
      <c r="D865" s="83"/>
      <c r="L865" s="75"/>
      <c r="R865" s="67"/>
      <c r="X865" s="75"/>
      <c r="AF865" s="75"/>
      <c r="AL865" s="75"/>
      <c r="AN865" s="67"/>
    </row>
    <row r="866" ht="15.75" customHeight="1">
      <c r="C866" s="66"/>
      <c r="D866" s="83"/>
      <c r="L866" s="75"/>
      <c r="R866" s="67"/>
      <c r="X866" s="75"/>
      <c r="AF866" s="75"/>
      <c r="AL866" s="75"/>
      <c r="AN866" s="67"/>
    </row>
    <row r="867" ht="15.75" customHeight="1">
      <c r="C867" s="66"/>
      <c r="D867" s="83"/>
      <c r="L867" s="75"/>
      <c r="R867" s="67"/>
      <c r="X867" s="75"/>
      <c r="AF867" s="75"/>
      <c r="AL867" s="75"/>
      <c r="AN867" s="67"/>
    </row>
    <row r="868" ht="15.75" customHeight="1">
      <c r="C868" s="66"/>
      <c r="D868" s="83"/>
      <c r="L868" s="75"/>
      <c r="R868" s="67"/>
      <c r="X868" s="75"/>
      <c r="AF868" s="75"/>
      <c r="AL868" s="75"/>
      <c r="AN868" s="67"/>
    </row>
    <row r="869" ht="15.75" customHeight="1">
      <c r="C869" s="66"/>
      <c r="D869" s="83"/>
      <c r="L869" s="75"/>
      <c r="R869" s="67"/>
      <c r="X869" s="75"/>
      <c r="AF869" s="75"/>
      <c r="AL869" s="75"/>
      <c r="AN869" s="67"/>
    </row>
    <row r="870" ht="15.75" customHeight="1">
      <c r="C870" s="66"/>
      <c r="D870" s="83"/>
      <c r="L870" s="75"/>
      <c r="R870" s="67"/>
      <c r="X870" s="75"/>
      <c r="AF870" s="75"/>
      <c r="AL870" s="75"/>
      <c r="AN870" s="67"/>
    </row>
    <row r="871" ht="15.75" customHeight="1">
      <c r="C871" s="66"/>
      <c r="D871" s="83"/>
      <c r="L871" s="75"/>
      <c r="R871" s="67"/>
      <c r="X871" s="75"/>
      <c r="AF871" s="75"/>
      <c r="AL871" s="75"/>
      <c r="AN871" s="67"/>
    </row>
    <row r="872" ht="15.75" customHeight="1">
      <c r="C872" s="66"/>
      <c r="D872" s="83"/>
      <c r="L872" s="75"/>
      <c r="R872" s="67"/>
      <c r="X872" s="75"/>
      <c r="AF872" s="75"/>
      <c r="AL872" s="75"/>
      <c r="AN872" s="67"/>
    </row>
    <row r="873" ht="15.75" customHeight="1">
      <c r="C873" s="66"/>
      <c r="D873" s="83"/>
      <c r="L873" s="75"/>
      <c r="R873" s="67"/>
      <c r="X873" s="75"/>
      <c r="AF873" s="75"/>
      <c r="AL873" s="75"/>
      <c r="AN873" s="67"/>
    </row>
    <row r="874" ht="15.75" customHeight="1">
      <c r="C874" s="66"/>
      <c r="D874" s="83"/>
      <c r="L874" s="75"/>
      <c r="R874" s="67"/>
      <c r="X874" s="75"/>
      <c r="AF874" s="75"/>
      <c r="AL874" s="75"/>
      <c r="AN874" s="67"/>
    </row>
    <row r="875" ht="15.75" customHeight="1">
      <c r="C875" s="66"/>
      <c r="D875" s="83"/>
      <c r="L875" s="75"/>
      <c r="R875" s="67"/>
      <c r="X875" s="75"/>
      <c r="AF875" s="75"/>
      <c r="AL875" s="75"/>
      <c r="AN875" s="67"/>
    </row>
    <row r="876" ht="15.75" customHeight="1">
      <c r="C876" s="66"/>
      <c r="D876" s="83"/>
      <c r="L876" s="75"/>
      <c r="R876" s="67"/>
      <c r="X876" s="75"/>
      <c r="AF876" s="75"/>
      <c r="AL876" s="75"/>
      <c r="AN876" s="67"/>
    </row>
    <row r="877" ht="15.75" customHeight="1">
      <c r="C877" s="66"/>
      <c r="D877" s="83"/>
      <c r="L877" s="75"/>
      <c r="R877" s="67"/>
      <c r="X877" s="75"/>
      <c r="AF877" s="75"/>
      <c r="AL877" s="75"/>
      <c r="AN877" s="67"/>
    </row>
    <row r="878" ht="15.75" customHeight="1">
      <c r="C878" s="66"/>
      <c r="D878" s="83"/>
      <c r="L878" s="75"/>
      <c r="R878" s="67"/>
      <c r="X878" s="75"/>
      <c r="AF878" s="75"/>
      <c r="AL878" s="75"/>
      <c r="AN878" s="67"/>
    </row>
    <row r="879" ht="15.75" customHeight="1">
      <c r="C879" s="66"/>
      <c r="D879" s="83"/>
      <c r="L879" s="75"/>
      <c r="R879" s="67"/>
      <c r="X879" s="75"/>
      <c r="AF879" s="75"/>
      <c r="AL879" s="75"/>
      <c r="AN879" s="67"/>
    </row>
    <row r="880" ht="15.75" customHeight="1">
      <c r="C880" s="66"/>
      <c r="D880" s="83"/>
      <c r="L880" s="75"/>
      <c r="R880" s="67"/>
      <c r="X880" s="75"/>
      <c r="AF880" s="75"/>
      <c r="AL880" s="75"/>
      <c r="AN880" s="67"/>
    </row>
    <row r="881" ht="15.75" customHeight="1">
      <c r="C881" s="66"/>
      <c r="D881" s="83"/>
      <c r="L881" s="75"/>
      <c r="R881" s="67"/>
      <c r="X881" s="75"/>
      <c r="AF881" s="75"/>
      <c r="AL881" s="75"/>
      <c r="AN881" s="67"/>
    </row>
    <row r="882" ht="15.75" customHeight="1">
      <c r="C882" s="66"/>
      <c r="D882" s="83"/>
      <c r="L882" s="75"/>
      <c r="R882" s="67"/>
      <c r="X882" s="75"/>
      <c r="AF882" s="75"/>
      <c r="AL882" s="75"/>
      <c r="AN882" s="67"/>
    </row>
    <row r="883" ht="15.75" customHeight="1">
      <c r="C883" s="66"/>
      <c r="D883" s="83"/>
      <c r="L883" s="75"/>
      <c r="R883" s="67"/>
      <c r="X883" s="75"/>
      <c r="AF883" s="75"/>
      <c r="AL883" s="75"/>
      <c r="AN883" s="67"/>
    </row>
    <row r="884" ht="15.75" customHeight="1">
      <c r="C884" s="66"/>
      <c r="D884" s="83"/>
      <c r="L884" s="75"/>
      <c r="R884" s="67"/>
      <c r="X884" s="75"/>
      <c r="AF884" s="75"/>
      <c r="AL884" s="75"/>
      <c r="AN884" s="67"/>
    </row>
    <row r="885" ht="15.75" customHeight="1">
      <c r="C885" s="66"/>
      <c r="D885" s="83"/>
      <c r="L885" s="75"/>
      <c r="R885" s="67"/>
      <c r="X885" s="75"/>
      <c r="AF885" s="75"/>
      <c r="AL885" s="75"/>
      <c r="AN885" s="67"/>
    </row>
    <row r="886" ht="15.75" customHeight="1">
      <c r="C886" s="66"/>
      <c r="D886" s="83"/>
      <c r="L886" s="75"/>
      <c r="R886" s="67"/>
      <c r="X886" s="75"/>
      <c r="AF886" s="75"/>
      <c r="AL886" s="75"/>
      <c r="AN886" s="67"/>
    </row>
    <row r="887" ht="15.75" customHeight="1">
      <c r="C887" s="66"/>
      <c r="D887" s="83"/>
      <c r="L887" s="75"/>
      <c r="R887" s="67"/>
      <c r="X887" s="75"/>
      <c r="AF887" s="75"/>
      <c r="AL887" s="75"/>
      <c r="AN887" s="67"/>
    </row>
    <row r="888" ht="15.75" customHeight="1">
      <c r="C888" s="66"/>
      <c r="D888" s="83"/>
      <c r="L888" s="75"/>
      <c r="R888" s="67"/>
      <c r="X888" s="75"/>
      <c r="AF888" s="75"/>
      <c r="AL888" s="75"/>
      <c r="AN888" s="67"/>
    </row>
    <row r="889" ht="15.75" customHeight="1">
      <c r="C889" s="66"/>
      <c r="D889" s="83"/>
      <c r="L889" s="75"/>
      <c r="R889" s="67"/>
      <c r="X889" s="75"/>
      <c r="AF889" s="75"/>
      <c r="AL889" s="75"/>
      <c r="AN889" s="67"/>
    </row>
    <row r="890" ht="15.75" customHeight="1">
      <c r="C890" s="66"/>
      <c r="D890" s="83"/>
      <c r="L890" s="75"/>
      <c r="R890" s="67"/>
      <c r="X890" s="75"/>
      <c r="AF890" s="75"/>
      <c r="AL890" s="75"/>
      <c r="AN890" s="67"/>
    </row>
    <row r="891" ht="15.75" customHeight="1">
      <c r="C891" s="66"/>
      <c r="D891" s="83"/>
      <c r="L891" s="75"/>
      <c r="R891" s="67"/>
      <c r="X891" s="75"/>
      <c r="AF891" s="75"/>
      <c r="AL891" s="75"/>
      <c r="AN891" s="67"/>
    </row>
    <row r="892" ht="15.75" customHeight="1">
      <c r="C892" s="66"/>
      <c r="D892" s="83"/>
      <c r="L892" s="75"/>
      <c r="R892" s="67"/>
      <c r="X892" s="75"/>
      <c r="AF892" s="75"/>
      <c r="AL892" s="75"/>
      <c r="AN892" s="67"/>
    </row>
    <row r="893" ht="15.75" customHeight="1">
      <c r="C893" s="66"/>
      <c r="D893" s="83"/>
      <c r="L893" s="75"/>
      <c r="R893" s="67"/>
      <c r="X893" s="75"/>
      <c r="AF893" s="75"/>
      <c r="AL893" s="75"/>
      <c r="AN893" s="67"/>
    </row>
    <row r="894" ht="15.75" customHeight="1">
      <c r="C894" s="66"/>
      <c r="D894" s="83"/>
      <c r="L894" s="75"/>
      <c r="R894" s="67"/>
      <c r="X894" s="75"/>
      <c r="AF894" s="75"/>
      <c r="AL894" s="75"/>
      <c r="AN894" s="67"/>
    </row>
    <row r="895" ht="15.75" customHeight="1">
      <c r="C895" s="66"/>
      <c r="D895" s="83"/>
      <c r="L895" s="75"/>
      <c r="R895" s="67"/>
      <c r="X895" s="75"/>
      <c r="AF895" s="75"/>
      <c r="AL895" s="75"/>
      <c r="AN895" s="67"/>
    </row>
    <row r="896" ht="15.75" customHeight="1">
      <c r="C896" s="66"/>
      <c r="D896" s="83"/>
      <c r="L896" s="75"/>
      <c r="R896" s="67"/>
      <c r="X896" s="75"/>
      <c r="AF896" s="75"/>
      <c r="AL896" s="75"/>
      <c r="AN896" s="67"/>
    </row>
    <row r="897" ht="15.75" customHeight="1">
      <c r="C897" s="66"/>
      <c r="D897" s="83"/>
      <c r="L897" s="75"/>
      <c r="R897" s="67"/>
      <c r="X897" s="75"/>
      <c r="AF897" s="75"/>
      <c r="AL897" s="75"/>
      <c r="AN897" s="67"/>
    </row>
    <row r="898" ht="15.75" customHeight="1">
      <c r="C898" s="66"/>
      <c r="D898" s="83"/>
      <c r="L898" s="75"/>
      <c r="R898" s="67"/>
      <c r="X898" s="75"/>
      <c r="AF898" s="75"/>
      <c r="AL898" s="75"/>
      <c r="AN898" s="67"/>
    </row>
    <row r="899" ht="15.75" customHeight="1">
      <c r="C899" s="66"/>
      <c r="D899" s="83"/>
      <c r="L899" s="75"/>
      <c r="R899" s="67"/>
      <c r="X899" s="75"/>
      <c r="AF899" s="75"/>
      <c r="AL899" s="75"/>
      <c r="AN899" s="67"/>
    </row>
    <row r="900" ht="15.75" customHeight="1">
      <c r="C900" s="66"/>
      <c r="D900" s="83"/>
      <c r="L900" s="75"/>
      <c r="R900" s="67"/>
      <c r="X900" s="75"/>
      <c r="AF900" s="75"/>
      <c r="AL900" s="75"/>
      <c r="AN900" s="67"/>
    </row>
    <row r="901" ht="15.75" customHeight="1">
      <c r="C901" s="66"/>
      <c r="D901" s="83"/>
      <c r="L901" s="75"/>
      <c r="R901" s="67"/>
      <c r="X901" s="75"/>
      <c r="AF901" s="75"/>
      <c r="AL901" s="75"/>
      <c r="AN901" s="67"/>
    </row>
    <row r="902" ht="15.75" customHeight="1">
      <c r="C902" s="66"/>
      <c r="D902" s="83"/>
      <c r="L902" s="75"/>
      <c r="R902" s="67"/>
      <c r="X902" s="75"/>
      <c r="AF902" s="75"/>
      <c r="AL902" s="75"/>
      <c r="AN902" s="67"/>
    </row>
    <row r="903" ht="15.75" customHeight="1">
      <c r="C903" s="66"/>
      <c r="D903" s="83"/>
      <c r="L903" s="75"/>
      <c r="R903" s="67"/>
      <c r="X903" s="75"/>
      <c r="AF903" s="75"/>
      <c r="AL903" s="75"/>
      <c r="AN903" s="67"/>
    </row>
    <row r="904" ht="15.75" customHeight="1">
      <c r="C904" s="66"/>
      <c r="D904" s="83"/>
      <c r="L904" s="75"/>
      <c r="R904" s="67"/>
      <c r="X904" s="75"/>
      <c r="AF904" s="75"/>
      <c r="AL904" s="75"/>
      <c r="AN904" s="67"/>
    </row>
    <row r="905" ht="15.75" customHeight="1">
      <c r="C905" s="66"/>
      <c r="D905" s="83"/>
      <c r="L905" s="75"/>
      <c r="R905" s="67"/>
      <c r="X905" s="75"/>
      <c r="AF905" s="75"/>
      <c r="AL905" s="75"/>
      <c r="AN905" s="67"/>
    </row>
    <row r="906" ht="15.75" customHeight="1">
      <c r="C906" s="66"/>
      <c r="D906" s="83"/>
      <c r="L906" s="75"/>
      <c r="R906" s="67"/>
      <c r="X906" s="75"/>
      <c r="AF906" s="75"/>
      <c r="AL906" s="75"/>
      <c r="AN906" s="67"/>
    </row>
    <row r="907" ht="15.75" customHeight="1">
      <c r="C907" s="66"/>
      <c r="D907" s="83"/>
      <c r="L907" s="75"/>
      <c r="R907" s="67"/>
      <c r="X907" s="75"/>
      <c r="AF907" s="75"/>
      <c r="AL907" s="75"/>
      <c r="AN907" s="67"/>
    </row>
    <row r="908" ht="15.75" customHeight="1">
      <c r="C908" s="66"/>
      <c r="D908" s="83"/>
      <c r="L908" s="75"/>
      <c r="R908" s="67"/>
      <c r="X908" s="75"/>
      <c r="AF908" s="75"/>
      <c r="AL908" s="75"/>
      <c r="AN908" s="67"/>
    </row>
    <row r="909" ht="15.75" customHeight="1">
      <c r="C909" s="66"/>
      <c r="D909" s="83"/>
      <c r="L909" s="75"/>
      <c r="R909" s="67"/>
      <c r="X909" s="75"/>
      <c r="AF909" s="75"/>
      <c r="AL909" s="75"/>
      <c r="AN909" s="67"/>
    </row>
    <row r="910" ht="15.75" customHeight="1">
      <c r="C910" s="66"/>
      <c r="D910" s="83"/>
      <c r="L910" s="75"/>
      <c r="R910" s="67"/>
      <c r="X910" s="75"/>
      <c r="AF910" s="75"/>
      <c r="AL910" s="75"/>
      <c r="AN910" s="67"/>
    </row>
    <row r="911" ht="15.75" customHeight="1">
      <c r="C911" s="66"/>
      <c r="D911" s="83"/>
      <c r="L911" s="75"/>
      <c r="R911" s="67"/>
      <c r="X911" s="75"/>
      <c r="AF911" s="75"/>
      <c r="AL911" s="75"/>
      <c r="AN911" s="67"/>
    </row>
    <row r="912" ht="15.75" customHeight="1">
      <c r="C912" s="66"/>
      <c r="D912" s="83"/>
      <c r="L912" s="75"/>
      <c r="R912" s="67"/>
      <c r="X912" s="75"/>
      <c r="AF912" s="75"/>
      <c r="AL912" s="75"/>
      <c r="AN912" s="67"/>
    </row>
    <row r="913" ht="15.75" customHeight="1">
      <c r="C913" s="66"/>
      <c r="D913" s="83"/>
      <c r="L913" s="75"/>
      <c r="R913" s="67"/>
      <c r="X913" s="75"/>
      <c r="AF913" s="75"/>
      <c r="AL913" s="75"/>
      <c r="AN913" s="67"/>
    </row>
    <row r="914" ht="15.75" customHeight="1">
      <c r="C914" s="66"/>
      <c r="D914" s="83"/>
      <c r="L914" s="75"/>
      <c r="R914" s="67"/>
      <c r="X914" s="75"/>
      <c r="AF914" s="75"/>
      <c r="AL914" s="75"/>
      <c r="AN914" s="67"/>
    </row>
    <row r="915" ht="15.75" customHeight="1">
      <c r="C915" s="66"/>
      <c r="D915" s="83"/>
      <c r="L915" s="75"/>
      <c r="R915" s="67"/>
      <c r="X915" s="75"/>
      <c r="AF915" s="75"/>
      <c r="AL915" s="75"/>
      <c r="AN915" s="67"/>
    </row>
    <row r="916" ht="15.75" customHeight="1">
      <c r="C916" s="66"/>
      <c r="D916" s="83"/>
      <c r="L916" s="75"/>
      <c r="R916" s="67"/>
      <c r="X916" s="75"/>
      <c r="AF916" s="75"/>
      <c r="AL916" s="75"/>
      <c r="AN916" s="67"/>
    </row>
    <row r="917" ht="15.75" customHeight="1">
      <c r="C917" s="66"/>
      <c r="D917" s="83"/>
      <c r="L917" s="75"/>
      <c r="R917" s="67"/>
      <c r="X917" s="75"/>
      <c r="AF917" s="75"/>
      <c r="AL917" s="75"/>
      <c r="AN917" s="67"/>
    </row>
    <row r="918" ht="15.75" customHeight="1">
      <c r="C918" s="66"/>
      <c r="D918" s="83"/>
      <c r="L918" s="75"/>
      <c r="R918" s="67"/>
      <c r="X918" s="75"/>
      <c r="AF918" s="75"/>
      <c r="AL918" s="75"/>
      <c r="AN918" s="67"/>
    </row>
    <row r="919" ht="15.75" customHeight="1">
      <c r="C919" s="66"/>
      <c r="D919" s="83"/>
      <c r="L919" s="75"/>
      <c r="R919" s="67"/>
      <c r="X919" s="75"/>
      <c r="AF919" s="75"/>
      <c r="AL919" s="75"/>
      <c r="AN919" s="67"/>
    </row>
    <row r="920" ht="15.75" customHeight="1">
      <c r="C920" s="66"/>
      <c r="D920" s="83"/>
      <c r="L920" s="75"/>
      <c r="R920" s="67"/>
      <c r="X920" s="75"/>
      <c r="AF920" s="75"/>
      <c r="AL920" s="75"/>
      <c r="AN920" s="67"/>
    </row>
    <row r="921" ht="15.75" customHeight="1">
      <c r="C921" s="66"/>
      <c r="D921" s="83"/>
      <c r="L921" s="75"/>
      <c r="R921" s="67"/>
      <c r="X921" s="75"/>
      <c r="AF921" s="75"/>
      <c r="AL921" s="75"/>
      <c r="AN921" s="67"/>
    </row>
    <row r="922" ht="15.75" customHeight="1">
      <c r="C922" s="66"/>
      <c r="D922" s="83"/>
      <c r="L922" s="75"/>
      <c r="R922" s="67"/>
      <c r="X922" s="75"/>
      <c r="AF922" s="75"/>
      <c r="AL922" s="75"/>
      <c r="AN922" s="67"/>
    </row>
    <row r="923" ht="15.75" customHeight="1">
      <c r="C923" s="66"/>
      <c r="D923" s="83"/>
      <c r="L923" s="75"/>
      <c r="R923" s="67"/>
      <c r="X923" s="75"/>
      <c r="AF923" s="75"/>
      <c r="AL923" s="75"/>
      <c r="AN923" s="67"/>
    </row>
    <row r="924" ht="15.75" customHeight="1">
      <c r="C924" s="66"/>
      <c r="D924" s="83"/>
      <c r="L924" s="75"/>
      <c r="R924" s="67"/>
      <c r="X924" s="75"/>
      <c r="AF924" s="75"/>
      <c r="AL924" s="75"/>
      <c r="AN924" s="67"/>
    </row>
    <row r="925" ht="15.75" customHeight="1">
      <c r="C925" s="66"/>
      <c r="D925" s="83"/>
      <c r="L925" s="75"/>
      <c r="R925" s="67"/>
      <c r="X925" s="75"/>
      <c r="AF925" s="75"/>
      <c r="AL925" s="75"/>
      <c r="AN925" s="67"/>
    </row>
    <row r="926" ht="15.75" customHeight="1">
      <c r="C926" s="66"/>
      <c r="D926" s="83"/>
      <c r="L926" s="75"/>
      <c r="R926" s="67"/>
      <c r="X926" s="75"/>
      <c r="AF926" s="75"/>
      <c r="AL926" s="75"/>
      <c r="AN926" s="67"/>
    </row>
    <row r="927" ht="15.75" customHeight="1">
      <c r="C927" s="66"/>
      <c r="D927" s="83"/>
      <c r="L927" s="75"/>
      <c r="R927" s="67"/>
      <c r="X927" s="75"/>
      <c r="AF927" s="75"/>
      <c r="AL927" s="75"/>
      <c r="AN927" s="67"/>
    </row>
    <row r="928" ht="15.75" customHeight="1">
      <c r="C928" s="66"/>
      <c r="D928" s="83"/>
      <c r="L928" s="75"/>
      <c r="R928" s="67"/>
      <c r="X928" s="75"/>
      <c r="AF928" s="75"/>
      <c r="AL928" s="75"/>
      <c r="AN928" s="67"/>
    </row>
    <row r="929" ht="15.75" customHeight="1">
      <c r="C929" s="66"/>
      <c r="D929" s="83"/>
      <c r="L929" s="75"/>
      <c r="R929" s="67"/>
      <c r="X929" s="75"/>
      <c r="AF929" s="75"/>
      <c r="AL929" s="75"/>
      <c r="AN929" s="67"/>
    </row>
    <row r="930" ht="15.75" customHeight="1">
      <c r="C930" s="66"/>
      <c r="D930" s="83"/>
      <c r="L930" s="75"/>
      <c r="R930" s="67"/>
      <c r="X930" s="75"/>
      <c r="AF930" s="75"/>
      <c r="AL930" s="75"/>
      <c r="AN930" s="67"/>
    </row>
    <row r="931" ht="15.75" customHeight="1">
      <c r="C931" s="66"/>
      <c r="D931" s="83"/>
      <c r="L931" s="75"/>
      <c r="R931" s="67"/>
      <c r="X931" s="75"/>
      <c r="AF931" s="75"/>
      <c r="AL931" s="75"/>
      <c r="AN931" s="67"/>
    </row>
    <row r="932" ht="15.75" customHeight="1">
      <c r="C932" s="66"/>
      <c r="D932" s="83"/>
      <c r="L932" s="75"/>
      <c r="R932" s="67"/>
      <c r="X932" s="75"/>
      <c r="AF932" s="75"/>
      <c r="AL932" s="75"/>
      <c r="AN932" s="67"/>
    </row>
    <row r="933" ht="15.75" customHeight="1">
      <c r="C933" s="66"/>
      <c r="D933" s="83"/>
      <c r="L933" s="75"/>
      <c r="R933" s="67"/>
      <c r="X933" s="75"/>
      <c r="AF933" s="75"/>
      <c r="AL933" s="75"/>
      <c r="AN933" s="67"/>
    </row>
    <row r="934" ht="15.75" customHeight="1">
      <c r="C934" s="66"/>
      <c r="D934" s="83"/>
      <c r="L934" s="75"/>
      <c r="R934" s="67"/>
      <c r="X934" s="75"/>
      <c r="AF934" s="75"/>
      <c r="AL934" s="75"/>
      <c r="AN934" s="67"/>
    </row>
    <row r="935" ht="15.75" customHeight="1">
      <c r="C935" s="66"/>
      <c r="D935" s="83"/>
      <c r="L935" s="75"/>
      <c r="R935" s="67"/>
      <c r="X935" s="75"/>
      <c r="AF935" s="75"/>
      <c r="AL935" s="75"/>
      <c r="AN935" s="67"/>
    </row>
    <row r="936" ht="15.75" customHeight="1">
      <c r="C936" s="66"/>
      <c r="D936" s="83"/>
      <c r="L936" s="75"/>
      <c r="R936" s="67"/>
      <c r="X936" s="75"/>
      <c r="AF936" s="75"/>
      <c r="AL936" s="75"/>
      <c r="AN936" s="67"/>
    </row>
    <row r="937" ht="15.75" customHeight="1">
      <c r="C937" s="66"/>
      <c r="D937" s="83"/>
      <c r="L937" s="75"/>
      <c r="R937" s="67"/>
      <c r="X937" s="75"/>
      <c r="AF937" s="75"/>
      <c r="AL937" s="75"/>
      <c r="AN937" s="67"/>
    </row>
    <row r="938" ht="15.75" customHeight="1">
      <c r="C938" s="66"/>
      <c r="D938" s="83"/>
      <c r="L938" s="75"/>
      <c r="R938" s="67"/>
      <c r="X938" s="75"/>
      <c r="AF938" s="75"/>
      <c r="AL938" s="75"/>
      <c r="AN938" s="67"/>
    </row>
    <row r="939" ht="15.75" customHeight="1">
      <c r="C939" s="66"/>
      <c r="D939" s="83"/>
      <c r="L939" s="75"/>
      <c r="R939" s="67"/>
      <c r="X939" s="75"/>
      <c r="AF939" s="75"/>
      <c r="AL939" s="75"/>
      <c r="AN939" s="67"/>
    </row>
    <row r="940" ht="15.75" customHeight="1">
      <c r="C940" s="66"/>
      <c r="D940" s="83"/>
      <c r="L940" s="75"/>
      <c r="R940" s="67"/>
      <c r="X940" s="75"/>
      <c r="AF940" s="75"/>
      <c r="AL940" s="75"/>
      <c r="AN940" s="67"/>
    </row>
    <row r="941" ht="15.75" customHeight="1">
      <c r="C941" s="66"/>
      <c r="D941" s="83"/>
      <c r="L941" s="75"/>
      <c r="R941" s="67"/>
      <c r="X941" s="75"/>
      <c r="AF941" s="75"/>
      <c r="AL941" s="75"/>
      <c r="AN941" s="67"/>
    </row>
    <row r="942" ht="15.75" customHeight="1">
      <c r="C942" s="66"/>
      <c r="D942" s="83"/>
      <c r="L942" s="75"/>
      <c r="R942" s="67"/>
      <c r="X942" s="75"/>
      <c r="AF942" s="75"/>
      <c r="AL942" s="75"/>
      <c r="AN942" s="67"/>
    </row>
    <row r="943" ht="15.75" customHeight="1">
      <c r="C943" s="66"/>
      <c r="D943" s="83"/>
      <c r="L943" s="75"/>
      <c r="R943" s="67"/>
      <c r="X943" s="75"/>
      <c r="AF943" s="75"/>
      <c r="AL943" s="75"/>
      <c r="AN943" s="67"/>
    </row>
    <row r="944" ht="15.75" customHeight="1">
      <c r="C944" s="66"/>
      <c r="D944" s="83"/>
      <c r="L944" s="75"/>
      <c r="R944" s="67"/>
      <c r="X944" s="75"/>
      <c r="AF944" s="75"/>
      <c r="AL944" s="75"/>
      <c r="AN944" s="67"/>
    </row>
    <row r="945" ht="15.75" customHeight="1">
      <c r="C945" s="66"/>
      <c r="D945" s="83"/>
      <c r="L945" s="75"/>
      <c r="R945" s="67"/>
      <c r="X945" s="75"/>
      <c r="AF945" s="75"/>
      <c r="AL945" s="75"/>
      <c r="AN945" s="67"/>
    </row>
    <row r="946" ht="15.75" customHeight="1">
      <c r="C946" s="66"/>
      <c r="D946" s="83"/>
      <c r="L946" s="75"/>
      <c r="R946" s="67"/>
      <c r="X946" s="75"/>
      <c r="AF946" s="75"/>
      <c r="AL946" s="75"/>
      <c r="AN946" s="67"/>
    </row>
    <row r="947" ht="15.75" customHeight="1">
      <c r="C947" s="66"/>
      <c r="D947" s="83"/>
      <c r="L947" s="75"/>
      <c r="R947" s="67"/>
      <c r="X947" s="75"/>
      <c r="AF947" s="75"/>
      <c r="AL947" s="75"/>
      <c r="AN947" s="67"/>
    </row>
    <row r="948" ht="15.75" customHeight="1">
      <c r="C948" s="66"/>
      <c r="D948" s="83"/>
      <c r="L948" s="75"/>
      <c r="R948" s="67"/>
      <c r="X948" s="75"/>
      <c r="AF948" s="75"/>
      <c r="AL948" s="75"/>
      <c r="AN948" s="67"/>
    </row>
    <row r="949" ht="15.75" customHeight="1">
      <c r="C949" s="66"/>
      <c r="D949" s="83"/>
      <c r="L949" s="75"/>
      <c r="R949" s="67"/>
      <c r="X949" s="75"/>
      <c r="AF949" s="75"/>
      <c r="AL949" s="75"/>
      <c r="AN949" s="67"/>
    </row>
    <row r="950" ht="15.75" customHeight="1">
      <c r="C950" s="66"/>
      <c r="D950" s="83"/>
      <c r="L950" s="75"/>
      <c r="R950" s="67"/>
      <c r="X950" s="75"/>
      <c r="AF950" s="75"/>
      <c r="AL950" s="75"/>
      <c r="AN950" s="67"/>
    </row>
    <row r="951" ht="15.75" customHeight="1">
      <c r="C951" s="66"/>
      <c r="D951" s="83"/>
      <c r="L951" s="75"/>
      <c r="R951" s="67"/>
      <c r="X951" s="75"/>
      <c r="AF951" s="75"/>
      <c r="AL951" s="75"/>
      <c r="AN951" s="67"/>
    </row>
    <row r="952" ht="15.75" customHeight="1">
      <c r="C952" s="66"/>
      <c r="D952" s="83"/>
      <c r="L952" s="75"/>
      <c r="R952" s="67"/>
      <c r="X952" s="75"/>
      <c r="AF952" s="75"/>
      <c r="AL952" s="75"/>
      <c r="AN952" s="67"/>
    </row>
    <row r="953" ht="15.75" customHeight="1">
      <c r="C953" s="66"/>
      <c r="D953" s="83"/>
      <c r="L953" s="75"/>
      <c r="R953" s="67"/>
      <c r="X953" s="75"/>
      <c r="AF953" s="75"/>
      <c r="AL953" s="75"/>
      <c r="AN953" s="67"/>
    </row>
    <row r="954" ht="15.75" customHeight="1">
      <c r="C954" s="66"/>
      <c r="D954" s="83"/>
      <c r="L954" s="75"/>
      <c r="R954" s="67"/>
      <c r="X954" s="75"/>
      <c r="AF954" s="75"/>
      <c r="AL954" s="75"/>
      <c r="AN954" s="67"/>
    </row>
    <row r="955" ht="15.75" customHeight="1">
      <c r="C955" s="66"/>
      <c r="D955" s="83"/>
      <c r="L955" s="75"/>
      <c r="R955" s="67"/>
      <c r="X955" s="75"/>
      <c r="AF955" s="75"/>
      <c r="AL955" s="75"/>
      <c r="AN955" s="67"/>
    </row>
    <row r="956" ht="15.75" customHeight="1">
      <c r="C956" s="66"/>
      <c r="D956" s="83"/>
      <c r="L956" s="75"/>
      <c r="R956" s="67"/>
      <c r="X956" s="75"/>
      <c r="AF956" s="75"/>
      <c r="AL956" s="75"/>
      <c r="AN956" s="67"/>
    </row>
    <row r="957" ht="15.75" customHeight="1">
      <c r="C957" s="66"/>
      <c r="D957" s="83"/>
      <c r="L957" s="75"/>
      <c r="R957" s="67"/>
      <c r="X957" s="75"/>
      <c r="AF957" s="75"/>
      <c r="AL957" s="75"/>
      <c r="AN957" s="67"/>
    </row>
    <row r="958" ht="15.75" customHeight="1">
      <c r="C958" s="66"/>
      <c r="D958" s="83"/>
      <c r="L958" s="75"/>
      <c r="R958" s="67"/>
      <c r="X958" s="75"/>
      <c r="AF958" s="75"/>
      <c r="AL958" s="75"/>
      <c r="AN958" s="67"/>
    </row>
    <row r="959" ht="15.75" customHeight="1">
      <c r="C959" s="66"/>
      <c r="D959" s="83"/>
      <c r="L959" s="75"/>
      <c r="R959" s="67"/>
      <c r="X959" s="75"/>
      <c r="AF959" s="75"/>
      <c r="AL959" s="75"/>
      <c r="AN959" s="67"/>
    </row>
    <row r="960" ht="15.75" customHeight="1">
      <c r="C960" s="66"/>
      <c r="D960" s="83"/>
      <c r="L960" s="75"/>
      <c r="R960" s="67"/>
      <c r="X960" s="75"/>
      <c r="AF960" s="75"/>
      <c r="AL960" s="75"/>
      <c r="AN960" s="67"/>
    </row>
    <row r="961" ht="15.75" customHeight="1">
      <c r="C961" s="66"/>
      <c r="D961" s="83"/>
      <c r="L961" s="75"/>
      <c r="R961" s="67"/>
      <c r="X961" s="75"/>
      <c r="AF961" s="75"/>
      <c r="AL961" s="75"/>
      <c r="AN961" s="67"/>
    </row>
    <row r="962" ht="15.75" customHeight="1">
      <c r="C962" s="66"/>
      <c r="D962" s="83"/>
      <c r="L962" s="75"/>
      <c r="R962" s="67"/>
      <c r="X962" s="75"/>
      <c r="AF962" s="75"/>
      <c r="AL962" s="75"/>
      <c r="AN962" s="67"/>
    </row>
    <row r="963" ht="15.75" customHeight="1">
      <c r="C963" s="66"/>
      <c r="D963" s="83"/>
      <c r="L963" s="75"/>
      <c r="R963" s="67"/>
      <c r="X963" s="75"/>
      <c r="AF963" s="75"/>
      <c r="AL963" s="75"/>
      <c r="AN963" s="67"/>
    </row>
    <row r="964" ht="15.75" customHeight="1">
      <c r="C964" s="66"/>
      <c r="D964" s="83"/>
      <c r="L964" s="75"/>
      <c r="R964" s="67"/>
      <c r="X964" s="75"/>
      <c r="AF964" s="75"/>
      <c r="AL964" s="75"/>
      <c r="AN964" s="67"/>
    </row>
    <row r="965" ht="15.75" customHeight="1">
      <c r="C965" s="66"/>
      <c r="D965" s="83"/>
      <c r="L965" s="75"/>
      <c r="R965" s="67"/>
      <c r="X965" s="75"/>
      <c r="AF965" s="75"/>
      <c r="AL965" s="75"/>
      <c r="AN965" s="67"/>
    </row>
    <row r="966" ht="15.75" customHeight="1">
      <c r="C966" s="66"/>
      <c r="D966" s="83"/>
      <c r="L966" s="75"/>
      <c r="R966" s="67"/>
      <c r="X966" s="75"/>
      <c r="AF966" s="75"/>
      <c r="AL966" s="75"/>
      <c r="AN966" s="67"/>
    </row>
    <row r="967" ht="15.75" customHeight="1">
      <c r="C967" s="66"/>
      <c r="D967" s="83"/>
      <c r="L967" s="75"/>
      <c r="R967" s="67"/>
      <c r="X967" s="75"/>
      <c r="AF967" s="75"/>
      <c r="AL967" s="75"/>
      <c r="AN967" s="67"/>
    </row>
    <row r="968" ht="15.75" customHeight="1">
      <c r="C968" s="66"/>
      <c r="D968" s="83"/>
      <c r="L968" s="75"/>
      <c r="R968" s="67"/>
      <c r="X968" s="75"/>
      <c r="AF968" s="75"/>
      <c r="AL968" s="75"/>
      <c r="AN968" s="67"/>
    </row>
    <row r="969" ht="15.75" customHeight="1">
      <c r="C969" s="66"/>
      <c r="D969" s="83"/>
      <c r="L969" s="75"/>
      <c r="R969" s="67"/>
      <c r="X969" s="75"/>
      <c r="AF969" s="75"/>
      <c r="AL969" s="75"/>
      <c r="AN969" s="67"/>
    </row>
    <row r="970" ht="15.75" customHeight="1">
      <c r="C970" s="66"/>
      <c r="D970" s="83"/>
      <c r="L970" s="75"/>
      <c r="R970" s="67"/>
      <c r="X970" s="75"/>
      <c r="AF970" s="75"/>
      <c r="AL970" s="75"/>
      <c r="AN970" s="67"/>
    </row>
    <row r="971" ht="15.75" customHeight="1">
      <c r="C971" s="66"/>
      <c r="D971" s="83"/>
      <c r="L971" s="75"/>
      <c r="R971" s="67"/>
      <c r="X971" s="75"/>
      <c r="AF971" s="75"/>
      <c r="AL971" s="75"/>
      <c r="AN971" s="67"/>
    </row>
    <row r="972" ht="15.75" customHeight="1">
      <c r="C972" s="66"/>
      <c r="D972" s="83"/>
      <c r="L972" s="75"/>
      <c r="R972" s="67"/>
      <c r="X972" s="75"/>
      <c r="AF972" s="75"/>
      <c r="AL972" s="75"/>
      <c r="AN972" s="67"/>
    </row>
    <row r="973" ht="15.75" customHeight="1">
      <c r="C973" s="66"/>
      <c r="D973" s="83"/>
      <c r="L973" s="75"/>
      <c r="R973" s="67"/>
      <c r="X973" s="75"/>
      <c r="AF973" s="75"/>
      <c r="AL973" s="75"/>
      <c r="AN973" s="67"/>
    </row>
    <row r="974" ht="15.75" customHeight="1">
      <c r="C974" s="66"/>
      <c r="D974" s="83"/>
      <c r="L974" s="75"/>
      <c r="R974" s="67"/>
      <c r="X974" s="75"/>
      <c r="AF974" s="75"/>
      <c r="AL974" s="75"/>
      <c r="AN974" s="67"/>
    </row>
    <row r="975" ht="15.75" customHeight="1">
      <c r="C975" s="66"/>
      <c r="D975" s="83"/>
      <c r="L975" s="75"/>
      <c r="R975" s="67"/>
      <c r="X975" s="75"/>
      <c r="AF975" s="75"/>
      <c r="AL975" s="75"/>
      <c r="AN975" s="67"/>
    </row>
    <row r="976" ht="15.75" customHeight="1">
      <c r="C976" s="66"/>
      <c r="D976" s="83"/>
      <c r="L976" s="75"/>
      <c r="R976" s="67"/>
      <c r="X976" s="75"/>
      <c r="AF976" s="75"/>
      <c r="AL976" s="75"/>
      <c r="AN976" s="67"/>
    </row>
    <row r="977" ht="15.75" customHeight="1">
      <c r="C977" s="66"/>
      <c r="D977" s="83"/>
      <c r="L977" s="75"/>
      <c r="R977" s="67"/>
      <c r="X977" s="75"/>
      <c r="AF977" s="75"/>
      <c r="AL977" s="75"/>
      <c r="AN977" s="67"/>
    </row>
    <row r="978" ht="15.75" customHeight="1">
      <c r="C978" s="66"/>
      <c r="D978" s="83"/>
      <c r="L978" s="75"/>
      <c r="R978" s="67"/>
      <c r="X978" s="75"/>
      <c r="AF978" s="75"/>
      <c r="AL978" s="75"/>
      <c r="AN978" s="67"/>
    </row>
    <row r="979" ht="15.75" customHeight="1">
      <c r="C979" s="66"/>
      <c r="D979" s="83"/>
      <c r="L979" s="75"/>
      <c r="R979" s="67"/>
      <c r="X979" s="75"/>
      <c r="AF979" s="75"/>
      <c r="AL979" s="75"/>
      <c r="AN979" s="67"/>
    </row>
    <row r="980" ht="15.75" customHeight="1">
      <c r="C980" s="66"/>
      <c r="D980" s="83"/>
      <c r="L980" s="75"/>
      <c r="R980" s="67"/>
      <c r="X980" s="75"/>
      <c r="AF980" s="75"/>
      <c r="AL980" s="75"/>
      <c r="AN980" s="67"/>
    </row>
    <row r="981" ht="15.75" customHeight="1">
      <c r="C981" s="66"/>
      <c r="D981" s="83"/>
      <c r="L981" s="75"/>
      <c r="R981" s="67"/>
      <c r="X981" s="75"/>
      <c r="AF981" s="75"/>
      <c r="AL981" s="75"/>
      <c r="AN981" s="67"/>
    </row>
    <row r="982" ht="15.75" customHeight="1">
      <c r="C982" s="66"/>
      <c r="D982" s="83"/>
      <c r="L982" s="75"/>
      <c r="R982" s="67"/>
      <c r="X982" s="75"/>
      <c r="AF982" s="75"/>
      <c r="AL982" s="75"/>
      <c r="AN982" s="67"/>
    </row>
    <row r="983" ht="15.75" customHeight="1">
      <c r="C983" s="66"/>
      <c r="D983" s="83"/>
      <c r="L983" s="75"/>
      <c r="R983" s="67"/>
      <c r="X983" s="75"/>
      <c r="AF983" s="75"/>
      <c r="AL983" s="75"/>
      <c r="AN983" s="67"/>
    </row>
    <row r="984" ht="15.75" customHeight="1">
      <c r="C984" s="66"/>
      <c r="D984" s="83"/>
      <c r="L984" s="75"/>
      <c r="R984" s="67"/>
      <c r="X984" s="75"/>
      <c r="AF984" s="75"/>
      <c r="AL984" s="75"/>
      <c r="AN984" s="67"/>
    </row>
    <row r="985" ht="15.75" customHeight="1">
      <c r="C985" s="66"/>
      <c r="D985" s="83"/>
      <c r="L985" s="75"/>
      <c r="R985" s="67"/>
      <c r="X985" s="75"/>
      <c r="AF985" s="75"/>
      <c r="AL985" s="75"/>
      <c r="AN985" s="67"/>
    </row>
    <row r="986" ht="15.75" customHeight="1">
      <c r="C986" s="66"/>
      <c r="D986" s="83"/>
      <c r="L986" s="75"/>
      <c r="R986" s="67"/>
      <c r="X986" s="75"/>
      <c r="AF986" s="75"/>
      <c r="AL986" s="75"/>
      <c r="AN986" s="67"/>
    </row>
    <row r="987" ht="15.75" customHeight="1">
      <c r="C987" s="66"/>
      <c r="D987" s="83"/>
      <c r="L987" s="75"/>
      <c r="R987" s="67"/>
      <c r="X987" s="75"/>
      <c r="AF987" s="75"/>
      <c r="AL987" s="75"/>
      <c r="AN987" s="67"/>
    </row>
    <row r="988" ht="15.75" customHeight="1">
      <c r="C988" s="66"/>
      <c r="D988" s="83"/>
      <c r="L988" s="75"/>
      <c r="R988" s="67"/>
      <c r="X988" s="75"/>
      <c r="AF988" s="75"/>
      <c r="AL988" s="75"/>
      <c r="AN988" s="67"/>
    </row>
    <row r="989" ht="15.75" customHeight="1">
      <c r="C989" s="66"/>
      <c r="D989" s="83"/>
      <c r="L989" s="75"/>
      <c r="R989" s="67"/>
      <c r="X989" s="75"/>
      <c r="AF989" s="75"/>
      <c r="AL989" s="75"/>
      <c r="AN989" s="67"/>
    </row>
    <row r="990" ht="15.75" customHeight="1">
      <c r="C990" s="66"/>
      <c r="D990" s="83"/>
      <c r="L990" s="75"/>
      <c r="R990" s="67"/>
      <c r="X990" s="75"/>
      <c r="AF990" s="75"/>
      <c r="AL990" s="75"/>
      <c r="AN990" s="67"/>
    </row>
    <row r="991" ht="15.75" customHeight="1">
      <c r="C991" s="66"/>
      <c r="D991" s="83"/>
      <c r="L991" s="75"/>
      <c r="R991" s="67"/>
      <c r="X991" s="75"/>
      <c r="AF991" s="75"/>
      <c r="AL991" s="75"/>
      <c r="AN991" s="67"/>
    </row>
    <row r="992" ht="15.75" customHeight="1">
      <c r="C992" s="66"/>
      <c r="D992" s="83"/>
      <c r="L992" s="75"/>
      <c r="R992" s="67"/>
      <c r="X992" s="75"/>
      <c r="AF992" s="75"/>
      <c r="AL992" s="75"/>
      <c r="AN992" s="67"/>
    </row>
    <row r="993" ht="15.75" customHeight="1">
      <c r="C993" s="66"/>
      <c r="D993" s="83"/>
      <c r="L993" s="75"/>
      <c r="R993" s="67"/>
      <c r="X993" s="75"/>
      <c r="AF993" s="75"/>
      <c r="AL993" s="75"/>
      <c r="AN993" s="67"/>
    </row>
    <row r="994" ht="15.75" customHeight="1">
      <c r="C994" s="66"/>
      <c r="D994" s="83"/>
      <c r="L994" s="75"/>
      <c r="R994" s="67"/>
      <c r="X994" s="75"/>
      <c r="AF994" s="75"/>
      <c r="AL994" s="75"/>
      <c r="AN994" s="67"/>
    </row>
    <row r="995" ht="15.75" customHeight="1">
      <c r="C995" s="66"/>
      <c r="D995" s="83"/>
      <c r="L995" s="75"/>
      <c r="R995" s="67"/>
      <c r="X995" s="75"/>
      <c r="AF995" s="75"/>
      <c r="AL995" s="75"/>
      <c r="AN995" s="67"/>
    </row>
    <row r="996" ht="15.75" customHeight="1">
      <c r="C996" s="66"/>
      <c r="D996" s="83"/>
      <c r="L996" s="75"/>
      <c r="R996" s="67"/>
      <c r="X996" s="75"/>
      <c r="AF996" s="75"/>
      <c r="AL996" s="75"/>
      <c r="AN996" s="67"/>
    </row>
    <row r="997" ht="15.75" customHeight="1">
      <c r="C997" s="66"/>
      <c r="D997" s="83"/>
      <c r="L997" s="75"/>
      <c r="R997" s="67"/>
      <c r="X997" s="75"/>
      <c r="AF997" s="75"/>
      <c r="AL997" s="75"/>
      <c r="AN997" s="67"/>
    </row>
    <row r="998" ht="15.75" customHeight="1">
      <c r="C998" s="66"/>
      <c r="D998" s="83"/>
      <c r="L998" s="75"/>
      <c r="R998" s="67"/>
      <c r="X998" s="75"/>
      <c r="AF998" s="75"/>
      <c r="AL998" s="75"/>
      <c r="AN998" s="67"/>
    </row>
    <row r="999" ht="15.75" customHeight="1">
      <c r="C999" s="66"/>
      <c r="D999" s="83"/>
      <c r="L999" s="75"/>
      <c r="R999" s="67"/>
      <c r="X999" s="75"/>
      <c r="AF999" s="75"/>
      <c r="AL999" s="75"/>
      <c r="AN999" s="67"/>
    </row>
    <row r="1000" ht="15.75" customHeight="1">
      <c r="C1000" s="66"/>
      <c r="D1000" s="83"/>
      <c r="L1000" s="75"/>
      <c r="R1000" s="67"/>
      <c r="X1000" s="75"/>
      <c r="AF1000" s="75"/>
      <c r="AL1000" s="75"/>
      <c r="AN1000" s="67"/>
    </row>
  </sheetData>
  <autoFilter ref="$A$2:$BD$64"/>
  <mergeCells count="5">
    <mergeCell ref="E1:K1"/>
    <mergeCell ref="M1:X1"/>
    <mergeCell ref="Y1:AE1"/>
    <mergeCell ref="AG1:AL1"/>
    <mergeCell ref="AM1:BD1"/>
  </mergeCells>
  <conditionalFormatting sqref="AW1:BB1000">
    <cfRule type="cellIs" dxfId="0" priority="1" operator="equal">
      <formula>6</formula>
    </cfRule>
  </conditionalFormatting>
  <conditionalFormatting sqref="AW1:BB1000">
    <cfRule type="cellIs" dxfId="1" priority="2" operator="equal">
      <formula>3</formula>
    </cfRule>
  </conditionalFormatting>
  <conditionalFormatting sqref="AW1:BB1000">
    <cfRule type="cellIs" dxfId="1" priority="3" operator="equal">
      <formula>"3,6"</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2023-05-16T05:14:07Z</dcterms:created>
  <dc:creator>Chris Clarke</dc:creator>
</cp:coreProperties>
</file>