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kentsesesele/Desktop/"/>
    </mc:Choice>
  </mc:AlternateContent>
  <xr:revisionPtr revIDLastSave="0" documentId="8_{F90F31A5-EEEE-2D45-AB10-4CC784D2720A}" xr6:coauthVersionLast="47" xr6:coauthVersionMax="47" xr10:uidLastSave="{00000000-0000-0000-0000-000000000000}"/>
  <bookViews>
    <workbookView xWindow="0" yWindow="600" windowWidth="16380" windowHeight="8200" tabRatio="500" xr2:uid="{00000000-000D-0000-FFFF-FFFF00000000}"/>
  </bookViews>
  <sheets>
    <sheet name="Contents" sheetId="1" r:id="rId1"/>
    <sheet name="01 Employment" sheetId="2" r:id="rId2"/>
    <sheet name="02 Census Labour" sheetId="3" r:id="rId3"/>
    <sheet name="03 Collection Rates" sheetId="4" r:id="rId4"/>
    <sheet name="04 Debtors Payables" sheetId="5" r:id="rId5"/>
    <sheet name="05 Water Infrastructure" sheetId="6" r:id="rId6"/>
    <sheet name="06 Water Supply 2026" sheetId="7" r:id="rId7"/>
    <sheet name="07 Creditor Debt" sheetId="8" r:id="rId8"/>
    <sheet name="08 Sanitation" sheetId="9" r:id="rId9"/>
    <sheet name="09 Schools" sheetId="10" r:id="rId10"/>
    <sheet name="10 Cable Theft" sheetId="11" r:id="rId11"/>
    <sheet name="11 Governance" sheetId="12" r:id="rId12"/>
    <sheet name="12 Water Billing" sheetId="13" r:id="rId13"/>
    <sheet name="13 IEC Legitimacy" sheetId="14" r:id="rId14"/>
    <sheet name="S1 Population" sheetId="15" r:id="rId15"/>
    <sheet name="S2 Gold National" sheetId="16" r:id="rId16"/>
    <sheet name="S3 Audit Fiscal" sheetId="17" r:id="rId17"/>
    <sheet name="S4 Elec Losses" sheetId="18" r:id="rId18"/>
    <sheet name="Audit Status" sheetId="19" r:id="rId19"/>
    <sheet name="S5 Economic Contraction" sheetId="20" r:id="rId20"/>
    <sheet name="S6 Additional Sources" sheetId="21" r:id="rId2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4" i="18" l="1"/>
  <c r="B23" i="18"/>
  <c r="B22" i="18"/>
  <c r="B24" i="17"/>
  <c r="B23" i="17"/>
  <c r="B22" i="17"/>
  <c r="B21" i="17"/>
  <c r="B25" i="16"/>
  <c r="B24" i="16"/>
  <c r="B26" i="15"/>
  <c r="B25" i="15"/>
  <c r="B24" i="15"/>
  <c r="B23" i="15"/>
  <c r="B62" i="14"/>
  <c r="B61" i="14"/>
  <c r="B60" i="14"/>
  <c r="B59" i="14"/>
  <c r="B58" i="14"/>
  <c r="B57" i="14"/>
  <c r="B56" i="14"/>
  <c r="B55" i="14"/>
  <c r="B54" i="14"/>
  <c r="F54" i="14" s="1"/>
  <c r="B17" i="13"/>
  <c r="B16" i="13"/>
  <c r="B15" i="13"/>
  <c r="B14" i="13"/>
  <c r="F14" i="13" s="1"/>
  <c r="B21" i="11"/>
  <c r="B20" i="11"/>
  <c r="F20" i="11" s="1"/>
  <c r="B19" i="11"/>
  <c r="F19" i="11" s="1"/>
  <c r="B18" i="11"/>
  <c r="F18" i="11" s="1"/>
  <c r="B23" i="10"/>
  <c r="B22" i="10"/>
  <c r="B21" i="10"/>
  <c r="B20" i="10"/>
  <c r="F20" i="10" s="1"/>
  <c r="B20" i="9"/>
  <c r="F20" i="9" s="1"/>
  <c r="B19" i="9"/>
  <c r="B18" i="9"/>
  <c r="B22" i="8"/>
  <c r="B21" i="8"/>
  <c r="B19" i="8"/>
  <c r="B18" i="8"/>
  <c r="B22" i="6"/>
  <c r="B21" i="6"/>
  <c r="B20" i="6"/>
  <c r="B19" i="6"/>
  <c r="B18" i="6"/>
  <c r="B17" i="6"/>
  <c r="B26" i="5"/>
  <c r="F26" i="5" s="1"/>
  <c r="B25" i="5"/>
  <c r="F25" i="5" s="1"/>
  <c r="B22" i="5"/>
  <c r="F22" i="5" s="1"/>
  <c r="B21" i="5"/>
  <c r="F21" i="5" s="1"/>
  <c r="B19" i="5"/>
  <c r="B30" i="4"/>
  <c r="B29" i="4"/>
  <c r="F29" i="4" s="1"/>
  <c r="F28" i="4"/>
  <c r="B28" i="4"/>
  <c r="B27" i="4"/>
  <c r="B26" i="4"/>
  <c r="F26" i="4" s="1"/>
  <c r="B28" i="3"/>
  <c r="B27" i="3"/>
  <c r="F27" i="3" s="1"/>
  <c r="B26" i="3"/>
  <c r="F26" i="3" s="1"/>
  <c r="B25" i="3"/>
  <c r="B24" i="3"/>
  <c r="F24" i="3" s="1"/>
  <c r="B23" i="3"/>
  <c r="F23" i="3" s="1"/>
  <c r="F22" i="3"/>
  <c r="B22" i="3"/>
  <c r="B21" i="3"/>
  <c r="F21" i="3" s="1"/>
  <c r="B33" i="2"/>
  <c r="B32" i="2"/>
  <c r="B31" i="2"/>
  <c r="B30" i="2"/>
  <c r="F30" i="2" s="1"/>
  <c r="B29" i="2"/>
  <c r="F29" i="2" s="1"/>
  <c r="B28" i="2"/>
  <c r="F28" i="2" s="1"/>
  <c r="B27" i="2"/>
  <c r="F27" i="2" s="1"/>
  <c r="B26" i="2"/>
  <c r="F26" i="2" s="1"/>
  <c r="B25" i="2"/>
  <c r="F25" i="2" s="1"/>
  <c r="B24" i="2"/>
  <c r="F24" i="2" s="1"/>
  <c r="F18" i="8" l="1"/>
  <c r="B20" i="8"/>
  <c r="B27" i="5"/>
  <c r="B23" i="5"/>
  <c r="F23" i="5" s="1"/>
  <c r="B20" i="5"/>
  <c r="F20" i="5" s="1"/>
  <c r="B24" i="5"/>
</calcChain>
</file>

<file path=xl/sharedStrings.xml><?xml version="1.0" encoding="utf-8"?>
<sst xmlns="http://schemas.openxmlformats.org/spreadsheetml/2006/main" count="1571" uniqueCount="764">
  <si>
    <t>Supplementary Data S1: Source Dataset (Smart Cities Paper)</t>
  </si>
  <si>
    <t>Each sheet reproduces the data as published in its source. Blue figures are copied from the source; grey cells are formulas that recalculate the figures used in the paper.</t>
  </si>
  <si>
    <t>Sheet</t>
  </si>
  <si>
    <t>Dataset</t>
  </si>
  <si>
    <t>Used in paper</t>
  </si>
  <si>
    <t>Source</t>
  </si>
  <si>
    <t>Link 1</t>
  </si>
  <si>
    <t>Link 2</t>
  </si>
  <si>
    <t>Link 3</t>
  </si>
  <si>
    <t>Link 4</t>
  </si>
  <si>
    <t>Link 5</t>
  </si>
  <si>
    <t>Link 6</t>
  </si>
  <si>
    <t>Link 7</t>
  </si>
  <si>
    <t>Link 8</t>
  </si>
  <si>
    <t>01 Employment</t>
  </si>
  <si>
    <t>Free State Goldfields employment</t>
  </si>
  <si>
    <t>Section 5.1, Figure 3</t>
  </si>
  <si>
    <t>Marais, L. (2013) The impact of mine downscaling on the Free State Goldfields. Urban Forum, 24(4), 503 to 521.</t>
  </si>
  <si>
    <t>https://doi.org/10.1007/s12132-013-9191-3</t>
  </si>
  <si>
    <t>02 Census Labour</t>
  </si>
  <si>
    <t>Matjhabeng employment status, Census 2001 and 2011</t>
  </si>
  <si>
    <t>Matjhabeng Local Municipality (2020) Integrated Development Plan 2020/21 (reproduces Census 2001 and 2011 employment status shares).</t>
  </si>
  <si>
    <t>https://matjhabengmunicipality.co.za/assets/resources/idp/Matjhabeng-Local-Municipality-IDP-2020-2021.pdf</t>
  </si>
  <si>
    <t>03 Collection Rates</t>
  </si>
  <si>
    <t>Revenue collection rates</t>
  </si>
  <si>
    <t>Section 5.2, Figure 4</t>
  </si>
  <si>
    <t>Matjhabeng Local Municipality (2024) Budget Funding Plan 2024/25 MTREF. Matjhabeng Local Municipality (2025) Financial Recovery Plan, draft, September 2025.</t>
  </si>
  <si>
    <t>https://matjhabengmunicipality.co.za/assets/resources/budget/sdbip/2024_25/Budget%20Funding%20Plan%202024_25F.pdf</t>
  </si>
  <si>
    <t>https://matjhabengmunicipality.co.za/assets/resources/FinancialRecovery/2.%20Matjhabeng%20LM%20_Draft%20FRP.pdf</t>
  </si>
  <si>
    <t>04 Debtors Payables</t>
  </si>
  <si>
    <t>Debtor book, impairment and trade payables</t>
  </si>
  <si>
    <t>Sections 5.2 and 5.2.1, Figure 5</t>
  </si>
  <si>
    <t>Matjhabeng Local Municipality (2024) Budget Funding Plan 2024/25 MTREF.; Auditor-General South Africa (2024) Report of the Auditor-General on Matjhabeng Local Municipality, FY ending 30 June 2024 (issued 30 November 2024).</t>
  </si>
  <si>
    <t>https://lg.treasury.gov.za/supportingdocs/FS184/FS184_Audit%20Report_2024_Y_20250131T152039Z_lindsey_williams.pdf</t>
  </si>
  <si>
    <t>05 Water Infrastructure</t>
  </si>
  <si>
    <t>Water infrastructure functionality, April 2023</t>
  </si>
  <si>
    <t>Section 5.3.1, Figure 6</t>
  </si>
  <si>
    <t>DA Free State (2023a) DA unveils the Matjhabeng water crisis, 4 April 2023.</t>
  </si>
  <si>
    <t>https://fs.da.org.za/2023/04/da-unveils-the-matjhabeng-water-crisis</t>
  </si>
  <si>
    <t>06 Water Supply 2026</t>
  </si>
  <si>
    <t>Water supply disruption, January 2026</t>
  </si>
  <si>
    <t>Section 5.3.1</t>
  </si>
  <si>
    <t>NovaNews (2026a) Information blackout criticised as Matjhabeng water outages escalate, 28 January 2026.</t>
  </si>
  <si>
    <t>https://novanews.co.za/information-blackout-criticised-as-matjhabeng-water-outages-escalate/</t>
  </si>
  <si>
    <t>07 Creditor Debt</t>
  </si>
  <si>
    <t>Creditor debt series used for Figure 7 and Figure 12</t>
  </si>
  <si>
    <t>Figures 7 and 12, Section 5.4</t>
  </si>
  <si>
    <t>The Journalist (2018) Crime on the rise in Free State's Matjhabeng Municipality.; DA Free State (2023a) DA unveils the Matjhabeng water crisis, 4 April 2023.; IOL (2025) Matjhabeng Local Municipality placed under administration due to service delivery collapse, 12 February 2025.</t>
  </si>
  <si>
    <t>https://www.thejournalist.org.za/kau-kauru/crime-on-the-rise-in-free-states-matjhabeng-municipality/</t>
  </si>
  <si>
    <t>https://iol.co.za/news/matjhabeng-local-municipality-placed-under-administration-due-to-service-delivery-collapse-aa82956c-4aa6-4368-b17a-2cf342b91911</t>
  </si>
  <si>
    <t>08 Sanitation</t>
  </si>
  <si>
    <t>Sanitation infrastructure and streetlights</t>
  </si>
  <si>
    <t>Section 5.3</t>
  </si>
  <si>
    <t>OFM (2024) Dilapidated sewerage infrastructure, water treatment plants haunt Matjhabeng, 19 September 2024.; Matjhabeng Local Municipality (2026) Public notice: update on sanitation infrastructure, February 2026 (Facebook).; SAnews (2026) Refurbished infrastructure boosts Matjhabeng wastewater systems, 24 March 2026.; OFM (2025) Matjhabeng sewage spillage crisis continue, 6 September 2025.; NCOP Provincial Week (2023) Refurbishment and upgrading of current sanitation infrastructure in Matjhabeng, presentation, 11 to 15 September 2023.</t>
  </si>
  <si>
    <t>https://www.parliament.gov.za/storage/app/media/Pages/2023/05-09-2023_Provincial_week/free_state/Matjhabeng_Sanitation_Infrastructure.pdf</t>
  </si>
  <si>
    <t>https://www.ofm.co.za/article/centralsa/333764/dilapidated-sewerage-infrastructure-water-treatment-plants-haunt-matjhabeng</t>
  </si>
  <si>
    <t>https://www.facebook.com/matjhabenglocalmunicipality/posts/827862923599007/</t>
  </si>
  <si>
    <t>https://www.sanews.gov.za/south-africa/refurbished-infrastructure-boosts-matjhabeng-wastewater-systems</t>
  </si>
  <si>
    <t>https://www.ofm.co.za/article/centralsa/338600/matjhabeng-sewage-spillage-crisis-continue</t>
  </si>
  <si>
    <t>09 Schools</t>
  </si>
  <si>
    <t>School disruption register</t>
  </si>
  <si>
    <t>Section 5.3.3, Figure 8</t>
  </si>
  <si>
    <t>DA Free State (2023b) Matjhabeng service delivery crisis: residents' safety compromised, 4 December 2023 (I. Scheurkogel).; Parliament of South Africa (2025) Media statement: Basic Education Committee concerned about sewage flowing into schools in Welkom, 17 October 2025.; NovaNews (2026b) Urgent action required as sewage threatens school hostel, 3 April 2026.</t>
  </si>
  <si>
    <t>https://fs.da.org.za/2023/12/matjhabeng-service-delivery-crisis-residents-safety-compromised</t>
  </si>
  <si>
    <t>https://www.parliament.gov.za/press-releases/media-statement-basic-education-committee-concerned-about-sewage-flowing-schools-welkom</t>
  </si>
  <si>
    <t>https://novanews.co.za/severe-sewage-crisis-at-goudveld-hoerskool-hostel/</t>
  </si>
  <si>
    <t>10 Cable Theft</t>
  </si>
  <si>
    <t>Cable theft and looting</t>
  </si>
  <si>
    <t>Section 5.4, Figure 11</t>
  </si>
  <si>
    <t>News24 (2021) Matjhabeng municipality: rampant looting, illegal mining and theft could wipe out ailing entity, 5 September 2021.; DA Free State (2023a) DA unveils the Matjhabeng water crisis, 4 April 2023.; Matjhabeng Local Municipality (2019) Local Economic Development Strategy, Final Report, 30 September 2019.; OFM (2022) Matjhabeng local municipality condemns cable theft by employees, October 2022.</t>
  </si>
  <si>
    <t>https://www.news24.com/southafrica/news/matjhabeng-municipality-rampant-looting-illegal-mining-and-theft-could-wipe-out-ailing-entity-20210905</t>
  </si>
  <si>
    <t>https://www.matjhabengmunicipality.co.za/assets/resources/idp/2022_23/may_23/Matjhabeng%20LM%20Draft%20LED%20Final%20Report%20-%2030%20-%2009%202019%20_2_.pdf</t>
  </si>
  <si>
    <t>https://www.ofm.co.za/article/centralsa/318994/matjhabeng-local-municipality-condemns-cable-theft-by-employees</t>
  </si>
  <si>
    <t>11 Governance</t>
  </si>
  <si>
    <t>Governance and constitutional intervention</t>
  </si>
  <si>
    <t>Section 5.4, Figure 12</t>
  </si>
  <si>
    <t>IOL (2025) Matjhabeng Local Municipality placed under administration due to service delivery collapse, 12 February 2025.; Democratic Alliance v Premier of the Free State Province and Others [2024] ZAFSHC 338.; Auditor-General South Africa (2024) Report of the Auditor-General on Matjhabeng Local Municipality, FY ending 30 June 2024 (issued 30 November 2024).</t>
  </si>
  <si>
    <t>https://www.saflii.org/za/cases/ZAFSHC/2024/338.html</t>
  </si>
  <si>
    <t>12 Water Billing</t>
  </si>
  <si>
    <t>Water billing and payment, February 2023</t>
  </si>
  <si>
    <t>Figure 12</t>
  </si>
  <si>
    <t>13 IEC Legitimacy</t>
  </si>
  <si>
    <t>IEC Voter Participation Survey: institutional trust and democratic legitimacy</t>
  </si>
  <si>
    <t>Electoral Commission of South Africa (2026) Electoral Commission releases Voter Participation Survey findings as country prepares for 2026/27 Local Government Elections, 24 March 2026 (survey conducted by the HSRC).; Parliamentary Monitoring Group (2026) Readiness for Voter Registration Weekend and 2026 Local Government Elections, joint committee meeting, 12 June 2026.; Sowetan (2026) Local government elections will be marked by disillusionment, IEC says, 12 June 2026.; Daily Maverick (2026) SA faces a low-trust, high-risk election as disillusioned voters seek alternatives, 3 May 2026 (reports the IEC/HSRC trust series).; Joburg ETC (2026) HSRC survey: only 36% of South Africans prefer democracy.; The Witness (2026) IEC on week long KZN drive as democracy support drops sharply, 20 April 2026. IOL (2026) The impact of waning public trust on South Africa's local government elections, 13 June 2026. SAnews (2026) Electoral Commission secures KZN stakeholder support, 24 April 2026 (national trust in the Electoral Commission, 32%).</t>
  </si>
  <si>
    <t>https://www.elections.org.za/content/About-Us/News/Electoral-Commission-releases-Voter-Participation-Survey-findings-as-country-prepares-for-2026-27-Local-Government-Elections/</t>
  </si>
  <si>
    <t>https://pmg.org.za/committee-meeting/43309/</t>
  </si>
  <si>
    <t>https://www.sowetan.co.za/news/2026-06-12-local-government-elections-will-be-marked-by-disillusionment-iec-says/</t>
  </si>
  <si>
    <t>https://www.dailymaverick.co.za/article/2026-05-03-sa-faces-a-low-trust-high-risk-election-as-disillusioned-voters-seek-alternatives/</t>
  </si>
  <si>
    <t>https://iol.co.za/news/politics/2026-06-13-the-impact-of-waning-public-trust-on-south-africas-local-government-elections/</t>
  </si>
  <si>
    <t>https://www.sanews.gov.za/south-africa/electoral-commission-secures-kzn-stakeholder-support</t>
  </si>
  <si>
    <t>https://www.joburgetc.com/news/south-africa-democracy-decline-voter-participation-survey/</t>
  </si>
  <si>
    <t>https://witness.co.za/news/2026/04/20/iec-on-week-long-kzn-drive-as-democracy-support-drops-sharply/</t>
  </si>
  <si>
    <t>S1 Population</t>
  </si>
  <si>
    <t>Matjhabeng population</t>
  </si>
  <si>
    <t>Supporting: employment dossier</t>
  </si>
  <si>
    <t>Matjhabeng Local Municipality (2020) Integrated Development Plan 2020/21 (reproduces Census 2001 and 2011 employment status shares).; Statistics South Africa (2025) Local Municipal Population Estimation and Projections (Report 03-00-25).</t>
  </si>
  <si>
    <t>https://www.statssa.gov.za/publications/Report-03-00-25/Report-03-00-252025.pdf</t>
  </si>
  <si>
    <t>S2 Gold National</t>
  </si>
  <si>
    <t>South African gold production and employment (national context)</t>
  </si>
  <si>
    <t>Minerals Council South Africa (2025) Facts and Figures 2024 datasheets (Gold worksheet).</t>
  </si>
  <si>
    <t>https://www.mineralscouncil.org.za/component/jdownloads/send/17-facts-and-figures/2534-facts-and-figures-2024-datasheets?Itemid=119</t>
  </si>
  <si>
    <t>S3 Audit Fiscal</t>
  </si>
  <si>
    <t>Audited fiscal indicators FY2024</t>
  </si>
  <si>
    <t>Supporting: fiscal dossier</t>
  </si>
  <si>
    <t>Auditor-General South Africa (2024) Report of the Auditor-General on Matjhabeng Local Municipality, FY ending 30 June 2024 (issued 30 November 2024).</t>
  </si>
  <si>
    <t>S4 Elec Losses</t>
  </si>
  <si>
    <t>Electricity distribution losses</t>
  </si>
  <si>
    <t>Matjhabeng Local Municipality (2024) Budget Funding Plan 2024/25 MTREF.</t>
  </si>
  <si>
    <t>S5 Economic Contraction</t>
  </si>
  <si>
    <t>Matjhabeng average annual economic contraction, 2011–2021</t>
  </si>
  <si>
    <t>Section 5.1</t>
  </si>
  <si>
    <t>Matjhabeng Local Municipality (2025) Status Quo Assessment, August 2025.</t>
  </si>
  <si>
    <t>https://matjhabengmunicipality.co.za/assets/resources/FinancialRecovery/1.%20Matjhabeng%20LM%20%20updated%20SQA.pdf</t>
  </si>
  <si>
    <t>S6 Additional Sources</t>
  </si>
  <si>
    <t>Collection targets, cash coverage, smart meters, wastewater works</t>
  </si>
  <si>
    <t>Sections 5.2, 5.3 and 5.4; Figures 4 and 13</t>
  </si>
  <si>
    <t>Matjhabeng Local Municipality (2025) Financial Recovery Plan, draft, September 2025.; Select Committee on Cooperative Governance and Public Administration (2025) Oversight report on Matjhabeng, 21 May 2025.; Vista (2026) Future-ready upgrade can be useful for power usage, NovaNews, 27 February 2026.</t>
  </si>
  <si>
    <t>https://pmg.org.za/tabled-committee-report/6140/</t>
  </si>
  <si>
    <t>https://novanews.co.za/vistanews/future-ready-upgrade-can-be-useful-for-power-usage/</t>
  </si>
  <si>
    <t>01  Free State Goldfields employment</t>
  </si>
  <si>
    <t>Back to Contents</t>
  </si>
  <si>
    <t>Location in source</t>
  </si>
  <si>
    <t>Table 1 (employment by sector) and Figure 2 (mine employment benchmarks)</t>
  </si>
  <si>
    <t>URL</t>
  </si>
  <si>
    <t>Verification</t>
  </si>
  <si>
    <t>Traced to your evidence dossier; recheck against the source PDF. Springer confirms the citation; the tables sit behind the paywall.</t>
  </si>
  <si>
    <t>RAW DATA AS PUBLISHED: Marais Table 1 (mining and total rows)</t>
  </si>
  <si>
    <t>Year</t>
  </si>
  <si>
    <t>Mining employment</t>
  </si>
  <si>
    <t>Total employment</t>
  </si>
  <si>
    <t>Mining share (published)</t>
  </si>
  <si>
    <t>Source link</t>
  </si>
  <si>
    <t>RAW DATA AS PUBLISHED: Marais Figure 2 (mine employment)</t>
  </si>
  <si>
    <t>Mine employment</t>
  </si>
  <si>
    <t>CALCULATIONS (live formulas; click a result cell to see the working)</t>
  </si>
  <si>
    <t>Calculation</t>
  </si>
  <si>
    <t>Result</t>
  </si>
  <si>
    <t>Method</t>
  </si>
  <si>
    <t>Figure as stated in paper</t>
  </si>
  <si>
    <t>Paper value</t>
  </si>
  <si>
    <t>Check</t>
  </si>
  <si>
    <t>Where in paper</t>
  </si>
  <si>
    <t>Total employment 1996, rounded</t>
  </si>
  <si>
    <t>Round to nearest hundred</t>
  </si>
  <si>
    <t>about 164,500</t>
  </si>
  <si>
    <t>5.1</t>
  </si>
  <si>
    <t>Total employment 2010, rounded</t>
  </si>
  <si>
    <t>84,700</t>
  </si>
  <si>
    <t>Mining employment 1996, rounded</t>
  </si>
  <si>
    <t>about 114,400</t>
  </si>
  <si>
    <t>Mining employment 2010, rounded</t>
  </si>
  <si>
    <t>35,700</t>
  </si>
  <si>
    <t>Total employment 2001 (Figure 3 bar)</t>
  </si>
  <si>
    <t>107.6k</t>
  </si>
  <si>
    <t>Figure 3</t>
  </si>
  <si>
    <t>Mining share 1996</t>
  </si>
  <si>
    <t>Mining / total</t>
  </si>
  <si>
    <t>69.6%</t>
  </si>
  <si>
    <t>Mining share 2010</t>
  </si>
  <si>
    <t>42.2%</t>
  </si>
  <si>
    <t>Decline in total employment 1996 to 2010</t>
  </si>
  <si>
    <t>1 minus (2010 / 1996)</t>
  </si>
  <si>
    <t>No figure in paper</t>
  </si>
  <si>
    <t>Dossier only</t>
  </si>
  <si>
    <t>Decline in mining employment 1996 to 2010</t>
  </si>
  <si>
    <t>Decline in mine employment 1990 to 2010 (Figure 2)</t>
  </si>
  <si>
    <t>1 minus (2010 / 1990)</t>
  </si>
  <si>
    <t>NOTES</t>
  </si>
  <si>
    <t>Figure 2 and Table 1 give different 1996 and 2001 mining values (105,000 vs 114,422; 75,000 vs 54,807). They are separate series; do not join them.</t>
  </si>
  <si>
    <t>Table 1 has further sector rows (construction, manufacturing, trade, services). Copy them in from the PDF through UFS library access to complete the dataset.</t>
  </si>
  <si>
    <t>Figure 3 labels the employment totals as Free State Goldfields figures.</t>
  </si>
  <si>
    <t>02  Matjhabeng employment status, Census 2001 and 2011</t>
  </si>
  <si>
    <t>IDP 2020/21, Figure 3.1 Employment status (p. 28) and Figure 3.2 Unemployment rates (p. 29)</t>
  </si>
  <si>
    <t>Verified against the live source, September 2026</t>
  </si>
  <si>
    <t>RAW DATA AS PUBLISHED: IDP Figure 3.1 Employment status, share of age group</t>
  </si>
  <si>
    <t>Category</t>
  </si>
  <si>
    <t>15 to 34 (2001)</t>
  </si>
  <si>
    <t>15 to 34 (2011)</t>
  </si>
  <si>
    <t>35 to 64 (2001)</t>
  </si>
  <si>
    <t>35 to 64 (2011)</t>
  </si>
  <si>
    <t>15 to 64 (2001)</t>
  </si>
  <si>
    <t>15 to 64 (2011)</t>
  </si>
  <si>
    <t>Employed</t>
  </si>
  <si>
    <t>Unemployed</t>
  </si>
  <si>
    <t>Not economically active</t>
  </si>
  <si>
    <t>RAW DATA AS PUBLISHED: IDP Figure 3.2 Unemployment rate</t>
  </si>
  <si>
    <t>Age group</t>
  </si>
  <si>
    <t>2001</t>
  </si>
  <si>
    <t>2011</t>
  </si>
  <si>
    <t>Youth (15 to 34)</t>
  </si>
  <si>
    <t>Adults (35 to 64)</t>
  </si>
  <si>
    <t>Overall (15 to 64)</t>
  </si>
  <si>
    <t>Labour force participation 2001</t>
  </si>
  <si>
    <t>Employed share + unemployed share (author calculation)</t>
  </si>
  <si>
    <t>64.3%</t>
  </si>
  <si>
    <t>5.1, Figure 3</t>
  </si>
  <si>
    <t>Labour force participation 2011</t>
  </si>
  <si>
    <t>57.2%</t>
  </si>
  <si>
    <t>Economic inactivity 2001</t>
  </si>
  <si>
    <t>Read directly</t>
  </si>
  <si>
    <t>35.7%</t>
  </si>
  <si>
    <t>Economic inactivity 2011</t>
  </si>
  <si>
    <t>42.8%</t>
  </si>
  <si>
    <t>Change in inactivity 2001 to 2011</t>
  </si>
  <si>
    <t>2011 minus 2001</t>
  </si>
  <si>
    <t>Unemployment rate 2001, recomputed</t>
  </si>
  <si>
    <t>Unemployed / (employed + unemployed)</t>
  </si>
  <si>
    <t>46.5%</t>
  </si>
  <si>
    <t>Unemployment rate 2011, recomputed</t>
  </si>
  <si>
    <t>about 37.0%</t>
  </si>
  <si>
    <t>Youth unemployment 2001, recomputed</t>
  </si>
  <si>
    <t>Check against published 60.3%</t>
  </si>
  <si>
    <t>Not in paper</t>
  </si>
  <si>
    <t>Recomputing the rate from the shares reproduces the IDP's published rates (Figure 3.2), which confirms the method behind the participation figures.</t>
  </si>
  <si>
    <t>03  Revenue collection rates</t>
  </si>
  <si>
    <t>Budget Funding Plan 2024/25, pp. 10 to 11 (payment rates, households); Financial Recovery Plan draft, Table 4, p. 35 (average collection rate targets)</t>
  </si>
  <si>
    <t>https://matjhabengmunicipality.co.za/assets/resources/budget/sdbip/2024_25/Budget%20Funding%20Plan%202024_25F.pdf  |  https://matjhabengmunicipality.co.za/assets/resources/FinancialRecovery/2.%20Matjhabeng%20LM%20_Draft%20FRP.pdf</t>
  </si>
  <si>
    <t>Verified against the live sources, September 2026. FRP Table 4 (p. 35) sets average collection rate targets of 75% (2025/26), 80% (2026/27) and 85% (2027/28).</t>
  </si>
  <si>
    <t>RAW DATA AS PUBLISHED: Actual payment rate by supply area</t>
  </si>
  <si>
    <t>Supply area</t>
  </si>
  <si>
    <t>Actual payment rate</t>
  </si>
  <si>
    <t>Municipal supply area</t>
  </si>
  <si>
    <t>Eskom supply area</t>
  </si>
  <si>
    <t>Partial Eskom and municipal area</t>
  </si>
  <si>
    <t>Overall</t>
  </si>
  <si>
    <t>RAW DATA AS PUBLISHED: Financial Recovery Plan collection target</t>
  </si>
  <si>
    <t>RAW DATA AS PUBLISHED: Financial Recovery Plan average collection rate target (Table 4, p. 35)</t>
  </si>
  <si>
    <t>Target</t>
  </si>
  <si>
    <t>Lower</t>
  </si>
  <si>
    <t>Upper</t>
  </si>
  <si>
    <t>RAW DATA AS PUBLISHED: Households (p. 10)</t>
  </si>
  <si>
    <t>Item</t>
  </si>
  <si>
    <t>Number</t>
  </si>
  <si>
    <t>Total households</t>
  </si>
  <si>
    <t>Indigent households</t>
  </si>
  <si>
    <t>Overall collection rate as reported</t>
  </si>
  <si>
    <t>Round to one decimal</t>
  </si>
  <si>
    <t>49.5%</t>
  </si>
  <si>
    <t>5.2, 5.2 para 2</t>
  </si>
  <si>
    <t>Gap to lower FRP target</t>
  </si>
  <si>
    <t>Target minus actual</t>
  </si>
  <si>
    <t>Municipal area rate</t>
  </si>
  <si>
    <t>55.85% (Figure 4)</t>
  </si>
  <si>
    <t>Figure 4</t>
  </si>
  <si>
    <t>Eskom area rate</t>
  </si>
  <si>
    <t>8.09% (Figure 4)</t>
  </si>
  <si>
    <t>Indigent share of households</t>
  </si>
  <si>
    <t>Indigent / total</t>
  </si>
  <si>
    <t>04  Debtor book, impairment and trade payables</t>
  </si>
  <si>
    <t>Budget Funding Plan 2024/25 p. 9; AGSA audit report FY2024, paragraph 12</t>
  </si>
  <si>
    <t>https://matjhabengmunicipality.co.za/assets/resources/budget/sdbip/2024_25/Budget%20Funding%20Plan%202024_25F.pdf  |  https://lg.treasury.gov.za/supportingdocs/FS184/FS184_Audit%20Report_2024_Y_20250131T152039Z_lindsey_williams.pdf</t>
  </si>
  <si>
    <t>RAW DATA AS PUBLISHED: Budget Funding Plan p. 9</t>
  </si>
  <si>
    <t>Amount (R)</t>
  </si>
  <si>
    <t>Total customer arrears (debtors)</t>
  </si>
  <si>
    <t>Trade payables to creditors</t>
  </si>
  <si>
    <t>RAW DATA AS PUBLISHED: AGSA report paragraph 12</t>
  </si>
  <si>
    <t>2024 (R)</t>
  </si>
  <si>
    <t>2023 (R)</t>
  </si>
  <si>
    <t>Receivables from exchange transactions impaired</t>
  </si>
  <si>
    <t>Receivables from non exchange transactions impaired</t>
  </si>
  <si>
    <t>Total impaired receivables 2024</t>
  </si>
  <si>
    <t>Exchange + non exchange</t>
  </si>
  <si>
    <t>Workings</t>
  </si>
  <si>
    <t>Total impaired, R billion</t>
  </si>
  <si>
    <t>Divide by one billion</t>
  </si>
  <si>
    <t>R5.91 billion</t>
  </si>
  <si>
    <t>5.2, 5.2.1, Figure 5</t>
  </si>
  <si>
    <t>Debtors, R billion</t>
  </si>
  <si>
    <t>R7.54 billion (5.2)</t>
  </si>
  <si>
    <t>5.2</t>
  </si>
  <si>
    <t>Debtors, R billion (as in 5.2.1)</t>
  </si>
  <si>
    <t>Same source value</t>
  </si>
  <si>
    <t>R7.54 billion (5.2.1, Figure 5)</t>
  </si>
  <si>
    <t>5.2.1, Figure 5</t>
  </si>
  <si>
    <t>Impaired share of debtors, whole percent</t>
  </si>
  <si>
    <t>Impaired / debtors, rounded (exact 78.4%)</t>
  </si>
  <si>
    <t>78%</t>
  </si>
  <si>
    <t>Recoverable debtors</t>
  </si>
  <si>
    <t>Debtors minus impaired</t>
  </si>
  <si>
    <t>Blue bar, Figure 5</t>
  </si>
  <si>
    <t>Figure 5</t>
  </si>
  <si>
    <t>Trade payables, R billion</t>
  </si>
  <si>
    <t>R12.57 billion</t>
  </si>
  <si>
    <t>5.2, Figure 5</t>
  </si>
  <si>
    <t>Net payables excess, whole billions</t>
  </si>
  <si>
    <t>Payables minus gross debtors (exact R5.03bn)</t>
  </si>
  <si>
    <t>R5bn (Figure 5 title)</t>
  </si>
  <si>
    <t>Payables to recoverable debtors ratio</t>
  </si>
  <si>
    <t>Payables / recoverable debtors</t>
  </si>
  <si>
    <t>The 78% share divides an AGSA figure (June 2024) by a BFP figure (2024/25 reporting date). State both sources.</t>
  </si>
  <si>
    <t>The revised manuscript uses R7.54bn in Sections 5.2 and 5.2.1 and in Figure 5, matching the source.</t>
  </si>
  <si>
    <t>05  Water infrastructure functionality, April 2023</t>
  </si>
  <si>
    <t>DA Free State statement, 4 April 2023 (Balkfontein, De Erf, Saaiplaas)</t>
  </si>
  <si>
    <t>RAW DATA AS PUBLISHED: Statement</t>
  </si>
  <si>
    <t>Unit</t>
  </si>
  <si>
    <t>Total</t>
  </si>
  <si>
    <t>Operational</t>
  </si>
  <si>
    <t>Non functional</t>
  </si>
  <si>
    <t>Raw water pump sets (Balkfontein)</t>
  </si>
  <si>
    <t>Potable water pump stations</t>
  </si>
  <si>
    <t>Booster pumps (De Erf)</t>
  </si>
  <si>
    <t>Pipeline lines (De Erf)</t>
  </si>
  <si>
    <t>Saaiplaas booster station</t>
  </si>
  <si>
    <t>Failure rate, raw water pump sets</t>
  </si>
  <si>
    <t>Non functional / total</t>
  </si>
  <si>
    <t>36% (evidence report)</t>
  </si>
  <si>
    <t>Figure 6</t>
  </si>
  <si>
    <t>Failure rate, potable pump stations</t>
  </si>
  <si>
    <t>25%</t>
  </si>
  <si>
    <t>Failure rate, booster pumps</t>
  </si>
  <si>
    <t>29%</t>
  </si>
  <si>
    <t>Failure rate, pipelines</t>
  </si>
  <si>
    <t>33%</t>
  </si>
  <si>
    <t>Pumps out of order, all pump units</t>
  </si>
  <si>
    <t>Sum non functional / sum total</t>
  </si>
  <si>
    <t>Check: operational + non functional = total</t>
  </si>
  <si>
    <t>1 means every row adds up</t>
  </si>
  <si>
    <t>06  Water supply disruption, January 2026</t>
  </si>
  <si>
    <t>NovaNews, 28 January 2026</t>
  </si>
  <si>
    <t>RAW DATA AS PUBLISHED: Facts as stated</t>
  </si>
  <si>
    <t>Value</t>
  </si>
  <si>
    <t>Exact wording or detail</t>
  </si>
  <si>
    <t>Balkfontein Raw Water Pump Station</t>
  </si>
  <si>
    <t>Pump trips</t>
  </si>
  <si>
    <t>pump trips on Monday night</t>
  </si>
  <si>
    <t>Riebeeckstad high level reservoirs: minimum level needed to pump</t>
  </si>
  <si>
    <t>must be filled to a minimum of 20% capacity to pump water</t>
  </si>
  <si>
    <t>Emergency response</t>
  </si>
  <si>
    <t>Water tankers deployed</t>
  </si>
  <si>
    <t>Water tankers deployed to affected areas; Vaal Central Water team on site</t>
  </si>
  <si>
    <t>Information to councillors</t>
  </si>
  <si>
    <t>Removed from reservoir WhatsApp group</t>
  </si>
  <si>
    <t>Cutting elected public representatives off from critical operational information is irresponsible. (Cllr René Steyn)</t>
  </si>
  <si>
    <t>Used in section 5.3.1 (pump failures, low reservoir levels, emergency water provision). The paper gives no citation for that paragraph.</t>
  </si>
  <si>
    <t>07  Creditor debt series used for Figure 7 and Figure 12</t>
  </si>
  <si>
    <t>The Journalist (2018); DA Free State statement 4 April 2023; IOL 12 February 2025</t>
  </si>
  <si>
    <t>https://www.thejournalist.org.za/kau-kauru/crime-on-the-rise-in-free-states-matjhabeng-municipality/  |  https://fs.da.org.za/2023/04/da-unveils-the-matjhabeng-water-crisis  |  https://iol.co.za/news/matjhabeng-local-municipality-placed-under-administration-due-to-service-delivery-collapse-aa82956c-4aa6-4368-b17a-2cf342b91911</t>
  </si>
  <si>
    <t>RAW DATA AS PUBLISHED: Debt as stated in each source</t>
  </si>
  <si>
    <t>Date</t>
  </si>
  <si>
    <t>Creditor</t>
  </si>
  <si>
    <t>Exact wording</t>
  </si>
  <si>
    <t>February 2013</t>
  </si>
  <si>
    <t>Eskom</t>
  </si>
  <si>
    <t>The Journalist (2018)</t>
  </si>
  <si>
    <t>In February 2013, Matjhabeng owed Eskom R145 million.</t>
  </si>
  <si>
    <t>December 2018</t>
  </si>
  <si>
    <t>The municipality now owes R2 billion.</t>
  </si>
  <si>
    <t>28 March 2023</t>
  </si>
  <si>
    <t>Bloem Water</t>
  </si>
  <si>
    <t>DA Free State (2023a)</t>
  </si>
  <si>
    <t>The municipality owes Bloem Water R5,090,795,176</t>
  </si>
  <si>
    <t>February 2025</t>
  </si>
  <si>
    <t>IOL (2025)</t>
  </si>
  <si>
    <t>R6.8 billion to Eskom</t>
  </si>
  <si>
    <t>Vaal Central Water</t>
  </si>
  <si>
    <t>R7.3 billion to the Vaal Central Water Board</t>
  </si>
  <si>
    <t>Combined as stated</t>
  </si>
  <si>
    <t>over R13 billion combined</t>
  </si>
  <si>
    <t>2025 combined debt, sum of components</t>
  </si>
  <si>
    <t>Eskom + Vaal Central</t>
  </si>
  <si>
    <t>R14.1 billion</t>
  </si>
  <si>
    <t>5.4, Figures 7 and 12</t>
  </si>
  <si>
    <t>Paper's multiple, 2013 to 2025</t>
  </si>
  <si>
    <t>R13.1bn / R145m (evidence report '90 fold')</t>
  </si>
  <si>
    <t>Evidence report</t>
  </si>
  <si>
    <t>Multiple using the correct sum</t>
  </si>
  <si>
    <t>R14.1bn / R145m</t>
  </si>
  <si>
    <t>Eskom 2013 in R billion</t>
  </si>
  <si>
    <t>Figure 7 bar</t>
  </si>
  <si>
    <t>Figure 7</t>
  </si>
  <si>
    <t>Bloem Water 2023 in R billion</t>
  </si>
  <si>
    <t>The components add to R14.1bn, the value used in the revised manuscript (Section 5.4, Figures 7 and 12). IOL reports "over R13 billion combined".</t>
  </si>
  <si>
    <t>The series compares one creditor (Eskom) in 2013 with two creditors in 2025, and Bloem Water in 2023. Say so in the caption.</t>
  </si>
  <si>
    <t>08  Sanitation infrastructure and streetlights</t>
  </si>
  <si>
    <t>OFM 19 Sept 2024; municipal notice Feb 2026; SAnews 24 March 2026; OFM 6 Sept 2025; NCOP presentation Sept 2023</t>
  </si>
  <si>
    <t>https://www.ofm.co.za/article/centralsa/333764/dilapidated-sewerage-infrastructure-water-treatment-plants-haunt-matjhabeng  |  https://www.facebook.com/matjhabenglocalmunicipality/posts/827862923599007/  |  https://www.sanews.gov.za/south-africa/refurbished-infrastructure-boosts-matjhabeng-wastewater-systems  |  https://www.ofm.co.za/article/centralsa/338600/matjhabeng-sewage-spillage-crisis-continue  |  https://www.parliament.gov.za/storage/app/media/Pages/2023/05-09-2023_Provincial_week/free_state/Matjhabeng_Sanitation_Infrastructure.pdf</t>
  </si>
  <si>
    <t>RAW DATA AS PUBLISHED: Figures as stated</t>
  </si>
  <si>
    <t>Indicator</t>
  </si>
  <si>
    <t>Count</t>
  </si>
  <si>
    <t>Out of</t>
  </si>
  <si>
    <t>September 2023</t>
  </si>
  <si>
    <t>NCOP presentation</t>
  </si>
  <si>
    <t>Pump stations requiring refurbishment</t>
  </si>
  <si>
    <t>A total of 57 and 52 require Refurbishment</t>
  </si>
  <si>
    <t>September 2024</t>
  </si>
  <si>
    <t>OFM</t>
  </si>
  <si>
    <t>Sewer pump stations non operational</t>
  </si>
  <si>
    <t>52 currently non-operational and undergoing repairs</t>
  </si>
  <si>
    <t>Treatment plants needing urgent refurbishment</t>
  </si>
  <si>
    <t>Out of the eleven water treatment plants in the municipality, nine are in urgent need of refurbishments</t>
  </si>
  <si>
    <t>February 2026</t>
  </si>
  <si>
    <t>Municipal notice</t>
  </si>
  <si>
    <t>52 of 57 non-operational and undergoing repair</t>
  </si>
  <si>
    <t>March 2026</t>
  </si>
  <si>
    <t>SAnews</t>
  </si>
  <si>
    <t>WWTW dysfunctional at crisis peak</t>
  </si>
  <si>
    <t>nine of the municipality's 11 wastewater treatment works, 42 pump stations and more than 400 kilometres of bulk sewer networks were either dysfunctional or blocked</t>
  </si>
  <si>
    <t>September 2025</t>
  </si>
  <si>
    <t>Streetlights non functional (share)</t>
  </si>
  <si>
    <t>More than 80% of street lights are also reported to be non-functional</t>
  </si>
  <si>
    <t>Pump stations non operational, share</t>
  </si>
  <si>
    <t>52 / 57</t>
  </si>
  <si>
    <t>52 of 57</t>
  </si>
  <si>
    <t>5.3</t>
  </si>
  <si>
    <t>Treatment plants needing refurbishment, share</t>
  </si>
  <si>
    <t>9 / 11</t>
  </si>
  <si>
    <t>nine of eleven</t>
  </si>
  <si>
    <t>Streetlights non functional</t>
  </si>
  <si>
    <t>Read directly (lower bound)</t>
  </si>
  <si>
    <t>more than 80%</t>
  </si>
  <si>
    <t>The paper dates these figures 'by 2025'. The first report is September 2024 (and the refurbishment count September 2023).</t>
  </si>
  <si>
    <t>09  School disruption register</t>
  </si>
  <si>
    <t>DA Free State statement 4 Dec 2023; Parliament 17 Oct 2025; NovaNews 3 April 2026</t>
  </si>
  <si>
    <t>https://fs.da.org.za/2023/12/matjhabeng-service-delivery-crisis-residents-safety-compromised  |  https://www.parliament.gov.za/press-releases/media-statement-basic-education-committee-concerned-about-sewage-flowing-schools-welkom  |  https://novanews.co.za/severe-sewage-crisis-at-goudveld-hoerskool-hostel/</t>
  </si>
  <si>
    <t>RAW DATA AS PUBLISHED: Incidents</t>
  </si>
  <si>
    <t>School</t>
  </si>
  <si>
    <t>Date of source report</t>
  </si>
  <si>
    <t>Type</t>
  </si>
  <si>
    <t>Odensia Primary</t>
  </si>
  <si>
    <t>December 2023</t>
  </si>
  <si>
    <t>Safety hazard</t>
  </si>
  <si>
    <t>DA Free State (2023b)</t>
  </si>
  <si>
    <t>Welkom Secondary</t>
  </si>
  <si>
    <t>October 2025</t>
  </si>
  <si>
    <t>Sewage</t>
  </si>
  <si>
    <t>Parliament (2025)</t>
  </si>
  <si>
    <t>Lenakeng Technical High</t>
  </si>
  <si>
    <t>Goudveld Hoërskool</t>
  </si>
  <si>
    <t>April 2026</t>
  </si>
  <si>
    <t>Sewage and structural</t>
  </si>
  <si>
    <t>NovaNews (2026b)</t>
  </si>
  <si>
    <t>Unitas Secondary</t>
  </si>
  <si>
    <t>Welkom Technical High</t>
  </si>
  <si>
    <t>St Helena Primary</t>
  </si>
  <si>
    <t>Golden Park (Bronville)</t>
  </si>
  <si>
    <t>Schools documented</t>
  </si>
  <si>
    <t>Count of rows</t>
  </si>
  <si>
    <t>eight schools</t>
  </si>
  <si>
    <t>5.3.3, Figure 8</t>
  </si>
  <si>
    <t>From Parliament</t>
  </si>
  <si>
    <t>Count by source</t>
  </si>
  <si>
    <t>From NovaNews</t>
  </si>
  <si>
    <t>From DA Free State</t>
  </si>
  <si>
    <t>A documented minimum: no comparable records for Kutlwanong and Meloding.</t>
  </si>
  <si>
    <t>Dates are the publication dates of the source reports. NovaNews (2026b) was published 3 April 2026; Odensia Primary is documented in the DA Free State statement of 4 December 2023, which Polity republished.</t>
  </si>
  <si>
    <t>10  Cable theft and looting</t>
  </si>
  <si>
    <t>News24 5 Sept 2021; DA Free State 4 April 2023; LED Strategy 2019; OFM October 2022</t>
  </si>
  <si>
    <t>https://www.news24.com/southafrica/news/matjhabeng-municipality-rampant-looting-illegal-mining-and-theft-could-wipe-out-ailing-entity-20210905  |  https://fs.da.org.za/2023/04/da-unveils-the-matjhabeng-water-crisis  |  https://www.matjhabengmunicipality.co.za/assets/resources/idp/2022_23/may_23/Matjhabeng%20LM%20Draft%20LED%20Final%20Report%20-%2030%20-%2009%202019%20_2_.pdf  |  https://www.ofm.co.za/article/centralsa/318994/matjhabeng-local-municipality-condemns-cable-theft-by-employees</t>
  </si>
  <si>
    <t>News24, DA and OFM 2022 verified against the live sources, September 2026. The figure of 137 incidents was not located in the online LED report; confirm the page or replace the source.</t>
  </si>
  <si>
    <t>Cable stolen, single incident, August 2021</t>
  </si>
  <si>
    <t>R million</t>
  </si>
  <si>
    <t>News24 (2021)</t>
  </si>
  <si>
    <t>R5 million</t>
  </si>
  <si>
    <t>Welkom suburbs without electricity</t>
  </si>
  <si>
    <t>suburbs</t>
  </si>
  <si>
    <t>six suburbs</t>
  </si>
  <si>
    <t>Pump station disabled by cable vandalism</t>
  </si>
  <si>
    <t>station</t>
  </si>
  <si>
    <t>non-operational due to vandalized electric cables</t>
  </si>
  <si>
    <t>Cemetery replacement costs</t>
  </si>
  <si>
    <t>not quantified</t>
  </si>
  <si>
    <t>millions of rands spent replacing fences and toilets</t>
  </si>
  <si>
    <t>Cable theft incidents, first months of 2018/19</t>
  </si>
  <si>
    <t>incidents</t>
  </si>
  <si>
    <t>LED Strategy (2019)</t>
  </si>
  <si>
    <t>137 incidents</t>
  </si>
  <si>
    <t>Municipal employees among cable theft suspects</t>
  </si>
  <si>
    <t>of 8 suspects</t>
  </si>
  <si>
    <t>OFM (2022)</t>
  </si>
  <si>
    <t>six municipal employees among eight suspects</t>
  </si>
  <si>
    <t>Value stolen (Figure 11)</t>
  </si>
  <si>
    <t>5 R million</t>
  </si>
  <si>
    <t>Figure 11</t>
  </si>
  <si>
    <t>Suburbs without electricity (Figure 11)</t>
  </si>
  <si>
    <t>6 suburbs</t>
  </si>
  <si>
    <t>Pump stations disabled (Figure 11)</t>
  </si>
  <si>
    <t>1 station</t>
  </si>
  <si>
    <t>Cemetery costs (Figure 11)</t>
  </si>
  <si>
    <t>Source gives no number</t>
  </si>
  <si>
    <t>Not plotted</t>
  </si>
  <si>
    <t>Cemetery costs are not quantified in the source and are not plotted in Figure 11.</t>
  </si>
  <si>
    <t>11  Governance and constitutional intervention</t>
  </si>
  <si>
    <t>IOL 12 February 2025; Free State High Court judgment [2024] ZAFSHC 338; AGSA audit report issued 30 November 2024</t>
  </si>
  <si>
    <t>https://iol.co.za/news/matjhabeng-local-municipality-placed-under-administration-due-to-service-delivery-collapse-aa82956c-4aa6-4368-b17a-2cf342b91911  |  https://www.saflii.org/za/cases/ZAFSHC/2024/338.html  |  https://lg.treasury.gov.za/supportingdocs/FS184/FS184_Audit%20Report_2024_Y_20250131T152039Z_lindsey_williams.pdf</t>
  </si>
  <si>
    <t>RAW DATA AS PUBLISHED: Events as stated in each source</t>
  </si>
  <si>
    <t>Event</t>
  </si>
  <si>
    <t>Authority</t>
  </si>
  <si>
    <t>Source link 1</t>
  </si>
  <si>
    <t>Source link 2</t>
  </si>
  <si>
    <t>23 October 2024</t>
  </si>
  <si>
    <t>High Court orders provincial intervention under section 139</t>
  </si>
  <si>
    <t>Free State High Court</t>
  </si>
  <si>
    <t>IOL (2025); ZAFSHC 338</t>
  </si>
  <si>
    <t>October 23, 2024</t>
  </si>
  <si>
    <t>30 November 2024</t>
  </si>
  <si>
    <t>Qualified audit opinion with going concern emphasis of matter</t>
  </si>
  <si>
    <t>Auditor-General South Africa</t>
  </si>
  <si>
    <t>AGSA (2024)</t>
  </si>
  <si>
    <t>material uncertainty relating to going concern</t>
  </si>
  <si>
    <t>12 February 2025</t>
  </si>
  <si>
    <t>Municipality reported as placed under administration</t>
  </si>
  <si>
    <t>Free State Provincial Government</t>
  </si>
  <si>
    <t>placed under administration due to service delivery collapse</t>
  </si>
  <si>
    <t>Figure 12 of the paper uses the October 2024 High Court order.</t>
  </si>
  <si>
    <t>12  Water billing and payment, February 2023</t>
  </si>
  <si>
    <t>DA Free State statement, 4 April 2023</t>
  </si>
  <si>
    <t>Water billed, February 2023</t>
  </si>
  <si>
    <t>The municipality's bill for February 2023 was R67,534,175</t>
  </si>
  <si>
    <t>Water paid</t>
  </si>
  <si>
    <t>and only R15,782,132 was paid, which is only 23% of the total bill</t>
  </si>
  <si>
    <t>Payment rate, whole percent</t>
  </si>
  <si>
    <t>Paid / billed, rounded (exact 23.4%)</t>
  </si>
  <si>
    <t>23%</t>
  </si>
  <si>
    <t>Unpaid balance</t>
  </si>
  <si>
    <t>Billed minus paid</t>
  </si>
  <si>
    <t>Evidence report (R51.7m)</t>
  </si>
  <si>
    <t>Billed, R million</t>
  </si>
  <si>
    <t>Divide by one million</t>
  </si>
  <si>
    <t>R67.5m</t>
  </si>
  <si>
    <t>Paid, R million</t>
  </si>
  <si>
    <t>R15.8m</t>
  </si>
  <si>
    <t>Exact rate is 23.4%. Source is a political party statement; say so in the text.</t>
  </si>
  <si>
    <t>13  IEC Voter Participation Survey: institutional trust and democratic legitimacy</t>
  </si>
  <si>
    <t>IEC release 24 March 2026 (methodology, headline findings); HSRC presentation by Dr Benjamin Roberts, March 2026; IEC briefing to Parliament 12 June 2026. The IEC release gives no institution percentages, so these come from media and parliamentary reports of the HSRC presentations.</t>
  </si>
  <si>
    <t>https://www.elections.org.za/content/About-Us/News/Electoral-Commission-releases-Voter-Participation-Survey-findings-as-country-prepares-for-2026-27-Local-Government-Elections/  |  https://pmg.org.za/committee-meeting/43309/  |  https://www.sowetan.co.za/news/2026-06-12-local-government-elections-will-be-marked-by-disillusionment-iec-says/  |  https://www.dailymaverick.co.za/article/2026-05-03-sa-faces-a-low-trust-high-risk-election-as-disillusioned-voters-seek-alternatives/  |  https://www.joburgetc.com/news/south-africa-democracy-decline-voter-participation-survey/  |  https://witness.co.za/news/2026/04/20/iec-on-week-long-kzn-drive-as-democracy-support-drops-sharply/  |  https://iol.co.za/news/politics/2026-06-13-the-impact-of-waning-public-trust-on-south-africas-local-government-elections/  |  https://www.sanews.gov.za/south-africa/electoral-commission-secures-kzn-stakeholder-support</t>
  </si>
  <si>
    <t>Verified against the live sources, September 2026. Methodology from the official IEC release; national IEC trust (32%) from SAnews (South African Government); the detailed institutional trust series from published reports of the HSRC presentations, since the full HSRC report is not public.</t>
  </si>
  <si>
    <t>RAW DATA AS PUBLISHED: Survey design (IEC release; PMG)</t>
  </si>
  <si>
    <t>Commissioned by</t>
  </si>
  <si>
    <t>Electoral Commission of South Africa</t>
  </si>
  <si>
    <t>Conducted by</t>
  </si>
  <si>
    <t>Human Sciences Research Council (HSRC)</t>
  </si>
  <si>
    <t>Sample</t>
  </si>
  <si>
    <t>3,500 addresses across 500 Small Area Layers</t>
  </si>
  <si>
    <t>Population</t>
  </si>
  <si>
    <t>Citizens aged 16 and older in private households, all nine provinces</t>
  </si>
  <si>
    <t>Sampling frame</t>
  </si>
  <si>
    <t>Statistics South Africa census geography</t>
  </si>
  <si>
    <t>Mode</t>
  </si>
  <si>
    <t>Face to face interviews</t>
  </si>
  <si>
    <t>Fieldwork</t>
  </si>
  <si>
    <t>October 2025 to February 2026</t>
  </si>
  <si>
    <t>Findings released</t>
  </si>
  <si>
    <t>24 March 2026</t>
  </si>
  <si>
    <t>RAW DATA AS PUBLISHED: Trust in institutions (share who trust)</t>
  </si>
  <si>
    <t>Institution</t>
  </si>
  <si>
    <t>Baseline year</t>
  </si>
  <si>
    <t>Baseline</t>
  </si>
  <si>
    <t>2025/26</t>
  </si>
  <si>
    <t>Reported in</t>
  </si>
  <si>
    <t>Source link 3</t>
  </si>
  <si>
    <t>Local government</t>
  </si>
  <si>
    <t>2004</t>
  </si>
  <si>
    <t>Sowetan; Daily Maverick; IOL</t>
  </si>
  <si>
    <t>National government</t>
  </si>
  <si>
    <t>Sowetan (Daily Maverick reports 64% for 2004)</t>
  </si>
  <si>
    <t>Parliament</t>
  </si>
  <si>
    <t>Sowetan; Daily Maverick</t>
  </si>
  <si>
    <t>Political parties</t>
  </si>
  <si>
    <t>2005</t>
  </si>
  <si>
    <t>Sowetan</t>
  </si>
  <si>
    <t>Electoral Commission (all adults)</t>
  </si>
  <si>
    <t>Earlier survey</t>
  </si>
  <si>
    <t>Electoral Commission (recent voters)</t>
  </si>
  <si>
    <t>RAW DATA AS PUBLISHED: Democratic legitimacy</t>
  </si>
  <si>
    <t>Satisfied with how democracy works (2004) / dissatisfied (2025/26)</t>
  </si>
  <si>
    <t>Sowetan; PMG</t>
  </si>
  <si>
    <t>Prefer democracy to any other kind of government</t>
  </si>
  <si>
    <t>Mid 2000s</t>
  </si>
  <si>
    <t>Joburg ETC; The Witness</t>
  </si>
  <si>
    <t>Open to non democratic alternatives</t>
  </si>
  <si>
    <t>Joburg ETC</t>
  </si>
  <si>
    <t>Kind of government does not matter</t>
  </si>
  <si>
    <t>Believe their vote makes a difference</t>
  </si>
  <si>
    <t>Joburg ETC (2025/26 reported as less than 30%)</t>
  </si>
  <si>
    <t>Would vote if an election were held soon</t>
  </si>
  <si>
    <t>2015</t>
  </si>
  <si>
    <t>Prefer democracy, KwaZulu Natal</t>
  </si>
  <si>
    <t>The Witness</t>
  </si>
  <si>
    <t>Safety at voting stations adequately managed</t>
  </si>
  <si>
    <t>IEC release</t>
  </si>
  <si>
    <t>Commission handles voting irregularities effectively</t>
  </si>
  <si>
    <t>RAW DATA AS PUBLISHED: Interest in voting in the 2026/27 local elections</t>
  </si>
  <si>
    <t>Response</t>
  </si>
  <si>
    <t>Share</t>
  </si>
  <si>
    <t>Interested</t>
  </si>
  <si>
    <t>Slightly interested</t>
  </si>
  <si>
    <t>Lack of interest</t>
  </si>
  <si>
    <t>No interest at all</t>
  </si>
  <si>
    <t>RAW DATA AS PUBLISHED: Economic perceptions over past five years</t>
  </si>
  <si>
    <t>Statement</t>
  </si>
  <si>
    <t>Share agreeing</t>
  </si>
  <si>
    <t>Corruption has worsened</t>
  </si>
  <si>
    <t>Cost of living has increased</t>
  </si>
  <si>
    <t>Unemployment has grown</t>
  </si>
  <si>
    <t>Change in trust, local government</t>
  </si>
  <si>
    <t>2025/26 minus 2004</t>
  </si>
  <si>
    <t>55% to 18%</t>
  </si>
  <si>
    <t>5.4, Figure 12</t>
  </si>
  <si>
    <t>Relative decline, local government</t>
  </si>
  <si>
    <t>1 minus (2025/26 / 2004)</t>
  </si>
  <si>
    <t>Change in trust, national government</t>
  </si>
  <si>
    <t>Using Sowetan baseline 69%</t>
  </si>
  <si>
    <t>Change in trust, Parliament</t>
  </si>
  <si>
    <t>Change in trust, political parties</t>
  </si>
  <si>
    <t>2025/26 minus 2005</t>
  </si>
  <si>
    <t>Change in trust, Electoral Commission</t>
  </si>
  <si>
    <t>2025/26 minus earlier survey</t>
  </si>
  <si>
    <t>Change in preference for democracy</t>
  </si>
  <si>
    <t>2025/26 minus mid 2000s</t>
  </si>
  <si>
    <t>Interested or slightly interested in voting</t>
  </si>
  <si>
    <t>Sum of two categories</t>
  </si>
  <si>
    <t>Check: interest categories total</t>
  </si>
  <si>
    <t>Should be about 100% (99% from rounding)</t>
  </si>
  <si>
    <t>National figures; the survey gives no Matjhabeng or Free State breakdown in the public reporting. Interest in voting is reported by Joburg ETC; corruption, cost of living and unemployment perceptions by Daily Maverick.</t>
  </si>
  <si>
    <t>Two outlets report different 2004 trust in national government (69% Sowetan; 64% Daily Maverick). Confirm from the HSRC slides before citing.</t>
  </si>
  <si>
    <t>The paper cites this as IEC (2026). The Data Transparency Statement now lists the IEC survey as the primary source, with Afrobarometer AD1192 as corroboration.</t>
  </si>
  <si>
    <t>S1  Matjhabeng population</t>
  </si>
  <si>
    <t>IDP 2020/21 Table 2.1.1 (p. 21); Stats SA Report 03-00-25 (boundary aligned series)</t>
  </si>
  <si>
    <t>https://matjhabengmunicipality.co.za/assets/resources/idp/Matjhabeng-Local-Municipality-IDP-2020-2021.pdf  |  https://www.statssa.gov.za/publications/Report-03-00-25/Report-03-00-252025.pdf</t>
  </si>
  <si>
    <t>IDP Table 2.1.1 and Stats SA Report 03-00-25 Appendix 2 verified against the live sources, September 2026</t>
  </si>
  <si>
    <t>RAW DATA AS PUBLISHED: IDP Table 2.1.1 (original boundaries)</t>
  </si>
  <si>
    <t>1996 Census</t>
  </si>
  <si>
    <t>2001 Census</t>
  </si>
  <si>
    <t>2011 Census</t>
  </si>
  <si>
    <t>2016 Community Survey</t>
  </si>
  <si>
    <t>RAW DATA AS PUBLISHED: Stats SA boundary aligned series</t>
  </si>
  <si>
    <t>1996</t>
  </si>
  <si>
    <t>2022</t>
  </si>
  <si>
    <t>Change 1996 to 2001 (Stats SA)</t>
  </si>
  <si>
    <t>(2001 / 1996) minus 1</t>
  </si>
  <si>
    <t>Change 2001 to 2011 (Stats SA)</t>
  </si>
  <si>
    <t>(2011 / 2001) minus 1</t>
  </si>
  <si>
    <t>Change 2011 to 2022 (Stats SA)</t>
  </si>
  <si>
    <t>(2022 / 2011) minus 1</t>
  </si>
  <si>
    <t>Change 1996 to 2001 (IDP)</t>
  </si>
  <si>
    <t>The two series differ because Stats SA realigned earlier censuses to current boundaries. Part of Setsoto was added after 2011 (5,155 to 5,690 km2), so 2022 growth is not pure demographic change.</t>
  </si>
  <si>
    <t>S2  South African gold production and employment (national context)</t>
  </si>
  <si>
    <t>Minerals Council Facts and Figures 2024 datasheets, Gold worksheet: Production (kg), Direct employees</t>
  </si>
  <si>
    <t>Direct link to the Facts and Figures 2024 datasheets (xlsx, published 5 August 2025). Recheck the Gold worksheet values against the download.</t>
  </si>
  <si>
    <t>RAW DATA AS PUBLISHED: Gold worksheet</t>
  </si>
  <si>
    <t>Production (kg)</t>
  </si>
  <si>
    <t>Direct employees (annual average)</t>
  </si>
  <si>
    <t>Production decline 2013 to 2024</t>
  </si>
  <si>
    <t>1 minus (2024 / 2013)</t>
  </si>
  <si>
    <t>Employment decline 2013 to 2024</t>
  </si>
  <si>
    <t>National series only. It cannot stand in for Matjhabeng production.</t>
  </si>
  <si>
    <t>Endpoints verified: 2013 (159,724 kg; 131,738 employees) and 2024 (90,208 kg; 91,728 employees) match the Minerals Council 2024 report, Stats SA and USGS. Intermediate years remain to be checked against the 2024 Gold worksheet: an earlier Chamber of Mines series gives 115,055 (2015) and 116,479 (2016) employees against 115,029 and 116,572 here, which may reflect later revision.</t>
  </si>
  <si>
    <t>S3  Audited fiscal indicators FY2024</t>
  </si>
  <si>
    <t>AGSA audit report on Matjhabeng, FY ending 30 June 2024; paragraph numbers given per row</t>
  </si>
  <si>
    <t>RAW DATA AS PUBLISHED: AGSA report</t>
  </si>
  <si>
    <t>FY2024 (R)</t>
  </si>
  <si>
    <t>FY2023 (R)</t>
  </si>
  <si>
    <t>Paragraph</t>
  </si>
  <si>
    <t>Water and electricity service charges</t>
  </si>
  <si>
    <t>3</t>
  </si>
  <si>
    <t>Annual deficit</t>
  </si>
  <si>
    <t>9</t>
  </si>
  <si>
    <t>Accumulated deficit</t>
  </si>
  <si>
    <t>Unauthorised expenditure</t>
  </si>
  <si>
    <t>15</t>
  </si>
  <si>
    <t>Fruitless and wasteful expenditure</t>
  </si>
  <si>
    <t>16</t>
  </si>
  <si>
    <t>Irregular expenditure</t>
  </si>
  <si>
    <t>17</t>
  </si>
  <si>
    <t>Conditional grants underspent</t>
  </si>
  <si>
    <t>13</t>
  </si>
  <si>
    <t>Owed to Eskom</t>
  </si>
  <si>
    <t>Owed to Vaal Central Water</t>
  </si>
  <si>
    <t>Fall in water and electricity service charges</t>
  </si>
  <si>
    <t>1 minus (2024 / 2023)</t>
  </si>
  <si>
    <t>Improvement in annual deficit</t>
  </si>
  <si>
    <t>Rise in fruitless and wasteful expenditure</t>
  </si>
  <si>
    <t>(2024 / 2023) minus 1</t>
  </si>
  <si>
    <t>Growth in Vaal Central debt in one year</t>
  </si>
  <si>
    <t>2024 minus 2023</t>
  </si>
  <si>
    <t>The AGSA qualified the service charges figure because meters were not read regularly.</t>
  </si>
  <si>
    <t>S4  Electricity distribution losses</t>
  </si>
  <si>
    <t>Fiscal dossier table attributed to the Budget Funding Plan 2024/25</t>
  </si>
  <si>
    <t>Traced to your evidence dossier; recheck against the source PDF</t>
  </si>
  <si>
    <t>RAW DATA AS PUBLISHED: Selected years as reproduced in the dossier</t>
  </si>
  <si>
    <t>Financial year</t>
  </si>
  <si>
    <t>Bulk purchases (R)</t>
  </si>
  <si>
    <t>Gross loss (R)</t>
  </si>
  <si>
    <t>Eskom increase</t>
  </si>
  <si>
    <t>Municipal increase</t>
  </si>
  <si>
    <t>2014/15</t>
  </si>
  <si>
    <t>2018/19</t>
  </si>
  <si>
    <t>2019/20</t>
  </si>
  <si>
    <t>2021/22</t>
  </si>
  <si>
    <t>2023/24</t>
  </si>
  <si>
    <t>RAW DATA AS PUBLISHED: Ten year total by type</t>
  </si>
  <si>
    <t>Loss type</t>
  </si>
  <si>
    <t>Tariff losses</t>
  </si>
  <si>
    <t>Technical and distribution losses</t>
  </si>
  <si>
    <t>Ten year total</t>
  </si>
  <si>
    <t>Tariff + technical</t>
  </si>
  <si>
    <t>Dossier: R988,312,314</t>
  </si>
  <si>
    <t>Sum of the five years shown</t>
  </si>
  <si>
    <t>Only five of ten years reproduced</t>
  </si>
  <si>
    <t>Tariff gap 2023/24</t>
  </si>
  <si>
    <t>Eskom increase minus municipal increase</t>
  </si>
  <si>
    <t>The dossier shows five of the ten years. Copy the full table from the Budget Funding Plan to complete it.</t>
  </si>
  <si>
    <t>Sheet / dataset</t>
  </si>
  <si>
    <t>Current verification note</t>
  </si>
  <si>
    <t>Audit status</t>
  </si>
  <si>
    <t>Source URL(s)</t>
  </si>
  <si>
    <t>SOURCE CHECK REQUIRED</t>
  </si>
  <si>
    <t>VERIFIED</t>
  </si>
  <si>
    <t>PRIMARY TABLE UNAVAILABLE</t>
  </si>
  <si>
    <t>ENDPOINTS VERIFIED; SERIES CHECK REQUIRED</t>
  </si>
  <si>
    <t>FRP pp. 19, 31, 35 and 43; Select Committee report (Acting Municipal Mayor presentation); Vista, 27 February 2026</t>
  </si>
  <si>
    <t>Verified against the live sources, September 2026</t>
  </si>
  <si>
    <t>https://matjhabengmunicipality.co.za/assets/resources/FinancialRecovery/2.%20Matjhabeng%20LM%20_Draft%20FRP.pdf  |  https://pmg.org.za/tabled-committee-report/6140/  |  https://novanews.co.za/vistanews/future-ready-upgrade-can-be-useful-for-power-usage/</t>
  </si>
  <si>
    <t>S5  Matjhabeng economic contraction</t>
  </si>
  <si>
    <t>Economic status / structural contraction assessment</t>
  </si>
  <si>
    <t>Official Matjhabeng Local Municipality document.</t>
  </si>
  <si>
    <t>RAW DATA AS PUBLISHED</t>
  </si>
  <si>
    <t>Geography</t>
  </si>
  <si>
    <t>Period</t>
  </si>
  <si>
    <t>Reported average annual rate</t>
  </si>
  <si>
    <t>Source status</t>
  </si>
  <si>
    <t>Matjhabeng Local Municipality</t>
  </si>
  <si>
    <t>Economic contraction</t>
  </si>
  <si>
    <t>2011–2021</t>
  </si>
  <si>
    <t>Average annual rate</t>
  </si>
  <si>
    <t>Reported by source</t>
  </si>
  <si>
    <t>USE IN MANUSCRIPT</t>
  </si>
  <si>
    <t>Section</t>
  </si>
  <si>
    <t>Finding</t>
  </si>
  <si>
    <t>Value used</t>
  </si>
  <si>
    <t>Interpretive function</t>
  </si>
  <si>
    <t>5.1 Productive Employment</t>
  </si>
  <si>
    <t>The Matjhabeng economy continued to contract after the initial employment rupture.</t>
  </si>
  <si>
    <t>Establishes persistence of territorial economic contraction through 2021.</t>
  </si>
  <si>
    <t>The 1.45% rate is reproduced directly from the municipal Status Quo Assessment. It is not calculated in this workbook.</t>
  </si>
  <si>
    <t>S6  Additional source values used in the analysis</t>
  </si>
  <si>
    <t>Source and location</t>
  </si>
  <si>
    <t>Average collection rate target, 2025/26</t>
  </si>
  <si>
    <t>rate</t>
  </si>
  <si>
    <t>FRP, Table 4, p. 35</t>
  </si>
  <si>
    <t>21. Average Collection Rate 75% 80% 85%</t>
  </si>
  <si>
    <t>Average collection rate target, 2026/27</t>
  </si>
  <si>
    <t>Average collection rate target, 2027/28</t>
  </si>
  <si>
    <t>Cash/cost coverage ratio, 2024/25 year to date</t>
  </si>
  <si>
    <t>months</t>
  </si>
  <si>
    <t>FRP, p. 31</t>
  </si>
  <si>
    <t>2024/25 YTD: 0.3; the ratio is extremely low, indicating that MLM cannot cover at least one month's operating expenditure</t>
  </si>
  <si>
    <t>Cash/cost coverage norm, lower bound</t>
  </si>
  <si>
    <t>Norm: 1 to 3 months</t>
  </si>
  <si>
    <t>Cash/cost coverage norm, upper bound</t>
  </si>
  <si>
    <t>Smart meters budgeted, 2025/26</t>
  </si>
  <si>
    <t>meters</t>
  </si>
  <si>
    <t>FRP, p. 19</t>
  </si>
  <si>
    <t>Implement smart meter project for 5 500 meters budgeted for in the 2025/26 financial year</t>
  </si>
  <si>
    <t>Wastewater treatment works, total</t>
  </si>
  <si>
    <t>works</t>
  </si>
  <si>
    <t>Select Committee report, 21 May 2025</t>
  </si>
  <si>
    <t>11 WWTW (8 not working)</t>
  </si>
  <si>
    <t>Wastewater treatment works not working</t>
  </si>
  <si>
    <t>Eskom smart meter replacement begins, Thabong ward 29</t>
  </si>
  <si>
    <t>17 February 2026</t>
  </si>
  <si>
    <t>date</t>
  </si>
  <si>
    <t>Vista (NovaNews), 27 February 2026</t>
  </si>
  <si>
    <t>Rollout began in Thabong on 17 February 2026 with the first phase targeting ward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</si>
</sst>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quot; pts&quot;"/>
    <numFmt numFmtId="166" formatCode="\R#,##0"/>
    <numFmt numFmtId="167" formatCode="\R0.00&quot; bn&quot;"/>
    <numFmt numFmtId="168" formatCode="0.0\x"/>
    <numFmt numFmtId="169" formatCode="\R0.0&quot; m&quot;"/>
    <numFmt numFmtId="170" formatCode="0.0"/>
  </numFmts>
  <fonts count="13" x14ac:knownFonts="1">
    <font>
      <sz val="11"/>
      <color theme="1"/>
      <name val="Calibri"/>
      <charset val="1"/>
    </font>
    <font>
      <b/>
      <sz val="14"/>
      <color rgb="FF1F3864"/>
      <name val="Arial"/>
      <family val="2"/>
      <charset val="1"/>
    </font>
    <font>
      <i/>
      <sz val="9"/>
      <name val="Arial"/>
      <family val="2"/>
      <charset val="1"/>
    </font>
    <font>
      <b/>
      <sz val="10"/>
      <color rgb="FFFFFFFF"/>
      <name val="Arial"/>
      <family val="2"/>
      <charset val="1"/>
    </font>
    <font>
      <sz val="9"/>
      <color rgb="FF0563C1"/>
      <name val="Arial"/>
      <family val="2"/>
      <charset val="1"/>
    </font>
    <font>
      <sz val="9"/>
      <name val="Arial"/>
      <family val="2"/>
      <charset val="1"/>
    </font>
    <font>
      <u/>
      <sz val="9"/>
      <color rgb="FF0563C1"/>
      <name val="Arial"/>
      <family val="2"/>
    </font>
    <font>
      <u/>
      <sz val="11"/>
      <color rgb="FF0563C1"/>
      <name val="Calibri"/>
      <family val="2"/>
    </font>
    <font>
      <b/>
      <sz val="13"/>
      <color rgb="FF1F3864"/>
      <name val="Arial"/>
      <family val="2"/>
      <charset val="1"/>
    </font>
    <font>
      <b/>
      <sz val="9"/>
      <name val="Arial"/>
      <family val="2"/>
      <charset val="1"/>
    </font>
    <font>
      <b/>
      <sz val="10"/>
      <color rgb="FF1F3864"/>
      <name val="Arial"/>
      <family val="2"/>
      <charset val="1"/>
    </font>
    <font>
      <sz val="9"/>
      <color rgb="FF0000FF"/>
      <name val="Arial"/>
      <family val="2"/>
      <charset val="1"/>
    </font>
    <font>
      <b/>
      <sz val="11"/>
      <color rgb="FFFFFFFF"/>
      <name val="Calibri"/>
      <family val="2"/>
      <charset val="1"/>
    </font>
  </fonts>
  <fills count="5">
    <fill>
      <patternFill patternType="none"/>
    </fill>
    <fill>
      <patternFill patternType="gray125"/>
    </fill>
    <fill>
      <patternFill patternType="solid">
        <fgColor rgb="FF1F3864"/>
        <bgColor rgb="FF1F4E78"/>
      </patternFill>
    </fill>
    <fill>
      <patternFill patternType="solid">
        <fgColor rgb="FFF2F2F2"/>
        <bgColor rgb="FFFCE8E6"/>
      </patternFill>
    </fill>
    <fill>
      <patternFill patternType="solid">
        <fgColor rgb="FF1F4E78"/>
        <bgColor rgb="FF1F38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7">
    <xf numFmtId="0" fontId="0" fillId="0" borderId="0" xfId="0"/>
    <xf numFmtId="0" fontId="5" fillId="0" borderId="0" xfId="0" applyFont="1" applyAlignment="1">
      <alignment vertical="top" wrapText="1"/>
    </xf>
    <xf numFmtId="0" fontId="1" fillId="0" borderId="0" xfId="0" applyFont="1"/>
    <xf numFmtId="0" fontId="2" fillId="0" borderId="0" xfId="0" applyFont="1"/>
    <xf numFmtId="0" fontId="3" fillId="2" borderId="1" xfId="0" applyFont="1" applyFill="1" applyBorder="1"/>
    <xf numFmtId="0" fontId="4" fillId="0" borderId="1" xfId="0" applyFont="1" applyBorder="1"/>
    <xf numFmtId="0" fontId="5" fillId="0" borderId="1" xfId="0" applyFont="1" applyBorder="1" applyAlignment="1">
      <alignment vertical="top" wrapText="1"/>
    </xf>
    <xf numFmtId="0" fontId="6" fillId="0" borderId="1" xfId="0" applyFont="1" applyBorder="1" applyAlignment="1">
      <alignment vertical="top" wrapText="1"/>
    </xf>
    <xf numFmtId="0" fontId="7" fillId="0" borderId="0" xfId="0" applyFont="1"/>
    <xf numFmtId="0" fontId="8" fillId="0" borderId="0" xfId="0" applyFont="1"/>
    <xf numFmtId="0" fontId="4" fillId="0" borderId="0" xfId="0" applyFont="1"/>
    <xf numFmtId="0" fontId="9" fillId="0" borderId="0" xfId="0" applyFont="1"/>
    <xf numFmtId="0" fontId="10" fillId="0" borderId="0" xfId="0" applyFont="1"/>
    <xf numFmtId="0" fontId="3" fillId="2" borderId="1" xfId="0" applyFont="1" applyFill="1" applyBorder="1" applyAlignment="1">
      <alignment vertical="center" wrapText="1"/>
    </xf>
    <xf numFmtId="0" fontId="11" fillId="0" borderId="1" xfId="0" applyFont="1" applyBorder="1" applyAlignment="1">
      <alignment vertical="top" wrapText="1"/>
    </xf>
    <xf numFmtId="3" fontId="11" fillId="0" borderId="1" xfId="0" applyNumberFormat="1" applyFont="1" applyBorder="1" applyAlignment="1">
      <alignment vertical="top" wrapText="1"/>
    </xf>
    <xf numFmtId="164" fontId="11" fillId="0" borderId="1" xfId="0" applyNumberFormat="1" applyFont="1" applyBorder="1" applyAlignment="1">
      <alignment vertical="top" wrapText="1"/>
    </xf>
    <xf numFmtId="3" fontId="9" fillId="3" borderId="1" xfId="0" applyNumberFormat="1" applyFont="1" applyFill="1" applyBorder="1" applyAlignment="1">
      <alignment vertical="top" wrapText="1"/>
    </xf>
    <xf numFmtId="164" fontId="9" fillId="3" borderId="1" xfId="0" applyNumberFormat="1" applyFont="1" applyFill="1" applyBorder="1" applyAlignment="1">
      <alignment vertical="top" wrapText="1"/>
    </xf>
    <xf numFmtId="165" fontId="9" fillId="3" borderId="1" xfId="0" applyNumberFormat="1" applyFont="1" applyFill="1" applyBorder="1" applyAlignment="1">
      <alignment vertical="top" wrapText="1"/>
    </xf>
    <xf numFmtId="166" fontId="11" fillId="0" borderId="1" xfId="0" applyNumberFormat="1" applyFont="1" applyBorder="1" applyAlignment="1">
      <alignment vertical="top" wrapText="1"/>
    </xf>
    <xf numFmtId="166" fontId="9" fillId="3" borderId="1" xfId="0" applyNumberFormat="1" applyFont="1" applyFill="1" applyBorder="1" applyAlignment="1">
      <alignment vertical="top" wrapText="1"/>
    </xf>
    <xf numFmtId="167" fontId="9" fillId="3" borderId="1" xfId="0" applyNumberFormat="1" applyFont="1" applyFill="1" applyBorder="1" applyAlignment="1">
      <alignment vertical="top" wrapText="1"/>
    </xf>
    <xf numFmtId="167" fontId="11" fillId="0" borderId="1" xfId="0" applyNumberFormat="1" applyFont="1" applyBorder="1" applyAlignment="1">
      <alignment vertical="top" wrapText="1"/>
    </xf>
    <xf numFmtId="168" fontId="9" fillId="3" borderId="1" xfId="0" applyNumberFormat="1" applyFont="1" applyFill="1" applyBorder="1" applyAlignment="1">
      <alignment vertical="top" wrapText="1"/>
    </xf>
    <xf numFmtId="0" fontId="9" fillId="3" borderId="1" xfId="0" applyFont="1" applyFill="1" applyBorder="1" applyAlignment="1">
      <alignment vertical="top" wrapText="1"/>
    </xf>
    <xf numFmtId="169" fontId="9" fillId="3" borderId="1" xfId="0" applyNumberFormat="1" applyFont="1" applyFill="1" applyBorder="1" applyAlignment="1">
      <alignment vertical="top" wrapText="1"/>
    </xf>
    <xf numFmtId="165" fontId="11" fillId="0" borderId="1" xfId="0" applyNumberFormat="1" applyFont="1" applyBorder="1" applyAlignment="1">
      <alignment vertical="top" wrapText="1"/>
    </xf>
    <xf numFmtId="0" fontId="12" fillId="4" borderId="0" xfId="0" applyFont="1" applyFill="1" applyAlignment="1">
      <alignment wrapText="1"/>
    </xf>
    <xf numFmtId="0" fontId="0" fillId="0" borderId="0" xfId="0" applyAlignment="1">
      <alignment wrapText="1"/>
    </xf>
    <xf numFmtId="10" fontId="0" fillId="0" borderId="0" xfId="0" applyNumberFormat="1" applyAlignment="1">
      <alignment wrapText="1"/>
    </xf>
    <xf numFmtId="0" fontId="7" fillId="0" borderId="0" xfId="0" applyFont="1" applyAlignment="1">
      <alignment wrapText="1"/>
    </xf>
    <xf numFmtId="9" fontId="0" fillId="0" borderId="0" xfId="0" applyNumberFormat="1" applyAlignment="1">
      <alignment wrapText="1"/>
    </xf>
    <xf numFmtId="0" fontId="6" fillId="0" borderId="0" xfId="0" applyFont="1"/>
    <xf numFmtId="170"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wrapText="1"/>
    </xf>
  </cellXfs>
  <cellStyles count="1">
    <cellStyle name="Normal" xfId="0" builtinId="0"/>
  </cellStyles>
  <dxfs count="3">
    <dxf>
      <fill>
        <patternFill>
          <bgColor rgb="FFE2F0D9"/>
        </patternFill>
      </fill>
    </dxf>
    <dxf>
      <font>
        <b/>
      </font>
      <fill>
        <patternFill>
          <bgColor rgb="FFFFF2CC"/>
        </patternFill>
      </fill>
    </dxf>
    <dxf>
      <font>
        <b/>
      </font>
      <fill>
        <patternFill>
          <bgColor rgb="FFFCE8E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F0D9"/>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ofm.co.za/article/centralsa/333764/dilapidated-sewerage-infrastructure-water-treatment-plants-haunt-matjhabeng" TargetMode="External"/><Relationship Id="rId18" Type="http://schemas.openxmlformats.org/officeDocument/2006/relationships/hyperlink" Target="https://www.parliament.gov.za/press-releases/media-statement-basic-education-committee-concerned-about-sewage-flowing-schools-welkom" TargetMode="External"/><Relationship Id="rId26" Type="http://schemas.openxmlformats.org/officeDocument/2006/relationships/hyperlink" Target="https://lg.treasury.gov.za/supportingdocs/FS184/FS184_Audit%20Report_2024_Y_20250131T152039Z_lindsey_williams.pdf" TargetMode="External"/><Relationship Id="rId39" Type="http://schemas.openxmlformats.org/officeDocument/2006/relationships/hyperlink" Target="https://lg.treasury.gov.za/supportingdocs/FS184/FS184_Audit%20Report_2024_Y_20250131T152039Z_lindsey_williams.pdf" TargetMode="External"/><Relationship Id="rId21" Type="http://schemas.openxmlformats.org/officeDocument/2006/relationships/hyperlink" Target="https://fs.da.org.za/2023/04/da-unveils-the-matjhabeng-water-crisis" TargetMode="External"/><Relationship Id="rId34" Type="http://schemas.openxmlformats.org/officeDocument/2006/relationships/hyperlink" Target="https://www.joburgetc.com/news/south-africa-democracy-decline-voter-participation-survey/" TargetMode="External"/><Relationship Id="rId42" Type="http://schemas.openxmlformats.org/officeDocument/2006/relationships/hyperlink" Target="https://matjhabengmunicipality.co.za/assets/resources/FinancialRecovery/2.%20Matjhabeng%20LM%20_Draft%20FRP.pdf" TargetMode="External"/><Relationship Id="rId7" Type="http://schemas.openxmlformats.org/officeDocument/2006/relationships/hyperlink" Target="https://fs.da.org.za/2023/04/da-unveils-the-matjhabeng-water-crisis" TargetMode="External"/><Relationship Id="rId2" Type="http://schemas.openxmlformats.org/officeDocument/2006/relationships/hyperlink" Target="https://matjhabengmunicipality.co.za/assets/resources/idp/Matjhabeng-Local-Municipality-IDP-2020-2021.pdf" TargetMode="External"/><Relationship Id="rId16" Type="http://schemas.openxmlformats.org/officeDocument/2006/relationships/hyperlink" Target="https://www.ofm.co.za/article/centralsa/338600/matjhabeng-sewage-spillage-crisis-continue" TargetMode="External"/><Relationship Id="rId20" Type="http://schemas.openxmlformats.org/officeDocument/2006/relationships/hyperlink" Target="https://www.news24.com/southafrica/news/matjhabeng-municipality-rampant-looting-illegal-mining-and-theft-could-wipe-out-ailing-entity-20210905" TargetMode="External"/><Relationship Id="rId29" Type="http://schemas.openxmlformats.org/officeDocument/2006/relationships/hyperlink" Target="https://pmg.org.za/committee-meeting/43309/" TargetMode="External"/><Relationship Id="rId41" Type="http://schemas.openxmlformats.org/officeDocument/2006/relationships/hyperlink" Target="https://matjhabengmunicipality.co.za/assets/resources/FinancialRecovery/1.%20Matjhabeng%20LM%20%20updated%20SQA.pdf" TargetMode="External"/><Relationship Id="rId1" Type="http://schemas.openxmlformats.org/officeDocument/2006/relationships/hyperlink" Target="https://doi.org/10.1007/s12132-013-9191-3" TargetMode="External"/><Relationship Id="rId6" Type="http://schemas.openxmlformats.org/officeDocument/2006/relationships/hyperlink" Target="https://lg.treasury.gov.za/supportingdocs/FS184/FS184_Audit%20Report_2024_Y_20250131T152039Z_lindsey_williams.pdf" TargetMode="External"/><Relationship Id="rId11" Type="http://schemas.openxmlformats.org/officeDocument/2006/relationships/hyperlink" Target="https://iol.co.za/news/matjhabeng-local-municipality-placed-under-administration-due-to-service-delivery-collapse-aa82956c-4aa6-4368-b17a-2cf342b91911" TargetMode="External"/><Relationship Id="rId24" Type="http://schemas.openxmlformats.org/officeDocument/2006/relationships/hyperlink" Target="https://iol.co.za/news/matjhabeng-local-municipality-placed-under-administration-due-to-service-delivery-collapse-aa82956c-4aa6-4368-b17a-2cf342b91911" TargetMode="External"/><Relationship Id="rId32" Type="http://schemas.openxmlformats.org/officeDocument/2006/relationships/hyperlink" Target="https://iol.co.za/news/politics/2026-06-13-the-impact-of-waning-public-trust-on-south-africas-local-government-elections/" TargetMode="External"/><Relationship Id="rId37" Type="http://schemas.openxmlformats.org/officeDocument/2006/relationships/hyperlink" Target="https://www.statssa.gov.za/publications/Report-03-00-25/Report-03-00-252025.pdf" TargetMode="External"/><Relationship Id="rId40" Type="http://schemas.openxmlformats.org/officeDocument/2006/relationships/hyperlink" Target="https://matjhabengmunicipality.co.za/assets/resources/budget/sdbip/2024_25/Budget%20Funding%20Plan%202024_25F.pdf" TargetMode="External"/><Relationship Id="rId5" Type="http://schemas.openxmlformats.org/officeDocument/2006/relationships/hyperlink" Target="https://matjhabengmunicipality.co.za/assets/resources/budget/sdbip/2024_25/Budget%20Funding%20Plan%202024_25F.pdf" TargetMode="External"/><Relationship Id="rId15" Type="http://schemas.openxmlformats.org/officeDocument/2006/relationships/hyperlink" Target="https://www.sanews.gov.za/south-africa/refurbished-infrastructure-boosts-matjhabeng-wastewater-systems" TargetMode="External"/><Relationship Id="rId23" Type="http://schemas.openxmlformats.org/officeDocument/2006/relationships/hyperlink" Target="https://www.ofm.co.za/article/centralsa/318994/matjhabeng-local-municipality-condemns-cable-theft-by-employees" TargetMode="External"/><Relationship Id="rId28" Type="http://schemas.openxmlformats.org/officeDocument/2006/relationships/hyperlink" Target="https://www.elections.org.za/content/About-Us/News/Electoral-Commission-releases-Voter-Participation-Survey-findings-as-country-prepares-for-2026-27-Local-Government-Elections/" TargetMode="External"/><Relationship Id="rId36" Type="http://schemas.openxmlformats.org/officeDocument/2006/relationships/hyperlink" Target="https://matjhabengmunicipality.co.za/assets/resources/idp/Matjhabeng-Local-Municipality-IDP-2020-2021.pdf" TargetMode="External"/><Relationship Id="rId10" Type="http://schemas.openxmlformats.org/officeDocument/2006/relationships/hyperlink" Target="https://fs.da.org.za/2023/04/da-unveils-the-matjhabeng-water-crisis" TargetMode="External"/><Relationship Id="rId19" Type="http://schemas.openxmlformats.org/officeDocument/2006/relationships/hyperlink" Target="https://novanews.co.za/severe-sewage-crisis-at-goudveld-hoerskool-hostel/" TargetMode="External"/><Relationship Id="rId31" Type="http://schemas.openxmlformats.org/officeDocument/2006/relationships/hyperlink" Target="https://www.dailymaverick.co.za/article/2026-05-03-sa-faces-a-low-trust-high-risk-election-as-disillusioned-voters-seek-alternatives/" TargetMode="External"/><Relationship Id="rId44" Type="http://schemas.openxmlformats.org/officeDocument/2006/relationships/hyperlink" Target="https://novanews.co.za/vistanews/future-ready-upgrade-can-be-useful-for-power-usage/" TargetMode="External"/><Relationship Id="rId4" Type="http://schemas.openxmlformats.org/officeDocument/2006/relationships/hyperlink" Target="https://matjhabengmunicipality.co.za/assets/resources/FinancialRecovery/2.%20Matjhabeng%20LM%20_Draft%20FRP.pdf" TargetMode="External"/><Relationship Id="rId9" Type="http://schemas.openxmlformats.org/officeDocument/2006/relationships/hyperlink" Target="https://www.thejournalist.org.za/kau-kauru/crime-on-the-rise-in-free-states-matjhabeng-municipality/" TargetMode="External"/><Relationship Id="rId14" Type="http://schemas.openxmlformats.org/officeDocument/2006/relationships/hyperlink" Target="https://www.facebook.com/matjhabenglocalmunicipality/posts/827862923599007/" TargetMode="External"/><Relationship Id="rId22" Type="http://schemas.openxmlformats.org/officeDocument/2006/relationships/hyperlink" Target="https://www.matjhabengmunicipality.co.za/assets/resources/idp/2022_23/may_23/Matjhabeng%20LM%20Draft%20LED%20Final%20Report%20-%2030%20-%2009%202019%20_2_.pdf" TargetMode="External"/><Relationship Id="rId27" Type="http://schemas.openxmlformats.org/officeDocument/2006/relationships/hyperlink" Target="https://fs.da.org.za/2023/04/da-unveils-the-matjhabeng-water-crisis" TargetMode="External"/><Relationship Id="rId30" Type="http://schemas.openxmlformats.org/officeDocument/2006/relationships/hyperlink" Target="https://www.sowetan.co.za/news/2026-06-12-local-government-elections-will-be-marked-by-disillusionment-iec-says/" TargetMode="External"/><Relationship Id="rId35" Type="http://schemas.openxmlformats.org/officeDocument/2006/relationships/hyperlink" Target="https://witness.co.za/news/2026/04/20/iec-on-week-long-kzn-drive-as-democracy-support-drops-sharply/" TargetMode="External"/><Relationship Id="rId43" Type="http://schemas.openxmlformats.org/officeDocument/2006/relationships/hyperlink" Target="https://pmg.org.za/tabled-committee-report/6140/" TargetMode="External"/><Relationship Id="rId8" Type="http://schemas.openxmlformats.org/officeDocument/2006/relationships/hyperlink" Target="https://novanews.co.za/information-blackout-criticised-as-matjhabeng-water-outages-escalate/" TargetMode="External"/><Relationship Id="rId3" Type="http://schemas.openxmlformats.org/officeDocument/2006/relationships/hyperlink" Target="https://matjhabengmunicipality.co.za/assets/resources/budget/sdbip/2024_25/Budget%20Funding%20Plan%202024_25F.pdf" TargetMode="External"/><Relationship Id="rId12" Type="http://schemas.openxmlformats.org/officeDocument/2006/relationships/hyperlink" Target="https://www.parliament.gov.za/storage/app/media/Pages/2023/05-09-2023_Provincial_week/free_state/Matjhabeng_Sanitation_Infrastructure.pdf" TargetMode="External"/><Relationship Id="rId17" Type="http://schemas.openxmlformats.org/officeDocument/2006/relationships/hyperlink" Target="https://fs.da.org.za/2023/12/matjhabeng-service-delivery-crisis-residents-safety-compromised" TargetMode="External"/><Relationship Id="rId25" Type="http://schemas.openxmlformats.org/officeDocument/2006/relationships/hyperlink" Target="https://www.saflii.org/za/cases/ZAFSHC/2024/338.html" TargetMode="External"/><Relationship Id="rId33" Type="http://schemas.openxmlformats.org/officeDocument/2006/relationships/hyperlink" Target="https://www.sanews.gov.za/south-africa/electoral-commission-secures-kzn-stakeholder-support" TargetMode="External"/><Relationship Id="rId38" Type="http://schemas.openxmlformats.org/officeDocument/2006/relationships/hyperlink" Target="https://www.mineralscouncil.org.za/component/jdownloads/send/17-facts-and-figures/2534-facts-and-figures-2024-datasheets?Itemid=11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i.org/10.1007/s12132-013-9191-3" TargetMode="External"/><Relationship Id="rId3" Type="http://schemas.openxmlformats.org/officeDocument/2006/relationships/hyperlink" Target="https://doi.org/10.1007/s12132-013-9191-3" TargetMode="External"/><Relationship Id="rId7" Type="http://schemas.openxmlformats.org/officeDocument/2006/relationships/hyperlink" Target="https://doi.org/10.1007/s12132-013-9191-3" TargetMode="External"/><Relationship Id="rId2" Type="http://schemas.openxmlformats.org/officeDocument/2006/relationships/hyperlink" Target="https://doi.org/10.1007/s12132-013-9191-3" TargetMode="External"/><Relationship Id="rId1" Type="http://schemas.openxmlformats.org/officeDocument/2006/relationships/hyperlink" Target="https://doi.org/10.1007/s12132-013-9191-3" TargetMode="External"/><Relationship Id="rId6" Type="http://schemas.openxmlformats.org/officeDocument/2006/relationships/hyperlink" Target="https://doi.org/10.1007/s12132-013-9191-3" TargetMode="External"/><Relationship Id="rId5" Type="http://schemas.openxmlformats.org/officeDocument/2006/relationships/hyperlink" Target="https://doi.org/10.1007/s12132-013-9191-3" TargetMode="External"/><Relationship Id="rId4" Type="http://schemas.openxmlformats.org/officeDocument/2006/relationships/hyperlink" Target="https://doi.org/10.1007/s12132-013-9191-3" TargetMode="External"/><Relationship Id="rId9" Type="http://schemas.openxmlformats.org/officeDocument/2006/relationships/hyperlink" Target="https://doi.org/10.1007/s12132-013-9191-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matjhabengmunicipality.co.za/assets/resources/idp/Matjhabeng-Local-Municipality-IDP-2020-2021.pdf" TargetMode="External"/><Relationship Id="rId2" Type="http://schemas.openxmlformats.org/officeDocument/2006/relationships/hyperlink" Target="https://matjhabengmunicipality.co.za/assets/resources/idp/Matjhabeng-Local-Municipality-IDP-2020-2021.pdf" TargetMode="External"/><Relationship Id="rId1" Type="http://schemas.openxmlformats.org/officeDocument/2006/relationships/hyperlink" Target="https://matjhabengmunicipality.co.za/assets/resources/idp/Matjhabeng-Local-Municipality-IDP-2020-2021.pdf" TargetMode="External"/><Relationship Id="rId6" Type="http://schemas.openxmlformats.org/officeDocument/2006/relationships/hyperlink" Target="https://matjhabengmunicipality.co.za/assets/resources/idp/Matjhabeng-Local-Municipality-IDP-2020-2021.pdf" TargetMode="External"/><Relationship Id="rId5" Type="http://schemas.openxmlformats.org/officeDocument/2006/relationships/hyperlink" Target="https://matjhabengmunicipality.co.za/assets/resources/idp/Matjhabeng-Local-Municipality-IDP-2020-2021.pdf" TargetMode="External"/><Relationship Id="rId4" Type="http://schemas.openxmlformats.org/officeDocument/2006/relationships/hyperlink" Target="https://matjhabengmunicipality.co.za/assets/resources/idp/Matjhabeng-Local-Municipality-IDP-2020-2021.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matjhabengmunicipality.co.za/assets/resources/budget/sdbip/2024_25/Budget%20Funding%20Plan%202024_25F.pdf" TargetMode="External"/><Relationship Id="rId3" Type="http://schemas.openxmlformats.org/officeDocument/2006/relationships/hyperlink" Target="https://matjhabengmunicipality.co.za/assets/resources/budget/sdbip/2024_25/Budget%20Funding%20Plan%202024_25F.pdf" TargetMode="External"/><Relationship Id="rId7" Type="http://schemas.openxmlformats.org/officeDocument/2006/relationships/hyperlink" Target="https://matjhabengmunicipality.co.za/assets/resources/budget/sdbip/2024_25/Budget%20Funding%20Plan%202024_25F.pdf" TargetMode="External"/><Relationship Id="rId2" Type="http://schemas.openxmlformats.org/officeDocument/2006/relationships/hyperlink" Target="https://matjhabengmunicipality.co.za/assets/resources/budget/sdbip/2024_25/Budget%20Funding%20Plan%202024_25F.pdf" TargetMode="External"/><Relationship Id="rId1" Type="http://schemas.openxmlformats.org/officeDocument/2006/relationships/hyperlink" Target="https://matjhabengmunicipality.co.za/assets/resources/budget/sdbip/2024_25/Budget%20Funding%20Plan%202024_25F.pdf" TargetMode="External"/><Relationship Id="rId6" Type="http://schemas.openxmlformats.org/officeDocument/2006/relationships/hyperlink" Target="https://matjhabengmunicipality.co.za/assets/resources/FinancialRecovery/2.%20Matjhabeng%20LM%20_Draft%20FRP.pdf" TargetMode="External"/><Relationship Id="rId5" Type="http://schemas.openxmlformats.org/officeDocument/2006/relationships/hyperlink" Target="https://matjhabengmunicipality.co.za/assets/resources/FinancialRecovery/2.%20Matjhabeng%20LM%20_Draft%20FRP.pdf" TargetMode="External"/><Relationship Id="rId4" Type="http://schemas.openxmlformats.org/officeDocument/2006/relationships/hyperlink" Target="https://matjhabengmunicipality.co.za/assets/resources/budget/sdbip/2024_25/Budget%20Funding%20Plan%202024_25F.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lg.treasury.gov.za/supportingdocs/FS184/FS184_Audit%20Report_2024_Y_20250131T152039Z_lindsey_williams.pdf" TargetMode="External"/><Relationship Id="rId2" Type="http://schemas.openxmlformats.org/officeDocument/2006/relationships/hyperlink" Target="https://matjhabengmunicipality.co.za/assets/resources/budget/sdbip/2024_25/Budget%20Funding%20Plan%202024_25F.pdf" TargetMode="External"/><Relationship Id="rId1" Type="http://schemas.openxmlformats.org/officeDocument/2006/relationships/hyperlink" Target="https://matjhabengmunicipality.co.za/assets/resources/budget/sdbip/2024_25/Budget%20Funding%20Plan%202024_25F.pdf" TargetMode="External"/><Relationship Id="rId4" Type="http://schemas.openxmlformats.org/officeDocument/2006/relationships/hyperlink" Target="https://lg.treasury.gov.za/supportingdocs/FS184/FS184_Audit%20Report_2024_Y_20250131T152039Z_lindsey_williams.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fs.da.org.za/2023/04/da-unveils-the-matjhabeng-water-crisis" TargetMode="External"/><Relationship Id="rId2" Type="http://schemas.openxmlformats.org/officeDocument/2006/relationships/hyperlink" Target="https://fs.da.org.za/2023/04/da-unveils-the-matjhabeng-water-crisis" TargetMode="External"/><Relationship Id="rId1" Type="http://schemas.openxmlformats.org/officeDocument/2006/relationships/hyperlink" Target="https://fs.da.org.za/2023/04/da-unveils-the-matjhabeng-water-crisis" TargetMode="External"/><Relationship Id="rId5" Type="http://schemas.openxmlformats.org/officeDocument/2006/relationships/hyperlink" Target="https://fs.da.org.za/2023/04/da-unveils-the-matjhabeng-water-crisis" TargetMode="External"/><Relationship Id="rId4" Type="http://schemas.openxmlformats.org/officeDocument/2006/relationships/hyperlink" Target="https://fs.da.org.za/2023/04/da-unveils-the-matjhabeng-water-crisi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novanews.co.za/information-blackout-criticised-as-matjhabeng-water-outages-escalate/" TargetMode="External"/><Relationship Id="rId2" Type="http://schemas.openxmlformats.org/officeDocument/2006/relationships/hyperlink" Target="https://novanews.co.za/information-blackout-criticised-as-matjhabeng-water-outages-escalate/" TargetMode="External"/><Relationship Id="rId1" Type="http://schemas.openxmlformats.org/officeDocument/2006/relationships/hyperlink" Target="https://novanews.co.za/information-blackout-criticised-as-matjhabeng-water-outages-escalate/" TargetMode="External"/><Relationship Id="rId4" Type="http://schemas.openxmlformats.org/officeDocument/2006/relationships/hyperlink" Target="https://novanews.co.za/information-blackout-criticised-as-matjhabeng-water-outages-escalat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fs.da.org.za/2023/04/da-unveils-the-matjhabeng-water-crisis" TargetMode="External"/><Relationship Id="rId2" Type="http://schemas.openxmlformats.org/officeDocument/2006/relationships/hyperlink" Target="https://www.thejournalist.org.za/kau-kauru/crime-on-the-rise-in-free-states-matjhabeng-municipality/" TargetMode="External"/><Relationship Id="rId1" Type="http://schemas.openxmlformats.org/officeDocument/2006/relationships/hyperlink" Target="https://www.thejournalist.org.za/kau-kauru/crime-on-the-rise-in-free-states-matjhabeng-municipality/" TargetMode="External"/><Relationship Id="rId6" Type="http://schemas.openxmlformats.org/officeDocument/2006/relationships/hyperlink" Target="https://iol.co.za/news/matjhabeng-local-municipality-placed-under-administration-due-to-service-delivery-collapse-aa82956c-4aa6-4368-b17a-2cf342b91911" TargetMode="External"/><Relationship Id="rId5" Type="http://schemas.openxmlformats.org/officeDocument/2006/relationships/hyperlink" Target="https://iol.co.za/news/matjhabeng-local-municipality-placed-under-administration-due-to-service-delivery-collapse-aa82956c-4aa6-4368-b17a-2cf342b91911" TargetMode="External"/><Relationship Id="rId4" Type="http://schemas.openxmlformats.org/officeDocument/2006/relationships/hyperlink" Target="https://iol.co.za/news/matjhabeng-local-municipality-placed-under-administration-due-to-service-delivery-collapse-aa82956c-4aa6-4368-b17a-2cf342b919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ofm.co.za/article/centralsa/333764/dilapidated-sewerage-infrastructure-water-treatment-plants-haunt-matjhabeng" TargetMode="External"/><Relationship Id="rId2" Type="http://schemas.openxmlformats.org/officeDocument/2006/relationships/hyperlink" Target="https://www.ofm.co.za/article/centralsa/333764/dilapidated-sewerage-infrastructure-water-treatment-plants-haunt-matjhabeng" TargetMode="External"/><Relationship Id="rId1" Type="http://schemas.openxmlformats.org/officeDocument/2006/relationships/hyperlink" Target="https://www.parliament.gov.za/storage/app/media/Pages/2023/05-09-2023_Provincial_week/free_state/Matjhabeng_Sanitation_Infrastructure.pdf" TargetMode="External"/><Relationship Id="rId6" Type="http://schemas.openxmlformats.org/officeDocument/2006/relationships/hyperlink" Target="https://www.ofm.co.za/article/centralsa/338600/matjhabeng-sewage-spillage-crisis-continue" TargetMode="External"/><Relationship Id="rId5" Type="http://schemas.openxmlformats.org/officeDocument/2006/relationships/hyperlink" Target="https://www.sanews.gov.za/south-africa/refurbished-infrastructure-boosts-matjhabeng-wastewater-systems" TargetMode="External"/><Relationship Id="rId4" Type="http://schemas.openxmlformats.org/officeDocument/2006/relationships/hyperlink" Target="https://www.facebook.com/matjhabenglocalmunicipality/posts/827862923599007/"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novanews.co.za/severe-sewage-crisis-at-goudveld-hoerskool-hostel/" TargetMode="External"/><Relationship Id="rId3" Type="http://schemas.openxmlformats.org/officeDocument/2006/relationships/hyperlink" Target="https://www.parliament.gov.za/press-releases/media-statement-basic-education-committee-concerned-about-sewage-flowing-schools-welkom" TargetMode="External"/><Relationship Id="rId7" Type="http://schemas.openxmlformats.org/officeDocument/2006/relationships/hyperlink" Target="https://novanews.co.za/severe-sewage-crisis-at-goudveld-hoerskool-hostel/" TargetMode="External"/><Relationship Id="rId2" Type="http://schemas.openxmlformats.org/officeDocument/2006/relationships/hyperlink" Target="https://www.parliament.gov.za/press-releases/media-statement-basic-education-committee-concerned-about-sewage-flowing-schools-welkom" TargetMode="External"/><Relationship Id="rId1" Type="http://schemas.openxmlformats.org/officeDocument/2006/relationships/hyperlink" Target="https://fs.da.org.za/2023/12/matjhabeng-service-delivery-crisis-residents-safety-compromised" TargetMode="External"/><Relationship Id="rId6" Type="http://schemas.openxmlformats.org/officeDocument/2006/relationships/hyperlink" Target="https://novanews.co.za/severe-sewage-crisis-at-goudveld-hoerskool-hostel/" TargetMode="External"/><Relationship Id="rId5" Type="http://schemas.openxmlformats.org/officeDocument/2006/relationships/hyperlink" Target="https://novanews.co.za/severe-sewage-crisis-at-goudveld-hoerskool-hostel/" TargetMode="External"/><Relationship Id="rId4" Type="http://schemas.openxmlformats.org/officeDocument/2006/relationships/hyperlink" Target="https://novanews.co.za/severe-sewage-crisis-at-goudveld-hoerskool-hoste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fs.da.org.za/2023/04/da-unveils-the-matjhabeng-water-crisis" TargetMode="External"/><Relationship Id="rId2" Type="http://schemas.openxmlformats.org/officeDocument/2006/relationships/hyperlink" Target="https://www.news24.com/southafrica/news/matjhabeng-municipality-rampant-looting-illegal-mining-and-theft-could-wipe-out-ailing-entity-20210905" TargetMode="External"/><Relationship Id="rId1" Type="http://schemas.openxmlformats.org/officeDocument/2006/relationships/hyperlink" Target="https://www.news24.com/southafrica/news/matjhabeng-municipality-rampant-looting-illegal-mining-and-theft-could-wipe-out-ailing-entity-20210905" TargetMode="External"/><Relationship Id="rId6" Type="http://schemas.openxmlformats.org/officeDocument/2006/relationships/hyperlink" Target="https://www.ofm.co.za/article/centralsa/318994/matjhabeng-local-municipality-condemns-cable-theft-by-employees" TargetMode="External"/><Relationship Id="rId5" Type="http://schemas.openxmlformats.org/officeDocument/2006/relationships/hyperlink" Target="https://www.matjhabengmunicipality.co.za/assets/resources/idp/2022_23/may_23/Matjhabeng%20LM%20Draft%20LED%20Final%20Report%20-%2030%20-%2009%202019%20_2_.pdf" TargetMode="External"/><Relationship Id="rId4" Type="http://schemas.openxmlformats.org/officeDocument/2006/relationships/hyperlink" Target="https://www.news24.com/southafrica/news/matjhabeng-municipality-rampant-looting-illegal-mining-and-theft-could-wipe-out-ailing-entity-2021090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lg.treasury.gov.za/supportingdocs/FS184/FS184_Audit%20Report_2024_Y_20250131T152039Z_lindsey_williams.pdf" TargetMode="External"/><Relationship Id="rId2" Type="http://schemas.openxmlformats.org/officeDocument/2006/relationships/hyperlink" Target="https://www.saflii.org/za/cases/ZAFSHC/2024/338.html" TargetMode="External"/><Relationship Id="rId1" Type="http://schemas.openxmlformats.org/officeDocument/2006/relationships/hyperlink" Target="https://iol.co.za/news/matjhabeng-local-municipality-placed-under-administration-due-to-service-delivery-collapse-aa82956c-4aa6-4368-b17a-2cf342b91911" TargetMode="External"/><Relationship Id="rId4" Type="http://schemas.openxmlformats.org/officeDocument/2006/relationships/hyperlink" Target="https://iol.co.za/news/matjhabeng-local-municipality-placed-under-administration-due-to-service-delivery-collapse-aa82956c-4aa6-4368-b17a-2cf342b91911"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fs.da.org.za/2023/04/da-unveils-the-matjhabeng-water-crisis" TargetMode="External"/><Relationship Id="rId1" Type="http://schemas.openxmlformats.org/officeDocument/2006/relationships/hyperlink" Target="https://fs.da.org.za/2023/04/da-unveils-the-matjhabeng-water-crisis"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www.elections.org.za/content/About-Us/News/Electoral-Commission-releases-Voter-Participation-Survey-findings-as-country-prepares-for-2026-27-Local-Government-Elections/" TargetMode="External"/><Relationship Id="rId18" Type="http://schemas.openxmlformats.org/officeDocument/2006/relationships/hyperlink" Target="https://www.dailymaverick.co.za/article/2026-05-03-sa-faces-a-low-trust-high-risk-election-as-disillusioned-voters-seek-alternatives/" TargetMode="External"/><Relationship Id="rId26" Type="http://schemas.openxmlformats.org/officeDocument/2006/relationships/hyperlink" Target="https://www.sanews.gov.za/south-africa/electoral-commission-secures-kzn-stakeholder-support" TargetMode="External"/><Relationship Id="rId39" Type="http://schemas.openxmlformats.org/officeDocument/2006/relationships/hyperlink" Target="https://www.joburgetc.com/news/south-africa-democracy-decline-voter-participation-survey/" TargetMode="External"/><Relationship Id="rId21" Type="http://schemas.openxmlformats.org/officeDocument/2006/relationships/hyperlink" Target="https://www.dailymaverick.co.za/article/2026-05-03-sa-faces-a-low-trust-high-risk-election-as-disillusioned-voters-seek-alternatives/" TargetMode="External"/><Relationship Id="rId34" Type="http://schemas.openxmlformats.org/officeDocument/2006/relationships/hyperlink" Target="https://www.joburgetc.com/news/south-africa-democracy-decline-voter-participation-survey/" TargetMode="External"/><Relationship Id="rId42" Type="http://schemas.openxmlformats.org/officeDocument/2006/relationships/hyperlink" Target="https://www.joburgetc.com/news/south-africa-democracy-decline-voter-participation-survey/" TargetMode="External"/><Relationship Id="rId7" Type="http://schemas.openxmlformats.org/officeDocument/2006/relationships/hyperlink" Target="https://www.elections.org.za/content/About-Us/News/Electoral-Commission-releases-Voter-Participation-Survey-findings-as-country-prepares-for-2026-27-Local-Government-Elections/" TargetMode="External"/><Relationship Id="rId2" Type="http://schemas.openxmlformats.org/officeDocument/2006/relationships/hyperlink" Target="https://pmg.org.za/committee-meeting/43309/" TargetMode="External"/><Relationship Id="rId16" Type="http://schemas.openxmlformats.org/officeDocument/2006/relationships/hyperlink" Target="https://pmg.org.za/committee-meeting/43309/" TargetMode="External"/><Relationship Id="rId29" Type="http://schemas.openxmlformats.org/officeDocument/2006/relationships/hyperlink" Target="https://pmg.org.za/committee-meeting/43309/" TargetMode="External"/><Relationship Id="rId1" Type="http://schemas.openxmlformats.org/officeDocument/2006/relationships/hyperlink" Target="https://www.elections.org.za/content/About-Us/News/Electoral-Commission-releases-Voter-Participation-Survey-findings-as-country-prepares-for-2026-27-Local-Government-Elections/" TargetMode="External"/><Relationship Id="rId6" Type="http://schemas.openxmlformats.org/officeDocument/2006/relationships/hyperlink" Target="https://pmg.org.za/committee-meeting/43309/" TargetMode="External"/><Relationship Id="rId11" Type="http://schemas.openxmlformats.org/officeDocument/2006/relationships/hyperlink" Target="https://www.elections.org.za/content/About-Us/News/Electoral-Commission-releases-Voter-Participation-Survey-findings-as-country-prepares-for-2026-27-Local-Government-Elections/" TargetMode="External"/><Relationship Id="rId24" Type="http://schemas.openxmlformats.org/officeDocument/2006/relationships/hyperlink" Target="https://www.sowetan.co.za/news/2026-06-12-local-government-elections-will-be-marked-by-disillusionment-iec-says/" TargetMode="External"/><Relationship Id="rId32" Type="http://schemas.openxmlformats.org/officeDocument/2006/relationships/hyperlink" Target="https://www.joburgetc.com/news/south-africa-democracy-decline-voter-participation-survey/" TargetMode="External"/><Relationship Id="rId37" Type="http://schemas.openxmlformats.org/officeDocument/2006/relationships/hyperlink" Target="https://www.elections.org.za/content/About-Us/News/Electoral-Commission-releases-Voter-Participation-Survey-findings-as-country-prepares-for-2026-27-Local-Government-Elections/" TargetMode="External"/><Relationship Id="rId40" Type="http://schemas.openxmlformats.org/officeDocument/2006/relationships/hyperlink" Target="https://www.joburgetc.com/news/south-africa-democracy-decline-voter-participation-survey/" TargetMode="External"/><Relationship Id="rId45" Type="http://schemas.openxmlformats.org/officeDocument/2006/relationships/hyperlink" Target="https://www.dailymaverick.co.za/article/2026-05-03-sa-faces-a-low-trust-high-risk-election-as-disillusioned-voters-seek-alternatives/" TargetMode="External"/><Relationship Id="rId5" Type="http://schemas.openxmlformats.org/officeDocument/2006/relationships/hyperlink" Target="https://www.elections.org.za/content/About-Us/News/Electoral-Commission-releases-Voter-Participation-Survey-findings-as-country-prepares-for-2026-27-Local-Government-Elections/" TargetMode="External"/><Relationship Id="rId15" Type="http://schemas.openxmlformats.org/officeDocument/2006/relationships/hyperlink" Target="https://www.elections.org.za/content/About-Us/News/Electoral-Commission-releases-Voter-Participation-Survey-findings-as-country-prepares-for-2026-27-Local-Government-Elections/" TargetMode="External"/><Relationship Id="rId23" Type="http://schemas.openxmlformats.org/officeDocument/2006/relationships/hyperlink" Target="https://www.dailymaverick.co.za/article/2026-05-03-sa-faces-a-low-trust-high-risk-election-as-disillusioned-voters-seek-alternatives/" TargetMode="External"/><Relationship Id="rId28" Type="http://schemas.openxmlformats.org/officeDocument/2006/relationships/hyperlink" Target="https://www.sowetan.co.za/news/2026-06-12-local-government-elections-will-be-marked-by-disillusionment-iec-says/" TargetMode="External"/><Relationship Id="rId36" Type="http://schemas.openxmlformats.org/officeDocument/2006/relationships/hyperlink" Target="https://witness.co.za/news/2026/04/20/iec-on-week-long-kzn-drive-as-democracy-support-drops-sharply/" TargetMode="External"/><Relationship Id="rId10" Type="http://schemas.openxmlformats.org/officeDocument/2006/relationships/hyperlink" Target="https://pmg.org.za/committee-meeting/43309/" TargetMode="External"/><Relationship Id="rId19" Type="http://schemas.openxmlformats.org/officeDocument/2006/relationships/hyperlink" Target="https://iol.co.za/news/politics/2026-06-13-the-impact-of-waning-public-trust-on-south-africas-local-government-elections/" TargetMode="External"/><Relationship Id="rId31" Type="http://schemas.openxmlformats.org/officeDocument/2006/relationships/hyperlink" Target="https://witness.co.za/news/2026/04/20/iec-on-week-long-kzn-drive-as-democracy-support-drops-sharply/" TargetMode="External"/><Relationship Id="rId44" Type="http://schemas.openxmlformats.org/officeDocument/2006/relationships/hyperlink" Target="https://www.dailymaverick.co.za/article/2026-05-03-sa-faces-a-low-trust-high-risk-election-as-disillusioned-voters-seek-alternatives/" TargetMode="External"/><Relationship Id="rId4" Type="http://schemas.openxmlformats.org/officeDocument/2006/relationships/hyperlink" Target="https://pmg.org.za/committee-meeting/43309/" TargetMode="External"/><Relationship Id="rId9" Type="http://schemas.openxmlformats.org/officeDocument/2006/relationships/hyperlink" Target="https://www.elections.org.za/content/About-Us/News/Electoral-Commission-releases-Voter-Participation-Survey-findings-as-country-prepares-for-2026-27-Local-Government-Elections/" TargetMode="External"/><Relationship Id="rId14" Type="http://schemas.openxmlformats.org/officeDocument/2006/relationships/hyperlink" Target="https://pmg.org.za/committee-meeting/43309/" TargetMode="External"/><Relationship Id="rId22" Type="http://schemas.openxmlformats.org/officeDocument/2006/relationships/hyperlink" Target="https://www.sowetan.co.za/news/2026-06-12-local-government-elections-will-be-marked-by-disillusionment-iec-says/" TargetMode="External"/><Relationship Id="rId27" Type="http://schemas.openxmlformats.org/officeDocument/2006/relationships/hyperlink" Target="https://www.sowetan.co.za/news/2026-06-12-local-government-elections-will-be-marked-by-disillusionment-iec-says/" TargetMode="External"/><Relationship Id="rId30" Type="http://schemas.openxmlformats.org/officeDocument/2006/relationships/hyperlink" Target="https://www.joburgetc.com/news/south-africa-democracy-decline-voter-participation-survey/" TargetMode="External"/><Relationship Id="rId35" Type="http://schemas.openxmlformats.org/officeDocument/2006/relationships/hyperlink" Target="https://www.sowetan.co.za/news/2026-06-12-local-government-elections-will-be-marked-by-disillusionment-iec-says/" TargetMode="External"/><Relationship Id="rId43" Type="http://schemas.openxmlformats.org/officeDocument/2006/relationships/hyperlink" Target="https://www.dailymaverick.co.za/article/2026-05-03-sa-faces-a-low-trust-high-risk-election-as-disillusioned-voters-seek-alternatives/" TargetMode="External"/><Relationship Id="rId8" Type="http://schemas.openxmlformats.org/officeDocument/2006/relationships/hyperlink" Target="https://pmg.org.za/committee-meeting/43309/" TargetMode="External"/><Relationship Id="rId3" Type="http://schemas.openxmlformats.org/officeDocument/2006/relationships/hyperlink" Target="https://www.elections.org.za/content/About-Us/News/Electoral-Commission-releases-Voter-Participation-Survey-findings-as-country-prepares-for-2026-27-Local-Government-Elections/" TargetMode="External"/><Relationship Id="rId12" Type="http://schemas.openxmlformats.org/officeDocument/2006/relationships/hyperlink" Target="https://pmg.org.za/committee-meeting/43309/" TargetMode="External"/><Relationship Id="rId17" Type="http://schemas.openxmlformats.org/officeDocument/2006/relationships/hyperlink" Target="https://www.sowetan.co.za/news/2026-06-12-local-government-elections-will-be-marked-by-disillusionment-iec-says/" TargetMode="External"/><Relationship Id="rId25" Type="http://schemas.openxmlformats.org/officeDocument/2006/relationships/hyperlink" Target="https://www.sowetan.co.za/news/2026-06-12-local-government-elections-will-be-marked-by-disillusionment-iec-says/" TargetMode="External"/><Relationship Id="rId33" Type="http://schemas.openxmlformats.org/officeDocument/2006/relationships/hyperlink" Target="https://www.joburgetc.com/news/south-africa-democracy-decline-voter-participation-survey/" TargetMode="External"/><Relationship Id="rId38" Type="http://schemas.openxmlformats.org/officeDocument/2006/relationships/hyperlink" Target="https://www.elections.org.za/content/About-Us/News/Electoral-Commission-releases-Voter-Participation-Survey-findings-as-country-prepares-for-2026-27-Local-Government-Elections/" TargetMode="External"/><Relationship Id="rId20" Type="http://schemas.openxmlformats.org/officeDocument/2006/relationships/hyperlink" Target="https://www.sowetan.co.za/news/2026-06-12-local-government-elections-will-be-marked-by-disillusionment-iec-says/" TargetMode="External"/><Relationship Id="rId41" Type="http://schemas.openxmlformats.org/officeDocument/2006/relationships/hyperlink" Target="https://www.joburgetc.com/news/south-africa-democracy-decline-voter-participation-survey/"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statssa.gov.za/publications/Report-03-00-25/Report-03-00-252025.pdf" TargetMode="External"/><Relationship Id="rId3" Type="http://schemas.openxmlformats.org/officeDocument/2006/relationships/hyperlink" Target="https://matjhabengmunicipality.co.za/assets/resources/idp/Matjhabeng-Local-Municipality-IDP-2020-2021.pdf" TargetMode="External"/><Relationship Id="rId7" Type="http://schemas.openxmlformats.org/officeDocument/2006/relationships/hyperlink" Target="https://www.statssa.gov.za/publications/Report-03-00-25/Report-03-00-252025.pdf" TargetMode="External"/><Relationship Id="rId2" Type="http://schemas.openxmlformats.org/officeDocument/2006/relationships/hyperlink" Target="https://matjhabengmunicipality.co.za/assets/resources/idp/Matjhabeng-Local-Municipality-IDP-2020-2021.pdf" TargetMode="External"/><Relationship Id="rId1" Type="http://schemas.openxmlformats.org/officeDocument/2006/relationships/hyperlink" Target="https://matjhabengmunicipality.co.za/assets/resources/idp/Matjhabeng-Local-Municipality-IDP-2020-2021.pdf" TargetMode="External"/><Relationship Id="rId6" Type="http://schemas.openxmlformats.org/officeDocument/2006/relationships/hyperlink" Target="https://www.statssa.gov.za/publications/Report-03-00-25/Report-03-00-252025.pdf" TargetMode="External"/><Relationship Id="rId5" Type="http://schemas.openxmlformats.org/officeDocument/2006/relationships/hyperlink" Target="https://www.statssa.gov.za/publications/Report-03-00-25/Report-03-00-252025.pdf" TargetMode="External"/><Relationship Id="rId4" Type="http://schemas.openxmlformats.org/officeDocument/2006/relationships/hyperlink" Target="https://matjhabengmunicipality.co.za/assets/resources/idp/Matjhabeng-Local-Municipality-IDP-2020-2021.pdf"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mineralscouncil.org.za/component/jdownloads/send/17-facts-and-figures/2534-facts-and-figures-2024-datasheets?Itemid=119" TargetMode="External"/><Relationship Id="rId3" Type="http://schemas.openxmlformats.org/officeDocument/2006/relationships/hyperlink" Target="https://www.mineralscouncil.org.za/component/jdownloads/send/17-facts-and-figures/2534-facts-and-figures-2024-datasheets?Itemid=119" TargetMode="External"/><Relationship Id="rId7" Type="http://schemas.openxmlformats.org/officeDocument/2006/relationships/hyperlink" Target="https://www.mineralscouncil.org.za/component/jdownloads/send/17-facts-and-figures/2534-facts-and-figures-2024-datasheets?Itemid=119" TargetMode="External"/><Relationship Id="rId12" Type="http://schemas.openxmlformats.org/officeDocument/2006/relationships/hyperlink" Target="https://www.mineralscouncil.org.za/component/jdownloads/send/17-facts-and-figures/2534-facts-and-figures-2024-datasheets?Itemid=119" TargetMode="External"/><Relationship Id="rId2" Type="http://schemas.openxmlformats.org/officeDocument/2006/relationships/hyperlink" Target="https://www.mineralscouncil.org.za/component/jdownloads/send/17-facts-and-figures/2534-facts-and-figures-2024-datasheets?Itemid=119" TargetMode="External"/><Relationship Id="rId1" Type="http://schemas.openxmlformats.org/officeDocument/2006/relationships/hyperlink" Target="https://www.mineralscouncil.org.za/component/jdownloads/send/17-facts-and-figures/2534-facts-and-figures-2024-datasheets?Itemid=119" TargetMode="External"/><Relationship Id="rId6" Type="http://schemas.openxmlformats.org/officeDocument/2006/relationships/hyperlink" Target="https://www.mineralscouncil.org.za/component/jdownloads/send/17-facts-and-figures/2534-facts-and-figures-2024-datasheets?Itemid=119" TargetMode="External"/><Relationship Id="rId11" Type="http://schemas.openxmlformats.org/officeDocument/2006/relationships/hyperlink" Target="https://www.mineralscouncil.org.za/component/jdownloads/send/17-facts-and-figures/2534-facts-and-figures-2024-datasheets?Itemid=119" TargetMode="External"/><Relationship Id="rId5" Type="http://schemas.openxmlformats.org/officeDocument/2006/relationships/hyperlink" Target="https://www.mineralscouncil.org.za/component/jdownloads/send/17-facts-and-figures/2534-facts-and-figures-2024-datasheets?Itemid=119" TargetMode="External"/><Relationship Id="rId10" Type="http://schemas.openxmlformats.org/officeDocument/2006/relationships/hyperlink" Target="https://www.mineralscouncil.org.za/component/jdownloads/send/17-facts-and-figures/2534-facts-and-figures-2024-datasheets?Itemid=119" TargetMode="External"/><Relationship Id="rId4" Type="http://schemas.openxmlformats.org/officeDocument/2006/relationships/hyperlink" Target="https://www.mineralscouncil.org.za/component/jdownloads/send/17-facts-and-figures/2534-facts-and-figures-2024-datasheets?Itemid=119" TargetMode="External"/><Relationship Id="rId9" Type="http://schemas.openxmlformats.org/officeDocument/2006/relationships/hyperlink" Target="https://www.mineralscouncil.org.za/component/jdownloads/send/17-facts-and-figures/2534-facts-and-figures-2024-datasheets?Itemid=119"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lg.treasury.gov.za/supportingdocs/FS184/FS184_Audit%20Report_2024_Y_20250131T152039Z_lindsey_williams.pdf" TargetMode="External"/><Relationship Id="rId3" Type="http://schemas.openxmlformats.org/officeDocument/2006/relationships/hyperlink" Target="https://lg.treasury.gov.za/supportingdocs/FS184/FS184_Audit%20Report_2024_Y_20250131T152039Z_lindsey_williams.pdf" TargetMode="External"/><Relationship Id="rId7" Type="http://schemas.openxmlformats.org/officeDocument/2006/relationships/hyperlink" Target="https://lg.treasury.gov.za/supportingdocs/FS184/FS184_Audit%20Report_2024_Y_20250131T152039Z_lindsey_williams.pdf" TargetMode="External"/><Relationship Id="rId2" Type="http://schemas.openxmlformats.org/officeDocument/2006/relationships/hyperlink" Target="https://lg.treasury.gov.za/supportingdocs/FS184/FS184_Audit%20Report_2024_Y_20250131T152039Z_lindsey_williams.pdf" TargetMode="External"/><Relationship Id="rId1" Type="http://schemas.openxmlformats.org/officeDocument/2006/relationships/hyperlink" Target="https://lg.treasury.gov.za/supportingdocs/FS184/FS184_Audit%20Report_2024_Y_20250131T152039Z_lindsey_williams.pdf" TargetMode="External"/><Relationship Id="rId6" Type="http://schemas.openxmlformats.org/officeDocument/2006/relationships/hyperlink" Target="https://lg.treasury.gov.za/supportingdocs/FS184/FS184_Audit%20Report_2024_Y_20250131T152039Z_lindsey_williams.pdf" TargetMode="External"/><Relationship Id="rId5" Type="http://schemas.openxmlformats.org/officeDocument/2006/relationships/hyperlink" Target="https://lg.treasury.gov.za/supportingdocs/FS184/FS184_Audit%20Report_2024_Y_20250131T152039Z_lindsey_williams.pdf" TargetMode="External"/><Relationship Id="rId4" Type="http://schemas.openxmlformats.org/officeDocument/2006/relationships/hyperlink" Target="https://lg.treasury.gov.za/supportingdocs/FS184/FS184_Audit%20Report_2024_Y_20250131T152039Z_lindsey_williams.pdf" TargetMode="External"/><Relationship Id="rId9" Type="http://schemas.openxmlformats.org/officeDocument/2006/relationships/hyperlink" Target="https://lg.treasury.gov.za/supportingdocs/FS184/FS184_Audit%20Report_2024_Y_20250131T152039Z_lindsey_williams.pdf"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matjhabengmunicipality.co.za/assets/resources/budget/sdbip/2024_25/Budget%20Funding%20Plan%202024_25F.pdf" TargetMode="External"/><Relationship Id="rId7" Type="http://schemas.openxmlformats.org/officeDocument/2006/relationships/hyperlink" Target="https://matjhabengmunicipality.co.za/assets/resources/budget/sdbip/2024_25/Budget%20Funding%20Plan%202024_25F.pdf" TargetMode="External"/><Relationship Id="rId2" Type="http://schemas.openxmlformats.org/officeDocument/2006/relationships/hyperlink" Target="https://matjhabengmunicipality.co.za/assets/resources/budget/sdbip/2024_25/Budget%20Funding%20Plan%202024_25F.pdf" TargetMode="External"/><Relationship Id="rId1" Type="http://schemas.openxmlformats.org/officeDocument/2006/relationships/hyperlink" Target="https://matjhabengmunicipality.co.za/assets/resources/budget/sdbip/2024_25/Budget%20Funding%20Plan%202024_25F.pdf" TargetMode="External"/><Relationship Id="rId6" Type="http://schemas.openxmlformats.org/officeDocument/2006/relationships/hyperlink" Target="https://matjhabengmunicipality.co.za/assets/resources/budget/sdbip/2024_25/Budget%20Funding%20Plan%202024_25F.pdf" TargetMode="External"/><Relationship Id="rId5" Type="http://schemas.openxmlformats.org/officeDocument/2006/relationships/hyperlink" Target="https://matjhabengmunicipality.co.za/assets/resources/budget/sdbip/2024_25/Budget%20Funding%20Plan%202024_25F.pdf" TargetMode="External"/><Relationship Id="rId4" Type="http://schemas.openxmlformats.org/officeDocument/2006/relationships/hyperlink" Target="https://matjhabengmunicipality.co.za/assets/resources/budget/sdbip/2024_25/Budget%20Funding%20Plan%202024_25F.pdf"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matjhabengmunicipality.co.za/assets/resources/FinancialRecovery/1.%20Matjhabeng%20LM%20%20updated%20SQA.pdf"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pmg.org.za/tabled-committee-report/6140/" TargetMode="External"/><Relationship Id="rId3" Type="http://schemas.openxmlformats.org/officeDocument/2006/relationships/hyperlink" Target="https://matjhabengmunicipality.co.za/assets/resources/FinancialRecovery/2.%20Matjhabeng%20LM%20_Draft%20FRP.pdf" TargetMode="External"/><Relationship Id="rId7" Type="http://schemas.openxmlformats.org/officeDocument/2006/relationships/hyperlink" Target="https://matjhabengmunicipality.co.za/assets/resources/FinancialRecovery/2.%20Matjhabeng%20LM%20_Draft%20FRP.pdf" TargetMode="External"/><Relationship Id="rId2" Type="http://schemas.openxmlformats.org/officeDocument/2006/relationships/hyperlink" Target="https://matjhabengmunicipality.co.za/assets/resources/FinancialRecovery/2.%20Matjhabeng%20LM%20_Draft%20FRP.pdf" TargetMode="External"/><Relationship Id="rId1" Type="http://schemas.openxmlformats.org/officeDocument/2006/relationships/hyperlink" Target="https://matjhabengmunicipality.co.za/assets/resources/FinancialRecovery/2.%20Matjhabeng%20LM%20_Draft%20FRP.pdf" TargetMode="External"/><Relationship Id="rId6" Type="http://schemas.openxmlformats.org/officeDocument/2006/relationships/hyperlink" Target="https://matjhabengmunicipality.co.za/assets/resources/FinancialRecovery/2.%20Matjhabeng%20LM%20_Draft%20FRP.pdf" TargetMode="External"/><Relationship Id="rId5" Type="http://schemas.openxmlformats.org/officeDocument/2006/relationships/hyperlink" Target="https://matjhabengmunicipality.co.za/assets/resources/FinancialRecovery/2.%20Matjhabeng%20LM%20_Draft%20FRP.pdf" TargetMode="External"/><Relationship Id="rId10" Type="http://schemas.openxmlformats.org/officeDocument/2006/relationships/hyperlink" Target="https://novanews.co.za/vistanews/future-ready-upgrade-can-be-useful-for-power-usage/" TargetMode="External"/><Relationship Id="rId4" Type="http://schemas.openxmlformats.org/officeDocument/2006/relationships/hyperlink" Target="https://matjhabengmunicipality.co.za/assets/resources/FinancialRecovery/2.%20Matjhabeng%20LM%20_Draft%20FRP.pdf" TargetMode="External"/><Relationship Id="rId9" Type="http://schemas.openxmlformats.org/officeDocument/2006/relationships/hyperlink" Target="https://pmg.org.za/tabled-committee-report/6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zoomScaleNormal="100" workbookViewId="0"/>
  </sheetViews>
  <sheetFormatPr baseColWidth="10" defaultColWidth="8.6640625" defaultRowHeight="15" x14ac:dyDescent="0.2"/>
  <cols>
    <col min="1" max="1" width="24" customWidth="1"/>
    <col min="2" max="2" width="46" customWidth="1"/>
    <col min="3" max="3" width="30" customWidth="1"/>
    <col min="4" max="4" width="80" customWidth="1"/>
    <col min="5" max="12" width="55" customWidth="1"/>
  </cols>
  <sheetData>
    <row r="1" spans="1:12" ht="18" customHeight="1" x14ac:dyDescent="0.2">
      <c r="A1" s="2" t="s">
        <v>0</v>
      </c>
    </row>
    <row r="2" spans="1:12" ht="15" customHeight="1" x14ac:dyDescent="0.2">
      <c r="A2" s="3" t="s">
        <v>1</v>
      </c>
    </row>
    <row r="4" spans="1:12" ht="15" customHeight="1" x14ac:dyDescent="0.2">
      <c r="A4" s="4" t="s">
        <v>2</v>
      </c>
      <c r="B4" s="4" t="s">
        <v>3</v>
      </c>
      <c r="C4" s="4" t="s">
        <v>4</v>
      </c>
      <c r="D4" s="4" t="s">
        <v>5</v>
      </c>
      <c r="E4" s="4" t="s">
        <v>6</v>
      </c>
      <c r="F4" s="4" t="s">
        <v>7</v>
      </c>
      <c r="G4" s="4" t="s">
        <v>8</v>
      </c>
      <c r="H4" s="4" t="s">
        <v>9</v>
      </c>
      <c r="I4" s="4" t="s">
        <v>10</v>
      </c>
      <c r="J4" s="4" t="s">
        <v>11</v>
      </c>
      <c r="K4" s="4" t="s">
        <v>12</v>
      </c>
      <c r="L4" s="4" t="s">
        <v>13</v>
      </c>
    </row>
    <row r="5" spans="1:12" ht="25.5" customHeight="1" x14ac:dyDescent="0.2">
      <c r="A5" s="5" t="s">
        <v>14</v>
      </c>
      <c r="B5" s="6" t="s">
        <v>15</v>
      </c>
      <c r="C5" s="6" t="s">
        <v>16</v>
      </c>
      <c r="D5" s="6" t="s">
        <v>17</v>
      </c>
      <c r="E5" s="7" t="s">
        <v>18</v>
      </c>
    </row>
    <row r="6" spans="1:12" ht="25.5" customHeight="1" x14ac:dyDescent="0.2">
      <c r="A6" s="5" t="s">
        <v>19</v>
      </c>
      <c r="B6" s="6" t="s">
        <v>20</v>
      </c>
      <c r="C6" s="6" t="s">
        <v>16</v>
      </c>
      <c r="D6" s="6" t="s">
        <v>21</v>
      </c>
      <c r="E6" s="7" t="s">
        <v>22</v>
      </c>
    </row>
    <row r="7" spans="1:12" ht="21.75" customHeight="1" x14ac:dyDescent="0.2">
      <c r="A7" s="5" t="s">
        <v>23</v>
      </c>
      <c r="B7" s="6" t="s">
        <v>24</v>
      </c>
      <c r="C7" s="6" t="s">
        <v>25</v>
      </c>
      <c r="D7" s="6" t="s">
        <v>26</v>
      </c>
      <c r="E7" s="7" t="s">
        <v>27</v>
      </c>
      <c r="F7" s="7" t="s">
        <v>28</v>
      </c>
    </row>
    <row r="8" spans="1:12" ht="39" customHeight="1" x14ac:dyDescent="0.2">
      <c r="A8" s="5" t="s">
        <v>29</v>
      </c>
      <c r="B8" s="6" t="s">
        <v>30</v>
      </c>
      <c r="C8" s="6" t="s">
        <v>31</v>
      </c>
      <c r="D8" s="6" t="s">
        <v>32</v>
      </c>
      <c r="E8" s="7" t="s">
        <v>27</v>
      </c>
      <c r="F8" s="7" t="s">
        <v>33</v>
      </c>
    </row>
    <row r="9" spans="1:12" ht="15" customHeight="1" x14ac:dyDescent="0.2">
      <c r="A9" s="5" t="s">
        <v>34</v>
      </c>
      <c r="B9" s="6" t="s">
        <v>35</v>
      </c>
      <c r="C9" s="6" t="s">
        <v>36</v>
      </c>
      <c r="D9" s="6" t="s">
        <v>37</v>
      </c>
      <c r="E9" s="7" t="s">
        <v>38</v>
      </c>
    </row>
    <row r="10" spans="1:12" ht="21.75" customHeight="1" x14ac:dyDescent="0.2">
      <c r="A10" s="5" t="s">
        <v>39</v>
      </c>
      <c r="B10" s="6" t="s">
        <v>40</v>
      </c>
      <c r="C10" s="6" t="s">
        <v>41</v>
      </c>
      <c r="D10" s="6" t="s">
        <v>42</v>
      </c>
      <c r="E10" s="7" t="s">
        <v>43</v>
      </c>
    </row>
    <row r="11" spans="1:12" ht="39" customHeight="1" x14ac:dyDescent="0.2">
      <c r="A11" s="5" t="s">
        <v>44</v>
      </c>
      <c r="B11" s="6" t="s">
        <v>45</v>
      </c>
      <c r="C11" s="6" t="s">
        <v>46</v>
      </c>
      <c r="D11" s="6" t="s">
        <v>47</v>
      </c>
      <c r="E11" s="7" t="s">
        <v>48</v>
      </c>
      <c r="F11" s="7" t="s">
        <v>38</v>
      </c>
      <c r="G11" s="7" t="s">
        <v>49</v>
      </c>
    </row>
    <row r="12" spans="1:12" ht="78" customHeight="1" x14ac:dyDescent="0.2">
      <c r="A12" s="5" t="s">
        <v>50</v>
      </c>
      <c r="B12" s="6" t="s">
        <v>51</v>
      </c>
      <c r="C12" s="6" t="s">
        <v>52</v>
      </c>
      <c r="D12" s="6" t="s">
        <v>53</v>
      </c>
      <c r="E12" s="7" t="s">
        <v>54</v>
      </c>
      <c r="F12" s="7" t="s">
        <v>55</v>
      </c>
      <c r="G12" s="7" t="s">
        <v>56</v>
      </c>
      <c r="H12" s="7" t="s">
        <v>57</v>
      </c>
      <c r="I12" s="7" t="s">
        <v>58</v>
      </c>
    </row>
    <row r="13" spans="1:12" ht="51.75" customHeight="1" x14ac:dyDescent="0.2">
      <c r="A13" s="5" t="s">
        <v>59</v>
      </c>
      <c r="B13" s="6" t="s">
        <v>60</v>
      </c>
      <c r="C13" s="6" t="s">
        <v>61</v>
      </c>
      <c r="D13" s="6" t="s">
        <v>62</v>
      </c>
      <c r="E13" s="7" t="s">
        <v>63</v>
      </c>
      <c r="F13" s="7" t="s">
        <v>64</v>
      </c>
      <c r="G13" s="7" t="s">
        <v>65</v>
      </c>
    </row>
    <row r="14" spans="1:12" ht="51.75" customHeight="1" x14ac:dyDescent="0.2">
      <c r="A14" s="5" t="s">
        <v>66</v>
      </c>
      <c r="B14" s="6" t="s">
        <v>67</v>
      </c>
      <c r="C14" s="6" t="s">
        <v>68</v>
      </c>
      <c r="D14" s="6" t="s">
        <v>69</v>
      </c>
      <c r="E14" s="7" t="s">
        <v>70</v>
      </c>
      <c r="F14" s="7" t="s">
        <v>38</v>
      </c>
      <c r="G14" s="7" t="s">
        <v>71</v>
      </c>
      <c r="H14" s="7" t="s">
        <v>72</v>
      </c>
    </row>
    <row r="15" spans="1:12" ht="51.75" customHeight="1" x14ac:dyDescent="0.2">
      <c r="A15" s="5" t="s">
        <v>73</v>
      </c>
      <c r="B15" s="6" t="s">
        <v>74</v>
      </c>
      <c r="C15" s="6" t="s">
        <v>75</v>
      </c>
      <c r="D15" s="6" t="s">
        <v>76</v>
      </c>
      <c r="E15" s="7" t="s">
        <v>49</v>
      </c>
      <c r="F15" s="7" t="s">
        <v>77</v>
      </c>
      <c r="G15" s="7" t="s">
        <v>33</v>
      </c>
    </row>
    <row r="16" spans="1:12" ht="15" customHeight="1" x14ac:dyDescent="0.2">
      <c r="A16" s="5" t="s">
        <v>78</v>
      </c>
      <c r="B16" s="6" t="s">
        <v>79</v>
      </c>
      <c r="C16" s="6" t="s">
        <v>80</v>
      </c>
      <c r="D16" s="6" t="s">
        <v>37</v>
      </c>
      <c r="E16" s="7" t="s">
        <v>38</v>
      </c>
    </row>
    <row r="17" spans="1:12" ht="103.5" customHeight="1" x14ac:dyDescent="0.2">
      <c r="A17" s="5" t="s">
        <v>81</v>
      </c>
      <c r="B17" s="6" t="s">
        <v>82</v>
      </c>
      <c r="C17" s="6" t="s">
        <v>75</v>
      </c>
      <c r="D17" s="6" t="s">
        <v>83</v>
      </c>
      <c r="E17" s="7" t="s">
        <v>84</v>
      </c>
      <c r="F17" s="7" t="s">
        <v>85</v>
      </c>
      <c r="G17" s="7" t="s">
        <v>86</v>
      </c>
      <c r="H17" s="7" t="s">
        <v>87</v>
      </c>
      <c r="I17" s="7" t="s">
        <v>88</v>
      </c>
      <c r="J17" s="7" t="s">
        <v>89</v>
      </c>
      <c r="K17" s="7" t="s">
        <v>90</v>
      </c>
      <c r="L17" s="7" t="s">
        <v>91</v>
      </c>
    </row>
    <row r="18" spans="1:12" ht="39" customHeight="1" x14ac:dyDescent="0.2">
      <c r="A18" s="5" t="s">
        <v>92</v>
      </c>
      <c r="B18" s="6" t="s">
        <v>93</v>
      </c>
      <c r="C18" s="6" t="s">
        <v>94</v>
      </c>
      <c r="D18" s="6" t="s">
        <v>95</v>
      </c>
      <c r="E18" s="7" t="s">
        <v>22</v>
      </c>
      <c r="F18" s="7" t="s">
        <v>96</v>
      </c>
    </row>
    <row r="19" spans="1:12" ht="25.5" customHeight="1" x14ac:dyDescent="0.2">
      <c r="A19" s="5" t="s">
        <v>97</v>
      </c>
      <c r="B19" s="6" t="s">
        <v>98</v>
      </c>
      <c r="C19" s="6" t="s">
        <v>94</v>
      </c>
      <c r="D19" s="6" t="s">
        <v>99</v>
      </c>
      <c r="E19" s="7" t="s">
        <v>100</v>
      </c>
    </row>
    <row r="20" spans="1:12" ht="25.5" customHeight="1" x14ac:dyDescent="0.2">
      <c r="A20" s="5" t="s">
        <v>101</v>
      </c>
      <c r="B20" s="6" t="s">
        <v>102</v>
      </c>
      <c r="C20" s="6" t="s">
        <v>103</v>
      </c>
      <c r="D20" s="6" t="s">
        <v>104</v>
      </c>
      <c r="E20" s="7" t="s">
        <v>33</v>
      </c>
    </row>
    <row r="21" spans="1:12" ht="15" customHeight="1" x14ac:dyDescent="0.2">
      <c r="A21" s="5" t="s">
        <v>105</v>
      </c>
      <c r="B21" s="6" t="s">
        <v>106</v>
      </c>
      <c r="C21" s="6" t="s">
        <v>103</v>
      </c>
      <c r="D21" s="6" t="s">
        <v>107</v>
      </c>
      <c r="E21" s="7" t="s">
        <v>27</v>
      </c>
    </row>
    <row r="22" spans="1:12" ht="15" customHeight="1" x14ac:dyDescent="0.2">
      <c r="A22" t="s">
        <v>108</v>
      </c>
      <c r="B22" t="s">
        <v>109</v>
      </c>
      <c r="C22" t="s">
        <v>110</v>
      </c>
      <c r="D22" t="s">
        <v>111</v>
      </c>
      <c r="E22" s="8" t="s">
        <v>112</v>
      </c>
    </row>
    <row r="23" spans="1:12" x14ac:dyDescent="0.2">
      <c r="A23" t="s">
        <v>113</v>
      </c>
      <c r="B23" t="s">
        <v>114</v>
      </c>
      <c r="C23" t="s">
        <v>115</v>
      </c>
      <c r="D23" t="s">
        <v>116</v>
      </c>
      <c r="E23" s="8" t="s">
        <v>28</v>
      </c>
      <c r="F23" t="s">
        <v>117</v>
      </c>
      <c r="G23" t="s">
        <v>118</v>
      </c>
    </row>
  </sheetData>
  <hyperlinks>
    <hyperlink ref="A5" location="'01 Employment'!A1" display="01 Employment" xr:uid="{00000000-0004-0000-0000-000000000000}"/>
    <hyperlink ref="E5" r:id="rId1" xr:uid="{00000000-0004-0000-0000-000001000000}"/>
    <hyperlink ref="A6" location="'02 Census Labour'!A1" display="02 Census Labour" xr:uid="{00000000-0004-0000-0000-000002000000}"/>
    <hyperlink ref="E6" r:id="rId2" xr:uid="{00000000-0004-0000-0000-000003000000}"/>
    <hyperlink ref="A7" location="'03 Collection Rates'!A1" display="03 Collection Rates" xr:uid="{00000000-0004-0000-0000-000004000000}"/>
    <hyperlink ref="E7" r:id="rId3" xr:uid="{00000000-0004-0000-0000-000005000000}"/>
    <hyperlink ref="F7" r:id="rId4" xr:uid="{00000000-0004-0000-0000-000006000000}"/>
    <hyperlink ref="A8" location="'04 Debtors Payables'!A1" display="04 Debtors Payables" xr:uid="{00000000-0004-0000-0000-000007000000}"/>
    <hyperlink ref="E8" r:id="rId5" xr:uid="{00000000-0004-0000-0000-000008000000}"/>
    <hyperlink ref="F8" r:id="rId6" xr:uid="{00000000-0004-0000-0000-000009000000}"/>
    <hyperlink ref="A9" location="'05 Water Infrastructure'!A1" display="05 Water Infrastructure" xr:uid="{00000000-0004-0000-0000-00000A000000}"/>
    <hyperlink ref="E9" r:id="rId7" xr:uid="{00000000-0004-0000-0000-00000B000000}"/>
    <hyperlink ref="A10" location="'06 Water Supply 2026'!A1" display="06 Water Supply 2026" xr:uid="{00000000-0004-0000-0000-00000C000000}"/>
    <hyperlink ref="E10" r:id="rId8" xr:uid="{00000000-0004-0000-0000-00000D000000}"/>
    <hyperlink ref="A11" location="'07 Creditor Debt'!A1" display="07 Creditor Debt" xr:uid="{00000000-0004-0000-0000-00000E000000}"/>
    <hyperlink ref="E11" r:id="rId9" xr:uid="{00000000-0004-0000-0000-00000F000000}"/>
    <hyperlink ref="F11" r:id="rId10" xr:uid="{00000000-0004-0000-0000-000010000000}"/>
    <hyperlink ref="G11" r:id="rId11" xr:uid="{00000000-0004-0000-0000-000011000000}"/>
    <hyperlink ref="A12" location="'08 Sanitation'!A1" display="08 Sanitation" xr:uid="{00000000-0004-0000-0000-000012000000}"/>
    <hyperlink ref="E12" r:id="rId12" xr:uid="{00000000-0004-0000-0000-000013000000}"/>
    <hyperlink ref="F12" r:id="rId13" xr:uid="{00000000-0004-0000-0000-000014000000}"/>
    <hyperlink ref="G12" r:id="rId14" xr:uid="{00000000-0004-0000-0000-000015000000}"/>
    <hyperlink ref="H12" r:id="rId15" xr:uid="{00000000-0004-0000-0000-000016000000}"/>
    <hyperlink ref="I12" r:id="rId16" xr:uid="{00000000-0004-0000-0000-000017000000}"/>
    <hyperlink ref="A13" location="'09 Schools'!A1" display="09 Schools" xr:uid="{00000000-0004-0000-0000-000018000000}"/>
    <hyperlink ref="E13" r:id="rId17" xr:uid="{00000000-0004-0000-0000-000019000000}"/>
    <hyperlink ref="F13" r:id="rId18" xr:uid="{00000000-0004-0000-0000-00001A000000}"/>
    <hyperlink ref="G13" r:id="rId19" xr:uid="{00000000-0004-0000-0000-00001B000000}"/>
    <hyperlink ref="A14" location="'10 Cable Theft'!A1" display="10 Cable Theft" xr:uid="{00000000-0004-0000-0000-00001C000000}"/>
    <hyperlink ref="E14" r:id="rId20" xr:uid="{00000000-0004-0000-0000-00001D000000}"/>
    <hyperlink ref="F14" r:id="rId21" xr:uid="{00000000-0004-0000-0000-00001E000000}"/>
    <hyperlink ref="G14" r:id="rId22" xr:uid="{00000000-0004-0000-0000-00001F000000}"/>
    <hyperlink ref="H14" r:id="rId23" xr:uid="{00000000-0004-0000-0000-000020000000}"/>
    <hyperlink ref="A15" location="'11 Governance'!A1" display="11 Governance" xr:uid="{00000000-0004-0000-0000-000021000000}"/>
    <hyperlink ref="E15" r:id="rId24" xr:uid="{00000000-0004-0000-0000-000022000000}"/>
    <hyperlink ref="F15" r:id="rId25" xr:uid="{00000000-0004-0000-0000-000023000000}"/>
    <hyperlink ref="G15" r:id="rId26" xr:uid="{00000000-0004-0000-0000-000024000000}"/>
    <hyperlink ref="A16" location="'12 Water Billing'!A1" display="12 Water Billing" xr:uid="{00000000-0004-0000-0000-000025000000}"/>
    <hyperlink ref="E16" r:id="rId27" xr:uid="{00000000-0004-0000-0000-000026000000}"/>
    <hyperlink ref="A17" location="'13 IEC Legitimacy'!A1" display="13 IEC Legitimacy" xr:uid="{00000000-0004-0000-0000-000027000000}"/>
    <hyperlink ref="E17" r:id="rId28" xr:uid="{00000000-0004-0000-0000-000028000000}"/>
    <hyperlink ref="F17" r:id="rId29" xr:uid="{00000000-0004-0000-0000-000029000000}"/>
    <hyperlink ref="G17" r:id="rId30" xr:uid="{00000000-0004-0000-0000-00002A000000}"/>
    <hyperlink ref="H17" r:id="rId31" xr:uid="{00000000-0004-0000-0000-00002B000000}"/>
    <hyperlink ref="I17" r:id="rId32" xr:uid="{00000000-0004-0000-0000-00002C000000}"/>
    <hyperlink ref="J17" r:id="rId33" xr:uid="{00000000-0004-0000-0000-00002D000000}"/>
    <hyperlink ref="K17" r:id="rId34" xr:uid="{00000000-0004-0000-0000-00002E000000}"/>
    <hyperlink ref="L17" r:id="rId35" xr:uid="{00000000-0004-0000-0000-00002F000000}"/>
    <hyperlink ref="A18" location="'S1 Population'!A1" display="S1 Population" xr:uid="{00000000-0004-0000-0000-000030000000}"/>
    <hyperlink ref="E18" r:id="rId36" xr:uid="{00000000-0004-0000-0000-000031000000}"/>
    <hyperlink ref="F18" r:id="rId37" xr:uid="{00000000-0004-0000-0000-000032000000}"/>
    <hyperlink ref="A19" location="'S2 Gold National'!A1" display="S2 Gold National" xr:uid="{00000000-0004-0000-0000-000033000000}"/>
    <hyperlink ref="E19" r:id="rId38" xr:uid="{00000000-0004-0000-0000-000034000000}"/>
    <hyperlink ref="A20" location="'S3 Audit Fiscal'!A1" display="S3 Audit Fiscal" xr:uid="{00000000-0004-0000-0000-000035000000}"/>
    <hyperlink ref="E20" r:id="rId39" xr:uid="{00000000-0004-0000-0000-000036000000}"/>
    <hyperlink ref="A21" location="'S4 Elec Losses'!A1" display="S4 Elec Losses" xr:uid="{00000000-0004-0000-0000-000037000000}"/>
    <hyperlink ref="E21" r:id="rId40" xr:uid="{00000000-0004-0000-0000-000038000000}"/>
    <hyperlink ref="E22" r:id="rId41" xr:uid="{00000000-0004-0000-0000-000039000000}"/>
    <hyperlink ref="A23" location="'S6 Additional Sources'!A1" display="S6 Additional Sources" xr:uid="{00000000-0004-0000-0000-00003A000000}"/>
    <hyperlink ref="E23" r:id="rId42" xr:uid="{00000000-0004-0000-0000-00003B000000}"/>
    <hyperlink ref="F23" r:id="rId43" xr:uid="{00000000-0004-0000-0000-00003C000000}"/>
    <hyperlink ref="G23" r:id="rId44" xr:uid="{00000000-0004-0000-0000-00003D000000}"/>
  </hyperlink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zoomScaleNormal="100" workbookViewId="0"/>
  </sheetViews>
  <sheetFormatPr baseColWidth="10" defaultColWidth="8.6640625" defaultRowHeight="15" x14ac:dyDescent="0.2"/>
  <cols>
    <col min="1" max="1" width="34" customWidth="1"/>
    <col min="2" max="2" width="18" customWidth="1"/>
    <col min="3" max="3" width="60" customWidth="1"/>
    <col min="4" max="4" width="30" customWidth="1"/>
    <col min="5" max="5" width="60" customWidth="1"/>
    <col min="6" max="6" width="16" customWidth="1"/>
    <col min="7" max="7" width="22" customWidth="1"/>
    <col min="8" max="8" width="20" customWidth="1"/>
  </cols>
  <sheetData>
    <row r="1" spans="1:8" ht="16.5" customHeight="1" x14ac:dyDescent="0.2">
      <c r="A1" s="9" t="s">
        <v>119</v>
      </c>
      <c r="H1" s="10" t="s">
        <v>120</v>
      </c>
    </row>
    <row r="2" spans="1:8" ht="24" customHeight="1" x14ac:dyDescent="0.2">
      <c r="A2" s="11" t="s">
        <v>5</v>
      </c>
      <c r="B2" s="1" t="s">
        <v>17</v>
      </c>
      <c r="C2" s="1"/>
      <c r="D2" s="1"/>
      <c r="E2" s="1"/>
      <c r="F2" s="1"/>
      <c r="G2" s="1"/>
      <c r="H2" s="1"/>
    </row>
    <row r="3" spans="1:8" ht="24" customHeight="1" x14ac:dyDescent="0.2">
      <c r="A3" s="11" t="s">
        <v>121</v>
      </c>
      <c r="B3" s="1" t="s">
        <v>122</v>
      </c>
      <c r="C3" s="1"/>
      <c r="D3" s="1"/>
      <c r="E3" s="1"/>
      <c r="F3" s="1"/>
      <c r="G3" s="1"/>
      <c r="H3" s="1"/>
    </row>
    <row r="4" spans="1:8" ht="24" customHeight="1" x14ac:dyDescent="0.2">
      <c r="A4" s="11" t="s">
        <v>123</v>
      </c>
      <c r="B4" s="1" t="s">
        <v>18</v>
      </c>
      <c r="C4" s="1"/>
      <c r="D4" s="1"/>
      <c r="E4" s="1"/>
      <c r="F4" s="1"/>
      <c r="G4" s="1"/>
      <c r="H4" s="1"/>
    </row>
    <row r="5" spans="1:8" ht="45" customHeight="1" x14ac:dyDescent="0.2">
      <c r="A5" s="11" t="s">
        <v>124</v>
      </c>
      <c r="B5" s="1" t="s">
        <v>125</v>
      </c>
      <c r="C5" s="1"/>
      <c r="D5" s="1"/>
      <c r="E5" s="1"/>
      <c r="F5" s="1"/>
      <c r="G5" s="1"/>
      <c r="H5" s="1"/>
    </row>
    <row r="7" spans="1:8" ht="15" customHeight="1" x14ac:dyDescent="0.2">
      <c r="A7" s="12" t="s">
        <v>126</v>
      </c>
    </row>
    <row r="8" spans="1:8" ht="15" customHeight="1" x14ac:dyDescent="0.2">
      <c r="A8" s="13" t="s">
        <v>127</v>
      </c>
      <c r="B8" s="13" t="s">
        <v>128</v>
      </c>
      <c r="C8" s="13" t="s">
        <v>129</v>
      </c>
      <c r="D8" s="13" t="s">
        <v>130</v>
      </c>
      <c r="E8" s="13" t="s">
        <v>131</v>
      </c>
    </row>
    <row r="9" spans="1:8" ht="15" customHeight="1" x14ac:dyDescent="0.2">
      <c r="A9" s="14">
        <v>1996</v>
      </c>
      <c r="B9" s="15">
        <v>114422</v>
      </c>
      <c r="C9" s="15">
        <v>164464</v>
      </c>
      <c r="D9" s="16">
        <v>0.69599999999999995</v>
      </c>
      <c r="E9" s="7" t="s">
        <v>18</v>
      </c>
    </row>
    <row r="10" spans="1:8" ht="15" customHeight="1" x14ac:dyDescent="0.2">
      <c r="A10" s="14">
        <v>2001</v>
      </c>
      <c r="B10" s="15">
        <v>54807</v>
      </c>
      <c r="C10" s="15">
        <v>107610</v>
      </c>
      <c r="D10" s="16">
        <v>0.50900000000000001</v>
      </c>
      <c r="E10" s="7" t="s">
        <v>18</v>
      </c>
    </row>
    <row r="11" spans="1:8" ht="15" customHeight="1" x14ac:dyDescent="0.2">
      <c r="A11" s="14">
        <v>2010</v>
      </c>
      <c r="B11" s="15">
        <v>35748</v>
      </c>
      <c r="C11" s="15">
        <v>84729</v>
      </c>
      <c r="D11" s="16">
        <v>0.42199999999999999</v>
      </c>
      <c r="E11" s="7" t="s">
        <v>18</v>
      </c>
    </row>
    <row r="13" spans="1:8" ht="15" customHeight="1" x14ac:dyDescent="0.2">
      <c r="A13" s="12" t="s">
        <v>132</v>
      </c>
    </row>
    <row r="14" spans="1:8" ht="15" customHeight="1" x14ac:dyDescent="0.2">
      <c r="A14" s="13" t="s">
        <v>127</v>
      </c>
      <c r="B14" s="13" t="s">
        <v>133</v>
      </c>
      <c r="C14" s="13" t="s">
        <v>131</v>
      </c>
    </row>
    <row r="15" spans="1:8" ht="15" customHeight="1" x14ac:dyDescent="0.2">
      <c r="A15" s="14">
        <v>1990</v>
      </c>
      <c r="B15" s="15">
        <v>165000</v>
      </c>
      <c r="C15" s="7" t="s">
        <v>18</v>
      </c>
    </row>
    <row r="16" spans="1:8" ht="15" customHeight="1" x14ac:dyDescent="0.2">
      <c r="A16" s="14">
        <v>1993</v>
      </c>
      <c r="B16" s="15">
        <v>122000</v>
      </c>
      <c r="C16" s="7" t="s">
        <v>18</v>
      </c>
    </row>
    <row r="17" spans="1:7" ht="15" customHeight="1" x14ac:dyDescent="0.2">
      <c r="A17" s="14">
        <v>1996</v>
      </c>
      <c r="B17" s="15">
        <v>105000</v>
      </c>
      <c r="C17" s="7" t="s">
        <v>18</v>
      </c>
    </row>
    <row r="18" spans="1:7" ht="15" customHeight="1" x14ac:dyDescent="0.2">
      <c r="A18" s="14">
        <v>1997</v>
      </c>
      <c r="B18" s="15">
        <v>80000</v>
      </c>
      <c r="C18" s="7" t="s">
        <v>18</v>
      </c>
    </row>
    <row r="19" spans="1:7" ht="15" customHeight="1" x14ac:dyDescent="0.2">
      <c r="A19" s="14">
        <v>2001</v>
      </c>
      <c r="B19" s="15">
        <v>75000</v>
      </c>
      <c r="C19" s="7" t="s">
        <v>18</v>
      </c>
    </row>
    <row r="20" spans="1:7" ht="15" customHeight="1" x14ac:dyDescent="0.2">
      <c r="A20" s="14">
        <v>2010</v>
      </c>
      <c r="B20" s="15">
        <v>35748</v>
      </c>
      <c r="C20" s="7" t="s">
        <v>18</v>
      </c>
    </row>
    <row r="22" spans="1:7" ht="15" customHeight="1" x14ac:dyDescent="0.2">
      <c r="A22" s="12" t="s">
        <v>134</v>
      </c>
    </row>
    <row r="23" spans="1:7" ht="15" customHeight="1" x14ac:dyDescent="0.2">
      <c r="A23" s="13" t="s">
        <v>135</v>
      </c>
      <c r="B23" s="13" t="s">
        <v>136</v>
      </c>
      <c r="C23" s="13" t="s">
        <v>137</v>
      </c>
      <c r="D23" s="13" t="s">
        <v>138</v>
      </c>
      <c r="E23" s="13" t="s">
        <v>139</v>
      </c>
      <c r="F23" s="13" t="s">
        <v>140</v>
      </c>
      <c r="G23" s="13" t="s">
        <v>141</v>
      </c>
    </row>
    <row r="24" spans="1:7" ht="15" customHeight="1" x14ac:dyDescent="0.2">
      <c r="A24" s="6" t="s">
        <v>142</v>
      </c>
      <c r="B24" s="17">
        <f>ROUND(C9,-2)</f>
        <v>164500</v>
      </c>
      <c r="C24" s="6" t="s">
        <v>143</v>
      </c>
      <c r="D24" s="6" t="s">
        <v>144</v>
      </c>
      <c r="E24" s="15">
        <v>164500</v>
      </c>
      <c r="F24" s="6" t="str">
        <f>IF(ABS(B24-E24)&lt;=0.5,"Matches","Differs")</f>
        <v>Matches</v>
      </c>
      <c r="G24" s="6" t="s">
        <v>145</v>
      </c>
    </row>
    <row r="25" spans="1:7" ht="15" customHeight="1" x14ac:dyDescent="0.2">
      <c r="A25" s="6" t="s">
        <v>146</v>
      </c>
      <c r="B25" s="17">
        <f>ROUND(C11,-2)</f>
        <v>84700</v>
      </c>
      <c r="C25" s="6" t="s">
        <v>143</v>
      </c>
      <c r="D25" s="6" t="s">
        <v>147</v>
      </c>
      <c r="E25" s="15">
        <v>84700</v>
      </c>
      <c r="F25" s="6" t="str">
        <f>IF(ABS(B25-E25)&lt;=0.5,"Matches","Differs")</f>
        <v>Matches</v>
      </c>
      <c r="G25" s="6" t="s">
        <v>145</v>
      </c>
    </row>
    <row r="26" spans="1:7" ht="15" customHeight="1" x14ac:dyDescent="0.2">
      <c r="A26" s="6" t="s">
        <v>148</v>
      </c>
      <c r="B26" s="17">
        <f>ROUND(B9,-2)</f>
        <v>114400</v>
      </c>
      <c r="C26" s="6" t="s">
        <v>143</v>
      </c>
      <c r="D26" s="6" t="s">
        <v>149</v>
      </c>
      <c r="E26" s="15">
        <v>114400</v>
      </c>
      <c r="F26" s="6" t="str">
        <f>IF(ABS(B26-E26)&lt;=0.5,"Matches","Differs")</f>
        <v>Matches</v>
      </c>
      <c r="G26" s="6" t="s">
        <v>145</v>
      </c>
    </row>
    <row r="27" spans="1:7" ht="15" customHeight="1" x14ac:dyDescent="0.2">
      <c r="A27" s="6" t="s">
        <v>150</v>
      </c>
      <c r="B27" s="17">
        <f>ROUND(B11,-2)</f>
        <v>35700</v>
      </c>
      <c r="C27" s="6" t="s">
        <v>143</v>
      </c>
      <c r="D27" s="6" t="s">
        <v>151</v>
      </c>
      <c r="E27" s="15">
        <v>35700</v>
      </c>
      <c r="F27" s="6" t="str">
        <f>IF(ABS(B27-E27)&lt;=0.5,"Matches","Differs")</f>
        <v>Matches</v>
      </c>
      <c r="G27" s="6" t="s">
        <v>145</v>
      </c>
    </row>
    <row r="28" spans="1:7" ht="15" customHeight="1" x14ac:dyDescent="0.2">
      <c r="A28" s="6" t="s">
        <v>152</v>
      </c>
      <c r="B28" s="17">
        <f>ROUND(C10,-2)</f>
        <v>107600</v>
      </c>
      <c r="C28" s="6" t="s">
        <v>143</v>
      </c>
      <c r="D28" s="6" t="s">
        <v>153</v>
      </c>
      <c r="E28" s="15">
        <v>107600</v>
      </c>
      <c r="F28" s="6" t="str">
        <f>IF(ABS(B28-E28)&lt;=0.5,"Matches","Differs")</f>
        <v>Matches</v>
      </c>
      <c r="G28" s="6" t="s">
        <v>154</v>
      </c>
    </row>
    <row r="29" spans="1:7" ht="15" customHeight="1" x14ac:dyDescent="0.2">
      <c r="A29" s="6" t="s">
        <v>155</v>
      </c>
      <c r="B29" s="18">
        <f>B9/C9</f>
        <v>0.69572672438953209</v>
      </c>
      <c r="C29" s="6" t="s">
        <v>156</v>
      </c>
      <c r="D29" s="6" t="s">
        <v>157</v>
      </c>
      <c r="E29" s="16">
        <v>0.69599999999999995</v>
      </c>
      <c r="F29" s="6" t="str">
        <f>IF(ABS(B29-E29)&lt;=0.0015,"Matches","Differs")</f>
        <v>Matches</v>
      </c>
      <c r="G29" s="6" t="s">
        <v>154</v>
      </c>
    </row>
    <row r="30" spans="1:7" ht="15" customHeight="1" x14ac:dyDescent="0.2">
      <c r="A30" s="6" t="s">
        <v>158</v>
      </c>
      <c r="B30" s="18">
        <f>B11/C11</f>
        <v>0.42190985376907553</v>
      </c>
      <c r="C30" s="6" t="s">
        <v>156</v>
      </c>
      <c r="D30" s="6" t="s">
        <v>159</v>
      </c>
      <c r="E30" s="16">
        <v>0.42199999999999999</v>
      </c>
      <c r="F30" s="6" t="str">
        <f>IF(ABS(B30-E30)&lt;=0.0015,"Matches","Differs")</f>
        <v>Matches</v>
      </c>
      <c r="G30" s="6" t="s">
        <v>154</v>
      </c>
    </row>
    <row r="31" spans="1:7" ht="15" customHeight="1" x14ac:dyDescent="0.2">
      <c r="A31" s="6" t="s">
        <v>160</v>
      </c>
      <c r="B31" s="18">
        <f>1-C11/C9</f>
        <v>0.48481734604533511</v>
      </c>
      <c r="C31" s="6" t="s">
        <v>161</v>
      </c>
      <c r="D31" s="6"/>
      <c r="E31" s="6"/>
      <c r="F31" s="6" t="s">
        <v>162</v>
      </c>
      <c r="G31" s="6" t="s">
        <v>163</v>
      </c>
    </row>
    <row r="32" spans="1:7" ht="15" customHeight="1" x14ac:dyDescent="0.2">
      <c r="A32" s="6" t="s">
        <v>164</v>
      </c>
      <c r="B32" s="18">
        <f>1-B11/B9</f>
        <v>0.68757756375522194</v>
      </c>
      <c r="C32" s="6" t="s">
        <v>161</v>
      </c>
      <c r="D32" s="6"/>
      <c r="E32" s="6"/>
      <c r="F32" s="6" t="s">
        <v>162</v>
      </c>
      <c r="G32" s="6" t="s">
        <v>163</v>
      </c>
    </row>
    <row r="33" spans="1:8" ht="25.5" customHeight="1" x14ac:dyDescent="0.2">
      <c r="A33" s="6" t="s">
        <v>165</v>
      </c>
      <c r="B33" s="18">
        <f>1-B20/B15</f>
        <v>0.78334545454545457</v>
      </c>
      <c r="C33" s="6" t="s">
        <v>166</v>
      </c>
      <c r="D33" s="6"/>
      <c r="E33" s="6"/>
      <c r="F33" s="6" t="s">
        <v>162</v>
      </c>
      <c r="G33" s="6" t="s">
        <v>163</v>
      </c>
    </row>
    <row r="35" spans="1:8" ht="15" customHeight="1" x14ac:dyDescent="0.2">
      <c r="A35" s="12" t="s">
        <v>167</v>
      </c>
    </row>
    <row r="36" spans="1:8" ht="45" customHeight="1" x14ac:dyDescent="0.2">
      <c r="A36" s="1" t="s">
        <v>168</v>
      </c>
      <c r="B36" s="1"/>
      <c r="C36" s="1"/>
      <c r="D36" s="1"/>
      <c r="E36" s="1"/>
      <c r="F36" s="1"/>
      <c r="G36" s="1"/>
      <c r="H36" s="1"/>
    </row>
    <row r="37" spans="1:8" ht="45" customHeight="1" x14ac:dyDescent="0.2">
      <c r="A37" s="1" t="s">
        <v>169</v>
      </c>
      <c r="B37" s="1"/>
      <c r="C37" s="1"/>
      <c r="D37" s="1"/>
      <c r="E37" s="1"/>
      <c r="F37" s="1"/>
      <c r="G37" s="1"/>
      <c r="H37" s="1"/>
    </row>
    <row r="38" spans="1:8" ht="45" customHeight="1" x14ac:dyDescent="0.2">
      <c r="A38" s="1" t="s">
        <v>170</v>
      </c>
      <c r="B38" s="1"/>
      <c r="C38" s="1"/>
      <c r="D38" s="1"/>
      <c r="E38" s="1"/>
      <c r="F38" s="1"/>
      <c r="G38" s="1"/>
      <c r="H38" s="1"/>
    </row>
  </sheetData>
  <mergeCells count="7">
    <mergeCell ref="A37:H37"/>
    <mergeCell ref="A38:H38"/>
    <mergeCell ref="B2:H2"/>
    <mergeCell ref="B3:H3"/>
    <mergeCell ref="B4:H4"/>
    <mergeCell ref="B5:H5"/>
    <mergeCell ref="A36:H36"/>
  </mergeCells>
  <hyperlinks>
    <hyperlink ref="H1" location="'Contents'!A1" display="Back to Contents" xr:uid="{00000000-0004-0000-0100-000000000000}"/>
    <hyperlink ref="E9" r:id="rId1" xr:uid="{00000000-0004-0000-0100-000001000000}"/>
    <hyperlink ref="E10" r:id="rId2" xr:uid="{00000000-0004-0000-0100-000002000000}"/>
    <hyperlink ref="E11" r:id="rId3" xr:uid="{00000000-0004-0000-0100-000003000000}"/>
    <hyperlink ref="C15" r:id="rId4" xr:uid="{00000000-0004-0000-0100-000004000000}"/>
    <hyperlink ref="C16" r:id="rId5" xr:uid="{00000000-0004-0000-0100-000005000000}"/>
    <hyperlink ref="C17" r:id="rId6" xr:uid="{00000000-0004-0000-0100-000006000000}"/>
    <hyperlink ref="C18" r:id="rId7" xr:uid="{00000000-0004-0000-0100-000007000000}"/>
    <hyperlink ref="C19" r:id="rId8" xr:uid="{00000000-0004-0000-0100-000008000000}"/>
    <hyperlink ref="C20" r:id="rId9" xr:uid="{00000000-0004-0000-0100-000009000000}"/>
  </hyperlink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1"/>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60" customWidth="1"/>
    <col min="5" max="5" width="14" customWidth="1"/>
    <col min="6" max="6" width="16" customWidth="1"/>
    <col min="7" max="7" width="22" customWidth="1"/>
    <col min="8" max="8" width="60" customWidth="1"/>
  </cols>
  <sheetData>
    <row r="1" spans="1:8" ht="16.5" customHeight="1" x14ac:dyDescent="0.2">
      <c r="A1" s="9" t="s">
        <v>171</v>
      </c>
      <c r="H1" s="10" t="s">
        <v>120</v>
      </c>
    </row>
    <row r="2" spans="1:8" ht="45" customHeight="1" x14ac:dyDescent="0.2">
      <c r="A2" s="11" t="s">
        <v>5</v>
      </c>
      <c r="B2" s="1" t="s">
        <v>21</v>
      </c>
      <c r="C2" s="1"/>
      <c r="D2" s="1"/>
      <c r="E2" s="1"/>
      <c r="F2" s="1"/>
      <c r="G2" s="1"/>
      <c r="H2" s="1"/>
    </row>
    <row r="3" spans="1:8" ht="24" customHeight="1" x14ac:dyDescent="0.2">
      <c r="A3" s="11" t="s">
        <v>121</v>
      </c>
      <c r="B3" s="1" t="s">
        <v>172</v>
      </c>
      <c r="C3" s="1"/>
      <c r="D3" s="1"/>
      <c r="E3" s="1"/>
      <c r="F3" s="1"/>
      <c r="G3" s="1"/>
      <c r="H3" s="1"/>
    </row>
    <row r="4" spans="1:8" ht="24" customHeight="1" x14ac:dyDescent="0.2">
      <c r="A4" s="11" t="s">
        <v>123</v>
      </c>
      <c r="B4" s="1" t="s">
        <v>22</v>
      </c>
      <c r="C4" s="1"/>
      <c r="D4" s="1"/>
      <c r="E4" s="1"/>
      <c r="F4" s="1"/>
      <c r="G4" s="1"/>
      <c r="H4" s="1"/>
    </row>
    <row r="5" spans="1:8" ht="24" customHeight="1" x14ac:dyDescent="0.2">
      <c r="A5" s="11" t="s">
        <v>124</v>
      </c>
      <c r="B5" s="1" t="s">
        <v>173</v>
      </c>
      <c r="C5" s="1"/>
      <c r="D5" s="1"/>
      <c r="E5" s="1"/>
      <c r="F5" s="1"/>
      <c r="G5" s="1"/>
      <c r="H5" s="1"/>
    </row>
    <row r="7" spans="1:8" ht="15" customHeight="1" x14ac:dyDescent="0.2">
      <c r="A7" s="12" t="s">
        <v>174</v>
      </c>
    </row>
    <row r="8" spans="1:8" ht="15" customHeight="1" x14ac:dyDescent="0.2">
      <c r="A8" s="13" t="s">
        <v>175</v>
      </c>
      <c r="B8" s="13" t="s">
        <v>176</v>
      </c>
      <c r="C8" s="13" t="s">
        <v>177</v>
      </c>
      <c r="D8" s="13" t="s">
        <v>178</v>
      </c>
      <c r="E8" s="13" t="s">
        <v>179</v>
      </c>
      <c r="F8" s="13" t="s">
        <v>180</v>
      </c>
      <c r="G8" s="13" t="s">
        <v>181</v>
      </c>
      <c r="H8" s="13" t="s">
        <v>131</v>
      </c>
    </row>
    <row r="9" spans="1:8" ht="15" customHeight="1" x14ac:dyDescent="0.2">
      <c r="A9" s="6" t="s">
        <v>182</v>
      </c>
      <c r="B9" s="16">
        <v>0.216</v>
      </c>
      <c r="C9" s="16">
        <v>0.26400000000000001</v>
      </c>
      <c r="D9" s="16">
        <v>0.48799999999999999</v>
      </c>
      <c r="E9" s="16">
        <v>0.47199999999999998</v>
      </c>
      <c r="F9" s="16">
        <v>0.34399999999999997</v>
      </c>
      <c r="G9" s="16">
        <v>0.36</v>
      </c>
      <c r="H9" s="7" t="s">
        <v>22</v>
      </c>
    </row>
    <row r="10" spans="1:8" ht="15" customHeight="1" x14ac:dyDescent="0.2">
      <c r="A10" s="6" t="s">
        <v>183</v>
      </c>
      <c r="B10" s="16">
        <v>0.32800000000000001</v>
      </c>
      <c r="C10" s="16">
        <v>0.26100000000000001</v>
      </c>
      <c r="D10" s="16">
        <v>0.26600000000000001</v>
      </c>
      <c r="E10" s="16">
        <v>0.153</v>
      </c>
      <c r="F10" s="16">
        <v>0.29899999999999999</v>
      </c>
      <c r="G10" s="16">
        <v>0.21199999999999999</v>
      </c>
      <c r="H10" s="7" t="s">
        <v>22</v>
      </c>
    </row>
    <row r="11" spans="1:8" ht="15" customHeight="1" x14ac:dyDescent="0.2">
      <c r="A11" s="6" t="s">
        <v>184</v>
      </c>
      <c r="B11" s="16">
        <v>0.45500000000000002</v>
      </c>
      <c r="C11" s="16">
        <v>0.47399999999999998</v>
      </c>
      <c r="D11" s="16">
        <v>0.246</v>
      </c>
      <c r="E11" s="16">
        <v>0.374</v>
      </c>
      <c r="F11" s="16">
        <v>0.35699999999999998</v>
      </c>
      <c r="G11" s="16">
        <v>0.42799999999999999</v>
      </c>
      <c r="H11" s="7" t="s">
        <v>22</v>
      </c>
    </row>
    <row r="13" spans="1:8" ht="15" customHeight="1" x14ac:dyDescent="0.2">
      <c r="A13" s="12" t="s">
        <v>185</v>
      </c>
    </row>
    <row r="14" spans="1:8" ht="15" customHeight="1" x14ac:dyDescent="0.2">
      <c r="A14" s="13" t="s">
        <v>186</v>
      </c>
      <c r="B14" s="13" t="s">
        <v>187</v>
      </c>
      <c r="C14" s="13" t="s">
        <v>188</v>
      </c>
      <c r="D14" s="13" t="s">
        <v>131</v>
      </c>
    </row>
    <row r="15" spans="1:8" ht="15" customHeight="1" x14ac:dyDescent="0.2">
      <c r="A15" s="6" t="s">
        <v>189</v>
      </c>
      <c r="B15" s="16">
        <v>0.60299999999999998</v>
      </c>
      <c r="C15" s="16">
        <v>0.497</v>
      </c>
      <c r="D15" s="7" t="s">
        <v>22</v>
      </c>
    </row>
    <row r="16" spans="1:8" ht="15" customHeight="1" x14ac:dyDescent="0.2">
      <c r="A16" s="6" t="s">
        <v>190</v>
      </c>
      <c r="B16" s="16">
        <v>0.35299999999999998</v>
      </c>
      <c r="C16" s="16">
        <v>0.245</v>
      </c>
      <c r="D16" s="7" t="s">
        <v>22</v>
      </c>
    </row>
    <row r="17" spans="1:8" ht="15" customHeight="1" x14ac:dyDescent="0.2">
      <c r="A17" s="6" t="s">
        <v>191</v>
      </c>
      <c r="B17" s="16">
        <v>0.46500000000000002</v>
      </c>
      <c r="C17" s="16">
        <v>0.37</v>
      </c>
      <c r="D17" s="7" t="s">
        <v>22</v>
      </c>
    </row>
    <row r="19" spans="1:8" ht="15" customHeight="1" x14ac:dyDescent="0.2">
      <c r="A19" s="12" t="s">
        <v>134</v>
      </c>
    </row>
    <row r="20" spans="1:8" ht="15" customHeight="1" x14ac:dyDescent="0.2">
      <c r="A20" s="13" t="s">
        <v>135</v>
      </c>
      <c r="B20" s="13" t="s">
        <v>136</v>
      </c>
      <c r="C20" s="13" t="s">
        <v>137</v>
      </c>
      <c r="D20" s="13" t="s">
        <v>138</v>
      </c>
      <c r="E20" s="13" t="s">
        <v>139</v>
      </c>
      <c r="F20" s="13" t="s">
        <v>140</v>
      </c>
      <c r="G20" s="13" t="s">
        <v>141</v>
      </c>
    </row>
    <row r="21" spans="1:8" ht="25.5" customHeight="1" x14ac:dyDescent="0.2">
      <c r="A21" s="6" t="s">
        <v>192</v>
      </c>
      <c r="B21" s="18">
        <f>F9+F10</f>
        <v>0.64300000000000002</v>
      </c>
      <c r="C21" s="6" t="s">
        <v>193</v>
      </c>
      <c r="D21" s="6" t="s">
        <v>194</v>
      </c>
      <c r="E21" s="16">
        <v>0.64300000000000002</v>
      </c>
      <c r="F21" s="6" t="str">
        <f>IF(ABS(B21-E21)&lt;=0.0015,"Matches","Differs")</f>
        <v>Matches</v>
      </c>
      <c r="G21" s="6" t="s">
        <v>195</v>
      </c>
    </row>
    <row r="22" spans="1:8" ht="25.5" customHeight="1" x14ac:dyDescent="0.2">
      <c r="A22" s="6" t="s">
        <v>196</v>
      </c>
      <c r="B22" s="18">
        <f>G9+G10</f>
        <v>0.57199999999999995</v>
      </c>
      <c r="C22" s="6" t="s">
        <v>193</v>
      </c>
      <c r="D22" s="6" t="s">
        <v>197</v>
      </c>
      <c r="E22" s="16">
        <v>0.57199999999999995</v>
      </c>
      <c r="F22" s="6" t="str">
        <f>IF(ABS(B22-E22)&lt;=0.0015,"Matches","Differs")</f>
        <v>Matches</v>
      </c>
      <c r="G22" s="6" t="s">
        <v>195</v>
      </c>
    </row>
    <row r="23" spans="1:8" ht="15" customHeight="1" x14ac:dyDescent="0.2">
      <c r="A23" s="6" t="s">
        <v>198</v>
      </c>
      <c r="B23" s="18">
        <f>F11</f>
        <v>0.35699999999999998</v>
      </c>
      <c r="C23" s="6" t="s">
        <v>199</v>
      </c>
      <c r="D23" s="6" t="s">
        <v>200</v>
      </c>
      <c r="E23" s="16">
        <v>0.35699999999999998</v>
      </c>
      <c r="F23" s="6" t="str">
        <f>IF(ABS(B23-E23)&lt;=0.0015,"Matches","Differs")</f>
        <v>Matches</v>
      </c>
      <c r="G23" s="6" t="s">
        <v>145</v>
      </c>
    </row>
    <row r="24" spans="1:8" ht="15" customHeight="1" x14ac:dyDescent="0.2">
      <c r="A24" s="6" t="s">
        <v>201</v>
      </c>
      <c r="B24" s="18">
        <f>G11</f>
        <v>0.42799999999999999</v>
      </c>
      <c r="C24" s="6" t="s">
        <v>199</v>
      </c>
      <c r="D24" s="6" t="s">
        <v>202</v>
      </c>
      <c r="E24" s="16">
        <v>0.42799999999999999</v>
      </c>
      <c r="F24" s="6" t="str">
        <f>IF(ABS(B24-E24)&lt;=0.0015,"Matches","Differs")</f>
        <v>Matches</v>
      </c>
      <c r="G24" s="6" t="s">
        <v>145</v>
      </c>
    </row>
    <row r="25" spans="1:8" ht="15" customHeight="1" x14ac:dyDescent="0.2">
      <c r="A25" s="6" t="s">
        <v>203</v>
      </c>
      <c r="B25" s="19">
        <f>(G11-F11)*100</f>
        <v>7.1000000000000005</v>
      </c>
      <c r="C25" s="6" t="s">
        <v>204</v>
      </c>
      <c r="D25" s="6"/>
      <c r="E25" s="6"/>
      <c r="F25" s="6" t="s">
        <v>162</v>
      </c>
      <c r="G25" s="6" t="s">
        <v>163</v>
      </c>
    </row>
    <row r="26" spans="1:8" ht="15" customHeight="1" x14ac:dyDescent="0.2">
      <c r="A26" s="6" t="s">
        <v>205</v>
      </c>
      <c r="B26" s="18">
        <f>F10/(F9+F10)</f>
        <v>0.46500777604976667</v>
      </c>
      <c r="C26" s="6" t="s">
        <v>206</v>
      </c>
      <c r="D26" s="6" t="s">
        <v>207</v>
      </c>
      <c r="E26" s="16">
        <v>0.46500000000000002</v>
      </c>
      <c r="F26" s="6" t="str">
        <f>IF(ABS(B26-E26)&lt;=0.0015,"Matches","Differs")</f>
        <v>Matches</v>
      </c>
      <c r="G26" s="6" t="s">
        <v>154</v>
      </c>
    </row>
    <row r="27" spans="1:8" ht="15" customHeight="1" x14ac:dyDescent="0.2">
      <c r="A27" s="6" t="s">
        <v>208</v>
      </c>
      <c r="B27" s="18">
        <f>G10/(G9+G10)</f>
        <v>0.37062937062937062</v>
      </c>
      <c r="C27" s="6" t="s">
        <v>206</v>
      </c>
      <c r="D27" s="6" t="s">
        <v>209</v>
      </c>
      <c r="E27" s="16">
        <v>0.37</v>
      </c>
      <c r="F27" s="6" t="str">
        <f>IF(ABS(B27-E27)&lt;=0.0015,"Matches","Differs")</f>
        <v>Matches</v>
      </c>
      <c r="G27" s="6" t="s">
        <v>154</v>
      </c>
    </row>
    <row r="28" spans="1:8" ht="15" customHeight="1" x14ac:dyDescent="0.2">
      <c r="A28" s="6" t="s">
        <v>210</v>
      </c>
      <c r="B28" s="18">
        <f>B10/(B9+B10)</f>
        <v>0.6029411764705882</v>
      </c>
      <c r="C28" s="6" t="s">
        <v>211</v>
      </c>
      <c r="D28" s="6"/>
      <c r="E28" s="6"/>
      <c r="F28" s="6" t="s">
        <v>162</v>
      </c>
      <c r="G28" s="6" t="s">
        <v>212</v>
      </c>
    </row>
    <row r="30" spans="1:8" ht="15" customHeight="1" x14ac:dyDescent="0.2">
      <c r="A30" s="12" t="s">
        <v>167</v>
      </c>
    </row>
    <row r="31" spans="1:8" ht="45" customHeight="1" x14ac:dyDescent="0.2">
      <c r="A31" s="1" t="s">
        <v>213</v>
      </c>
      <c r="B31" s="1"/>
      <c r="C31" s="1"/>
      <c r="D31" s="1"/>
      <c r="E31" s="1"/>
      <c r="F31" s="1"/>
      <c r="G31" s="1"/>
      <c r="H31" s="1"/>
    </row>
  </sheetData>
  <mergeCells count="5">
    <mergeCell ref="B2:H2"/>
    <mergeCell ref="B3:H3"/>
    <mergeCell ref="B4:H4"/>
    <mergeCell ref="B5:H5"/>
    <mergeCell ref="A31:H31"/>
  </mergeCells>
  <hyperlinks>
    <hyperlink ref="H1" location="'Contents'!A1" display="Back to Contents" xr:uid="{00000000-0004-0000-0200-000000000000}"/>
    <hyperlink ref="H9" r:id="rId1" xr:uid="{00000000-0004-0000-0200-000001000000}"/>
    <hyperlink ref="H10" r:id="rId2" xr:uid="{00000000-0004-0000-0200-000002000000}"/>
    <hyperlink ref="H11" r:id="rId3" xr:uid="{00000000-0004-0000-0200-000003000000}"/>
    <hyperlink ref="D15" r:id="rId4" xr:uid="{00000000-0004-0000-0200-000004000000}"/>
    <hyperlink ref="D16" r:id="rId5" xr:uid="{00000000-0004-0000-0200-000005000000}"/>
    <hyperlink ref="D17" r:id="rId6" xr:uid="{00000000-0004-0000-0200-000006000000}"/>
  </hyperlink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Normal="100" workbookViewId="0"/>
  </sheetViews>
  <sheetFormatPr baseColWidth="10" defaultColWidth="8.6640625" defaultRowHeight="15" x14ac:dyDescent="0.2"/>
  <cols>
    <col min="1" max="1" width="34" customWidth="1"/>
    <col min="2" max="2" width="18" customWidth="1"/>
    <col min="3" max="3" width="60" customWidth="1"/>
    <col min="4" max="4" width="30" customWidth="1"/>
    <col min="5" max="5" width="14" customWidth="1"/>
    <col min="6" max="6" width="16" customWidth="1"/>
    <col min="7" max="7" width="22" customWidth="1"/>
    <col min="8" max="8" width="20" customWidth="1"/>
  </cols>
  <sheetData>
    <row r="1" spans="1:8" ht="16.5" customHeight="1" x14ac:dyDescent="0.2">
      <c r="A1" s="9" t="s">
        <v>214</v>
      </c>
      <c r="H1" s="10" t="s">
        <v>120</v>
      </c>
    </row>
    <row r="2" spans="1:8" ht="24" customHeight="1" x14ac:dyDescent="0.2">
      <c r="A2" s="11" t="s">
        <v>5</v>
      </c>
      <c r="B2" s="1" t="s">
        <v>26</v>
      </c>
      <c r="C2" s="1"/>
      <c r="D2" s="1"/>
      <c r="E2" s="1"/>
      <c r="F2" s="1"/>
      <c r="G2" s="1"/>
      <c r="H2" s="1"/>
    </row>
    <row r="3" spans="1:8" ht="24" customHeight="1" x14ac:dyDescent="0.2">
      <c r="A3" s="11" t="s">
        <v>121</v>
      </c>
      <c r="B3" s="1" t="s">
        <v>215</v>
      </c>
      <c r="C3" s="1"/>
      <c r="D3" s="1"/>
      <c r="E3" s="1"/>
      <c r="F3" s="1"/>
      <c r="G3" s="1"/>
      <c r="H3" s="1"/>
    </row>
    <row r="4" spans="1:8" ht="45" customHeight="1" x14ac:dyDescent="0.2">
      <c r="A4" s="11" t="s">
        <v>123</v>
      </c>
      <c r="B4" s="1" t="s">
        <v>216</v>
      </c>
      <c r="C4" s="1"/>
      <c r="D4" s="1"/>
      <c r="E4" s="1"/>
      <c r="F4" s="1"/>
      <c r="G4" s="1"/>
      <c r="H4" s="1"/>
    </row>
    <row r="5" spans="1:8" ht="24" customHeight="1" x14ac:dyDescent="0.2">
      <c r="A5" s="11" t="s">
        <v>124</v>
      </c>
      <c r="B5" s="1" t="s">
        <v>217</v>
      </c>
      <c r="C5" s="1"/>
      <c r="D5" s="1"/>
      <c r="E5" s="1"/>
      <c r="F5" s="1"/>
      <c r="G5" s="1"/>
      <c r="H5" s="1"/>
    </row>
    <row r="7" spans="1:8" ht="15" customHeight="1" x14ac:dyDescent="0.2">
      <c r="A7" s="12" t="s">
        <v>218</v>
      </c>
    </row>
    <row r="8" spans="1:8" ht="15" customHeight="1" x14ac:dyDescent="0.2">
      <c r="A8" s="13" t="s">
        <v>219</v>
      </c>
      <c r="B8" s="13" t="s">
        <v>220</v>
      </c>
      <c r="C8" s="13" t="s">
        <v>131</v>
      </c>
    </row>
    <row r="9" spans="1:8" ht="15" customHeight="1" x14ac:dyDescent="0.2">
      <c r="A9" s="6" t="s">
        <v>221</v>
      </c>
      <c r="B9" s="16">
        <v>0.5585</v>
      </c>
      <c r="C9" s="7" t="s">
        <v>27</v>
      </c>
    </row>
    <row r="10" spans="1:8" ht="15" customHeight="1" x14ac:dyDescent="0.2">
      <c r="A10" s="6" t="s">
        <v>222</v>
      </c>
      <c r="B10" s="16">
        <v>8.09E-2</v>
      </c>
      <c r="C10" s="7" t="s">
        <v>27</v>
      </c>
    </row>
    <row r="11" spans="1:8" ht="15" customHeight="1" x14ac:dyDescent="0.2">
      <c r="A11" s="6" t="s">
        <v>223</v>
      </c>
      <c r="B11" s="16">
        <v>0.18049999999999999</v>
      </c>
      <c r="C11" s="7" t="s">
        <v>27</v>
      </c>
    </row>
    <row r="12" spans="1:8" ht="15" customHeight="1" x14ac:dyDescent="0.2">
      <c r="A12" s="6" t="s">
        <v>224</v>
      </c>
      <c r="B12" s="16">
        <v>0.49509999999999998</v>
      </c>
      <c r="C12" s="7" t="s">
        <v>27</v>
      </c>
    </row>
    <row r="14" spans="1:8" ht="15" customHeight="1" x14ac:dyDescent="0.2">
      <c r="A14" s="12" t="s">
        <v>225</v>
      </c>
    </row>
    <row r="15" spans="1:8" ht="34.5" customHeight="1" x14ac:dyDescent="0.2">
      <c r="A15" s="13" t="s">
        <v>226</v>
      </c>
      <c r="B15" s="13" t="s">
        <v>227</v>
      </c>
      <c r="C15" s="13" t="s">
        <v>131</v>
      </c>
    </row>
    <row r="16" spans="1:8" ht="15" customHeight="1" x14ac:dyDescent="0.2">
      <c r="A16" s="6" t="s">
        <v>228</v>
      </c>
      <c r="B16" s="16">
        <v>0.75</v>
      </c>
      <c r="C16" s="7" t="s">
        <v>28</v>
      </c>
    </row>
    <row r="17" spans="1:7" ht="15" customHeight="1" x14ac:dyDescent="0.2">
      <c r="A17" s="6" t="s">
        <v>229</v>
      </c>
      <c r="B17" s="16">
        <v>0.85</v>
      </c>
      <c r="C17" s="7" t="s">
        <v>28</v>
      </c>
    </row>
    <row r="19" spans="1:7" ht="15" customHeight="1" x14ac:dyDescent="0.2">
      <c r="A19" s="12" t="s">
        <v>230</v>
      </c>
    </row>
    <row r="20" spans="1:7" ht="15" customHeight="1" x14ac:dyDescent="0.2">
      <c r="A20" s="13" t="s">
        <v>231</v>
      </c>
      <c r="B20" s="13" t="s">
        <v>232</v>
      </c>
      <c r="C20" s="13" t="s">
        <v>131</v>
      </c>
    </row>
    <row r="21" spans="1:7" ht="15" customHeight="1" x14ac:dyDescent="0.2">
      <c r="A21" s="6" t="s">
        <v>233</v>
      </c>
      <c r="B21" s="15">
        <v>129420</v>
      </c>
      <c r="C21" s="7" t="s">
        <v>27</v>
      </c>
    </row>
    <row r="22" spans="1:7" ht="15" customHeight="1" x14ac:dyDescent="0.2">
      <c r="A22" s="6" t="s">
        <v>234</v>
      </c>
      <c r="B22" s="15">
        <v>21786</v>
      </c>
      <c r="C22" s="7" t="s">
        <v>27</v>
      </c>
    </row>
    <row r="24" spans="1:7" ht="15" customHeight="1" x14ac:dyDescent="0.2">
      <c r="A24" s="12" t="s">
        <v>134</v>
      </c>
    </row>
    <row r="25" spans="1:7" ht="15" customHeight="1" x14ac:dyDescent="0.2">
      <c r="A25" s="13" t="s">
        <v>135</v>
      </c>
      <c r="B25" s="13" t="s">
        <v>136</v>
      </c>
      <c r="C25" s="13" t="s">
        <v>137</v>
      </c>
      <c r="D25" s="13" t="s">
        <v>138</v>
      </c>
      <c r="E25" s="13" t="s">
        <v>139</v>
      </c>
      <c r="F25" s="13" t="s">
        <v>140</v>
      </c>
      <c r="G25" s="13" t="s">
        <v>141</v>
      </c>
    </row>
    <row r="26" spans="1:7" ht="15" customHeight="1" x14ac:dyDescent="0.2">
      <c r="A26" s="6" t="s">
        <v>235</v>
      </c>
      <c r="B26" s="18">
        <f>ROUND(B12,3)</f>
        <v>0.495</v>
      </c>
      <c r="C26" s="6" t="s">
        <v>236</v>
      </c>
      <c r="D26" s="6" t="s">
        <v>237</v>
      </c>
      <c r="E26" s="16">
        <v>0.495</v>
      </c>
      <c r="F26" s="6" t="str">
        <f>IF(ABS(B26-E26)&lt;=0.0015,"Matches","Differs")</f>
        <v>Matches</v>
      </c>
      <c r="G26" s="6" t="s">
        <v>238</v>
      </c>
    </row>
    <row r="27" spans="1:7" ht="15" customHeight="1" x14ac:dyDescent="0.2">
      <c r="A27" s="6" t="s">
        <v>239</v>
      </c>
      <c r="B27" s="19">
        <f>(B16-B12)*100</f>
        <v>25.490000000000002</v>
      </c>
      <c r="C27" s="6" t="s">
        <v>240</v>
      </c>
      <c r="D27" s="6"/>
      <c r="E27" s="6"/>
      <c r="F27" s="6" t="s">
        <v>162</v>
      </c>
      <c r="G27" s="6" t="s">
        <v>212</v>
      </c>
    </row>
    <row r="28" spans="1:7" ht="15" customHeight="1" x14ac:dyDescent="0.2">
      <c r="A28" s="6" t="s">
        <v>241</v>
      </c>
      <c r="B28" s="18">
        <f>B9</f>
        <v>0.5585</v>
      </c>
      <c r="C28" s="6" t="s">
        <v>199</v>
      </c>
      <c r="D28" s="6" t="s">
        <v>242</v>
      </c>
      <c r="E28" s="16">
        <v>0.5585</v>
      </c>
      <c r="F28" s="6" t="str">
        <f>IF(ABS(B28-E28)&lt;=0.0015,"Matches","Differs")</f>
        <v>Matches</v>
      </c>
      <c r="G28" s="6" t="s">
        <v>243</v>
      </c>
    </row>
    <row r="29" spans="1:7" ht="15" customHeight="1" x14ac:dyDescent="0.2">
      <c r="A29" s="6" t="s">
        <v>244</v>
      </c>
      <c r="B29" s="18">
        <f>B10</f>
        <v>8.09E-2</v>
      </c>
      <c r="C29" s="6" t="s">
        <v>199</v>
      </c>
      <c r="D29" s="6" t="s">
        <v>245</v>
      </c>
      <c r="E29" s="16">
        <v>8.09E-2</v>
      </c>
      <c r="F29" s="6" t="str">
        <f>IF(ABS(B29-E29)&lt;=0.0015,"Matches","Differs")</f>
        <v>Matches</v>
      </c>
      <c r="G29" s="6" t="s">
        <v>243</v>
      </c>
    </row>
    <row r="30" spans="1:7" ht="15" customHeight="1" x14ac:dyDescent="0.2">
      <c r="A30" s="6" t="s">
        <v>246</v>
      </c>
      <c r="B30" s="18">
        <f>B22/B21</f>
        <v>0.16833565136764025</v>
      </c>
      <c r="C30" s="6" t="s">
        <v>247</v>
      </c>
      <c r="D30" s="6"/>
      <c r="E30" s="6"/>
      <c r="F30" s="6" t="s">
        <v>162</v>
      </c>
      <c r="G30" s="6" t="s">
        <v>212</v>
      </c>
    </row>
  </sheetData>
  <mergeCells count="4">
    <mergeCell ref="B2:H2"/>
    <mergeCell ref="B3:H3"/>
    <mergeCell ref="B4:H4"/>
    <mergeCell ref="B5:H5"/>
  </mergeCells>
  <hyperlinks>
    <hyperlink ref="H1" location="'Contents'!A1" display="Back to Contents" xr:uid="{00000000-0004-0000-0300-000000000000}"/>
    <hyperlink ref="C9" r:id="rId1" xr:uid="{00000000-0004-0000-0300-000001000000}"/>
    <hyperlink ref="C10" r:id="rId2" xr:uid="{00000000-0004-0000-0300-000002000000}"/>
    <hyperlink ref="C11" r:id="rId3" xr:uid="{00000000-0004-0000-0300-000003000000}"/>
    <hyperlink ref="C12" r:id="rId4" xr:uid="{00000000-0004-0000-0300-000004000000}"/>
    <hyperlink ref="C16" r:id="rId5" xr:uid="{00000000-0004-0000-0300-000005000000}"/>
    <hyperlink ref="C17" r:id="rId6" xr:uid="{00000000-0004-0000-0300-000006000000}"/>
    <hyperlink ref="C21" r:id="rId7" xr:uid="{00000000-0004-0000-0300-000007000000}"/>
    <hyperlink ref="C22" r:id="rId8" xr:uid="{00000000-0004-0000-0300-000008000000}"/>
  </hyperlink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zoomScaleNormal="100" workbookViewId="0"/>
  </sheetViews>
  <sheetFormatPr baseColWidth="10" defaultColWidth="8.6640625" defaultRowHeight="15" x14ac:dyDescent="0.2"/>
  <cols>
    <col min="1" max="1" width="34" customWidth="1"/>
    <col min="2" max="2" width="18" customWidth="1"/>
    <col min="3" max="4" width="60" customWidth="1"/>
    <col min="5" max="5" width="14" customWidth="1"/>
    <col min="6" max="6" width="16" customWidth="1"/>
    <col min="7" max="7" width="22" customWidth="1"/>
    <col min="8" max="8" width="20" customWidth="1"/>
  </cols>
  <sheetData>
    <row r="1" spans="1:8" ht="16.5" customHeight="1" x14ac:dyDescent="0.2">
      <c r="A1" s="9" t="s">
        <v>248</v>
      </c>
      <c r="H1" s="10" t="s">
        <v>120</v>
      </c>
    </row>
    <row r="2" spans="1:8" ht="45" customHeight="1" x14ac:dyDescent="0.2">
      <c r="A2" s="11" t="s">
        <v>5</v>
      </c>
      <c r="B2" s="1" t="s">
        <v>32</v>
      </c>
      <c r="C2" s="1"/>
      <c r="D2" s="1"/>
      <c r="E2" s="1"/>
      <c r="F2" s="1"/>
      <c r="G2" s="1"/>
      <c r="H2" s="1"/>
    </row>
    <row r="3" spans="1:8" ht="24" customHeight="1" x14ac:dyDescent="0.2">
      <c r="A3" s="11" t="s">
        <v>121</v>
      </c>
      <c r="B3" s="1" t="s">
        <v>249</v>
      </c>
      <c r="C3" s="1"/>
      <c r="D3" s="1"/>
      <c r="E3" s="1"/>
      <c r="F3" s="1"/>
      <c r="G3" s="1"/>
      <c r="H3" s="1"/>
    </row>
    <row r="4" spans="1:8" ht="45" customHeight="1" x14ac:dyDescent="0.2">
      <c r="A4" s="11" t="s">
        <v>123</v>
      </c>
      <c r="B4" s="1" t="s">
        <v>250</v>
      </c>
      <c r="C4" s="1"/>
      <c r="D4" s="1"/>
      <c r="E4" s="1"/>
      <c r="F4" s="1"/>
      <c r="G4" s="1"/>
      <c r="H4" s="1"/>
    </row>
    <row r="5" spans="1:8" ht="24" customHeight="1" x14ac:dyDescent="0.2">
      <c r="A5" s="11" t="s">
        <v>124</v>
      </c>
      <c r="B5" s="1" t="s">
        <v>173</v>
      </c>
      <c r="C5" s="1"/>
      <c r="D5" s="1"/>
      <c r="E5" s="1"/>
      <c r="F5" s="1"/>
      <c r="G5" s="1"/>
      <c r="H5" s="1"/>
    </row>
    <row r="7" spans="1:8" ht="15" customHeight="1" x14ac:dyDescent="0.2">
      <c r="A7" s="12" t="s">
        <v>251</v>
      </c>
    </row>
    <row r="8" spans="1:8" ht="15" customHeight="1" x14ac:dyDescent="0.2">
      <c r="A8" s="13" t="s">
        <v>231</v>
      </c>
      <c r="B8" s="13" t="s">
        <v>252</v>
      </c>
      <c r="C8" s="13" t="s">
        <v>131</v>
      </c>
    </row>
    <row r="9" spans="1:8" ht="15" customHeight="1" x14ac:dyDescent="0.2">
      <c r="A9" s="6" t="s">
        <v>253</v>
      </c>
      <c r="B9" s="20">
        <v>7540252896</v>
      </c>
      <c r="C9" s="7" t="s">
        <v>27</v>
      </c>
    </row>
    <row r="10" spans="1:8" ht="15" customHeight="1" x14ac:dyDescent="0.2">
      <c r="A10" s="6" t="s">
        <v>254</v>
      </c>
      <c r="B10" s="20">
        <v>12567482818</v>
      </c>
      <c r="C10" s="7" t="s">
        <v>27</v>
      </c>
    </row>
    <row r="12" spans="1:8" ht="15" customHeight="1" x14ac:dyDescent="0.2">
      <c r="A12" s="12" t="s">
        <v>255</v>
      </c>
    </row>
    <row r="13" spans="1:8" ht="15" customHeight="1" x14ac:dyDescent="0.2">
      <c r="A13" s="13" t="s">
        <v>231</v>
      </c>
      <c r="B13" s="13" t="s">
        <v>256</v>
      </c>
      <c r="C13" s="13" t="s">
        <v>257</v>
      </c>
      <c r="D13" s="13" t="s">
        <v>131</v>
      </c>
    </row>
    <row r="14" spans="1:8" ht="25.5" customHeight="1" x14ac:dyDescent="0.2">
      <c r="A14" s="6" t="s">
        <v>258</v>
      </c>
      <c r="B14" s="20">
        <v>5128242232</v>
      </c>
      <c r="C14" s="20">
        <v>4495085681</v>
      </c>
      <c r="D14" s="7" t="s">
        <v>33</v>
      </c>
    </row>
    <row r="15" spans="1:8" ht="25.5" customHeight="1" x14ac:dyDescent="0.2">
      <c r="A15" s="6" t="s">
        <v>259</v>
      </c>
      <c r="B15" s="20">
        <v>780050637</v>
      </c>
      <c r="C15" s="20">
        <v>660911783</v>
      </c>
      <c r="D15" s="7" t="s">
        <v>33</v>
      </c>
    </row>
    <row r="17" spans="1:8" ht="15" customHeight="1" x14ac:dyDescent="0.2">
      <c r="A17" s="12" t="s">
        <v>134</v>
      </c>
    </row>
    <row r="18" spans="1:8" ht="15" customHeight="1" x14ac:dyDescent="0.2">
      <c r="A18" s="13" t="s">
        <v>135</v>
      </c>
      <c r="B18" s="13" t="s">
        <v>136</v>
      </c>
      <c r="C18" s="13" t="s">
        <v>137</v>
      </c>
      <c r="D18" s="13" t="s">
        <v>138</v>
      </c>
      <c r="E18" s="13" t="s">
        <v>139</v>
      </c>
      <c r="F18" s="13" t="s">
        <v>140</v>
      </c>
      <c r="G18" s="13" t="s">
        <v>141</v>
      </c>
    </row>
    <row r="19" spans="1:8" ht="15" customHeight="1" x14ac:dyDescent="0.2">
      <c r="A19" s="6" t="s">
        <v>260</v>
      </c>
      <c r="B19" s="21">
        <f>B14+B15</f>
        <v>5908292869</v>
      </c>
      <c r="C19" s="6" t="s">
        <v>261</v>
      </c>
      <c r="D19" s="6"/>
      <c r="E19" s="6"/>
      <c r="F19" s="6" t="s">
        <v>162</v>
      </c>
      <c r="G19" s="6" t="s">
        <v>262</v>
      </c>
    </row>
    <row r="20" spans="1:8" ht="15" customHeight="1" x14ac:dyDescent="0.2">
      <c r="A20" s="6" t="s">
        <v>263</v>
      </c>
      <c r="B20" s="22">
        <f>B19/10^9</f>
        <v>5.9082928690000003</v>
      </c>
      <c r="C20" s="6" t="s">
        <v>264</v>
      </c>
      <c r="D20" s="6" t="s">
        <v>265</v>
      </c>
      <c r="E20" s="23">
        <v>5.91</v>
      </c>
      <c r="F20" s="6" t="str">
        <f>IF(ABS(B20-E20)&lt;=0.006,"Matches","Differs")</f>
        <v>Matches</v>
      </c>
      <c r="G20" s="6" t="s">
        <v>266</v>
      </c>
    </row>
    <row r="21" spans="1:8" ht="15" customHeight="1" x14ac:dyDescent="0.2">
      <c r="A21" s="6" t="s">
        <v>267</v>
      </c>
      <c r="B21" s="22">
        <f>B9/10^9</f>
        <v>7.5402528960000001</v>
      </c>
      <c r="C21" s="6" t="s">
        <v>264</v>
      </c>
      <c r="D21" s="6" t="s">
        <v>268</v>
      </c>
      <c r="E21" s="23">
        <v>7.54</v>
      </c>
      <c r="F21" s="6" t="str">
        <f>IF(ABS(B21-E21)&lt;=0.006,"Matches","Differs")</f>
        <v>Matches</v>
      </c>
      <c r="G21" s="6" t="s">
        <v>269</v>
      </c>
    </row>
    <row r="22" spans="1:8" ht="15" customHeight="1" x14ac:dyDescent="0.2">
      <c r="A22" s="6" t="s">
        <v>270</v>
      </c>
      <c r="B22" s="22">
        <f>B21</f>
        <v>7.5402528960000001</v>
      </c>
      <c r="C22" s="6" t="s">
        <v>271</v>
      </c>
      <c r="D22" s="6" t="s">
        <v>272</v>
      </c>
      <c r="E22" s="23">
        <v>7.54</v>
      </c>
      <c r="F22" s="6" t="str">
        <f>IF(ABS(B22-E22)&lt;=0.006,"Matches","Differs")</f>
        <v>Matches</v>
      </c>
      <c r="G22" s="6" t="s">
        <v>273</v>
      </c>
    </row>
    <row r="23" spans="1:8" ht="15" customHeight="1" x14ac:dyDescent="0.2">
      <c r="A23" s="6" t="s">
        <v>274</v>
      </c>
      <c r="B23" s="18">
        <f>ROUND(B19/B9,2)</f>
        <v>0.78</v>
      </c>
      <c r="C23" s="6" t="s">
        <v>275</v>
      </c>
      <c r="D23" s="6" t="s">
        <v>276</v>
      </c>
      <c r="E23" s="16">
        <v>0.78</v>
      </c>
      <c r="F23" s="6" t="str">
        <f>IF(ABS(B23-E23)&lt;=0.0015,"Matches","Differs")</f>
        <v>Matches</v>
      </c>
      <c r="G23" s="6" t="s">
        <v>269</v>
      </c>
    </row>
    <row r="24" spans="1:8" ht="15" customHeight="1" x14ac:dyDescent="0.2">
      <c r="A24" s="6" t="s">
        <v>277</v>
      </c>
      <c r="B24" s="22">
        <f>(B9-B19)/10^9</f>
        <v>1.6319600270000001</v>
      </c>
      <c r="C24" s="6" t="s">
        <v>278</v>
      </c>
      <c r="D24" s="6" t="s">
        <v>279</v>
      </c>
      <c r="E24" s="6"/>
      <c r="F24" s="6" t="s">
        <v>162</v>
      </c>
      <c r="G24" s="6" t="s">
        <v>280</v>
      </c>
    </row>
    <row r="25" spans="1:8" ht="15" customHeight="1" x14ac:dyDescent="0.2">
      <c r="A25" s="6" t="s">
        <v>281</v>
      </c>
      <c r="B25" s="22">
        <f>B10/10^9</f>
        <v>12.567482818</v>
      </c>
      <c r="C25" s="6" t="s">
        <v>264</v>
      </c>
      <c r="D25" s="6" t="s">
        <v>282</v>
      </c>
      <c r="E25" s="23">
        <v>12.57</v>
      </c>
      <c r="F25" s="6" t="str">
        <f>IF(ABS(B25-E25)&lt;=0.006,"Matches","Differs")</f>
        <v>Matches</v>
      </c>
      <c r="G25" s="6" t="s">
        <v>283</v>
      </c>
    </row>
    <row r="26" spans="1:8" ht="15" customHeight="1" x14ac:dyDescent="0.2">
      <c r="A26" s="6" t="s">
        <v>284</v>
      </c>
      <c r="B26" s="22">
        <f>ROUND((B10-B9)/10^9,0)</f>
        <v>5</v>
      </c>
      <c r="C26" s="6" t="s">
        <v>285</v>
      </c>
      <c r="D26" s="6" t="s">
        <v>286</v>
      </c>
      <c r="E26" s="23">
        <v>5</v>
      </c>
      <c r="F26" s="6" t="str">
        <f>IF(ABS(B26-E26)&lt;=0.006,"Matches","Differs")</f>
        <v>Matches</v>
      </c>
      <c r="G26" s="6" t="s">
        <v>280</v>
      </c>
    </row>
    <row r="27" spans="1:8" ht="15" customHeight="1" x14ac:dyDescent="0.2">
      <c r="A27" s="6" t="s">
        <v>287</v>
      </c>
      <c r="B27" s="24">
        <f>B10/(B9-B19)</f>
        <v>7.7008521103930203</v>
      </c>
      <c r="C27" s="6" t="s">
        <v>288</v>
      </c>
      <c r="D27" s="6"/>
      <c r="E27" s="6"/>
      <c r="F27" s="6" t="s">
        <v>162</v>
      </c>
      <c r="G27" s="6" t="s">
        <v>212</v>
      </c>
    </row>
    <row r="29" spans="1:8" ht="15" customHeight="1" x14ac:dyDescent="0.2">
      <c r="A29" s="12" t="s">
        <v>167</v>
      </c>
    </row>
    <row r="30" spans="1:8" ht="45" customHeight="1" x14ac:dyDescent="0.2">
      <c r="A30" s="1" t="s">
        <v>289</v>
      </c>
      <c r="B30" s="1"/>
      <c r="C30" s="1"/>
      <c r="D30" s="1"/>
      <c r="E30" s="1"/>
      <c r="F30" s="1"/>
      <c r="G30" s="1"/>
      <c r="H30" s="1"/>
    </row>
    <row r="31" spans="1:8" ht="45" customHeight="1" x14ac:dyDescent="0.2">
      <c r="A31" s="1" t="s">
        <v>290</v>
      </c>
      <c r="B31" s="1"/>
      <c r="C31" s="1"/>
      <c r="D31" s="1"/>
      <c r="E31" s="1"/>
      <c r="F31" s="1"/>
      <c r="G31" s="1"/>
      <c r="H31" s="1"/>
    </row>
  </sheetData>
  <mergeCells count="6">
    <mergeCell ref="A31:H31"/>
    <mergeCell ref="B2:H2"/>
    <mergeCell ref="B3:H3"/>
    <mergeCell ref="B4:H4"/>
    <mergeCell ref="B5:H5"/>
    <mergeCell ref="A30:H30"/>
  </mergeCells>
  <hyperlinks>
    <hyperlink ref="H1" location="'Contents'!A1" display="Back to Contents" xr:uid="{00000000-0004-0000-0400-000000000000}"/>
    <hyperlink ref="C9" r:id="rId1" xr:uid="{00000000-0004-0000-0400-000001000000}"/>
    <hyperlink ref="C10" r:id="rId2" xr:uid="{00000000-0004-0000-0400-000002000000}"/>
    <hyperlink ref="D14" r:id="rId3" xr:uid="{00000000-0004-0000-0400-000003000000}"/>
    <hyperlink ref="D15" r:id="rId4" xr:uid="{00000000-0004-0000-0400-000004000000}"/>
  </hyperlink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2"/>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30" customWidth="1"/>
    <col min="5" max="5" width="60" customWidth="1"/>
    <col min="6" max="6" width="16" customWidth="1"/>
    <col min="7" max="7" width="22" customWidth="1"/>
    <col min="8" max="8" width="20" customWidth="1"/>
  </cols>
  <sheetData>
    <row r="1" spans="1:8" ht="16.5" customHeight="1" x14ac:dyDescent="0.2">
      <c r="A1" s="9" t="s">
        <v>291</v>
      </c>
      <c r="H1" s="10" t="s">
        <v>120</v>
      </c>
    </row>
    <row r="2" spans="1:8" ht="24" customHeight="1" x14ac:dyDescent="0.2">
      <c r="A2" s="11" t="s">
        <v>5</v>
      </c>
      <c r="B2" s="1" t="s">
        <v>37</v>
      </c>
      <c r="C2" s="1"/>
      <c r="D2" s="1"/>
      <c r="E2" s="1"/>
      <c r="F2" s="1"/>
      <c r="G2" s="1"/>
      <c r="H2" s="1"/>
    </row>
    <row r="3" spans="1:8" ht="24" customHeight="1" x14ac:dyDescent="0.2">
      <c r="A3" s="11" t="s">
        <v>121</v>
      </c>
      <c r="B3" s="1" t="s">
        <v>292</v>
      </c>
      <c r="C3" s="1"/>
      <c r="D3" s="1"/>
      <c r="E3" s="1"/>
      <c r="F3" s="1"/>
      <c r="G3" s="1"/>
      <c r="H3" s="1"/>
    </row>
    <row r="4" spans="1:8" ht="24" customHeight="1" x14ac:dyDescent="0.2">
      <c r="A4" s="11" t="s">
        <v>123</v>
      </c>
      <c r="B4" s="1" t="s">
        <v>38</v>
      </c>
      <c r="C4" s="1"/>
      <c r="D4" s="1"/>
      <c r="E4" s="1"/>
      <c r="F4" s="1"/>
      <c r="G4" s="1"/>
      <c r="H4" s="1"/>
    </row>
    <row r="5" spans="1:8" ht="24" customHeight="1" x14ac:dyDescent="0.2">
      <c r="A5" s="11" t="s">
        <v>124</v>
      </c>
      <c r="B5" s="1" t="s">
        <v>173</v>
      </c>
      <c r="C5" s="1"/>
      <c r="D5" s="1"/>
      <c r="E5" s="1"/>
      <c r="F5" s="1"/>
      <c r="G5" s="1"/>
      <c r="H5" s="1"/>
    </row>
    <row r="7" spans="1:8" ht="15" customHeight="1" x14ac:dyDescent="0.2">
      <c r="A7" s="12" t="s">
        <v>293</v>
      </c>
    </row>
    <row r="8" spans="1:8" ht="15" customHeight="1" x14ac:dyDescent="0.2">
      <c r="A8" s="13" t="s">
        <v>294</v>
      </c>
      <c r="B8" s="13" t="s">
        <v>295</v>
      </c>
      <c r="C8" s="13" t="s">
        <v>296</v>
      </c>
      <c r="D8" s="13" t="s">
        <v>297</v>
      </c>
      <c r="E8" s="13" t="s">
        <v>131</v>
      </c>
    </row>
    <row r="9" spans="1:8" ht="15" customHeight="1" x14ac:dyDescent="0.2">
      <c r="A9" s="6" t="s">
        <v>298</v>
      </c>
      <c r="B9" s="15">
        <v>11</v>
      </c>
      <c r="C9" s="15">
        <v>7</v>
      </c>
      <c r="D9" s="15">
        <v>4</v>
      </c>
      <c r="E9" s="7" t="s">
        <v>38</v>
      </c>
    </row>
    <row r="10" spans="1:8" ht="15" customHeight="1" x14ac:dyDescent="0.2">
      <c r="A10" s="6" t="s">
        <v>299</v>
      </c>
      <c r="B10" s="15">
        <v>16</v>
      </c>
      <c r="C10" s="15">
        <v>12</v>
      </c>
      <c r="D10" s="15">
        <v>4</v>
      </c>
      <c r="E10" s="7" t="s">
        <v>38</v>
      </c>
    </row>
    <row r="11" spans="1:8" ht="15" customHeight="1" x14ac:dyDescent="0.2">
      <c r="A11" s="6" t="s">
        <v>300</v>
      </c>
      <c r="B11" s="15">
        <v>7</v>
      </c>
      <c r="C11" s="15">
        <v>5</v>
      </c>
      <c r="D11" s="15">
        <v>2</v>
      </c>
      <c r="E11" s="7" t="s">
        <v>38</v>
      </c>
    </row>
    <row r="12" spans="1:8" ht="15" customHeight="1" x14ac:dyDescent="0.2">
      <c r="A12" s="6" t="s">
        <v>301</v>
      </c>
      <c r="B12" s="15">
        <v>3</v>
      </c>
      <c r="C12" s="15">
        <v>2</v>
      </c>
      <c r="D12" s="15">
        <v>1</v>
      </c>
      <c r="E12" s="7" t="s">
        <v>38</v>
      </c>
    </row>
    <row r="13" spans="1:8" ht="15" customHeight="1" x14ac:dyDescent="0.2">
      <c r="A13" s="6" t="s">
        <v>302</v>
      </c>
      <c r="B13" s="15">
        <v>1</v>
      </c>
      <c r="C13" s="15">
        <v>0</v>
      </c>
      <c r="D13" s="15">
        <v>1</v>
      </c>
      <c r="E13" s="7" t="s">
        <v>38</v>
      </c>
    </row>
    <row r="15" spans="1:8" ht="15" customHeight="1" x14ac:dyDescent="0.2">
      <c r="A15" s="12" t="s">
        <v>134</v>
      </c>
    </row>
    <row r="16" spans="1:8" ht="15" customHeight="1" x14ac:dyDescent="0.2">
      <c r="A16" s="13" t="s">
        <v>135</v>
      </c>
      <c r="B16" s="13" t="s">
        <v>136</v>
      </c>
      <c r="C16" s="13" t="s">
        <v>137</v>
      </c>
      <c r="D16" s="13" t="s">
        <v>138</v>
      </c>
      <c r="E16" s="13" t="s">
        <v>139</v>
      </c>
      <c r="F16" s="13" t="s">
        <v>140</v>
      </c>
      <c r="G16" s="13" t="s">
        <v>141</v>
      </c>
    </row>
    <row r="17" spans="1:7" ht="15" customHeight="1" x14ac:dyDescent="0.2">
      <c r="A17" s="6" t="s">
        <v>303</v>
      </c>
      <c r="B17" s="18">
        <f>D9/B9</f>
        <v>0.36363636363636365</v>
      </c>
      <c r="C17" s="6" t="s">
        <v>304</v>
      </c>
      <c r="D17" s="6" t="s">
        <v>305</v>
      </c>
      <c r="E17" s="6"/>
      <c r="F17" s="6" t="s">
        <v>162</v>
      </c>
      <c r="G17" s="6" t="s">
        <v>306</v>
      </c>
    </row>
    <row r="18" spans="1:7" ht="15" customHeight="1" x14ac:dyDescent="0.2">
      <c r="A18" s="6" t="s">
        <v>307</v>
      </c>
      <c r="B18" s="18">
        <f>D10/B10</f>
        <v>0.25</v>
      </c>
      <c r="C18" s="6" t="s">
        <v>304</v>
      </c>
      <c r="D18" s="6" t="s">
        <v>308</v>
      </c>
      <c r="E18" s="6"/>
      <c r="F18" s="6" t="s">
        <v>162</v>
      </c>
      <c r="G18" s="6" t="s">
        <v>306</v>
      </c>
    </row>
    <row r="19" spans="1:7" ht="15" customHeight="1" x14ac:dyDescent="0.2">
      <c r="A19" s="6" t="s">
        <v>309</v>
      </c>
      <c r="B19" s="18">
        <f>D11/B11</f>
        <v>0.2857142857142857</v>
      </c>
      <c r="C19" s="6" t="s">
        <v>304</v>
      </c>
      <c r="D19" s="6" t="s">
        <v>310</v>
      </c>
      <c r="E19" s="6"/>
      <c r="F19" s="6" t="s">
        <v>162</v>
      </c>
      <c r="G19" s="6" t="s">
        <v>306</v>
      </c>
    </row>
    <row r="20" spans="1:7" ht="15" customHeight="1" x14ac:dyDescent="0.2">
      <c r="A20" s="6" t="s">
        <v>311</v>
      </c>
      <c r="B20" s="18">
        <f>D12/B12</f>
        <v>0.33333333333333331</v>
      </c>
      <c r="C20" s="6" t="s">
        <v>304</v>
      </c>
      <c r="D20" s="6" t="s">
        <v>312</v>
      </c>
      <c r="E20" s="6"/>
      <c r="F20" s="6" t="s">
        <v>162</v>
      </c>
      <c r="G20" s="6" t="s">
        <v>306</v>
      </c>
    </row>
    <row r="21" spans="1:7" ht="15" customHeight="1" x14ac:dyDescent="0.2">
      <c r="A21" s="6" t="s">
        <v>313</v>
      </c>
      <c r="B21" s="18">
        <f>SUM(D9:D11)/SUM(B9:B11)</f>
        <v>0.29411764705882354</v>
      </c>
      <c r="C21" s="6" t="s">
        <v>314</v>
      </c>
      <c r="D21" s="6"/>
      <c r="E21" s="6"/>
      <c r="F21" s="6" t="s">
        <v>162</v>
      </c>
      <c r="G21" s="6" t="s">
        <v>212</v>
      </c>
    </row>
    <row r="22" spans="1:7" ht="15" customHeight="1" x14ac:dyDescent="0.2">
      <c r="A22" s="6" t="s">
        <v>315</v>
      </c>
      <c r="B22" s="17">
        <f>IF(SUMPRODUCT((C9:C13)+(D9:D13)-(B9:B13))=0,1,0)</f>
        <v>1</v>
      </c>
      <c r="C22" s="6" t="s">
        <v>316</v>
      </c>
      <c r="D22" s="6"/>
      <c r="E22" s="6"/>
      <c r="F22" s="6" t="s">
        <v>162</v>
      </c>
      <c r="G22" s="6" t="s">
        <v>262</v>
      </c>
    </row>
  </sheetData>
  <mergeCells count="4">
    <mergeCell ref="B2:H2"/>
    <mergeCell ref="B3:H3"/>
    <mergeCell ref="B4:H4"/>
    <mergeCell ref="B5:H5"/>
  </mergeCells>
  <hyperlinks>
    <hyperlink ref="H1" location="'Contents'!A1" display="Back to Contents" xr:uid="{00000000-0004-0000-0500-000000000000}"/>
    <hyperlink ref="E9" r:id="rId1" xr:uid="{00000000-0004-0000-0500-000001000000}"/>
    <hyperlink ref="E10" r:id="rId2" xr:uid="{00000000-0004-0000-0500-000002000000}"/>
    <hyperlink ref="E11" r:id="rId3" xr:uid="{00000000-0004-0000-0500-000003000000}"/>
    <hyperlink ref="E12" r:id="rId4" xr:uid="{00000000-0004-0000-0500-000004000000}"/>
    <hyperlink ref="E13" r:id="rId5" xr:uid="{00000000-0004-0000-0500-000005000000}"/>
  </hyperlink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6"/>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60" customWidth="1"/>
    <col min="5" max="5" width="14" customWidth="1"/>
    <col min="6" max="6" width="16" customWidth="1"/>
    <col min="7" max="7" width="22" customWidth="1"/>
    <col min="8" max="8" width="20" customWidth="1"/>
  </cols>
  <sheetData>
    <row r="1" spans="1:8" ht="16.5" customHeight="1" x14ac:dyDescent="0.2">
      <c r="A1" s="9" t="s">
        <v>317</v>
      </c>
      <c r="H1" s="10" t="s">
        <v>120</v>
      </c>
    </row>
    <row r="2" spans="1:8" ht="24" customHeight="1" x14ac:dyDescent="0.2">
      <c r="A2" s="11" t="s">
        <v>5</v>
      </c>
      <c r="B2" s="1" t="s">
        <v>42</v>
      </c>
      <c r="C2" s="1"/>
      <c r="D2" s="1"/>
      <c r="E2" s="1"/>
      <c r="F2" s="1"/>
      <c r="G2" s="1"/>
      <c r="H2" s="1"/>
    </row>
    <row r="3" spans="1:8" ht="24" customHeight="1" x14ac:dyDescent="0.2">
      <c r="A3" s="11" t="s">
        <v>121</v>
      </c>
      <c r="B3" s="1" t="s">
        <v>318</v>
      </c>
      <c r="C3" s="1"/>
      <c r="D3" s="1"/>
      <c r="E3" s="1"/>
      <c r="F3" s="1"/>
      <c r="G3" s="1"/>
      <c r="H3" s="1"/>
    </row>
    <row r="4" spans="1:8" ht="24" customHeight="1" x14ac:dyDescent="0.2">
      <c r="A4" s="11" t="s">
        <v>123</v>
      </c>
      <c r="B4" s="1" t="s">
        <v>43</v>
      </c>
      <c r="C4" s="1"/>
      <c r="D4" s="1"/>
      <c r="E4" s="1"/>
      <c r="F4" s="1"/>
      <c r="G4" s="1"/>
      <c r="H4" s="1"/>
    </row>
    <row r="5" spans="1:8" ht="24" customHeight="1" x14ac:dyDescent="0.2">
      <c r="A5" s="11" t="s">
        <v>124</v>
      </c>
      <c r="B5" s="1" t="s">
        <v>173</v>
      </c>
      <c r="C5" s="1"/>
      <c r="D5" s="1"/>
      <c r="E5" s="1"/>
      <c r="F5" s="1"/>
      <c r="G5" s="1"/>
      <c r="H5" s="1"/>
    </row>
    <row r="7" spans="1:8" ht="15" customHeight="1" x14ac:dyDescent="0.2">
      <c r="A7" s="12" t="s">
        <v>319</v>
      </c>
    </row>
    <row r="8" spans="1:8" ht="15" customHeight="1" x14ac:dyDescent="0.2">
      <c r="A8" s="13" t="s">
        <v>231</v>
      </c>
      <c r="B8" s="13" t="s">
        <v>320</v>
      </c>
      <c r="C8" s="13" t="s">
        <v>321</v>
      </c>
      <c r="D8" s="13" t="s">
        <v>131</v>
      </c>
    </row>
    <row r="9" spans="1:8" ht="15" customHeight="1" x14ac:dyDescent="0.2">
      <c r="A9" s="6" t="s">
        <v>322</v>
      </c>
      <c r="B9" s="6" t="s">
        <v>323</v>
      </c>
      <c r="C9" s="6" t="s">
        <v>324</v>
      </c>
      <c r="D9" s="7" t="s">
        <v>43</v>
      </c>
    </row>
    <row r="10" spans="1:8" ht="25.5" customHeight="1" x14ac:dyDescent="0.2">
      <c r="A10" s="6" t="s">
        <v>325</v>
      </c>
      <c r="B10" s="16">
        <v>0.2</v>
      </c>
      <c r="C10" s="6" t="s">
        <v>326</v>
      </c>
      <c r="D10" s="7" t="s">
        <v>43</v>
      </c>
    </row>
    <row r="11" spans="1:8" ht="25.5" customHeight="1" x14ac:dyDescent="0.2">
      <c r="A11" s="6" t="s">
        <v>327</v>
      </c>
      <c r="B11" s="6" t="s">
        <v>328</v>
      </c>
      <c r="C11" s="6" t="s">
        <v>329</v>
      </c>
      <c r="D11" s="7" t="s">
        <v>43</v>
      </c>
    </row>
    <row r="12" spans="1:8" ht="39" customHeight="1" x14ac:dyDescent="0.2">
      <c r="A12" s="6" t="s">
        <v>330</v>
      </c>
      <c r="B12" s="6" t="s">
        <v>331</v>
      </c>
      <c r="C12" s="6" t="s">
        <v>332</v>
      </c>
      <c r="D12" s="7" t="s">
        <v>43</v>
      </c>
    </row>
    <row r="15" spans="1:8" ht="15" customHeight="1" x14ac:dyDescent="0.2">
      <c r="A15" s="12" t="s">
        <v>167</v>
      </c>
    </row>
    <row r="16" spans="1:8" ht="45" customHeight="1" x14ac:dyDescent="0.2">
      <c r="A16" s="1" t="s">
        <v>333</v>
      </c>
      <c r="B16" s="1"/>
      <c r="C16" s="1"/>
      <c r="D16" s="1"/>
      <c r="E16" s="1"/>
      <c r="F16" s="1"/>
      <c r="G16" s="1"/>
      <c r="H16" s="1"/>
    </row>
  </sheetData>
  <mergeCells count="5">
    <mergeCell ref="B2:H2"/>
    <mergeCell ref="B3:H3"/>
    <mergeCell ref="B4:H4"/>
    <mergeCell ref="B5:H5"/>
    <mergeCell ref="A16:H16"/>
  </mergeCells>
  <hyperlinks>
    <hyperlink ref="H1" location="'Contents'!A1" display="Back to Contents" xr:uid="{00000000-0004-0000-0600-000000000000}"/>
    <hyperlink ref="D9" r:id="rId1" xr:uid="{00000000-0004-0000-0600-000001000000}"/>
    <hyperlink ref="D10" r:id="rId2" xr:uid="{00000000-0004-0000-0600-000002000000}"/>
    <hyperlink ref="D11" r:id="rId3" xr:uid="{00000000-0004-0000-0600-000003000000}"/>
    <hyperlink ref="D12" r:id="rId4" xr:uid="{00000000-0004-0000-0600-000004000000}"/>
  </hyperlink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6"/>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30" customWidth="1"/>
    <col min="5" max="5" width="14" customWidth="1"/>
    <col min="6" max="6" width="60" customWidth="1"/>
    <col min="7" max="7" width="22" customWidth="1"/>
    <col min="8" max="8" width="20" customWidth="1"/>
  </cols>
  <sheetData>
    <row r="1" spans="1:8" ht="16.5" customHeight="1" x14ac:dyDescent="0.2">
      <c r="A1" s="9" t="s">
        <v>334</v>
      </c>
      <c r="H1" s="10" t="s">
        <v>120</v>
      </c>
    </row>
    <row r="2" spans="1:8" ht="45" customHeight="1" x14ac:dyDescent="0.2">
      <c r="A2" s="11" t="s">
        <v>5</v>
      </c>
      <c r="B2" s="1" t="s">
        <v>47</v>
      </c>
      <c r="C2" s="1"/>
      <c r="D2" s="1"/>
      <c r="E2" s="1"/>
      <c r="F2" s="1"/>
      <c r="G2" s="1"/>
      <c r="H2" s="1"/>
    </row>
    <row r="3" spans="1:8" ht="24" customHeight="1" x14ac:dyDescent="0.2">
      <c r="A3" s="11" t="s">
        <v>121</v>
      </c>
      <c r="B3" s="1" t="s">
        <v>335</v>
      </c>
      <c r="C3" s="1"/>
      <c r="D3" s="1"/>
      <c r="E3" s="1"/>
      <c r="F3" s="1"/>
      <c r="G3" s="1"/>
      <c r="H3" s="1"/>
    </row>
    <row r="4" spans="1:8" ht="45" customHeight="1" x14ac:dyDescent="0.2">
      <c r="A4" s="11" t="s">
        <v>123</v>
      </c>
      <c r="B4" s="1" t="s">
        <v>336</v>
      </c>
      <c r="C4" s="1"/>
      <c r="D4" s="1"/>
      <c r="E4" s="1"/>
      <c r="F4" s="1"/>
      <c r="G4" s="1"/>
      <c r="H4" s="1"/>
    </row>
    <row r="5" spans="1:8" ht="24" customHeight="1" x14ac:dyDescent="0.2">
      <c r="A5" s="11" t="s">
        <v>124</v>
      </c>
      <c r="B5" s="1" t="s">
        <v>173</v>
      </c>
      <c r="C5" s="1"/>
      <c r="D5" s="1"/>
      <c r="E5" s="1"/>
      <c r="F5" s="1"/>
      <c r="G5" s="1"/>
      <c r="H5" s="1"/>
    </row>
    <row r="7" spans="1:8" ht="15" customHeight="1" x14ac:dyDescent="0.2">
      <c r="A7" s="12" t="s">
        <v>337</v>
      </c>
    </row>
    <row r="8" spans="1:8" ht="15" customHeight="1" x14ac:dyDescent="0.2">
      <c r="A8" s="13" t="s">
        <v>338</v>
      </c>
      <c r="B8" s="13" t="s">
        <v>339</v>
      </c>
      <c r="C8" s="13" t="s">
        <v>252</v>
      </c>
      <c r="D8" s="13" t="s">
        <v>5</v>
      </c>
      <c r="E8" s="13" t="s">
        <v>340</v>
      </c>
      <c r="F8" s="13" t="s">
        <v>131</v>
      </c>
    </row>
    <row r="9" spans="1:8" ht="51.75" customHeight="1" x14ac:dyDescent="0.2">
      <c r="A9" s="6" t="s">
        <v>341</v>
      </c>
      <c r="B9" s="6" t="s">
        <v>342</v>
      </c>
      <c r="C9" s="20">
        <v>145000000</v>
      </c>
      <c r="D9" s="6" t="s">
        <v>343</v>
      </c>
      <c r="E9" s="6" t="s">
        <v>344</v>
      </c>
      <c r="F9" s="7" t="s">
        <v>48</v>
      </c>
    </row>
    <row r="10" spans="1:8" ht="39" customHeight="1" x14ac:dyDescent="0.2">
      <c r="A10" s="6" t="s">
        <v>345</v>
      </c>
      <c r="B10" s="6" t="s">
        <v>342</v>
      </c>
      <c r="C10" s="20">
        <v>2000000000</v>
      </c>
      <c r="D10" s="6" t="s">
        <v>343</v>
      </c>
      <c r="E10" s="6" t="s">
        <v>346</v>
      </c>
      <c r="F10" s="7" t="s">
        <v>48</v>
      </c>
    </row>
    <row r="11" spans="1:8" ht="39" customHeight="1" x14ac:dyDescent="0.2">
      <c r="A11" s="6" t="s">
        <v>347</v>
      </c>
      <c r="B11" s="6" t="s">
        <v>348</v>
      </c>
      <c r="C11" s="20">
        <v>5090795176</v>
      </c>
      <c r="D11" s="6" t="s">
        <v>349</v>
      </c>
      <c r="E11" s="6" t="s">
        <v>350</v>
      </c>
      <c r="F11" s="7" t="s">
        <v>38</v>
      </c>
    </row>
    <row r="12" spans="1:8" ht="25.5" customHeight="1" x14ac:dyDescent="0.2">
      <c r="A12" s="6" t="s">
        <v>351</v>
      </c>
      <c r="B12" s="6" t="s">
        <v>342</v>
      </c>
      <c r="C12" s="20">
        <v>6800000000</v>
      </c>
      <c r="D12" s="6" t="s">
        <v>352</v>
      </c>
      <c r="E12" s="6" t="s">
        <v>353</v>
      </c>
      <c r="F12" s="7" t="s">
        <v>49</v>
      </c>
    </row>
    <row r="13" spans="1:8" ht="39" customHeight="1" x14ac:dyDescent="0.2">
      <c r="A13" s="6" t="s">
        <v>351</v>
      </c>
      <c r="B13" s="6" t="s">
        <v>354</v>
      </c>
      <c r="C13" s="20">
        <v>7300000000</v>
      </c>
      <c r="D13" s="6" t="s">
        <v>352</v>
      </c>
      <c r="E13" s="6" t="s">
        <v>355</v>
      </c>
      <c r="F13" s="7" t="s">
        <v>49</v>
      </c>
    </row>
    <row r="14" spans="1:8" ht="25.5" customHeight="1" x14ac:dyDescent="0.2">
      <c r="A14" s="6" t="s">
        <v>351</v>
      </c>
      <c r="B14" s="6" t="s">
        <v>356</v>
      </c>
      <c r="C14" s="20">
        <v>13000000000</v>
      </c>
      <c r="D14" s="6" t="s">
        <v>352</v>
      </c>
      <c r="E14" s="6" t="s">
        <v>357</v>
      </c>
      <c r="F14" s="7" t="s">
        <v>49</v>
      </c>
    </row>
    <row r="16" spans="1:8" ht="15" customHeight="1" x14ac:dyDescent="0.2">
      <c r="A16" s="12" t="s">
        <v>134</v>
      </c>
    </row>
    <row r="17" spans="1:8" ht="15" customHeight="1" x14ac:dyDescent="0.2">
      <c r="A17" s="13" t="s">
        <v>135</v>
      </c>
      <c r="B17" s="13" t="s">
        <v>136</v>
      </c>
      <c r="C17" s="13" t="s">
        <v>137</v>
      </c>
      <c r="D17" s="13" t="s">
        <v>138</v>
      </c>
      <c r="E17" s="13" t="s">
        <v>139</v>
      </c>
      <c r="F17" s="13" t="s">
        <v>140</v>
      </c>
      <c r="G17" s="13" t="s">
        <v>141</v>
      </c>
    </row>
    <row r="18" spans="1:8" ht="15" customHeight="1" x14ac:dyDescent="0.2">
      <c r="A18" s="6" t="s">
        <v>358</v>
      </c>
      <c r="B18" s="22">
        <f>(C12+C13)/10^9</f>
        <v>14.1</v>
      </c>
      <c r="C18" s="6" t="s">
        <v>359</v>
      </c>
      <c r="D18" s="6" t="s">
        <v>360</v>
      </c>
      <c r="E18" s="23">
        <v>14.1</v>
      </c>
      <c r="F18" s="6" t="str">
        <f>IF(ABS(B18-E18)&lt;=0.006,"Matches","Differs")</f>
        <v>Matches</v>
      </c>
      <c r="G18" s="6" t="s">
        <v>361</v>
      </c>
    </row>
    <row r="19" spans="1:8" ht="15" customHeight="1" x14ac:dyDescent="0.2">
      <c r="A19" s="6" t="s">
        <v>362</v>
      </c>
      <c r="B19" s="24">
        <f>13.1*10^9/C9</f>
        <v>90.34482758620689</v>
      </c>
      <c r="C19" s="6" t="s">
        <v>363</v>
      </c>
      <c r="D19" s="6"/>
      <c r="E19" s="6"/>
      <c r="F19" s="6" t="s">
        <v>162</v>
      </c>
      <c r="G19" s="6" t="s">
        <v>364</v>
      </c>
    </row>
    <row r="20" spans="1:8" ht="15" customHeight="1" x14ac:dyDescent="0.2">
      <c r="A20" s="6" t="s">
        <v>365</v>
      </c>
      <c r="B20" s="24">
        <f>B18*10^9/C9</f>
        <v>97.241379310344826</v>
      </c>
      <c r="C20" s="6" t="s">
        <v>366</v>
      </c>
      <c r="D20" s="6"/>
      <c r="E20" s="6"/>
      <c r="F20" s="6" t="s">
        <v>162</v>
      </c>
      <c r="G20" s="6" t="s">
        <v>262</v>
      </c>
    </row>
    <row r="21" spans="1:8" ht="15" customHeight="1" x14ac:dyDescent="0.2">
      <c r="A21" s="6" t="s">
        <v>367</v>
      </c>
      <c r="B21" s="22">
        <f>C9/10^9</f>
        <v>0.14499999999999999</v>
      </c>
      <c r="C21" s="6" t="s">
        <v>264</v>
      </c>
      <c r="D21" s="6" t="s">
        <v>368</v>
      </c>
      <c r="E21" s="6"/>
      <c r="F21" s="6" t="s">
        <v>162</v>
      </c>
      <c r="G21" s="6" t="s">
        <v>369</v>
      </c>
    </row>
    <row r="22" spans="1:8" ht="15" customHeight="1" x14ac:dyDescent="0.2">
      <c r="A22" s="6" t="s">
        <v>370</v>
      </c>
      <c r="B22" s="22">
        <f>C11/10^9</f>
        <v>5.0907951760000003</v>
      </c>
      <c r="C22" s="6" t="s">
        <v>264</v>
      </c>
      <c r="D22" s="6" t="s">
        <v>368</v>
      </c>
      <c r="E22" s="6"/>
      <c r="F22" s="6" t="s">
        <v>162</v>
      </c>
      <c r="G22" s="6" t="s">
        <v>369</v>
      </c>
    </row>
    <row r="24" spans="1:8" ht="15" customHeight="1" x14ac:dyDescent="0.2">
      <c r="A24" s="12" t="s">
        <v>167</v>
      </c>
    </row>
    <row r="25" spans="1:8" ht="45" customHeight="1" x14ac:dyDescent="0.2">
      <c r="A25" s="1" t="s">
        <v>371</v>
      </c>
      <c r="B25" s="1"/>
      <c r="C25" s="1"/>
      <c r="D25" s="1"/>
      <c r="E25" s="1"/>
      <c r="F25" s="1"/>
      <c r="G25" s="1"/>
      <c r="H25" s="1"/>
    </row>
    <row r="26" spans="1:8" ht="45" customHeight="1" x14ac:dyDescent="0.2">
      <c r="A26" s="1" t="s">
        <v>372</v>
      </c>
      <c r="B26" s="1"/>
      <c r="C26" s="1"/>
      <c r="D26" s="1"/>
      <c r="E26" s="1"/>
      <c r="F26" s="1"/>
      <c r="G26" s="1"/>
      <c r="H26" s="1"/>
    </row>
  </sheetData>
  <mergeCells count="6">
    <mergeCell ref="A26:H26"/>
    <mergeCell ref="B2:H2"/>
    <mergeCell ref="B3:H3"/>
    <mergeCell ref="B4:H4"/>
    <mergeCell ref="B5:H5"/>
    <mergeCell ref="A25:H25"/>
  </mergeCells>
  <hyperlinks>
    <hyperlink ref="H1" location="'Contents'!A1" display="Back to Contents" xr:uid="{00000000-0004-0000-0700-000000000000}"/>
    <hyperlink ref="F9" r:id="rId1" xr:uid="{00000000-0004-0000-0700-000001000000}"/>
    <hyperlink ref="F10" r:id="rId2" xr:uid="{00000000-0004-0000-0700-000002000000}"/>
    <hyperlink ref="F11" r:id="rId3" xr:uid="{00000000-0004-0000-0700-000003000000}"/>
    <hyperlink ref="F12" r:id="rId4" xr:uid="{00000000-0004-0000-0700-000004000000}"/>
    <hyperlink ref="F13" r:id="rId5" xr:uid="{00000000-0004-0000-0700-000005000000}"/>
    <hyperlink ref="F14" r:id="rId6" xr:uid="{00000000-0004-0000-0700-000006000000}"/>
  </hyperlink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3"/>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30" customWidth="1"/>
    <col min="5" max="5" width="14" customWidth="1"/>
    <col min="6" max="6" width="16" customWidth="1"/>
    <col min="7" max="7" width="60" customWidth="1"/>
    <col min="8" max="8" width="20" customWidth="1"/>
  </cols>
  <sheetData>
    <row r="1" spans="1:8" ht="16.5" customHeight="1" x14ac:dyDescent="0.2">
      <c r="A1" s="9" t="s">
        <v>373</v>
      </c>
      <c r="H1" s="10" t="s">
        <v>120</v>
      </c>
    </row>
    <row r="2" spans="1:8" ht="45" customHeight="1" x14ac:dyDescent="0.2">
      <c r="A2" s="11" t="s">
        <v>5</v>
      </c>
      <c r="B2" s="1" t="s">
        <v>53</v>
      </c>
      <c r="C2" s="1"/>
      <c r="D2" s="1"/>
      <c r="E2" s="1"/>
      <c r="F2" s="1"/>
      <c r="G2" s="1"/>
      <c r="H2" s="1"/>
    </row>
    <row r="3" spans="1:8" ht="45" customHeight="1" x14ac:dyDescent="0.2">
      <c r="A3" s="11" t="s">
        <v>121</v>
      </c>
      <c r="B3" s="1" t="s">
        <v>374</v>
      </c>
      <c r="C3" s="1"/>
      <c r="D3" s="1"/>
      <c r="E3" s="1"/>
      <c r="F3" s="1"/>
      <c r="G3" s="1"/>
      <c r="H3" s="1"/>
    </row>
    <row r="4" spans="1:8" ht="45" customHeight="1" x14ac:dyDescent="0.2">
      <c r="A4" s="11" t="s">
        <v>123</v>
      </c>
      <c r="B4" s="1" t="s">
        <v>375</v>
      </c>
      <c r="C4" s="1"/>
      <c r="D4" s="1"/>
      <c r="E4" s="1"/>
      <c r="F4" s="1"/>
      <c r="G4" s="1"/>
      <c r="H4" s="1"/>
    </row>
    <row r="5" spans="1:8" ht="24" customHeight="1" x14ac:dyDescent="0.2">
      <c r="A5" s="11" t="s">
        <v>124</v>
      </c>
      <c r="B5" s="1" t="s">
        <v>173</v>
      </c>
      <c r="C5" s="1"/>
      <c r="D5" s="1"/>
      <c r="E5" s="1"/>
      <c r="F5" s="1"/>
      <c r="G5" s="1"/>
      <c r="H5" s="1"/>
    </row>
    <row r="7" spans="1:8" ht="15" customHeight="1" x14ac:dyDescent="0.2">
      <c r="A7" s="12" t="s">
        <v>376</v>
      </c>
    </row>
    <row r="8" spans="1:8" ht="15" customHeight="1" x14ac:dyDescent="0.2">
      <c r="A8" s="13" t="s">
        <v>338</v>
      </c>
      <c r="B8" s="13" t="s">
        <v>5</v>
      </c>
      <c r="C8" s="13" t="s">
        <v>377</v>
      </c>
      <c r="D8" s="13" t="s">
        <v>378</v>
      </c>
      <c r="E8" s="13" t="s">
        <v>379</v>
      </c>
      <c r="F8" s="13" t="s">
        <v>340</v>
      </c>
      <c r="G8" s="13" t="s">
        <v>131</v>
      </c>
    </row>
    <row r="9" spans="1:8" ht="39" customHeight="1" x14ac:dyDescent="0.2">
      <c r="A9" s="6" t="s">
        <v>380</v>
      </c>
      <c r="B9" s="6" t="s">
        <v>381</v>
      </c>
      <c r="C9" s="6" t="s">
        <v>382</v>
      </c>
      <c r="D9" s="14">
        <v>52</v>
      </c>
      <c r="E9" s="15">
        <v>57</v>
      </c>
      <c r="F9" s="6" t="s">
        <v>383</v>
      </c>
      <c r="G9" s="7" t="s">
        <v>54</v>
      </c>
    </row>
    <row r="10" spans="1:8" ht="39" customHeight="1" x14ac:dyDescent="0.2">
      <c r="A10" s="6" t="s">
        <v>384</v>
      </c>
      <c r="B10" s="6" t="s">
        <v>385</v>
      </c>
      <c r="C10" s="6" t="s">
        <v>386</v>
      </c>
      <c r="D10" s="14">
        <v>52</v>
      </c>
      <c r="E10" s="15">
        <v>57</v>
      </c>
      <c r="F10" s="6" t="s">
        <v>387</v>
      </c>
      <c r="G10" s="7" t="s">
        <v>55</v>
      </c>
    </row>
    <row r="11" spans="1:8" ht="78" customHeight="1" x14ac:dyDescent="0.2">
      <c r="A11" s="6" t="s">
        <v>384</v>
      </c>
      <c r="B11" s="6" t="s">
        <v>385</v>
      </c>
      <c r="C11" s="6" t="s">
        <v>388</v>
      </c>
      <c r="D11" s="14">
        <v>9</v>
      </c>
      <c r="E11" s="15">
        <v>11</v>
      </c>
      <c r="F11" s="6" t="s">
        <v>389</v>
      </c>
      <c r="G11" s="7" t="s">
        <v>55</v>
      </c>
    </row>
    <row r="12" spans="1:8" ht="39" customHeight="1" x14ac:dyDescent="0.2">
      <c r="A12" s="6" t="s">
        <v>390</v>
      </c>
      <c r="B12" s="6" t="s">
        <v>391</v>
      </c>
      <c r="C12" s="6" t="s">
        <v>386</v>
      </c>
      <c r="D12" s="14">
        <v>52</v>
      </c>
      <c r="E12" s="15">
        <v>57</v>
      </c>
      <c r="F12" s="6" t="s">
        <v>392</v>
      </c>
      <c r="G12" s="7" t="s">
        <v>56</v>
      </c>
    </row>
    <row r="13" spans="1:8" ht="129.75" customHeight="1" x14ac:dyDescent="0.2">
      <c r="A13" s="6" t="s">
        <v>393</v>
      </c>
      <c r="B13" s="6" t="s">
        <v>394</v>
      </c>
      <c r="C13" s="6" t="s">
        <v>395</v>
      </c>
      <c r="D13" s="14">
        <v>9</v>
      </c>
      <c r="E13" s="15">
        <v>11</v>
      </c>
      <c r="F13" s="6" t="s">
        <v>396</v>
      </c>
      <c r="G13" s="7" t="s">
        <v>57</v>
      </c>
    </row>
    <row r="14" spans="1:8" ht="51.75" customHeight="1" x14ac:dyDescent="0.2">
      <c r="A14" s="6" t="s">
        <v>397</v>
      </c>
      <c r="B14" s="6" t="s">
        <v>385</v>
      </c>
      <c r="C14" s="6" t="s">
        <v>398</v>
      </c>
      <c r="D14" s="14">
        <v>0.8</v>
      </c>
      <c r="E14" s="6"/>
      <c r="F14" s="6" t="s">
        <v>399</v>
      </c>
      <c r="G14" s="7" t="s">
        <v>58</v>
      </c>
    </row>
    <row r="16" spans="1:8" ht="15" customHeight="1" x14ac:dyDescent="0.2">
      <c r="A16" s="12" t="s">
        <v>134</v>
      </c>
    </row>
    <row r="17" spans="1:8" ht="15" customHeight="1" x14ac:dyDescent="0.2">
      <c r="A17" s="13" t="s">
        <v>135</v>
      </c>
      <c r="B17" s="13" t="s">
        <v>136</v>
      </c>
      <c r="C17" s="13" t="s">
        <v>137</v>
      </c>
      <c r="D17" s="13" t="s">
        <v>138</v>
      </c>
      <c r="E17" s="13" t="s">
        <v>139</v>
      </c>
      <c r="F17" s="13" t="s">
        <v>140</v>
      </c>
      <c r="G17" s="13" t="s">
        <v>141</v>
      </c>
    </row>
    <row r="18" spans="1:8" ht="15" customHeight="1" x14ac:dyDescent="0.2">
      <c r="A18" s="6" t="s">
        <v>400</v>
      </c>
      <c r="B18" s="18">
        <f>D10/E10</f>
        <v>0.91228070175438591</v>
      </c>
      <c r="C18" s="6" t="s">
        <v>401</v>
      </c>
      <c r="D18" s="6" t="s">
        <v>402</v>
      </c>
      <c r="E18" s="6"/>
      <c r="F18" s="6" t="s">
        <v>162</v>
      </c>
      <c r="G18" s="6" t="s">
        <v>403</v>
      </c>
    </row>
    <row r="19" spans="1:8" ht="21.75" customHeight="1" x14ac:dyDescent="0.2">
      <c r="A19" s="6" t="s">
        <v>404</v>
      </c>
      <c r="B19" s="18">
        <f>D11/E11</f>
        <v>0.81818181818181823</v>
      </c>
      <c r="C19" s="6" t="s">
        <v>405</v>
      </c>
      <c r="D19" s="6" t="s">
        <v>406</v>
      </c>
      <c r="E19" s="6"/>
      <c r="F19" s="6" t="s">
        <v>162</v>
      </c>
      <c r="G19" s="6" t="s">
        <v>403</v>
      </c>
    </row>
    <row r="20" spans="1:8" ht="15" customHeight="1" x14ac:dyDescent="0.2">
      <c r="A20" s="6" t="s">
        <v>407</v>
      </c>
      <c r="B20" s="18">
        <f>D14</f>
        <v>0.8</v>
      </c>
      <c r="C20" s="6" t="s">
        <v>408</v>
      </c>
      <c r="D20" s="6" t="s">
        <v>409</v>
      </c>
      <c r="E20" s="16">
        <v>0.8</v>
      </c>
      <c r="F20" s="6" t="str">
        <f>IF(ABS(B20-E20)&lt;=0.0015,"Matches","Differs")</f>
        <v>Matches</v>
      </c>
      <c r="G20" s="6" t="s">
        <v>403</v>
      </c>
    </row>
    <row r="22" spans="1:8" ht="15" customHeight="1" x14ac:dyDescent="0.2">
      <c r="A22" s="12" t="s">
        <v>167</v>
      </c>
    </row>
    <row r="23" spans="1:8" ht="45" customHeight="1" x14ac:dyDescent="0.2">
      <c r="A23" s="1" t="s">
        <v>410</v>
      </c>
      <c r="B23" s="1"/>
      <c r="C23" s="1"/>
      <c r="D23" s="1"/>
      <c r="E23" s="1"/>
      <c r="F23" s="1"/>
      <c r="G23" s="1"/>
      <c r="H23" s="1"/>
    </row>
  </sheetData>
  <mergeCells count="5">
    <mergeCell ref="B2:H2"/>
    <mergeCell ref="B3:H3"/>
    <mergeCell ref="B4:H4"/>
    <mergeCell ref="B5:H5"/>
    <mergeCell ref="A23:H23"/>
  </mergeCells>
  <hyperlinks>
    <hyperlink ref="H1" location="'Contents'!A1" display="Back to Contents" xr:uid="{00000000-0004-0000-0800-000000000000}"/>
    <hyperlink ref="G9" r:id="rId1" xr:uid="{00000000-0004-0000-0800-000001000000}"/>
    <hyperlink ref="G10" r:id="rId2" xr:uid="{00000000-0004-0000-0800-000002000000}"/>
    <hyperlink ref="G11" r:id="rId3" xr:uid="{00000000-0004-0000-0800-000003000000}"/>
    <hyperlink ref="G12" r:id="rId4" xr:uid="{00000000-0004-0000-0800-000004000000}"/>
    <hyperlink ref="G13" r:id="rId5" xr:uid="{00000000-0004-0000-0800-000005000000}"/>
    <hyperlink ref="G14" r:id="rId6" xr:uid="{00000000-0004-0000-0800-000006000000}"/>
  </hyperlink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7"/>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30" customWidth="1"/>
    <col min="5" max="5" width="60" customWidth="1"/>
    <col min="6" max="6" width="16" customWidth="1"/>
    <col min="7" max="7" width="22" customWidth="1"/>
    <col min="8" max="8" width="20" customWidth="1"/>
  </cols>
  <sheetData>
    <row r="1" spans="1:8" ht="16.5" customHeight="1" x14ac:dyDescent="0.2">
      <c r="A1" s="9" t="s">
        <v>411</v>
      </c>
      <c r="H1" s="10" t="s">
        <v>120</v>
      </c>
    </row>
    <row r="2" spans="1:8" ht="45" customHeight="1" x14ac:dyDescent="0.2">
      <c r="A2" s="11" t="s">
        <v>5</v>
      </c>
      <c r="B2" s="1" t="s">
        <v>62</v>
      </c>
      <c r="C2" s="1"/>
      <c r="D2" s="1"/>
      <c r="E2" s="1"/>
      <c r="F2" s="1"/>
      <c r="G2" s="1"/>
      <c r="H2" s="1"/>
    </row>
    <row r="3" spans="1:8" ht="24" customHeight="1" x14ac:dyDescent="0.2">
      <c r="A3" s="11" t="s">
        <v>121</v>
      </c>
      <c r="B3" s="1" t="s">
        <v>412</v>
      </c>
      <c r="C3" s="1"/>
      <c r="D3" s="1"/>
      <c r="E3" s="1"/>
      <c r="F3" s="1"/>
      <c r="G3" s="1"/>
      <c r="H3" s="1"/>
    </row>
    <row r="4" spans="1:8" ht="45" customHeight="1" x14ac:dyDescent="0.2">
      <c r="A4" s="11" t="s">
        <v>123</v>
      </c>
      <c r="B4" s="1" t="s">
        <v>413</v>
      </c>
      <c r="C4" s="1"/>
      <c r="D4" s="1"/>
      <c r="E4" s="1"/>
      <c r="F4" s="1"/>
      <c r="G4" s="1"/>
      <c r="H4" s="1"/>
    </row>
    <row r="5" spans="1:8" ht="24" customHeight="1" x14ac:dyDescent="0.2">
      <c r="A5" s="11" t="s">
        <v>124</v>
      </c>
      <c r="B5" s="1" t="s">
        <v>173</v>
      </c>
      <c r="C5" s="1"/>
      <c r="D5" s="1"/>
      <c r="E5" s="1"/>
      <c r="F5" s="1"/>
      <c r="G5" s="1"/>
      <c r="H5" s="1"/>
    </row>
    <row r="7" spans="1:8" ht="15" customHeight="1" x14ac:dyDescent="0.2">
      <c r="A7" s="12" t="s">
        <v>414</v>
      </c>
    </row>
    <row r="8" spans="1:8" ht="23.25" customHeight="1" x14ac:dyDescent="0.2">
      <c r="A8" s="13" t="s">
        <v>415</v>
      </c>
      <c r="B8" s="13" t="s">
        <v>416</v>
      </c>
      <c r="C8" s="13" t="s">
        <v>417</v>
      </c>
      <c r="D8" s="13" t="s">
        <v>5</v>
      </c>
      <c r="E8" s="13" t="s">
        <v>131</v>
      </c>
    </row>
    <row r="9" spans="1:8" ht="15" customHeight="1" x14ac:dyDescent="0.2">
      <c r="A9" s="6" t="s">
        <v>418</v>
      </c>
      <c r="B9" s="6" t="s">
        <v>419</v>
      </c>
      <c r="C9" s="6" t="s">
        <v>420</v>
      </c>
      <c r="D9" s="6" t="s">
        <v>421</v>
      </c>
      <c r="E9" s="7" t="s">
        <v>63</v>
      </c>
    </row>
    <row r="10" spans="1:8" ht="15" customHeight="1" x14ac:dyDescent="0.2">
      <c r="A10" s="6" t="s">
        <v>422</v>
      </c>
      <c r="B10" s="6" t="s">
        <v>423</v>
      </c>
      <c r="C10" s="6" t="s">
        <v>424</v>
      </c>
      <c r="D10" s="6" t="s">
        <v>425</v>
      </c>
      <c r="E10" s="7" t="s">
        <v>64</v>
      </c>
    </row>
    <row r="11" spans="1:8" ht="15" customHeight="1" x14ac:dyDescent="0.2">
      <c r="A11" s="6" t="s">
        <v>426</v>
      </c>
      <c r="B11" s="6" t="s">
        <v>423</v>
      </c>
      <c r="C11" s="6" t="s">
        <v>424</v>
      </c>
      <c r="D11" s="6" t="s">
        <v>425</v>
      </c>
      <c r="E11" s="7" t="s">
        <v>64</v>
      </c>
    </row>
    <row r="12" spans="1:8" ht="15" customHeight="1" x14ac:dyDescent="0.2">
      <c r="A12" s="6" t="s">
        <v>427</v>
      </c>
      <c r="B12" s="6" t="s">
        <v>428</v>
      </c>
      <c r="C12" s="6" t="s">
        <v>429</v>
      </c>
      <c r="D12" s="6" t="s">
        <v>430</v>
      </c>
      <c r="E12" s="7" t="s">
        <v>65</v>
      </c>
    </row>
    <row r="13" spans="1:8" ht="15" customHeight="1" x14ac:dyDescent="0.2">
      <c r="A13" s="6" t="s">
        <v>431</v>
      </c>
      <c r="B13" s="6" t="s">
        <v>428</v>
      </c>
      <c r="C13" s="6" t="s">
        <v>424</v>
      </c>
      <c r="D13" s="6" t="s">
        <v>430</v>
      </c>
      <c r="E13" s="7" t="s">
        <v>65</v>
      </c>
    </row>
    <row r="14" spans="1:8" ht="15" customHeight="1" x14ac:dyDescent="0.2">
      <c r="A14" s="6" t="s">
        <v>432</v>
      </c>
      <c r="B14" s="6" t="s">
        <v>428</v>
      </c>
      <c r="C14" s="6" t="s">
        <v>424</v>
      </c>
      <c r="D14" s="6" t="s">
        <v>430</v>
      </c>
      <c r="E14" s="7" t="s">
        <v>65</v>
      </c>
    </row>
    <row r="15" spans="1:8" ht="15" customHeight="1" x14ac:dyDescent="0.2">
      <c r="A15" s="6" t="s">
        <v>433</v>
      </c>
      <c r="B15" s="6" t="s">
        <v>428</v>
      </c>
      <c r="C15" s="6" t="s">
        <v>424</v>
      </c>
      <c r="D15" s="6" t="s">
        <v>430</v>
      </c>
      <c r="E15" s="7" t="s">
        <v>65</v>
      </c>
    </row>
    <row r="16" spans="1:8" ht="15" customHeight="1" x14ac:dyDescent="0.2">
      <c r="A16" s="6" t="s">
        <v>434</v>
      </c>
      <c r="B16" s="6" t="s">
        <v>428</v>
      </c>
      <c r="C16" s="6" t="s">
        <v>424</v>
      </c>
      <c r="D16" s="6" t="s">
        <v>430</v>
      </c>
      <c r="E16" s="7" t="s">
        <v>65</v>
      </c>
    </row>
    <row r="18" spans="1:8" ht="15" customHeight="1" x14ac:dyDescent="0.2">
      <c r="A18" s="12" t="s">
        <v>134</v>
      </c>
    </row>
    <row r="19" spans="1:8" ht="15" customHeight="1" x14ac:dyDescent="0.2">
      <c r="A19" s="13" t="s">
        <v>135</v>
      </c>
      <c r="B19" s="13" t="s">
        <v>136</v>
      </c>
      <c r="C19" s="13" t="s">
        <v>137</v>
      </c>
      <c r="D19" s="13" t="s">
        <v>138</v>
      </c>
      <c r="E19" s="13" t="s">
        <v>139</v>
      </c>
      <c r="F19" s="13" t="s">
        <v>140</v>
      </c>
      <c r="G19" s="13" t="s">
        <v>141</v>
      </c>
    </row>
    <row r="20" spans="1:8" ht="15" customHeight="1" x14ac:dyDescent="0.2">
      <c r="A20" s="6" t="s">
        <v>435</v>
      </c>
      <c r="B20" s="17">
        <f>COUNTA(A9:A16)</f>
        <v>8</v>
      </c>
      <c r="C20" s="6" t="s">
        <v>436</v>
      </c>
      <c r="D20" s="6" t="s">
        <v>437</v>
      </c>
      <c r="E20" s="15">
        <v>8</v>
      </c>
      <c r="F20" s="6" t="str">
        <f>IF(ABS(B20-E20)&lt;=0.5,"Matches","Differs")</f>
        <v>Matches</v>
      </c>
      <c r="G20" s="6" t="s">
        <v>438</v>
      </c>
    </row>
    <row r="21" spans="1:8" ht="15" customHeight="1" x14ac:dyDescent="0.2">
      <c r="A21" s="6" t="s">
        <v>439</v>
      </c>
      <c r="B21" s="17">
        <f>COUNTIF(D9:D16,"Parliament (2025)")</f>
        <v>2</v>
      </c>
      <c r="C21" s="6" t="s">
        <v>440</v>
      </c>
      <c r="D21" s="6"/>
      <c r="E21" s="6"/>
      <c r="F21" s="6" t="s">
        <v>162</v>
      </c>
      <c r="G21" s="6" t="s">
        <v>262</v>
      </c>
    </row>
    <row r="22" spans="1:8" ht="15" customHeight="1" x14ac:dyDescent="0.2">
      <c r="A22" s="6" t="s">
        <v>441</v>
      </c>
      <c r="B22" s="17">
        <f>COUNTIF(D9:D16,"NovaNews (2026b)")</f>
        <v>5</v>
      </c>
      <c r="C22" s="6" t="s">
        <v>440</v>
      </c>
      <c r="D22" s="6"/>
      <c r="E22" s="6"/>
      <c r="F22" s="6" t="s">
        <v>162</v>
      </c>
      <c r="G22" s="6" t="s">
        <v>262</v>
      </c>
    </row>
    <row r="23" spans="1:8" ht="15" customHeight="1" x14ac:dyDescent="0.2">
      <c r="A23" s="6" t="s">
        <v>442</v>
      </c>
      <c r="B23" s="17">
        <f>COUNTIF(D9:D16,"DA Free State (2023b)")</f>
        <v>1</v>
      </c>
      <c r="C23" s="6" t="s">
        <v>440</v>
      </c>
      <c r="D23" s="6"/>
      <c r="E23" s="6"/>
      <c r="F23" s="6" t="s">
        <v>162</v>
      </c>
      <c r="G23" s="6" t="s">
        <v>262</v>
      </c>
    </row>
    <row r="25" spans="1:8" ht="15" customHeight="1" x14ac:dyDescent="0.2">
      <c r="A25" s="12" t="s">
        <v>167</v>
      </c>
    </row>
    <row r="26" spans="1:8" ht="45" customHeight="1" x14ac:dyDescent="0.2">
      <c r="A26" s="1" t="s">
        <v>443</v>
      </c>
      <c r="B26" s="1"/>
      <c r="C26" s="1"/>
      <c r="D26" s="1"/>
      <c r="E26" s="1"/>
      <c r="F26" s="1"/>
      <c r="G26" s="1"/>
      <c r="H26" s="1"/>
    </row>
    <row r="27" spans="1:8" ht="15" customHeight="1" x14ac:dyDescent="0.2">
      <c r="A27" t="s">
        <v>444</v>
      </c>
    </row>
  </sheetData>
  <mergeCells count="5">
    <mergeCell ref="B2:H2"/>
    <mergeCell ref="B3:H3"/>
    <mergeCell ref="B4:H4"/>
    <mergeCell ref="B5:H5"/>
    <mergeCell ref="A26:H26"/>
  </mergeCells>
  <hyperlinks>
    <hyperlink ref="H1" location="'Contents'!A1" display="Back to Contents" xr:uid="{00000000-0004-0000-0900-000000000000}"/>
    <hyperlink ref="E9" r:id="rId1" xr:uid="{00000000-0004-0000-0900-000001000000}"/>
    <hyperlink ref="E10" r:id="rId2" xr:uid="{00000000-0004-0000-0900-000002000000}"/>
    <hyperlink ref="E11" r:id="rId3" xr:uid="{00000000-0004-0000-0900-000003000000}"/>
    <hyperlink ref="E12" r:id="rId4" xr:uid="{00000000-0004-0000-0900-000004000000}"/>
    <hyperlink ref="E13" r:id="rId5" xr:uid="{00000000-0004-0000-0900-000005000000}"/>
    <hyperlink ref="E14" r:id="rId6" xr:uid="{00000000-0004-0000-0900-000006000000}"/>
    <hyperlink ref="E15" r:id="rId7" xr:uid="{00000000-0004-0000-0900-000007000000}"/>
    <hyperlink ref="E16" r:id="rId8" xr:uid="{00000000-0004-0000-0900-000008000000}"/>
  </hyperlink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4"/>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30" customWidth="1"/>
    <col min="5" max="5" width="14" customWidth="1"/>
    <col min="6" max="6" width="60" customWidth="1"/>
    <col min="7" max="7" width="22" customWidth="1"/>
    <col min="8" max="8" width="20" customWidth="1"/>
  </cols>
  <sheetData>
    <row r="1" spans="1:8" ht="16.5" customHeight="1" x14ac:dyDescent="0.2">
      <c r="A1" s="9" t="s">
        <v>445</v>
      </c>
      <c r="H1" s="10" t="s">
        <v>120</v>
      </c>
    </row>
    <row r="2" spans="1:8" ht="45" customHeight="1" x14ac:dyDescent="0.2">
      <c r="A2" s="11" t="s">
        <v>5</v>
      </c>
      <c r="B2" s="1" t="s">
        <v>69</v>
      </c>
      <c r="C2" s="1"/>
      <c r="D2" s="1"/>
      <c r="E2" s="1"/>
      <c r="F2" s="1"/>
      <c r="G2" s="1"/>
      <c r="H2" s="1"/>
    </row>
    <row r="3" spans="1:8" ht="24" customHeight="1" x14ac:dyDescent="0.2">
      <c r="A3" s="11" t="s">
        <v>121</v>
      </c>
      <c r="B3" s="1" t="s">
        <v>446</v>
      </c>
      <c r="C3" s="1"/>
      <c r="D3" s="1"/>
      <c r="E3" s="1"/>
      <c r="F3" s="1"/>
      <c r="G3" s="1"/>
      <c r="H3" s="1"/>
    </row>
    <row r="4" spans="1:8" ht="45" customHeight="1" x14ac:dyDescent="0.2">
      <c r="A4" s="11" t="s">
        <v>123</v>
      </c>
      <c r="B4" s="1" t="s">
        <v>447</v>
      </c>
      <c r="C4" s="1"/>
      <c r="D4" s="1"/>
      <c r="E4" s="1"/>
      <c r="F4" s="1"/>
      <c r="G4" s="1"/>
      <c r="H4" s="1"/>
    </row>
    <row r="5" spans="1:8" ht="24" customHeight="1" x14ac:dyDescent="0.2">
      <c r="A5" s="11" t="s">
        <v>124</v>
      </c>
      <c r="B5" s="1" t="s">
        <v>448</v>
      </c>
      <c r="C5" s="1"/>
      <c r="D5" s="1"/>
      <c r="E5" s="1"/>
      <c r="F5" s="1"/>
      <c r="G5" s="1"/>
      <c r="H5" s="1"/>
    </row>
    <row r="7" spans="1:8" ht="15" customHeight="1" x14ac:dyDescent="0.2">
      <c r="A7" s="12" t="s">
        <v>376</v>
      </c>
    </row>
    <row r="8" spans="1:8" ht="15" customHeight="1" x14ac:dyDescent="0.2">
      <c r="A8" s="13" t="s">
        <v>231</v>
      </c>
      <c r="B8" s="13" t="s">
        <v>320</v>
      </c>
      <c r="C8" s="13" t="s">
        <v>294</v>
      </c>
      <c r="D8" s="13" t="s">
        <v>5</v>
      </c>
      <c r="E8" s="13" t="s">
        <v>340</v>
      </c>
      <c r="F8" s="13" t="s">
        <v>131</v>
      </c>
    </row>
    <row r="9" spans="1:8" ht="15" customHeight="1" x14ac:dyDescent="0.2">
      <c r="A9" s="6" t="s">
        <v>449</v>
      </c>
      <c r="B9" s="15">
        <v>5</v>
      </c>
      <c r="C9" s="6" t="s">
        <v>450</v>
      </c>
      <c r="D9" s="6" t="s">
        <v>451</v>
      </c>
      <c r="E9" s="6" t="s">
        <v>452</v>
      </c>
      <c r="F9" s="7" t="s">
        <v>70</v>
      </c>
    </row>
    <row r="10" spans="1:8" ht="15" customHeight="1" x14ac:dyDescent="0.2">
      <c r="A10" s="6" t="s">
        <v>453</v>
      </c>
      <c r="B10" s="15">
        <v>6</v>
      </c>
      <c r="C10" s="6" t="s">
        <v>454</v>
      </c>
      <c r="D10" s="6" t="s">
        <v>451</v>
      </c>
      <c r="E10" s="6" t="s">
        <v>455</v>
      </c>
      <c r="F10" s="7" t="s">
        <v>70</v>
      </c>
    </row>
    <row r="11" spans="1:8" ht="39" customHeight="1" x14ac:dyDescent="0.2">
      <c r="A11" s="6" t="s">
        <v>456</v>
      </c>
      <c r="B11" s="15">
        <v>1</v>
      </c>
      <c r="C11" s="6" t="s">
        <v>457</v>
      </c>
      <c r="D11" s="6" t="s">
        <v>349</v>
      </c>
      <c r="E11" s="6" t="s">
        <v>458</v>
      </c>
      <c r="F11" s="7" t="s">
        <v>38</v>
      </c>
    </row>
    <row r="12" spans="1:8" ht="39" customHeight="1" x14ac:dyDescent="0.2">
      <c r="A12" s="6" t="s">
        <v>459</v>
      </c>
      <c r="B12" s="6"/>
      <c r="C12" s="6" t="s">
        <v>460</v>
      </c>
      <c r="D12" s="6" t="s">
        <v>451</v>
      </c>
      <c r="E12" s="6" t="s">
        <v>461</v>
      </c>
      <c r="F12" s="7" t="s">
        <v>70</v>
      </c>
    </row>
    <row r="13" spans="1:8" ht="15" customHeight="1" x14ac:dyDescent="0.2">
      <c r="A13" s="6" t="s">
        <v>462</v>
      </c>
      <c r="B13" s="15">
        <v>137</v>
      </c>
      <c r="C13" s="6" t="s">
        <v>463</v>
      </c>
      <c r="D13" s="6" t="s">
        <v>464</v>
      </c>
      <c r="E13" s="6" t="s">
        <v>465</v>
      </c>
      <c r="F13" s="7" t="s">
        <v>71</v>
      </c>
    </row>
    <row r="14" spans="1:8" ht="39" customHeight="1" x14ac:dyDescent="0.2">
      <c r="A14" s="6" t="s">
        <v>466</v>
      </c>
      <c r="B14" s="15">
        <v>6</v>
      </c>
      <c r="C14" s="6" t="s">
        <v>467</v>
      </c>
      <c r="D14" s="6" t="s">
        <v>468</v>
      </c>
      <c r="E14" s="6" t="s">
        <v>469</v>
      </c>
      <c r="F14" s="7" t="s">
        <v>72</v>
      </c>
    </row>
    <row r="16" spans="1:8" ht="15" customHeight="1" x14ac:dyDescent="0.2">
      <c r="A16" s="12" t="s">
        <v>134</v>
      </c>
    </row>
    <row r="17" spans="1:8" ht="15" customHeight="1" x14ac:dyDescent="0.2">
      <c r="A17" s="13" t="s">
        <v>135</v>
      </c>
      <c r="B17" s="13" t="s">
        <v>136</v>
      </c>
      <c r="C17" s="13" t="s">
        <v>137</v>
      </c>
      <c r="D17" s="13" t="s">
        <v>138</v>
      </c>
      <c r="E17" s="13" t="s">
        <v>139</v>
      </c>
      <c r="F17" s="13" t="s">
        <v>140</v>
      </c>
      <c r="G17" s="13" t="s">
        <v>141</v>
      </c>
    </row>
    <row r="18" spans="1:8" ht="15" customHeight="1" x14ac:dyDescent="0.2">
      <c r="A18" s="6" t="s">
        <v>470</v>
      </c>
      <c r="B18" s="17">
        <f>B9</f>
        <v>5</v>
      </c>
      <c r="C18" s="6" t="s">
        <v>199</v>
      </c>
      <c r="D18" s="6" t="s">
        <v>471</v>
      </c>
      <c r="E18" s="15">
        <v>5</v>
      </c>
      <c r="F18" s="6" t="str">
        <f>IF(ABS(B18-E18)&lt;=0.5,"Matches","Differs")</f>
        <v>Matches</v>
      </c>
      <c r="G18" s="6" t="s">
        <v>472</v>
      </c>
    </row>
    <row r="19" spans="1:8" ht="15" customHeight="1" x14ac:dyDescent="0.2">
      <c r="A19" s="6" t="s">
        <v>473</v>
      </c>
      <c r="B19" s="17">
        <f>B10</f>
        <v>6</v>
      </c>
      <c r="C19" s="6" t="s">
        <v>199</v>
      </c>
      <c r="D19" s="6" t="s">
        <v>474</v>
      </c>
      <c r="E19" s="15">
        <v>6</v>
      </c>
      <c r="F19" s="6" t="str">
        <f>IF(ABS(B19-E19)&lt;=0.5,"Matches","Differs")</f>
        <v>Matches</v>
      </c>
      <c r="G19" s="6" t="s">
        <v>472</v>
      </c>
    </row>
    <row r="20" spans="1:8" ht="15" customHeight="1" x14ac:dyDescent="0.2">
      <c r="A20" s="6" t="s">
        <v>475</v>
      </c>
      <c r="B20" s="17">
        <f>B11</f>
        <v>1</v>
      </c>
      <c r="C20" s="6" t="s">
        <v>199</v>
      </c>
      <c r="D20" s="6" t="s">
        <v>476</v>
      </c>
      <c r="E20" s="15">
        <v>1</v>
      </c>
      <c r="F20" s="6" t="str">
        <f>IF(ABS(B20-E20)&lt;=0.5,"Matches","Differs")</f>
        <v>Matches</v>
      </c>
      <c r="G20" s="6" t="s">
        <v>472</v>
      </c>
    </row>
    <row r="21" spans="1:8" ht="15" customHeight="1" x14ac:dyDescent="0.2">
      <c r="A21" s="6" t="s">
        <v>477</v>
      </c>
      <c r="B21" s="25" t="str">
        <f>IF(B12="","Not in source",B12)</f>
        <v>Not in source</v>
      </c>
      <c r="C21" s="6" t="s">
        <v>478</v>
      </c>
      <c r="D21" s="6" t="s">
        <v>479</v>
      </c>
      <c r="E21" s="6"/>
      <c r="F21" s="6" t="s">
        <v>162</v>
      </c>
      <c r="G21" s="6" t="s">
        <v>472</v>
      </c>
    </row>
    <row r="23" spans="1:8" ht="15" customHeight="1" x14ac:dyDescent="0.2">
      <c r="A23" s="12" t="s">
        <v>167</v>
      </c>
    </row>
    <row r="24" spans="1:8" ht="45" customHeight="1" x14ac:dyDescent="0.2">
      <c r="A24" s="1" t="s">
        <v>480</v>
      </c>
      <c r="B24" s="1"/>
      <c r="C24" s="1"/>
      <c r="D24" s="1"/>
      <c r="E24" s="1"/>
      <c r="F24" s="1"/>
      <c r="G24" s="1"/>
      <c r="H24" s="1"/>
    </row>
  </sheetData>
  <mergeCells count="5">
    <mergeCell ref="B2:H2"/>
    <mergeCell ref="B3:H3"/>
    <mergeCell ref="B4:H4"/>
    <mergeCell ref="B5:H5"/>
    <mergeCell ref="A24:H24"/>
  </mergeCells>
  <hyperlinks>
    <hyperlink ref="H1" location="'Contents'!A1" display="Back to Contents" xr:uid="{00000000-0004-0000-0A00-000000000000}"/>
    <hyperlink ref="F9" r:id="rId1" xr:uid="{00000000-0004-0000-0A00-000001000000}"/>
    <hyperlink ref="F10" r:id="rId2" xr:uid="{00000000-0004-0000-0A00-000002000000}"/>
    <hyperlink ref="F11" r:id="rId3" xr:uid="{00000000-0004-0000-0A00-000003000000}"/>
    <hyperlink ref="F12" r:id="rId4" xr:uid="{00000000-0004-0000-0A00-000004000000}"/>
    <hyperlink ref="F13" r:id="rId5" xr:uid="{00000000-0004-0000-0A00-000005000000}"/>
    <hyperlink ref="F14" r:id="rId6" xr:uid="{00000000-0004-0000-0A00-000006000000}"/>
  </hyperlinks>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5"/>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30" customWidth="1"/>
    <col min="5" max="5" width="14" customWidth="1"/>
    <col min="6" max="7" width="60" customWidth="1"/>
    <col min="8" max="8" width="20" customWidth="1"/>
  </cols>
  <sheetData>
    <row r="1" spans="1:8" ht="16.5" customHeight="1" x14ac:dyDescent="0.2">
      <c r="A1" s="9" t="s">
        <v>481</v>
      </c>
      <c r="H1" s="10" t="s">
        <v>120</v>
      </c>
    </row>
    <row r="2" spans="1:8" ht="45" customHeight="1" x14ac:dyDescent="0.2">
      <c r="A2" s="11" t="s">
        <v>5</v>
      </c>
      <c r="B2" s="1" t="s">
        <v>76</v>
      </c>
      <c r="C2" s="1"/>
      <c r="D2" s="1"/>
      <c r="E2" s="1"/>
      <c r="F2" s="1"/>
      <c r="G2" s="1"/>
      <c r="H2" s="1"/>
    </row>
    <row r="3" spans="1:8" ht="45" customHeight="1" x14ac:dyDescent="0.2">
      <c r="A3" s="11" t="s">
        <v>121</v>
      </c>
      <c r="B3" s="1" t="s">
        <v>482</v>
      </c>
      <c r="C3" s="1"/>
      <c r="D3" s="1"/>
      <c r="E3" s="1"/>
      <c r="F3" s="1"/>
      <c r="G3" s="1"/>
      <c r="H3" s="1"/>
    </row>
    <row r="4" spans="1:8" ht="45" customHeight="1" x14ac:dyDescent="0.2">
      <c r="A4" s="11" t="s">
        <v>123</v>
      </c>
      <c r="B4" s="1" t="s">
        <v>483</v>
      </c>
      <c r="C4" s="1"/>
      <c r="D4" s="1"/>
      <c r="E4" s="1"/>
      <c r="F4" s="1"/>
      <c r="G4" s="1"/>
      <c r="H4" s="1"/>
    </row>
    <row r="5" spans="1:8" ht="24" customHeight="1" x14ac:dyDescent="0.2">
      <c r="A5" s="11" t="s">
        <v>124</v>
      </c>
      <c r="B5" s="1" t="s">
        <v>173</v>
      </c>
      <c r="C5" s="1"/>
      <c r="D5" s="1"/>
      <c r="E5" s="1"/>
      <c r="F5" s="1"/>
      <c r="G5" s="1"/>
      <c r="H5" s="1"/>
    </row>
    <row r="7" spans="1:8" ht="15" customHeight="1" x14ac:dyDescent="0.2">
      <c r="A7" s="12" t="s">
        <v>484</v>
      </c>
    </row>
    <row r="8" spans="1:8" ht="15" customHeight="1" x14ac:dyDescent="0.2">
      <c r="A8" s="13" t="s">
        <v>338</v>
      </c>
      <c r="B8" s="13" t="s">
        <v>485</v>
      </c>
      <c r="C8" s="13" t="s">
        <v>486</v>
      </c>
      <c r="D8" s="13" t="s">
        <v>5</v>
      </c>
      <c r="E8" s="13" t="s">
        <v>340</v>
      </c>
      <c r="F8" s="13" t="s">
        <v>487</v>
      </c>
      <c r="G8" s="13" t="s">
        <v>488</v>
      </c>
    </row>
    <row r="9" spans="1:8" ht="39" customHeight="1" x14ac:dyDescent="0.2">
      <c r="A9" s="6" t="s">
        <v>489</v>
      </c>
      <c r="B9" s="6" t="s">
        <v>490</v>
      </c>
      <c r="C9" s="6" t="s">
        <v>491</v>
      </c>
      <c r="D9" s="6" t="s">
        <v>492</v>
      </c>
      <c r="E9" s="6" t="s">
        <v>493</v>
      </c>
      <c r="F9" s="7" t="s">
        <v>49</v>
      </c>
      <c r="G9" s="7" t="s">
        <v>77</v>
      </c>
    </row>
    <row r="10" spans="1:8" ht="51.75" customHeight="1" x14ac:dyDescent="0.2">
      <c r="A10" s="6" t="s">
        <v>494</v>
      </c>
      <c r="B10" s="6" t="s">
        <v>495</v>
      </c>
      <c r="C10" s="6" t="s">
        <v>496</v>
      </c>
      <c r="D10" s="6" t="s">
        <v>497</v>
      </c>
      <c r="E10" s="6" t="s">
        <v>498</v>
      </c>
      <c r="F10" s="7" t="s">
        <v>33</v>
      </c>
    </row>
    <row r="11" spans="1:8" ht="51.75" customHeight="1" x14ac:dyDescent="0.2">
      <c r="A11" s="6" t="s">
        <v>499</v>
      </c>
      <c r="B11" s="6" t="s">
        <v>500</v>
      </c>
      <c r="C11" s="6" t="s">
        <v>501</v>
      </c>
      <c r="D11" s="6" t="s">
        <v>352</v>
      </c>
      <c r="E11" s="6" t="s">
        <v>502</v>
      </c>
      <c r="F11" s="7" t="s">
        <v>49</v>
      </c>
    </row>
    <row r="14" spans="1:8" ht="15" customHeight="1" x14ac:dyDescent="0.2">
      <c r="A14" s="12" t="s">
        <v>167</v>
      </c>
    </row>
    <row r="15" spans="1:8" ht="45" customHeight="1" x14ac:dyDescent="0.2">
      <c r="A15" s="1" t="s">
        <v>503</v>
      </c>
      <c r="B15" s="1"/>
      <c r="C15" s="1"/>
      <c r="D15" s="1"/>
      <c r="E15" s="1"/>
      <c r="F15" s="1"/>
      <c r="G15" s="1"/>
      <c r="H15" s="1"/>
    </row>
  </sheetData>
  <mergeCells count="5">
    <mergeCell ref="B2:H2"/>
    <mergeCell ref="B3:H3"/>
    <mergeCell ref="B4:H4"/>
    <mergeCell ref="B5:H5"/>
    <mergeCell ref="A15:H15"/>
  </mergeCells>
  <hyperlinks>
    <hyperlink ref="H1" location="'Contents'!A1" display="Back to Contents" xr:uid="{00000000-0004-0000-0B00-000000000000}"/>
    <hyperlink ref="F9" r:id="rId1" xr:uid="{00000000-0004-0000-0B00-000001000000}"/>
    <hyperlink ref="G9" r:id="rId2" xr:uid="{00000000-0004-0000-0B00-000002000000}"/>
    <hyperlink ref="F10" r:id="rId3" xr:uid="{00000000-0004-0000-0B00-000003000000}"/>
    <hyperlink ref="F11" r:id="rId4" xr:uid="{00000000-0004-0000-0B00-000004000000}"/>
  </hyperlink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0"/>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60" customWidth="1"/>
    <col min="5" max="5" width="14" customWidth="1"/>
    <col min="6" max="6" width="16" customWidth="1"/>
    <col min="7" max="7" width="22" customWidth="1"/>
    <col min="8" max="8" width="20" customWidth="1"/>
  </cols>
  <sheetData>
    <row r="1" spans="1:8" ht="16.5" customHeight="1" x14ac:dyDescent="0.2">
      <c r="A1" s="9" t="s">
        <v>504</v>
      </c>
      <c r="H1" s="10" t="s">
        <v>120</v>
      </c>
    </row>
    <row r="2" spans="1:8" ht="24" customHeight="1" x14ac:dyDescent="0.2">
      <c r="A2" s="11" t="s">
        <v>5</v>
      </c>
      <c r="B2" s="1" t="s">
        <v>37</v>
      </c>
      <c r="C2" s="1"/>
      <c r="D2" s="1"/>
      <c r="E2" s="1"/>
      <c r="F2" s="1"/>
      <c r="G2" s="1"/>
      <c r="H2" s="1"/>
    </row>
    <row r="3" spans="1:8" ht="24" customHeight="1" x14ac:dyDescent="0.2">
      <c r="A3" s="11" t="s">
        <v>121</v>
      </c>
      <c r="B3" s="1" t="s">
        <v>505</v>
      </c>
      <c r="C3" s="1"/>
      <c r="D3" s="1"/>
      <c r="E3" s="1"/>
      <c r="F3" s="1"/>
      <c r="G3" s="1"/>
      <c r="H3" s="1"/>
    </row>
    <row r="4" spans="1:8" ht="24" customHeight="1" x14ac:dyDescent="0.2">
      <c r="A4" s="11" t="s">
        <v>123</v>
      </c>
      <c r="B4" s="1" t="s">
        <v>38</v>
      </c>
      <c r="C4" s="1"/>
      <c r="D4" s="1"/>
      <c r="E4" s="1"/>
      <c r="F4" s="1"/>
      <c r="G4" s="1"/>
      <c r="H4" s="1"/>
    </row>
    <row r="5" spans="1:8" ht="24" customHeight="1" x14ac:dyDescent="0.2">
      <c r="A5" s="11" t="s">
        <v>124</v>
      </c>
      <c r="B5" s="1" t="s">
        <v>173</v>
      </c>
      <c r="C5" s="1"/>
      <c r="D5" s="1"/>
      <c r="E5" s="1"/>
      <c r="F5" s="1"/>
      <c r="G5" s="1"/>
      <c r="H5" s="1"/>
    </row>
    <row r="7" spans="1:8" ht="15" customHeight="1" x14ac:dyDescent="0.2">
      <c r="A7" s="12" t="s">
        <v>293</v>
      </c>
    </row>
    <row r="8" spans="1:8" ht="15" customHeight="1" x14ac:dyDescent="0.2">
      <c r="A8" s="13" t="s">
        <v>231</v>
      </c>
      <c r="B8" s="13" t="s">
        <v>252</v>
      </c>
      <c r="C8" s="13" t="s">
        <v>340</v>
      </c>
      <c r="D8" s="13" t="s">
        <v>131</v>
      </c>
    </row>
    <row r="9" spans="1:8" ht="25.5" customHeight="1" x14ac:dyDescent="0.2">
      <c r="A9" s="6" t="s">
        <v>506</v>
      </c>
      <c r="B9" s="20">
        <v>67534175</v>
      </c>
      <c r="C9" s="6" t="s">
        <v>507</v>
      </c>
      <c r="D9" s="7" t="s">
        <v>38</v>
      </c>
    </row>
    <row r="10" spans="1:8" ht="25.5" customHeight="1" x14ac:dyDescent="0.2">
      <c r="A10" s="6" t="s">
        <v>508</v>
      </c>
      <c r="B10" s="20">
        <v>15782132</v>
      </c>
      <c r="C10" s="6" t="s">
        <v>509</v>
      </c>
      <c r="D10" s="7" t="s">
        <v>38</v>
      </c>
    </row>
    <row r="12" spans="1:8" ht="15" customHeight="1" x14ac:dyDescent="0.2">
      <c r="A12" s="12" t="s">
        <v>134</v>
      </c>
    </row>
    <row r="13" spans="1:8" ht="15" customHeight="1" x14ac:dyDescent="0.2">
      <c r="A13" s="13" t="s">
        <v>135</v>
      </c>
      <c r="B13" s="13" t="s">
        <v>136</v>
      </c>
      <c r="C13" s="13" t="s">
        <v>137</v>
      </c>
      <c r="D13" s="13" t="s">
        <v>138</v>
      </c>
      <c r="E13" s="13" t="s">
        <v>139</v>
      </c>
      <c r="F13" s="13" t="s">
        <v>140</v>
      </c>
      <c r="G13" s="13" t="s">
        <v>141</v>
      </c>
    </row>
    <row r="14" spans="1:8" ht="15" customHeight="1" x14ac:dyDescent="0.2">
      <c r="A14" s="6" t="s">
        <v>510</v>
      </c>
      <c r="B14" s="18">
        <f>ROUND(B10/B9,2)</f>
        <v>0.23</v>
      </c>
      <c r="C14" s="6" t="s">
        <v>511</v>
      </c>
      <c r="D14" s="6" t="s">
        <v>512</v>
      </c>
      <c r="E14" s="16">
        <v>0.23</v>
      </c>
      <c r="F14" s="6" t="str">
        <f>IF(ABS(B14-E14)&lt;=0.0015,"Matches","Differs")</f>
        <v>Matches</v>
      </c>
      <c r="G14" s="6" t="s">
        <v>80</v>
      </c>
    </row>
    <row r="15" spans="1:8" ht="15" customHeight="1" x14ac:dyDescent="0.2">
      <c r="A15" s="6" t="s">
        <v>513</v>
      </c>
      <c r="B15" s="21">
        <f>B9-B10</f>
        <v>51752043</v>
      </c>
      <c r="C15" s="6" t="s">
        <v>514</v>
      </c>
      <c r="D15" s="6"/>
      <c r="E15" s="6"/>
      <c r="F15" s="6" t="s">
        <v>162</v>
      </c>
      <c r="G15" s="6" t="s">
        <v>515</v>
      </c>
    </row>
    <row r="16" spans="1:8" ht="15" customHeight="1" x14ac:dyDescent="0.2">
      <c r="A16" s="6" t="s">
        <v>516</v>
      </c>
      <c r="B16" s="26">
        <f>B9/10^6</f>
        <v>67.534175000000005</v>
      </c>
      <c r="C16" s="6" t="s">
        <v>517</v>
      </c>
      <c r="D16" s="6" t="s">
        <v>518</v>
      </c>
      <c r="E16" s="6"/>
      <c r="F16" s="6" t="s">
        <v>162</v>
      </c>
      <c r="G16" s="6" t="s">
        <v>80</v>
      </c>
    </row>
    <row r="17" spans="1:8" ht="15" customHeight="1" x14ac:dyDescent="0.2">
      <c r="A17" s="6" t="s">
        <v>519</v>
      </c>
      <c r="B17" s="26">
        <f>B10/10^6</f>
        <v>15.782132000000001</v>
      </c>
      <c r="C17" s="6" t="s">
        <v>517</v>
      </c>
      <c r="D17" s="6" t="s">
        <v>520</v>
      </c>
      <c r="E17" s="6"/>
      <c r="F17" s="6" t="s">
        <v>162</v>
      </c>
      <c r="G17" s="6" t="s">
        <v>80</v>
      </c>
    </row>
    <row r="19" spans="1:8" ht="15" customHeight="1" x14ac:dyDescent="0.2">
      <c r="A19" s="12" t="s">
        <v>167</v>
      </c>
    </row>
    <row r="20" spans="1:8" ht="45" customHeight="1" x14ac:dyDescent="0.2">
      <c r="A20" s="1" t="s">
        <v>521</v>
      </c>
      <c r="B20" s="1"/>
      <c r="C20" s="1"/>
      <c r="D20" s="1"/>
      <c r="E20" s="1"/>
      <c r="F20" s="1"/>
      <c r="G20" s="1"/>
      <c r="H20" s="1"/>
    </row>
  </sheetData>
  <mergeCells count="5">
    <mergeCell ref="B2:H2"/>
    <mergeCell ref="B3:H3"/>
    <mergeCell ref="B4:H4"/>
    <mergeCell ref="B5:H5"/>
    <mergeCell ref="A20:H20"/>
  </mergeCells>
  <hyperlinks>
    <hyperlink ref="H1" location="'Contents'!A1" display="Back to Contents" xr:uid="{00000000-0004-0000-0C00-000000000000}"/>
    <hyperlink ref="D9" r:id="rId1" xr:uid="{00000000-0004-0000-0C00-000001000000}"/>
    <hyperlink ref="D10" r:id="rId2" xr:uid="{00000000-0004-0000-0C00-000002000000}"/>
  </hyperlink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67"/>
  <sheetViews>
    <sheetView zoomScaleNormal="100" workbookViewId="0"/>
  </sheetViews>
  <sheetFormatPr baseColWidth="10" defaultColWidth="8.6640625" defaultRowHeight="15" x14ac:dyDescent="0.2"/>
  <cols>
    <col min="1" max="1" width="34" customWidth="1"/>
    <col min="2" max="2" width="18" customWidth="1"/>
    <col min="3" max="4" width="60" customWidth="1"/>
    <col min="5" max="5" width="14" customWidth="1"/>
    <col min="6" max="8" width="60" customWidth="1"/>
  </cols>
  <sheetData>
    <row r="1" spans="1:8" ht="16.5" customHeight="1" x14ac:dyDescent="0.2">
      <c r="A1" s="9" t="s">
        <v>522</v>
      </c>
      <c r="H1" s="10" t="s">
        <v>120</v>
      </c>
    </row>
    <row r="2" spans="1:8" ht="45" customHeight="1" x14ac:dyDescent="0.2">
      <c r="A2" s="11" t="s">
        <v>5</v>
      </c>
      <c r="B2" s="1" t="s">
        <v>83</v>
      </c>
      <c r="C2" s="1"/>
      <c r="D2" s="1"/>
      <c r="E2" s="1"/>
      <c r="F2" s="1"/>
      <c r="G2" s="1"/>
      <c r="H2" s="1"/>
    </row>
    <row r="3" spans="1:8" ht="45" customHeight="1" x14ac:dyDescent="0.2">
      <c r="A3" s="11" t="s">
        <v>121</v>
      </c>
      <c r="B3" s="1" t="s">
        <v>523</v>
      </c>
      <c r="C3" s="1"/>
      <c r="D3" s="1"/>
      <c r="E3" s="1"/>
      <c r="F3" s="1"/>
      <c r="G3" s="1"/>
      <c r="H3" s="1"/>
    </row>
    <row r="4" spans="1:8" ht="45" customHeight="1" x14ac:dyDescent="0.2">
      <c r="A4" s="11" t="s">
        <v>123</v>
      </c>
      <c r="B4" s="1" t="s">
        <v>524</v>
      </c>
      <c r="C4" s="1"/>
      <c r="D4" s="1"/>
      <c r="E4" s="1"/>
      <c r="F4" s="1"/>
      <c r="G4" s="1"/>
      <c r="H4" s="1"/>
    </row>
    <row r="5" spans="1:8" ht="45" customHeight="1" x14ac:dyDescent="0.2">
      <c r="A5" s="11" t="s">
        <v>124</v>
      </c>
      <c r="B5" s="1" t="s">
        <v>525</v>
      </c>
      <c r="C5" s="1"/>
      <c r="D5" s="1"/>
      <c r="E5" s="1"/>
      <c r="F5" s="1"/>
      <c r="G5" s="1"/>
      <c r="H5" s="1"/>
    </row>
    <row r="7" spans="1:8" ht="15" customHeight="1" x14ac:dyDescent="0.2">
      <c r="A7" s="12" t="s">
        <v>526</v>
      </c>
    </row>
    <row r="8" spans="1:8" ht="15" customHeight="1" x14ac:dyDescent="0.2">
      <c r="A8" s="13" t="s">
        <v>231</v>
      </c>
      <c r="B8" s="13" t="s">
        <v>320</v>
      </c>
      <c r="C8" s="13" t="s">
        <v>487</v>
      </c>
      <c r="D8" s="13" t="s">
        <v>488</v>
      </c>
    </row>
    <row r="9" spans="1:8" ht="25.5" customHeight="1" x14ac:dyDescent="0.2">
      <c r="A9" s="6" t="s">
        <v>527</v>
      </c>
      <c r="B9" s="6" t="s">
        <v>528</v>
      </c>
      <c r="C9" s="7" t="s">
        <v>84</v>
      </c>
      <c r="D9" s="7" t="s">
        <v>85</v>
      </c>
    </row>
    <row r="10" spans="1:8" ht="39" customHeight="1" x14ac:dyDescent="0.2">
      <c r="A10" s="6" t="s">
        <v>529</v>
      </c>
      <c r="B10" s="6" t="s">
        <v>530</v>
      </c>
      <c r="C10" s="7" t="s">
        <v>84</v>
      </c>
      <c r="D10" s="7" t="s">
        <v>85</v>
      </c>
    </row>
    <row r="11" spans="1:8" ht="25.5" customHeight="1" x14ac:dyDescent="0.2">
      <c r="A11" s="6" t="s">
        <v>531</v>
      </c>
      <c r="B11" s="6" t="s">
        <v>532</v>
      </c>
      <c r="C11" s="7" t="s">
        <v>84</v>
      </c>
      <c r="D11" s="7" t="s">
        <v>85</v>
      </c>
    </row>
    <row r="12" spans="1:8" ht="51.75" customHeight="1" x14ac:dyDescent="0.2">
      <c r="A12" s="6" t="s">
        <v>533</v>
      </c>
      <c r="B12" s="6" t="s">
        <v>534</v>
      </c>
      <c r="C12" s="7" t="s">
        <v>84</v>
      </c>
      <c r="D12" s="7" t="s">
        <v>85</v>
      </c>
    </row>
    <row r="13" spans="1:8" ht="25.5" customHeight="1" x14ac:dyDescent="0.2">
      <c r="A13" s="6" t="s">
        <v>535</v>
      </c>
      <c r="B13" s="6" t="s">
        <v>536</v>
      </c>
      <c r="C13" s="7" t="s">
        <v>84</v>
      </c>
      <c r="D13" s="7" t="s">
        <v>85</v>
      </c>
    </row>
    <row r="14" spans="1:8" ht="15" customHeight="1" x14ac:dyDescent="0.2">
      <c r="A14" s="6" t="s">
        <v>537</v>
      </c>
      <c r="B14" s="6" t="s">
        <v>538</v>
      </c>
      <c r="C14" s="7" t="s">
        <v>84</v>
      </c>
      <c r="D14" s="7" t="s">
        <v>85</v>
      </c>
    </row>
    <row r="15" spans="1:8" ht="25.5" customHeight="1" x14ac:dyDescent="0.2">
      <c r="A15" s="6" t="s">
        <v>539</v>
      </c>
      <c r="B15" s="6" t="s">
        <v>540</v>
      </c>
      <c r="C15" s="7" t="s">
        <v>84</v>
      </c>
      <c r="D15" s="7" t="s">
        <v>85</v>
      </c>
    </row>
    <row r="16" spans="1:8" ht="15" customHeight="1" x14ac:dyDescent="0.2">
      <c r="A16" s="6" t="s">
        <v>541</v>
      </c>
      <c r="B16" s="6" t="s">
        <v>542</v>
      </c>
      <c r="C16" s="7" t="s">
        <v>84</v>
      </c>
      <c r="D16" s="7" t="s">
        <v>85</v>
      </c>
    </row>
    <row r="18" spans="1:8" ht="15" customHeight="1" x14ac:dyDescent="0.2">
      <c r="A18" s="12" t="s">
        <v>543</v>
      </c>
    </row>
    <row r="19" spans="1:8" ht="15" customHeight="1" x14ac:dyDescent="0.2">
      <c r="A19" s="13" t="s">
        <v>544</v>
      </c>
      <c r="B19" s="13" t="s">
        <v>545</v>
      </c>
      <c r="C19" s="13" t="s">
        <v>546</v>
      </c>
      <c r="D19" s="13" t="s">
        <v>547</v>
      </c>
      <c r="E19" s="13" t="s">
        <v>548</v>
      </c>
      <c r="F19" s="13" t="s">
        <v>487</v>
      </c>
      <c r="G19" s="13" t="s">
        <v>488</v>
      </c>
      <c r="H19" s="13" t="s">
        <v>549</v>
      </c>
    </row>
    <row r="20" spans="1:8" ht="25.5" customHeight="1" x14ac:dyDescent="0.2">
      <c r="A20" s="6" t="s">
        <v>550</v>
      </c>
      <c r="B20" s="6" t="s">
        <v>551</v>
      </c>
      <c r="C20" s="16">
        <v>0.55000000000000004</v>
      </c>
      <c r="D20" s="16">
        <v>0.18</v>
      </c>
      <c r="E20" s="6" t="s">
        <v>552</v>
      </c>
      <c r="F20" s="7" t="s">
        <v>86</v>
      </c>
      <c r="G20" s="7" t="s">
        <v>87</v>
      </c>
      <c r="H20" s="7" t="s">
        <v>88</v>
      </c>
    </row>
    <row r="21" spans="1:8" ht="39" customHeight="1" x14ac:dyDescent="0.2">
      <c r="A21" s="6" t="s">
        <v>553</v>
      </c>
      <c r="B21" s="6" t="s">
        <v>551</v>
      </c>
      <c r="C21" s="16">
        <v>0.69</v>
      </c>
      <c r="D21" s="16">
        <v>0.19</v>
      </c>
      <c r="E21" s="6" t="s">
        <v>554</v>
      </c>
      <c r="F21" s="7" t="s">
        <v>86</v>
      </c>
      <c r="G21" s="7" t="s">
        <v>87</v>
      </c>
    </row>
    <row r="22" spans="1:8" ht="25.5" customHeight="1" x14ac:dyDescent="0.2">
      <c r="A22" s="6" t="s">
        <v>555</v>
      </c>
      <c r="B22" s="6" t="s">
        <v>551</v>
      </c>
      <c r="C22" s="16">
        <v>0.65</v>
      </c>
      <c r="D22" s="16">
        <v>0.2</v>
      </c>
      <c r="E22" s="6" t="s">
        <v>556</v>
      </c>
      <c r="F22" s="7" t="s">
        <v>86</v>
      </c>
      <c r="G22" s="7" t="s">
        <v>87</v>
      </c>
    </row>
    <row r="23" spans="1:8" ht="15" customHeight="1" x14ac:dyDescent="0.2">
      <c r="A23" s="6" t="s">
        <v>557</v>
      </c>
      <c r="B23" s="6" t="s">
        <v>558</v>
      </c>
      <c r="C23" s="16">
        <v>0.42</v>
      </c>
      <c r="D23" s="16">
        <v>0.11</v>
      </c>
      <c r="E23" s="6" t="s">
        <v>559</v>
      </c>
      <c r="F23" s="7" t="s">
        <v>86</v>
      </c>
    </row>
    <row r="24" spans="1:8" ht="15" customHeight="1" x14ac:dyDescent="0.2">
      <c r="A24" s="6" t="s">
        <v>560</v>
      </c>
      <c r="B24" s="6" t="s">
        <v>561</v>
      </c>
      <c r="C24" s="16">
        <v>0.74</v>
      </c>
      <c r="D24" s="16">
        <v>0.32</v>
      </c>
      <c r="E24" s="6" t="s">
        <v>559</v>
      </c>
      <c r="F24" s="7" t="s">
        <v>86</v>
      </c>
      <c r="G24" s="7" t="s">
        <v>89</v>
      </c>
    </row>
    <row r="25" spans="1:8" ht="15" customHeight="1" x14ac:dyDescent="0.2">
      <c r="A25" s="6" t="s">
        <v>562</v>
      </c>
      <c r="B25" s="6"/>
      <c r="C25" s="6"/>
      <c r="D25" s="16">
        <v>0.85</v>
      </c>
      <c r="E25" s="6" t="s">
        <v>559</v>
      </c>
      <c r="F25" s="7" t="s">
        <v>86</v>
      </c>
    </row>
    <row r="27" spans="1:8" ht="15" customHeight="1" x14ac:dyDescent="0.2">
      <c r="A27" s="12" t="s">
        <v>563</v>
      </c>
    </row>
    <row r="28" spans="1:8" ht="15" customHeight="1" x14ac:dyDescent="0.2">
      <c r="A28" s="13" t="s">
        <v>377</v>
      </c>
      <c r="B28" s="13" t="s">
        <v>545</v>
      </c>
      <c r="C28" s="13" t="s">
        <v>546</v>
      </c>
      <c r="D28" s="13" t="s">
        <v>547</v>
      </c>
      <c r="E28" s="13" t="s">
        <v>548</v>
      </c>
      <c r="F28" s="13" t="s">
        <v>487</v>
      </c>
      <c r="G28" s="13" t="s">
        <v>488</v>
      </c>
    </row>
    <row r="29" spans="1:8" ht="25.5" customHeight="1" x14ac:dyDescent="0.2">
      <c r="A29" s="6" t="s">
        <v>564</v>
      </c>
      <c r="B29" s="6" t="s">
        <v>551</v>
      </c>
      <c r="C29" s="16">
        <v>0.63</v>
      </c>
      <c r="D29" s="16">
        <v>0.68</v>
      </c>
      <c r="E29" s="6" t="s">
        <v>565</v>
      </c>
      <c r="F29" s="7" t="s">
        <v>86</v>
      </c>
      <c r="G29" s="7" t="s">
        <v>85</v>
      </c>
    </row>
    <row r="30" spans="1:8" ht="25.5" customHeight="1" x14ac:dyDescent="0.2">
      <c r="A30" s="6" t="s">
        <v>566</v>
      </c>
      <c r="B30" s="6" t="s">
        <v>567</v>
      </c>
      <c r="C30" s="16">
        <v>0.67</v>
      </c>
      <c r="D30" s="16">
        <v>0.36</v>
      </c>
      <c r="E30" s="6" t="s">
        <v>568</v>
      </c>
      <c r="F30" s="7" t="s">
        <v>90</v>
      </c>
      <c r="G30" s="7" t="s">
        <v>91</v>
      </c>
    </row>
    <row r="31" spans="1:8" ht="15" customHeight="1" x14ac:dyDescent="0.2">
      <c r="A31" s="6" t="s">
        <v>569</v>
      </c>
      <c r="B31" s="6" t="s">
        <v>567</v>
      </c>
      <c r="C31" s="16">
        <v>0.1</v>
      </c>
      <c r="D31" s="16">
        <v>0.26</v>
      </c>
      <c r="E31" s="6" t="s">
        <v>570</v>
      </c>
      <c r="F31" s="7" t="s">
        <v>90</v>
      </c>
    </row>
    <row r="32" spans="1:8" ht="15" customHeight="1" x14ac:dyDescent="0.2">
      <c r="A32" s="6" t="s">
        <v>571</v>
      </c>
      <c r="B32" s="6" t="s">
        <v>567</v>
      </c>
      <c r="C32" s="16">
        <v>0.15</v>
      </c>
      <c r="D32" s="16">
        <v>0.34</v>
      </c>
      <c r="E32" s="6" t="s">
        <v>570</v>
      </c>
      <c r="F32" s="7" t="s">
        <v>90</v>
      </c>
    </row>
    <row r="33" spans="1:6" ht="39" customHeight="1" x14ac:dyDescent="0.2">
      <c r="A33" s="6" t="s">
        <v>572</v>
      </c>
      <c r="B33" s="6" t="s">
        <v>551</v>
      </c>
      <c r="C33" s="16">
        <v>0.74</v>
      </c>
      <c r="D33" s="16">
        <v>0.3</v>
      </c>
      <c r="E33" s="6" t="s">
        <v>573</v>
      </c>
      <c r="F33" s="7" t="s">
        <v>90</v>
      </c>
    </row>
    <row r="34" spans="1:6" ht="15" customHeight="1" x14ac:dyDescent="0.2">
      <c r="A34" s="6" t="s">
        <v>574</v>
      </c>
      <c r="B34" s="6" t="s">
        <v>575</v>
      </c>
      <c r="C34" s="16">
        <v>0.76</v>
      </c>
      <c r="D34" s="16">
        <v>0.64</v>
      </c>
      <c r="E34" s="6" t="s">
        <v>559</v>
      </c>
      <c r="F34" s="7" t="s">
        <v>86</v>
      </c>
    </row>
    <row r="35" spans="1:6" ht="15" customHeight="1" x14ac:dyDescent="0.2">
      <c r="A35" s="6" t="s">
        <v>576</v>
      </c>
      <c r="B35" s="6" t="s">
        <v>575</v>
      </c>
      <c r="C35" s="16">
        <v>0.65</v>
      </c>
      <c r="D35" s="16">
        <v>0.45</v>
      </c>
      <c r="E35" s="6" t="s">
        <v>577</v>
      </c>
      <c r="F35" s="7" t="s">
        <v>91</v>
      </c>
    </row>
    <row r="36" spans="1:6" ht="21.75" customHeight="1" x14ac:dyDescent="0.2">
      <c r="A36" s="6" t="s">
        <v>578</v>
      </c>
      <c r="B36" s="6"/>
      <c r="C36" s="6"/>
      <c r="D36" s="16">
        <v>0.74</v>
      </c>
      <c r="E36" s="6" t="s">
        <v>579</v>
      </c>
      <c r="F36" s="7" t="s">
        <v>84</v>
      </c>
    </row>
    <row r="37" spans="1:6" ht="25.5" customHeight="1" x14ac:dyDescent="0.2">
      <c r="A37" s="6" t="s">
        <v>580</v>
      </c>
      <c r="B37" s="6"/>
      <c r="C37" s="6"/>
      <c r="D37" s="16">
        <v>0.53</v>
      </c>
      <c r="E37" s="6" t="s">
        <v>579</v>
      </c>
      <c r="F37" s="7" t="s">
        <v>84</v>
      </c>
    </row>
    <row r="39" spans="1:6" ht="15" customHeight="1" x14ac:dyDescent="0.2">
      <c r="A39" s="12" t="s">
        <v>581</v>
      </c>
    </row>
    <row r="40" spans="1:6" ht="15" customHeight="1" x14ac:dyDescent="0.2">
      <c r="A40" s="13" t="s">
        <v>582</v>
      </c>
      <c r="B40" s="13" t="s">
        <v>583</v>
      </c>
      <c r="C40" s="13" t="s">
        <v>131</v>
      </c>
    </row>
    <row r="41" spans="1:6" ht="15" customHeight="1" x14ac:dyDescent="0.2">
      <c r="A41" s="6" t="s">
        <v>584</v>
      </c>
      <c r="B41" s="16">
        <v>0.17</v>
      </c>
      <c r="C41" s="7" t="s">
        <v>90</v>
      </c>
    </row>
    <row r="42" spans="1:6" ht="15" customHeight="1" x14ac:dyDescent="0.2">
      <c r="A42" s="6" t="s">
        <v>585</v>
      </c>
      <c r="B42" s="16">
        <v>0.37</v>
      </c>
      <c r="C42" s="7" t="s">
        <v>90</v>
      </c>
    </row>
    <row r="43" spans="1:6" ht="15" customHeight="1" x14ac:dyDescent="0.2">
      <c r="A43" s="6" t="s">
        <v>586</v>
      </c>
      <c r="B43" s="16">
        <v>0.21</v>
      </c>
      <c r="C43" s="7" t="s">
        <v>90</v>
      </c>
    </row>
    <row r="44" spans="1:6" ht="15" customHeight="1" x14ac:dyDescent="0.2">
      <c r="A44" s="6" t="s">
        <v>587</v>
      </c>
      <c r="B44" s="16">
        <v>0.24</v>
      </c>
      <c r="C44" s="7" t="s">
        <v>90</v>
      </c>
    </row>
    <row r="46" spans="1:6" ht="15" customHeight="1" x14ac:dyDescent="0.2">
      <c r="A46" s="12" t="s">
        <v>588</v>
      </c>
    </row>
    <row r="47" spans="1:6" ht="15" customHeight="1" x14ac:dyDescent="0.2">
      <c r="A47" s="13" t="s">
        <v>589</v>
      </c>
      <c r="B47" s="13" t="s">
        <v>590</v>
      </c>
      <c r="C47" s="13" t="s">
        <v>131</v>
      </c>
    </row>
    <row r="48" spans="1:6" ht="15" customHeight="1" x14ac:dyDescent="0.2">
      <c r="A48" s="6" t="s">
        <v>591</v>
      </c>
      <c r="B48" s="16">
        <v>0.82</v>
      </c>
      <c r="C48" s="7" t="s">
        <v>87</v>
      </c>
    </row>
    <row r="49" spans="1:7" ht="15" customHeight="1" x14ac:dyDescent="0.2">
      <c r="A49" s="6" t="s">
        <v>592</v>
      </c>
      <c r="B49" s="16">
        <v>0.81</v>
      </c>
      <c r="C49" s="7" t="s">
        <v>87</v>
      </c>
    </row>
    <row r="50" spans="1:7" ht="15" customHeight="1" x14ac:dyDescent="0.2">
      <c r="A50" s="6" t="s">
        <v>593</v>
      </c>
      <c r="B50" s="16">
        <v>0.8</v>
      </c>
      <c r="C50" s="7" t="s">
        <v>87</v>
      </c>
    </row>
    <row r="52" spans="1:7" ht="15" customHeight="1" x14ac:dyDescent="0.2">
      <c r="A52" s="12" t="s">
        <v>134</v>
      </c>
    </row>
    <row r="53" spans="1:7" ht="15" customHeight="1" x14ac:dyDescent="0.2">
      <c r="A53" s="13" t="s">
        <v>135</v>
      </c>
      <c r="B53" s="13" t="s">
        <v>136</v>
      </c>
      <c r="C53" s="13" t="s">
        <v>137</v>
      </c>
      <c r="D53" s="13" t="s">
        <v>138</v>
      </c>
      <c r="E53" s="13" t="s">
        <v>139</v>
      </c>
      <c r="F53" s="13" t="s">
        <v>140</v>
      </c>
      <c r="G53" s="13" t="s">
        <v>141</v>
      </c>
    </row>
    <row r="54" spans="1:7" ht="15" customHeight="1" x14ac:dyDescent="0.2">
      <c r="A54" s="6" t="s">
        <v>594</v>
      </c>
      <c r="B54" s="19">
        <f>(D20-C20)*100</f>
        <v>-37.000000000000007</v>
      </c>
      <c r="C54" s="6" t="s">
        <v>595</v>
      </c>
      <c r="D54" s="6" t="s">
        <v>596</v>
      </c>
      <c r="E54" s="27">
        <v>-37</v>
      </c>
      <c r="F54" s="6" t="str">
        <f>IF(ABS(B54-E54)&lt;=0.051,"Matches","Differs")</f>
        <v>Matches</v>
      </c>
      <c r="G54" s="6" t="s">
        <v>597</v>
      </c>
    </row>
    <row r="55" spans="1:7" ht="15" customHeight="1" x14ac:dyDescent="0.2">
      <c r="A55" s="6" t="s">
        <v>598</v>
      </c>
      <c r="B55" s="18">
        <f>1-D20/C20</f>
        <v>0.67272727272727284</v>
      </c>
      <c r="C55" s="6" t="s">
        <v>599</v>
      </c>
      <c r="D55" s="6"/>
      <c r="E55" s="6"/>
      <c r="F55" s="6" t="s">
        <v>162</v>
      </c>
      <c r="G55" s="6" t="s">
        <v>212</v>
      </c>
    </row>
    <row r="56" spans="1:7" ht="15" customHeight="1" x14ac:dyDescent="0.2">
      <c r="A56" s="6" t="s">
        <v>600</v>
      </c>
      <c r="B56" s="19">
        <f>(D21-C21)*100</f>
        <v>-49.999999999999993</v>
      </c>
      <c r="C56" s="6" t="s">
        <v>601</v>
      </c>
      <c r="D56" s="6"/>
      <c r="E56" s="6"/>
      <c r="F56" s="6" t="s">
        <v>162</v>
      </c>
      <c r="G56" s="6" t="s">
        <v>212</v>
      </c>
    </row>
    <row r="57" spans="1:7" ht="15" customHeight="1" x14ac:dyDescent="0.2">
      <c r="A57" s="6" t="s">
        <v>602</v>
      </c>
      <c r="B57" s="19">
        <f>(D22-C22)*100</f>
        <v>-45</v>
      </c>
      <c r="C57" s="6" t="s">
        <v>595</v>
      </c>
      <c r="D57" s="6"/>
      <c r="E57" s="6"/>
      <c r="F57" s="6" t="s">
        <v>162</v>
      </c>
      <c r="G57" s="6" t="s">
        <v>212</v>
      </c>
    </row>
    <row r="58" spans="1:7" ht="15" customHeight="1" x14ac:dyDescent="0.2">
      <c r="A58" s="6" t="s">
        <v>603</v>
      </c>
      <c r="B58" s="19">
        <f>(D23-C23)*100</f>
        <v>-31</v>
      </c>
      <c r="C58" s="6" t="s">
        <v>604</v>
      </c>
      <c r="D58" s="6"/>
      <c r="E58" s="6"/>
      <c r="F58" s="6" t="s">
        <v>162</v>
      </c>
      <c r="G58" s="6" t="s">
        <v>212</v>
      </c>
    </row>
    <row r="59" spans="1:7" ht="15" customHeight="1" x14ac:dyDescent="0.2">
      <c r="A59" s="6" t="s">
        <v>605</v>
      </c>
      <c r="B59" s="19">
        <f>(D24-C24)*100</f>
        <v>-42</v>
      </c>
      <c r="C59" s="6" t="s">
        <v>606</v>
      </c>
      <c r="D59" s="6"/>
      <c r="E59" s="6"/>
      <c r="F59" s="6" t="s">
        <v>162</v>
      </c>
      <c r="G59" s="6" t="s">
        <v>212</v>
      </c>
    </row>
    <row r="60" spans="1:7" ht="15" customHeight="1" x14ac:dyDescent="0.2">
      <c r="A60" s="6" t="s">
        <v>607</v>
      </c>
      <c r="B60" s="19">
        <f>(D30-C30)*100</f>
        <v>-31.000000000000007</v>
      </c>
      <c r="C60" s="6" t="s">
        <v>608</v>
      </c>
      <c r="D60" s="6"/>
      <c r="E60" s="6"/>
      <c r="F60" s="6" t="s">
        <v>162</v>
      </c>
      <c r="G60" s="6" t="s">
        <v>212</v>
      </c>
    </row>
    <row r="61" spans="1:7" ht="15" customHeight="1" x14ac:dyDescent="0.2">
      <c r="A61" s="6" t="s">
        <v>609</v>
      </c>
      <c r="B61" s="18">
        <f>B41+B42</f>
        <v>0.54</v>
      </c>
      <c r="C61" s="6" t="s">
        <v>610</v>
      </c>
      <c r="D61" s="6"/>
      <c r="E61" s="6"/>
      <c r="F61" s="6" t="s">
        <v>162</v>
      </c>
      <c r="G61" s="6" t="s">
        <v>212</v>
      </c>
    </row>
    <row r="62" spans="1:7" ht="15" customHeight="1" x14ac:dyDescent="0.2">
      <c r="A62" s="6" t="s">
        <v>611</v>
      </c>
      <c r="B62" s="18">
        <f>SUM(B41:B44)</f>
        <v>0.99</v>
      </c>
      <c r="C62" s="6" t="s">
        <v>612</v>
      </c>
      <c r="D62" s="6"/>
      <c r="E62" s="6"/>
      <c r="F62" s="6" t="s">
        <v>162</v>
      </c>
      <c r="G62" s="6" t="s">
        <v>262</v>
      </c>
    </row>
    <row r="64" spans="1:7" ht="15" customHeight="1" x14ac:dyDescent="0.2">
      <c r="A64" s="12" t="s">
        <v>167</v>
      </c>
    </row>
    <row r="65" spans="1:8" ht="45" customHeight="1" x14ac:dyDescent="0.2">
      <c r="A65" s="1" t="s">
        <v>613</v>
      </c>
      <c r="B65" s="1"/>
      <c r="C65" s="1"/>
      <c r="D65" s="1"/>
      <c r="E65" s="1"/>
      <c r="F65" s="1"/>
      <c r="G65" s="1"/>
      <c r="H65" s="1"/>
    </row>
    <row r="66" spans="1:8" ht="45" customHeight="1" x14ac:dyDescent="0.2">
      <c r="A66" s="1" t="s">
        <v>614</v>
      </c>
      <c r="B66" s="1"/>
      <c r="C66" s="1"/>
      <c r="D66" s="1"/>
      <c r="E66" s="1"/>
      <c r="F66" s="1"/>
      <c r="G66" s="1"/>
      <c r="H66" s="1"/>
    </row>
    <row r="67" spans="1:8" ht="45" customHeight="1" x14ac:dyDescent="0.2">
      <c r="A67" s="1" t="s">
        <v>615</v>
      </c>
      <c r="B67" s="1"/>
      <c r="C67" s="1"/>
      <c r="D67" s="1"/>
      <c r="E67" s="1"/>
      <c r="F67" s="1"/>
      <c r="G67" s="1"/>
      <c r="H67" s="1"/>
    </row>
  </sheetData>
  <mergeCells count="7">
    <mergeCell ref="A66:H66"/>
    <mergeCell ref="A67:H67"/>
    <mergeCell ref="B2:H2"/>
    <mergeCell ref="B3:H3"/>
    <mergeCell ref="B4:H4"/>
    <mergeCell ref="B5:H5"/>
    <mergeCell ref="A65:H65"/>
  </mergeCells>
  <hyperlinks>
    <hyperlink ref="H1" location="'Contents'!A1" display="Back to Contents" xr:uid="{00000000-0004-0000-0D00-000000000000}"/>
    <hyperlink ref="C9" r:id="rId1" xr:uid="{00000000-0004-0000-0D00-000001000000}"/>
    <hyperlink ref="D9" r:id="rId2" xr:uid="{00000000-0004-0000-0D00-000002000000}"/>
    <hyperlink ref="C10" r:id="rId3" xr:uid="{00000000-0004-0000-0D00-000003000000}"/>
    <hyperlink ref="D10" r:id="rId4" xr:uid="{00000000-0004-0000-0D00-000004000000}"/>
    <hyperlink ref="C11" r:id="rId5" xr:uid="{00000000-0004-0000-0D00-000005000000}"/>
    <hyperlink ref="D11" r:id="rId6" xr:uid="{00000000-0004-0000-0D00-000006000000}"/>
    <hyperlink ref="C12" r:id="rId7" xr:uid="{00000000-0004-0000-0D00-000007000000}"/>
    <hyperlink ref="D12" r:id="rId8" xr:uid="{00000000-0004-0000-0D00-000008000000}"/>
    <hyperlink ref="C13" r:id="rId9" xr:uid="{00000000-0004-0000-0D00-000009000000}"/>
    <hyperlink ref="D13" r:id="rId10" xr:uid="{00000000-0004-0000-0D00-00000A000000}"/>
    <hyperlink ref="C14" r:id="rId11" xr:uid="{00000000-0004-0000-0D00-00000B000000}"/>
    <hyperlink ref="D14" r:id="rId12" xr:uid="{00000000-0004-0000-0D00-00000C000000}"/>
    <hyperlink ref="C15" r:id="rId13" xr:uid="{00000000-0004-0000-0D00-00000D000000}"/>
    <hyperlink ref="D15" r:id="rId14" xr:uid="{00000000-0004-0000-0D00-00000E000000}"/>
    <hyperlink ref="C16" r:id="rId15" xr:uid="{00000000-0004-0000-0D00-00000F000000}"/>
    <hyperlink ref="D16" r:id="rId16" xr:uid="{00000000-0004-0000-0D00-000010000000}"/>
    <hyperlink ref="F20" r:id="rId17" xr:uid="{00000000-0004-0000-0D00-000011000000}"/>
    <hyperlink ref="G20" r:id="rId18" xr:uid="{00000000-0004-0000-0D00-000012000000}"/>
    <hyperlink ref="H20" r:id="rId19" xr:uid="{00000000-0004-0000-0D00-000013000000}"/>
    <hyperlink ref="F21" r:id="rId20" xr:uid="{00000000-0004-0000-0D00-000014000000}"/>
    <hyperlink ref="G21" r:id="rId21" xr:uid="{00000000-0004-0000-0D00-000015000000}"/>
    <hyperlink ref="F22" r:id="rId22" xr:uid="{00000000-0004-0000-0D00-000016000000}"/>
    <hyperlink ref="G22" r:id="rId23" xr:uid="{00000000-0004-0000-0D00-000017000000}"/>
    <hyperlink ref="F23" r:id="rId24" xr:uid="{00000000-0004-0000-0D00-000018000000}"/>
    <hyperlink ref="F24" r:id="rId25" xr:uid="{00000000-0004-0000-0D00-000019000000}"/>
    <hyperlink ref="G24" r:id="rId26" xr:uid="{00000000-0004-0000-0D00-00001A000000}"/>
    <hyperlink ref="F25" r:id="rId27" xr:uid="{00000000-0004-0000-0D00-00001B000000}"/>
    <hyperlink ref="F29" r:id="rId28" xr:uid="{00000000-0004-0000-0D00-00001C000000}"/>
    <hyperlink ref="G29" r:id="rId29" xr:uid="{00000000-0004-0000-0D00-00001D000000}"/>
    <hyperlink ref="F30" r:id="rId30" xr:uid="{00000000-0004-0000-0D00-00001E000000}"/>
    <hyperlink ref="G30" r:id="rId31" xr:uid="{00000000-0004-0000-0D00-00001F000000}"/>
    <hyperlink ref="F31" r:id="rId32" xr:uid="{00000000-0004-0000-0D00-000020000000}"/>
    <hyperlink ref="F32" r:id="rId33" xr:uid="{00000000-0004-0000-0D00-000021000000}"/>
    <hyperlink ref="F33" r:id="rId34" xr:uid="{00000000-0004-0000-0D00-000022000000}"/>
    <hyperlink ref="F34" r:id="rId35" xr:uid="{00000000-0004-0000-0D00-000023000000}"/>
    <hyperlink ref="F35" r:id="rId36" xr:uid="{00000000-0004-0000-0D00-000024000000}"/>
    <hyperlink ref="F36" r:id="rId37" xr:uid="{00000000-0004-0000-0D00-000025000000}"/>
    <hyperlink ref="F37" r:id="rId38" xr:uid="{00000000-0004-0000-0D00-000026000000}"/>
    <hyperlink ref="C41" r:id="rId39" xr:uid="{00000000-0004-0000-0D00-000027000000}"/>
    <hyperlink ref="C42" r:id="rId40" xr:uid="{00000000-0004-0000-0D00-000028000000}"/>
    <hyperlink ref="C43" r:id="rId41" xr:uid="{00000000-0004-0000-0D00-000029000000}"/>
    <hyperlink ref="C44" r:id="rId42" xr:uid="{00000000-0004-0000-0D00-00002A000000}"/>
    <hyperlink ref="C48" r:id="rId43" xr:uid="{00000000-0004-0000-0D00-00002B000000}"/>
    <hyperlink ref="C49" r:id="rId44" xr:uid="{00000000-0004-0000-0D00-00002C000000}"/>
    <hyperlink ref="C50" r:id="rId45" xr:uid="{00000000-0004-0000-0D00-00002D000000}"/>
  </hyperlinks>
  <pageMargins left="0.7" right="0.7" top="0.75" bottom="0.75"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9"/>
  <sheetViews>
    <sheetView zoomScaleNormal="100" workbookViewId="0"/>
  </sheetViews>
  <sheetFormatPr baseColWidth="10" defaultColWidth="8.6640625" defaultRowHeight="15" x14ac:dyDescent="0.2"/>
  <cols>
    <col min="1" max="1" width="34" customWidth="1"/>
    <col min="2" max="2" width="18" customWidth="1"/>
    <col min="3" max="3" width="60" customWidth="1"/>
    <col min="4" max="4" width="30" customWidth="1"/>
    <col min="5" max="5" width="14" customWidth="1"/>
    <col min="6" max="6" width="16" customWidth="1"/>
    <col min="7" max="7" width="22" customWidth="1"/>
    <col min="8" max="8" width="20" customWidth="1"/>
  </cols>
  <sheetData>
    <row r="1" spans="1:8" ht="16.5" customHeight="1" x14ac:dyDescent="0.2">
      <c r="A1" s="9" t="s">
        <v>616</v>
      </c>
      <c r="H1" s="10" t="s">
        <v>120</v>
      </c>
    </row>
    <row r="2" spans="1:8" ht="45" customHeight="1" x14ac:dyDescent="0.2">
      <c r="A2" s="11" t="s">
        <v>5</v>
      </c>
      <c r="B2" s="1" t="s">
        <v>95</v>
      </c>
      <c r="C2" s="1"/>
      <c r="D2" s="1"/>
      <c r="E2" s="1"/>
      <c r="F2" s="1"/>
      <c r="G2" s="1"/>
      <c r="H2" s="1"/>
    </row>
    <row r="3" spans="1:8" ht="24" customHeight="1" x14ac:dyDescent="0.2">
      <c r="A3" s="11" t="s">
        <v>121</v>
      </c>
      <c r="B3" s="1" t="s">
        <v>617</v>
      </c>
      <c r="C3" s="1"/>
      <c r="D3" s="1"/>
      <c r="E3" s="1"/>
      <c r="F3" s="1"/>
      <c r="G3" s="1"/>
      <c r="H3" s="1"/>
    </row>
    <row r="4" spans="1:8" ht="45" customHeight="1" x14ac:dyDescent="0.2">
      <c r="A4" s="11" t="s">
        <v>123</v>
      </c>
      <c r="B4" s="1" t="s">
        <v>618</v>
      </c>
      <c r="C4" s="1"/>
      <c r="D4" s="1"/>
      <c r="E4" s="1"/>
      <c r="F4" s="1"/>
      <c r="G4" s="1"/>
      <c r="H4" s="1"/>
    </row>
    <row r="5" spans="1:8" ht="24" customHeight="1" x14ac:dyDescent="0.2">
      <c r="A5" s="11" t="s">
        <v>124</v>
      </c>
      <c r="B5" s="1" t="s">
        <v>619</v>
      </c>
      <c r="C5" s="1"/>
      <c r="D5" s="1"/>
      <c r="E5" s="1"/>
      <c r="F5" s="1"/>
      <c r="G5" s="1"/>
      <c r="H5" s="1"/>
    </row>
    <row r="7" spans="1:8" ht="15" customHeight="1" x14ac:dyDescent="0.2">
      <c r="A7" s="12" t="s">
        <v>620</v>
      </c>
    </row>
    <row r="8" spans="1:8" ht="15" customHeight="1" x14ac:dyDescent="0.2">
      <c r="A8" s="13" t="s">
        <v>127</v>
      </c>
      <c r="B8" s="13" t="s">
        <v>533</v>
      </c>
      <c r="C8" s="13" t="s">
        <v>131</v>
      </c>
    </row>
    <row r="9" spans="1:8" ht="15" customHeight="1" x14ac:dyDescent="0.2">
      <c r="A9" s="6" t="s">
        <v>621</v>
      </c>
      <c r="B9" s="15">
        <v>476763</v>
      </c>
      <c r="C9" s="7" t="s">
        <v>22</v>
      </c>
    </row>
    <row r="10" spans="1:8" ht="15" customHeight="1" x14ac:dyDescent="0.2">
      <c r="A10" s="6" t="s">
        <v>622</v>
      </c>
      <c r="B10" s="15">
        <v>408170</v>
      </c>
      <c r="C10" s="7" t="s">
        <v>22</v>
      </c>
    </row>
    <row r="11" spans="1:8" ht="15" customHeight="1" x14ac:dyDescent="0.2">
      <c r="A11" s="6" t="s">
        <v>623</v>
      </c>
      <c r="B11" s="15">
        <v>406461</v>
      </c>
      <c r="C11" s="7" t="s">
        <v>22</v>
      </c>
    </row>
    <row r="12" spans="1:8" ht="15" customHeight="1" x14ac:dyDescent="0.2">
      <c r="A12" s="6" t="s">
        <v>624</v>
      </c>
      <c r="B12" s="15">
        <v>428843</v>
      </c>
      <c r="C12" s="7" t="s">
        <v>22</v>
      </c>
    </row>
    <row r="14" spans="1:8" ht="15" customHeight="1" x14ac:dyDescent="0.2">
      <c r="A14" s="12" t="s">
        <v>625</v>
      </c>
    </row>
    <row r="15" spans="1:8" ht="15" customHeight="1" x14ac:dyDescent="0.2">
      <c r="A15" s="13" t="s">
        <v>127</v>
      </c>
      <c r="B15" s="13" t="s">
        <v>533</v>
      </c>
      <c r="C15" s="13" t="s">
        <v>131</v>
      </c>
    </row>
    <row r="16" spans="1:8" ht="15" customHeight="1" x14ac:dyDescent="0.2">
      <c r="A16" s="6" t="s">
        <v>626</v>
      </c>
      <c r="B16" s="15">
        <v>478496</v>
      </c>
      <c r="C16" s="7" t="s">
        <v>96</v>
      </c>
    </row>
    <row r="17" spans="1:8" ht="15" customHeight="1" x14ac:dyDescent="0.2">
      <c r="A17" s="6" t="s">
        <v>187</v>
      </c>
      <c r="B17" s="15">
        <v>409703</v>
      </c>
      <c r="C17" s="7" t="s">
        <v>96</v>
      </c>
    </row>
    <row r="18" spans="1:8" ht="15" customHeight="1" x14ac:dyDescent="0.2">
      <c r="A18" s="6" t="s">
        <v>188</v>
      </c>
      <c r="B18" s="15">
        <v>407020</v>
      </c>
      <c r="C18" s="7" t="s">
        <v>96</v>
      </c>
    </row>
    <row r="19" spans="1:8" ht="15" customHeight="1" x14ac:dyDescent="0.2">
      <c r="A19" s="6" t="s">
        <v>627</v>
      </c>
      <c r="B19" s="15">
        <v>439034</v>
      </c>
      <c r="C19" s="7" t="s">
        <v>96</v>
      </c>
    </row>
    <row r="21" spans="1:8" ht="15" customHeight="1" x14ac:dyDescent="0.2">
      <c r="A21" s="12" t="s">
        <v>134</v>
      </c>
    </row>
    <row r="22" spans="1:8" ht="15" customHeight="1" x14ac:dyDescent="0.2">
      <c r="A22" s="13" t="s">
        <v>135</v>
      </c>
      <c r="B22" s="13" t="s">
        <v>136</v>
      </c>
      <c r="C22" s="13" t="s">
        <v>137</v>
      </c>
      <c r="D22" s="13" t="s">
        <v>138</v>
      </c>
      <c r="E22" s="13" t="s">
        <v>139</v>
      </c>
      <c r="F22" s="13" t="s">
        <v>140</v>
      </c>
      <c r="G22" s="13" t="s">
        <v>141</v>
      </c>
    </row>
    <row r="23" spans="1:8" ht="15" customHeight="1" x14ac:dyDescent="0.2">
      <c r="A23" s="6" t="s">
        <v>628</v>
      </c>
      <c r="B23" s="18">
        <f>B17/B16-1</f>
        <v>-0.14376922691098781</v>
      </c>
      <c r="C23" s="6" t="s">
        <v>629</v>
      </c>
      <c r="D23" s="6"/>
      <c r="E23" s="6"/>
      <c r="F23" s="6" t="s">
        <v>162</v>
      </c>
      <c r="G23" s="6" t="s">
        <v>212</v>
      </c>
    </row>
    <row r="24" spans="1:8" ht="15" customHeight="1" x14ac:dyDescent="0.2">
      <c r="A24" s="6" t="s">
        <v>630</v>
      </c>
      <c r="B24" s="18">
        <f>B18/B17-1</f>
        <v>-6.5486462144529467E-3</v>
      </c>
      <c r="C24" s="6" t="s">
        <v>631</v>
      </c>
      <c r="D24" s="6"/>
      <c r="E24" s="6"/>
      <c r="F24" s="6" t="s">
        <v>162</v>
      </c>
      <c r="G24" s="6" t="s">
        <v>212</v>
      </c>
    </row>
    <row r="25" spans="1:8" ht="15" customHeight="1" x14ac:dyDescent="0.2">
      <c r="A25" s="6" t="s">
        <v>632</v>
      </c>
      <c r="B25" s="18">
        <f>B19/B18-1</f>
        <v>7.8654611566999266E-2</v>
      </c>
      <c r="C25" s="6" t="s">
        <v>633</v>
      </c>
      <c r="D25" s="6"/>
      <c r="E25" s="6"/>
      <c r="F25" s="6" t="s">
        <v>162</v>
      </c>
      <c r="G25" s="6" t="s">
        <v>212</v>
      </c>
    </row>
    <row r="26" spans="1:8" ht="15" customHeight="1" x14ac:dyDescent="0.2">
      <c r="A26" s="6" t="s">
        <v>634</v>
      </c>
      <c r="B26" s="18">
        <f>B10/B9-1</f>
        <v>-0.1438723223068904</v>
      </c>
      <c r="C26" s="6" t="s">
        <v>629</v>
      </c>
      <c r="D26" s="6"/>
      <c r="E26" s="6"/>
      <c r="F26" s="6" t="s">
        <v>162</v>
      </c>
      <c r="G26" s="6" t="s">
        <v>212</v>
      </c>
    </row>
    <row r="28" spans="1:8" ht="15" customHeight="1" x14ac:dyDescent="0.2">
      <c r="A28" s="12" t="s">
        <v>167</v>
      </c>
    </row>
    <row r="29" spans="1:8" ht="45" customHeight="1" x14ac:dyDescent="0.2">
      <c r="A29" s="1" t="s">
        <v>635</v>
      </c>
      <c r="B29" s="1"/>
      <c r="C29" s="1"/>
      <c r="D29" s="1"/>
      <c r="E29" s="1"/>
      <c r="F29" s="1"/>
      <c r="G29" s="1"/>
      <c r="H29" s="1"/>
    </row>
  </sheetData>
  <mergeCells count="5">
    <mergeCell ref="B2:H2"/>
    <mergeCell ref="B3:H3"/>
    <mergeCell ref="B4:H4"/>
    <mergeCell ref="B5:H5"/>
    <mergeCell ref="A29:H29"/>
  </mergeCells>
  <hyperlinks>
    <hyperlink ref="H1" location="'Contents'!A1" display="Back to Contents" xr:uid="{00000000-0004-0000-0E00-000000000000}"/>
    <hyperlink ref="C9" r:id="rId1" xr:uid="{00000000-0004-0000-0E00-000001000000}"/>
    <hyperlink ref="C10" r:id="rId2" xr:uid="{00000000-0004-0000-0E00-000002000000}"/>
    <hyperlink ref="C11" r:id="rId3" xr:uid="{00000000-0004-0000-0E00-000003000000}"/>
    <hyperlink ref="C12" r:id="rId4" xr:uid="{00000000-0004-0000-0E00-000004000000}"/>
    <hyperlink ref="C16" r:id="rId5" xr:uid="{00000000-0004-0000-0E00-000005000000}"/>
    <hyperlink ref="C17" r:id="rId6" xr:uid="{00000000-0004-0000-0E00-000006000000}"/>
    <hyperlink ref="C18" r:id="rId7" xr:uid="{00000000-0004-0000-0E00-000007000000}"/>
    <hyperlink ref="C19" r:id="rId8" xr:uid="{00000000-0004-0000-0E00-000008000000}"/>
  </hyperlinks>
  <pageMargins left="0.7" right="0.7" top="0.75" bottom="0.75"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9"/>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60" customWidth="1"/>
    <col min="5" max="5" width="14" customWidth="1"/>
    <col min="6" max="6" width="16" customWidth="1"/>
    <col min="7" max="7" width="22" customWidth="1"/>
    <col min="8" max="8" width="20" customWidth="1"/>
  </cols>
  <sheetData>
    <row r="1" spans="1:8" ht="16.5" customHeight="1" x14ac:dyDescent="0.2">
      <c r="A1" s="9" t="s">
        <v>636</v>
      </c>
      <c r="H1" s="10" t="s">
        <v>120</v>
      </c>
    </row>
    <row r="2" spans="1:8" ht="24" customHeight="1" x14ac:dyDescent="0.2">
      <c r="A2" s="11" t="s">
        <v>5</v>
      </c>
      <c r="B2" s="1" t="s">
        <v>99</v>
      </c>
      <c r="C2" s="1"/>
      <c r="D2" s="1"/>
      <c r="E2" s="1"/>
      <c r="F2" s="1"/>
      <c r="G2" s="1"/>
      <c r="H2" s="1"/>
    </row>
    <row r="3" spans="1:8" ht="24" customHeight="1" x14ac:dyDescent="0.2">
      <c r="A3" s="11" t="s">
        <v>121</v>
      </c>
      <c r="B3" s="1" t="s">
        <v>637</v>
      </c>
      <c r="C3" s="1"/>
      <c r="D3" s="1"/>
      <c r="E3" s="1"/>
      <c r="F3" s="1"/>
      <c r="G3" s="1"/>
      <c r="H3" s="1"/>
    </row>
    <row r="4" spans="1:8" ht="24" customHeight="1" x14ac:dyDescent="0.2">
      <c r="A4" s="11" t="s">
        <v>123</v>
      </c>
      <c r="B4" s="1" t="s">
        <v>100</v>
      </c>
      <c r="C4" s="1"/>
      <c r="D4" s="1"/>
      <c r="E4" s="1"/>
      <c r="F4" s="1"/>
      <c r="G4" s="1"/>
      <c r="H4" s="1"/>
    </row>
    <row r="5" spans="1:8" ht="24" customHeight="1" x14ac:dyDescent="0.2">
      <c r="A5" s="11" t="s">
        <v>124</v>
      </c>
      <c r="B5" s="1" t="s">
        <v>638</v>
      </c>
      <c r="C5" s="1"/>
      <c r="D5" s="1"/>
      <c r="E5" s="1"/>
      <c r="F5" s="1"/>
      <c r="G5" s="1"/>
      <c r="H5" s="1"/>
    </row>
    <row r="7" spans="1:8" ht="15" customHeight="1" x14ac:dyDescent="0.2">
      <c r="A7" s="12" t="s">
        <v>639</v>
      </c>
    </row>
    <row r="8" spans="1:8" ht="15" customHeight="1" x14ac:dyDescent="0.2">
      <c r="A8" s="13" t="s">
        <v>127</v>
      </c>
      <c r="B8" s="13" t="s">
        <v>640</v>
      </c>
      <c r="C8" s="13" t="s">
        <v>641</v>
      </c>
      <c r="D8" s="13" t="s">
        <v>131</v>
      </c>
    </row>
    <row r="9" spans="1:8" ht="15" customHeight="1" x14ac:dyDescent="0.2">
      <c r="A9" s="14">
        <v>2013</v>
      </c>
      <c r="B9" s="15">
        <v>159724</v>
      </c>
      <c r="C9" s="15">
        <v>131738</v>
      </c>
      <c r="D9" s="7" t="s">
        <v>100</v>
      </c>
    </row>
    <row r="10" spans="1:8" ht="15" customHeight="1" x14ac:dyDescent="0.2">
      <c r="A10" s="14">
        <v>2014</v>
      </c>
      <c r="B10" s="15">
        <v>151617</v>
      </c>
      <c r="C10" s="15">
        <v>119007</v>
      </c>
      <c r="D10" s="7" t="s">
        <v>100</v>
      </c>
    </row>
    <row r="11" spans="1:8" ht="15" customHeight="1" x14ac:dyDescent="0.2">
      <c r="A11" s="14">
        <v>2015</v>
      </c>
      <c r="B11" s="15">
        <v>144504</v>
      </c>
      <c r="C11" s="15">
        <v>115029</v>
      </c>
      <c r="D11" s="7" t="s">
        <v>100</v>
      </c>
    </row>
    <row r="12" spans="1:8" ht="15" customHeight="1" x14ac:dyDescent="0.2">
      <c r="A12" s="14">
        <v>2016</v>
      </c>
      <c r="B12" s="15">
        <v>142202</v>
      </c>
      <c r="C12" s="15">
        <v>116572</v>
      </c>
      <c r="D12" s="7" t="s">
        <v>100</v>
      </c>
    </row>
    <row r="13" spans="1:8" ht="15" customHeight="1" x14ac:dyDescent="0.2">
      <c r="A13" s="14">
        <v>2017</v>
      </c>
      <c r="B13" s="15">
        <v>137135</v>
      </c>
      <c r="C13" s="15">
        <v>112901</v>
      </c>
      <c r="D13" s="7" t="s">
        <v>100</v>
      </c>
    </row>
    <row r="14" spans="1:8" ht="15" customHeight="1" x14ac:dyDescent="0.2">
      <c r="A14" s="14">
        <v>2018</v>
      </c>
      <c r="B14" s="15">
        <v>117172</v>
      </c>
      <c r="C14" s="15">
        <v>100793</v>
      </c>
      <c r="D14" s="7" t="s">
        <v>100</v>
      </c>
    </row>
    <row r="15" spans="1:8" ht="15" customHeight="1" x14ac:dyDescent="0.2">
      <c r="A15" s="14">
        <v>2019</v>
      </c>
      <c r="B15" s="15">
        <v>105198</v>
      </c>
      <c r="C15" s="15">
        <v>94731</v>
      </c>
      <c r="D15" s="7" t="s">
        <v>100</v>
      </c>
    </row>
    <row r="16" spans="1:8" ht="15" customHeight="1" x14ac:dyDescent="0.2">
      <c r="A16" s="14">
        <v>2020</v>
      </c>
      <c r="B16" s="15">
        <v>95715</v>
      </c>
      <c r="C16" s="15">
        <v>94262</v>
      </c>
      <c r="D16" s="7" t="s">
        <v>100</v>
      </c>
    </row>
    <row r="17" spans="1:8" ht="15" customHeight="1" x14ac:dyDescent="0.2">
      <c r="A17" s="14">
        <v>2021</v>
      </c>
      <c r="B17" s="15">
        <v>105036</v>
      </c>
      <c r="C17" s="15">
        <v>93998</v>
      </c>
      <c r="D17" s="7" t="s">
        <v>100</v>
      </c>
    </row>
    <row r="18" spans="1:8" ht="15" customHeight="1" x14ac:dyDescent="0.2">
      <c r="A18" s="14">
        <v>2022</v>
      </c>
      <c r="B18" s="15">
        <v>96405</v>
      </c>
      <c r="C18" s="15">
        <v>94998</v>
      </c>
      <c r="D18" s="7" t="s">
        <v>100</v>
      </c>
    </row>
    <row r="19" spans="1:8" ht="15" customHeight="1" x14ac:dyDescent="0.2">
      <c r="A19" s="14">
        <v>2023</v>
      </c>
      <c r="B19" s="15">
        <v>96627</v>
      </c>
      <c r="C19" s="15">
        <v>94024</v>
      </c>
      <c r="D19" s="7" t="s">
        <v>100</v>
      </c>
    </row>
    <row r="20" spans="1:8" ht="15" customHeight="1" x14ac:dyDescent="0.2">
      <c r="A20" s="14">
        <v>2024</v>
      </c>
      <c r="B20" s="15">
        <v>90208</v>
      </c>
      <c r="C20" s="15">
        <v>91728</v>
      </c>
      <c r="D20" s="7" t="s">
        <v>100</v>
      </c>
    </row>
    <row r="22" spans="1:8" ht="15" customHeight="1" x14ac:dyDescent="0.2">
      <c r="A22" s="12" t="s">
        <v>134</v>
      </c>
    </row>
    <row r="23" spans="1:8" ht="15" customHeight="1" x14ac:dyDescent="0.2">
      <c r="A23" s="13" t="s">
        <v>135</v>
      </c>
      <c r="B23" s="13" t="s">
        <v>136</v>
      </c>
      <c r="C23" s="13" t="s">
        <v>137</v>
      </c>
      <c r="D23" s="13" t="s">
        <v>138</v>
      </c>
      <c r="E23" s="13" t="s">
        <v>139</v>
      </c>
      <c r="F23" s="13" t="s">
        <v>140</v>
      </c>
      <c r="G23" s="13" t="s">
        <v>141</v>
      </c>
    </row>
    <row r="24" spans="1:8" ht="15" customHeight="1" x14ac:dyDescent="0.2">
      <c r="A24" s="6" t="s">
        <v>642</v>
      </c>
      <c r="B24" s="18">
        <f>1-B20/B9</f>
        <v>0.43522576444366534</v>
      </c>
      <c r="C24" s="6" t="s">
        <v>643</v>
      </c>
      <c r="D24" s="6"/>
      <c r="E24" s="6"/>
      <c r="F24" s="6" t="s">
        <v>162</v>
      </c>
      <c r="G24" s="6" t="s">
        <v>212</v>
      </c>
    </row>
    <row r="25" spans="1:8" ht="15" customHeight="1" x14ac:dyDescent="0.2">
      <c r="A25" s="6" t="s">
        <v>644</v>
      </c>
      <c r="B25" s="18">
        <f>1-C20/C9</f>
        <v>0.30370887670983315</v>
      </c>
      <c r="C25" s="6" t="s">
        <v>643</v>
      </c>
      <c r="D25" s="6"/>
      <c r="E25" s="6"/>
      <c r="F25" s="6" t="s">
        <v>162</v>
      </c>
      <c r="G25" s="6" t="s">
        <v>212</v>
      </c>
    </row>
    <row r="27" spans="1:8" ht="15" customHeight="1" x14ac:dyDescent="0.2">
      <c r="A27" s="12" t="s">
        <v>167</v>
      </c>
    </row>
    <row r="28" spans="1:8" ht="45" customHeight="1" x14ac:dyDescent="0.2">
      <c r="A28" s="1" t="s">
        <v>645</v>
      </c>
      <c r="B28" s="1"/>
      <c r="C28" s="1"/>
      <c r="D28" s="1"/>
      <c r="E28" s="1"/>
      <c r="F28" s="1"/>
      <c r="G28" s="1"/>
      <c r="H28" s="1"/>
    </row>
    <row r="29" spans="1:8" ht="15" customHeight="1" x14ac:dyDescent="0.2">
      <c r="A29" t="s">
        <v>646</v>
      </c>
    </row>
  </sheetData>
  <mergeCells count="5">
    <mergeCell ref="B2:H2"/>
    <mergeCell ref="B3:H3"/>
    <mergeCell ref="B4:H4"/>
    <mergeCell ref="B5:H5"/>
    <mergeCell ref="A28:H28"/>
  </mergeCells>
  <hyperlinks>
    <hyperlink ref="H1" location="'Contents'!A1" display="Back to Contents" xr:uid="{00000000-0004-0000-0F00-000000000000}"/>
    <hyperlink ref="D9" r:id="rId1" xr:uid="{00000000-0004-0000-0F00-000001000000}"/>
    <hyperlink ref="D10" r:id="rId2" xr:uid="{00000000-0004-0000-0F00-000002000000}"/>
    <hyperlink ref="D11" r:id="rId3" xr:uid="{00000000-0004-0000-0F00-000003000000}"/>
    <hyperlink ref="D12" r:id="rId4" xr:uid="{00000000-0004-0000-0F00-000004000000}"/>
    <hyperlink ref="D13" r:id="rId5" xr:uid="{00000000-0004-0000-0F00-000005000000}"/>
    <hyperlink ref="D14" r:id="rId6" xr:uid="{00000000-0004-0000-0F00-000006000000}"/>
    <hyperlink ref="D15" r:id="rId7" xr:uid="{00000000-0004-0000-0F00-000007000000}"/>
    <hyperlink ref="D16" r:id="rId8" xr:uid="{00000000-0004-0000-0F00-000008000000}"/>
    <hyperlink ref="D17" r:id="rId9" xr:uid="{00000000-0004-0000-0F00-000009000000}"/>
    <hyperlink ref="D18" r:id="rId10" xr:uid="{00000000-0004-0000-0F00-00000A000000}"/>
    <hyperlink ref="D19" r:id="rId11" xr:uid="{00000000-0004-0000-0F00-00000B000000}"/>
    <hyperlink ref="D20" r:id="rId12" xr:uid="{00000000-0004-0000-0F00-00000C000000}"/>
  </hyperlinks>
  <pageMargins left="0.7" right="0.7" top="0.75" bottom="0.75"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7"/>
  <sheetViews>
    <sheetView zoomScaleNormal="100" workbookViewId="0"/>
  </sheetViews>
  <sheetFormatPr baseColWidth="10" defaultColWidth="8.6640625" defaultRowHeight="15" x14ac:dyDescent="0.2"/>
  <cols>
    <col min="1" max="1" width="34" customWidth="1"/>
    <col min="2" max="2" width="18" customWidth="1"/>
    <col min="3" max="3" width="40" customWidth="1"/>
    <col min="4" max="4" width="30" customWidth="1"/>
    <col min="5" max="5" width="60" customWidth="1"/>
    <col min="6" max="6" width="16" customWidth="1"/>
    <col min="7" max="7" width="22" customWidth="1"/>
    <col min="8" max="8" width="20" customWidth="1"/>
  </cols>
  <sheetData>
    <row r="1" spans="1:8" ht="16.5" customHeight="1" x14ac:dyDescent="0.2">
      <c r="A1" s="9" t="s">
        <v>647</v>
      </c>
      <c r="H1" s="10" t="s">
        <v>120</v>
      </c>
    </row>
    <row r="2" spans="1:8" ht="45" customHeight="1" x14ac:dyDescent="0.2">
      <c r="A2" s="11" t="s">
        <v>5</v>
      </c>
      <c r="B2" s="1" t="s">
        <v>104</v>
      </c>
      <c r="C2" s="1"/>
      <c r="D2" s="1"/>
      <c r="E2" s="1"/>
      <c r="F2" s="1"/>
      <c r="G2" s="1"/>
      <c r="H2" s="1"/>
    </row>
    <row r="3" spans="1:8" ht="24" customHeight="1" x14ac:dyDescent="0.2">
      <c r="A3" s="11" t="s">
        <v>121</v>
      </c>
      <c r="B3" s="1" t="s">
        <v>648</v>
      </c>
      <c r="C3" s="1"/>
      <c r="D3" s="1"/>
      <c r="E3" s="1"/>
      <c r="F3" s="1"/>
      <c r="G3" s="1"/>
      <c r="H3" s="1"/>
    </row>
    <row r="4" spans="1:8" ht="45" customHeight="1" x14ac:dyDescent="0.2">
      <c r="A4" s="11" t="s">
        <v>123</v>
      </c>
      <c r="B4" s="1" t="s">
        <v>33</v>
      </c>
      <c r="C4" s="1"/>
      <c r="D4" s="1"/>
      <c r="E4" s="1"/>
      <c r="F4" s="1"/>
      <c r="G4" s="1"/>
      <c r="H4" s="1"/>
    </row>
    <row r="5" spans="1:8" ht="24" customHeight="1" x14ac:dyDescent="0.2">
      <c r="A5" s="11" t="s">
        <v>124</v>
      </c>
      <c r="B5" s="1" t="s">
        <v>173</v>
      </c>
      <c r="C5" s="1"/>
      <c r="D5" s="1"/>
      <c r="E5" s="1"/>
      <c r="F5" s="1"/>
      <c r="G5" s="1"/>
      <c r="H5" s="1"/>
    </row>
    <row r="7" spans="1:8" ht="15" customHeight="1" x14ac:dyDescent="0.2">
      <c r="A7" s="12" t="s">
        <v>649</v>
      </c>
    </row>
    <row r="8" spans="1:8" ht="15" customHeight="1" x14ac:dyDescent="0.2">
      <c r="A8" s="13" t="s">
        <v>231</v>
      </c>
      <c r="B8" s="13" t="s">
        <v>650</v>
      </c>
      <c r="C8" s="13" t="s">
        <v>651</v>
      </c>
      <c r="D8" s="13" t="s">
        <v>652</v>
      </c>
      <c r="E8" s="13" t="s">
        <v>131</v>
      </c>
    </row>
    <row r="9" spans="1:8" ht="15" customHeight="1" x14ac:dyDescent="0.2">
      <c r="A9" s="6" t="s">
        <v>653</v>
      </c>
      <c r="B9" s="20">
        <v>911675326</v>
      </c>
      <c r="C9" s="20">
        <v>1119943891</v>
      </c>
      <c r="D9" s="6" t="s">
        <v>654</v>
      </c>
      <c r="E9" s="7" t="s">
        <v>33</v>
      </c>
    </row>
    <row r="10" spans="1:8" ht="15" customHeight="1" x14ac:dyDescent="0.2">
      <c r="A10" s="6" t="s">
        <v>655</v>
      </c>
      <c r="B10" s="20">
        <v>524616411</v>
      </c>
      <c r="C10" s="20">
        <v>961149217</v>
      </c>
      <c r="D10" s="6" t="s">
        <v>656</v>
      </c>
      <c r="E10" s="7" t="s">
        <v>33</v>
      </c>
    </row>
    <row r="11" spans="1:8" ht="15" customHeight="1" x14ac:dyDescent="0.2">
      <c r="A11" s="6" t="s">
        <v>657</v>
      </c>
      <c r="B11" s="20">
        <v>4589616857</v>
      </c>
      <c r="C11" s="20">
        <v>4050500861</v>
      </c>
      <c r="D11" s="6" t="s">
        <v>656</v>
      </c>
      <c r="E11" s="7" t="s">
        <v>33</v>
      </c>
    </row>
    <row r="12" spans="1:8" ht="15" customHeight="1" x14ac:dyDescent="0.2">
      <c r="A12" s="6" t="s">
        <v>658</v>
      </c>
      <c r="B12" s="20">
        <v>1049514055</v>
      </c>
      <c r="C12" s="20">
        <v>1067576615</v>
      </c>
      <c r="D12" s="6" t="s">
        <v>659</v>
      </c>
      <c r="E12" s="7" t="s">
        <v>33</v>
      </c>
    </row>
    <row r="13" spans="1:8" ht="15" customHeight="1" x14ac:dyDescent="0.2">
      <c r="A13" s="6" t="s">
        <v>660</v>
      </c>
      <c r="B13" s="20">
        <v>578865947</v>
      </c>
      <c r="C13" s="20">
        <v>339841917</v>
      </c>
      <c r="D13" s="6" t="s">
        <v>661</v>
      </c>
      <c r="E13" s="7" t="s">
        <v>33</v>
      </c>
    </row>
    <row r="14" spans="1:8" ht="15" customHeight="1" x14ac:dyDescent="0.2">
      <c r="A14" s="6" t="s">
        <v>662</v>
      </c>
      <c r="B14" s="20">
        <v>61112599</v>
      </c>
      <c r="C14" s="20">
        <v>146754378</v>
      </c>
      <c r="D14" s="6" t="s">
        <v>663</v>
      </c>
      <c r="E14" s="7" t="s">
        <v>33</v>
      </c>
    </row>
    <row r="15" spans="1:8" ht="15" customHeight="1" x14ac:dyDescent="0.2">
      <c r="A15" s="6" t="s">
        <v>664</v>
      </c>
      <c r="B15" s="20">
        <v>75896091</v>
      </c>
      <c r="C15" s="20">
        <v>118957275</v>
      </c>
      <c r="D15" s="6" t="s">
        <v>665</v>
      </c>
      <c r="E15" s="7" t="s">
        <v>33</v>
      </c>
    </row>
    <row r="16" spans="1:8" ht="15" customHeight="1" x14ac:dyDescent="0.2">
      <c r="A16" s="6" t="s">
        <v>666</v>
      </c>
      <c r="B16" s="20">
        <v>694357280</v>
      </c>
      <c r="C16" s="6"/>
      <c r="D16" s="6" t="s">
        <v>656</v>
      </c>
      <c r="E16" s="7" t="s">
        <v>33</v>
      </c>
    </row>
    <row r="17" spans="1:8" ht="15" customHeight="1" x14ac:dyDescent="0.2">
      <c r="A17" s="6" t="s">
        <v>667</v>
      </c>
      <c r="B17" s="20">
        <v>6161839566</v>
      </c>
      <c r="C17" s="20">
        <v>5436424698</v>
      </c>
      <c r="D17" s="6" t="s">
        <v>656</v>
      </c>
      <c r="E17" s="7" t="s">
        <v>33</v>
      </c>
    </row>
    <row r="19" spans="1:8" ht="15" customHeight="1" x14ac:dyDescent="0.2">
      <c r="A19" s="12" t="s">
        <v>134</v>
      </c>
    </row>
    <row r="20" spans="1:8" ht="15" customHeight="1" x14ac:dyDescent="0.2">
      <c r="A20" s="13" t="s">
        <v>135</v>
      </c>
      <c r="B20" s="13" t="s">
        <v>136</v>
      </c>
      <c r="C20" s="13" t="s">
        <v>137</v>
      </c>
      <c r="D20" s="13" t="s">
        <v>138</v>
      </c>
      <c r="E20" s="13" t="s">
        <v>139</v>
      </c>
      <c r="F20" s="13" t="s">
        <v>140</v>
      </c>
      <c r="G20" s="13" t="s">
        <v>141</v>
      </c>
    </row>
    <row r="21" spans="1:8" ht="15" customHeight="1" x14ac:dyDescent="0.2">
      <c r="A21" s="6" t="s">
        <v>668</v>
      </c>
      <c r="B21" s="18">
        <f>1-B9/C9</f>
        <v>0.18596339216068813</v>
      </c>
      <c r="C21" s="6" t="s">
        <v>669</v>
      </c>
      <c r="D21" s="6"/>
      <c r="E21" s="6"/>
      <c r="F21" s="6" t="s">
        <v>162</v>
      </c>
      <c r="G21" s="6" t="s">
        <v>163</v>
      </c>
    </row>
    <row r="22" spans="1:8" ht="15" customHeight="1" x14ac:dyDescent="0.2">
      <c r="A22" s="6" t="s">
        <v>670</v>
      </c>
      <c r="B22" s="18">
        <f>1-B10/C10</f>
        <v>0.45417797598850873</v>
      </c>
      <c r="C22" s="6" t="s">
        <v>669</v>
      </c>
      <c r="D22" s="6"/>
      <c r="E22" s="6"/>
      <c r="F22" s="6" t="s">
        <v>162</v>
      </c>
      <c r="G22" s="6" t="s">
        <v>163</v>
      </c>
    </row>
    <row r="23" spans="1:8" ht="15" customHeight="1" x14ac:dyDescent="0.2">
      <c r="A23" s="6" t="s">
        <v>671</v>
      </c>
      <c r="B23" s="18">
        <f>B13/C13-1</f>
        <v>0.70333887034894516</v>
      </c>
      <c r="C23" s="6" t="s">
        <v>672</v>
      </c>
      <c r="D23" s="6"/>
      <c r="E23" s="6"/>
      <c r="F23" s="6" t="s">
        <v>162</v>
      </c>
      <c r="G23" s="6" t="s">
        <v>212</v>
      </c>
    </row>
    <row r="24" spans="1:8" ht="15" customHeight="1" x14ac:dyDescent="0.2">
      <c r="A24" s="6" t="s">
        <v>673</v>
      </c>
      <c r="B24" s="21">
        <f>B17-C17</f>
        <v>725414868</v>
      </c>
      <c r="C24" s="6" t="s">
        <v>674</v>
      </c>
      <c r="D24" s="6"/>
      <c r="E24" s="6"/>
      <c r="F24" s="6" t="s">
        <v>162</v>
      </c>
      <c r="G24" s="6" t="s">
        <v>212</v>
      </c>
    </row>
    <row r="26" spans="1:8" ht="15" customHeight="1" x14ac:dyDescent="0.2">
      <c r="A26" s="12" t="s">
        <v>167</v>
      </c>
    </row>
    <row r="27" spans="1:8" ht="45" customHeight="1" x14ac:dyDescent="0.2">
      <c r="A27" s="1" t="s">
        <v>675</v>
      </c>
      <c r="B27" s="1"/>
      <c r="C27" s="1"/>
      <c r="D27" s="1"/>
      <c r="E27" s="1"/>
      <c r="F27" s="1"/>
      <c r="G27" s="1"/>
      <c r="H27" s="1"/>
    </row>
  </sheetData>
  <mergeCells count="5">
    <mergeCell ref="B2:H2"/>
    <mergeCell ref="B3:H3"/>
    <mergeCell ref="B4:H4"/>
    <mergeCell ref="B5:H5"/>
    <mergeCell ref="A27:H27"/>
  </mergeCells>
  <hyperlinks>
    <hyperlink ref="H1" location="'Contents'!A1" display="Back to Contents" xr:uid="{00000000-0004-0000-1000-000000000000}"/>
    <hyperlink ref="E9" r:id="rId1" xr:uid="{00000000-0004-0000-1000-000001000000}"/>
    <hyperlink ref="E10" r:id="rId2" xr:uid="{00000000-0004-0000-1000-000002000000}"/>
    <hyperlink ref="E11" r:id="rId3" xr:uid="{00000000-0004-0000-1000-000003000000}"/>
    <hyperlink ref="E12" r:id="rId4" xr:uid="{00000000-0004-0000-1000-000004000000}"/>
    <hyperlink ref="E13" r:id="rId5" xr:uid="{00000000-0004-0000-1000-000005000000}"/>
    <hyperlink ref="E14" r:id="rId6" xr:uid="{00000000-0004-0000-1000-000006000000}"/>
    <hyperlink ref="E15" r:id="rId7" xr:uid="{00000000-0004-0000-1000-000007000000}"/>
    <hyperlink ref="E16" r:id="rId8" xr:uid="{00000000-0004-0000-1000-000008000000}"/>
    <hyperlink ref="E17" r:id="rId9" xr:uid="{00000000-0004-0000-1000-000009000000}"/>
  </hyperlinks>
  <pageMargins left="0.7" right="0.7" top="0.75" bottom="0.75"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7"/>
  <sheetViews>
    <sheetView zoomScaleNormal="100" workbookViewId="0"/>
  </sheetViews>
  <sheetFormatPr baseColWidth="10" defaultColWidth="8.6640625" defaultRowHeight="15" x14ac:dyDescent="0.2"/>
  <cols>
    <col min="1" max="1" width="34" customWidth="1"/>
    <col min="2" max="2" width="18" customWidth="1"/>
    <col min="3" max="3" width="60" customWidth="1"/>
    <col min="4" max="4" width="30" customWidth="1"/>
    <col min="5" max="5" width="14" customWidth="1"/>
    <col min="6" max="6" width="60" customWidth="1"/>
    <col min="7" max="7" width="22" customWidth="1"/>
    <col min="8" max="8" width="20" customWidth="1"/>
  </cols>
  <sheetData>
    <row r="1" spans="1:8" ht="16.5" customHeight="1" x14ac:dyDescent="0.2">
      <c r="A1" s="9" t="s">
        <v>676</v>
      </c>
      <c r="H1" s="10" t="s">
        <v>120</v>
      </c>
    </row>
    <row r="2" spans="1:8" ht="24" customHeight="1" x14ac:dyDescent="0.2">
      <c r="A2" s="11" t="s">
        <v>5</v>
      </c>
      <c r="B2" s="1" t="s">
        <v>107</v>
      </c>
      <c r="C2" s="1"/>
      <c r="D2" s="1"/>
      <c r="E2" s="1"/>
      <c r="F2" s="1"/>
      <c r="G2" s="1"/>
      <c r="H2" s="1"/>
    </row>
    <row r="3" spans="1:8" ht="24" customHeight="1" x14ac:dyDescent="0.2">
      <c r="A3" s="11" t="s">
        <v>121</v>
      </c>
      <c r="B3" s="1" t="s">
        <v>677</v>
      </c>
      <c r="C3" s="1"/>
      <c r="D3" s="1"/>
      <c r="E3" s="1"/>
      <c r="F3" s="1"/>
      <c r="G3" s="1"/>
      <c r="H3" s="1"/>
    </row>
    <row r="4" spans="1:8" ht="45" customHeight="1" x14ac:dyDescent="0.2">
      <c r="A4" s="11" t="s">
        <v>123</v>
      </c>
      <c r="B4" s="1" t="s">
        <v>27</v>
      </c>
      <c r="C4" s="1"/>
      <c r="D4" s="1"/>
      <c r="E4" s="1"/>
      <c r="F4" s="1"/>
      <c r="G4" s="1"/>
      <c r="H4" s="1"/>
    </row>
    <row r="5" spans="1:8" ht="24" customHeight="1" x14ac:dyDescent="0.2">
      <c r="A5" s="11" t="s">
        <v>124</v>
      </c>
      <c r="B5" s="1" t="s">
        <v>678</v>
      </c>
      <c r="C5" s="1"/>
      <c r="D5" s="1"/>
      <c r="E5" s="1"/>
      <c r="F5" s="1"/>
      <c r="G5" s="1"/>
      <c r="H5" s="1"/>
    </row>
    <row r="7" spans="1:8" ht="15" customHeight="1" x14ac:dyDescent="0.2">
      <c r="A7" s="12" t="s">
        <v>679</v>
      </c>
    </row>
    <row r="8" spans="1:8" ht="27.75" customHeight="1" x14ac:dyDescent="0.2">
      <c r="A8" s="13" t="s">
        <v>680</v>
      </c>
      <c r="B8" s="13" t="s">
        <v>681</v>
      </c>
      <c r="C8" s="13" t="s">
        <v>682</v>
      </c>
      <c r="D8" s="13" t="s">
        <v>683</v>
      </c>
      <c r="E8" s="13" t="s">
        <v>684</v>
      </c>
      <c r="F8" s="13" t="s">
        <v>131</v>
      </c>
    </row>
    <row r="9" spans="1:8" ht="15" customHeight="1" x14ac:dyDescent="0.2">
      <c r="A9" s="6" t="s">
        <v>685</v>
      </c>
      <c r="B9" s="20">
        <v>341427981</v>
      </c>
      <c r="C9" s="20">
        <v>-80767714</v>
      </c>
      <c r="D9" s="16">
        <v>0.08</v>
      </c>
      <c r="E9" s="16">
        <v>7.3899999999999993E-2</v>
      </c>
      <c r="F9" s="7" t="s">
        <v>27</v>
      </c>
    </row>
    <row r="10" spans="1:8" ht="15" customHeight="1" x14ac:dyDescent="0.2">
      <c r="A10" s="6" t="s">
        <v>686</v>
      </c>
      <c r="B10" s="20">
        <v>450358536</v>
      </c>
      <c r="C10" s="20">
        <v>-122116273</v>
      </c>
      <c r="D10" s="16">
        <v>7.3200000000000001E-2</v>
      </c>
      <c r="E10" s="16">
        <v>6.8400000000000002E-2</v>
      </c>
      <c r="F10" s="7" t="s">
        <v>27</v>
      </c>
    </row>
    <row r="11" spans="1:8" ht="15" customHeight="1" x14ac:dyDescent="0.2">
      <c r="A11" s="6" t="s">
        <v>687</v>
      </c>
      <c r="B11" s="20">
        <v>528574945</v>
      </c>
      <c r="C11" s="20">
        <v>-116350948</v>
      </c>
      <c r="D11" s="16">
        <v>9.4100000000000003E-2</v>
      </c>
      <c r="E11" s="16">
        <v>5.6000000000000001E-2</v>
      </c>
      <c r="F11" s="7" t="s">
        <v>27</v>
      </c>
    </row>
    <row r="12" spans="1:8" ht="15" customHeight="1" x14ac:dyDescent="0.2">
      <c r="A12" s="6" t="s">
        <v>688</v>
      </c>
      <c r="B12" s="20">
        <v>643907451</v>
      </c>
      <c r="C12" s="20">
        <v>-150050786</v>
      </c>
      <c r="D12" s="16">
        <v>0.17799999999999999</v>
      </c>
      <c r="E12" s="16">
        <v>0.1459</v>
      </c>
      <c r="F12" s="7" t="s">
        <v>27</v>
      </c>
    </row>
    <row r="13" spans="1:8" ht="15" customHeight="1" x14ac:dyDescent="0.2">
      <c r="A13" s="6" t="s">
        <v>689</v>
      </c>
      <c r="B13" s="20">
        <v>700095116</v>
      </c>
      <c r="C13" s="20">
        <v>-81758723</v>
      </c>
      <c r="D13" s="16">
        <v>0.187</v>
      </c>
      <c r="E13" s="16">
        <v>0.151</v>
      </c>
      <c r="F13" s="7" t="s">
        <v>27</v>
      </c>
    </row>
    <row r="15" spans="1:8" ht="15" customHeight="1" x14ac:dyDescent="0.2">
      <c r="A15" s="12" t="s">
        <v>690</v>
      </c>
    </row>
    <row r="16" spans="1:8" ht="15" customHeight="1" x14ac:dyDescent="0.2">
      <c r="A16" s="13" t="s">
        <v>691</v>
      </c>
      <c r="B16" s="13" t="s">
        <v>252</v>
      </c>
      <c r="C16" s="13" t="s">
        <v>131</v>
      </c>
    </row>
    <row r="17" spans="1:8" ht="15" customHeight="1" x14ac:dyDescent="0.2">
      <c r="A17" s="6" t="s">
        <v>692</v>
      </c>
      <c r="B17" s="20">
        <v>460011945</v>
      </c>
      <c r="C17" s="7" t="s">
        <v>27</v>
      </c>
    </row>
    <row r="18" spans="1:8" ht="15" customHeight="1" x14ac:dyDescent="0.2">
      <c r="A18" s="6" t="s">
        <v>693</v>
      </c>
      <c r="B18" s="20">
        <v>528300369</v>
      </c>
      <c r="C18" s="7" t="s">
        <v>27</v>
      </c>
    </row>
    <row r="20" spans="1:8" ht="15" customHeight="1" x14ac:dyDescent="0.2">
      <c r="A20" s="12" t="s">
        <v>134</v>
      </c>
    </row>
    <row r="21" spans="1:8" ht="15" customHeight="1" x14ac:dyDescent="0.2">
      <c r="A21" s="13" t="s">
        <v>135</v>
      </c>
      <c r="B21" s="13" t="s">
        <v>136</v>
      </c>
      <c r="C21" s="13" t="s">
        <v>137</v>
      </c>
      <c r="D21" s="13" t="s">
        <v>138</v>
      </c>
      <c r="E21" s="13" t="s">
        <v>139</v>
      </c>
      <c r="F21" s="13" t="s">
        <v>140</v>
      </c>
      <c r="G21" s="13" t="s">
        <v>141</v>
      </c>
    </row>
    <row r="22" spans="1:8" ht="15" customHeight="1" x14ac:dyDescent="0.2">
      <c r="A22" s="6" t="s">
        <v>694</v>
      </c>
      <c r="B22" s="21">
        <f>B17+B18</f>
        <v>988312314</v>
      </c>
      <c r="C22" s="6" t="s">
        <v>695</v>
      </c>
      <c r="D22" s="6"/>
      <c r="E22" s="6"/>
      <c r="F22" s="6" t="s">
        <v>162</v>
      </c>
      <c r="G22" s="6" t="s">
        <v>696</v>
      </c>
    </row>
    <row r="23" spans="1:8" ht="15" customHeight="1" x14ac:dyDescent="0.2">
      <c r="A23" s="6" t="s">
        <v>697</v>
      </c>
      <c r="B23" s="21">
        <f>-SUM(C9:C13)</f>
        <v>551044444</v>
      </c>
      <c r="C23" s="6" t="s">
        <v>698</v>
      </c>
      <c r="D23" s="6"/>
      <c r="E23" s="6"/>
      <c r="F23" s="6" t="s">
        <v>162</v>
      </c>
      <c r="G23" s="6" t="s">
        <v>262</v>
      </c>
    </row>
    <row r="24" spans="1:8" ht="15" customHeight="1" x14ac:dyDescent="0.2">
      <c r="A24" s="6" t="s">
        <v>699</v>
      </c>
      <c r="B24" s="19">
        <f>(D13-E13)*100</f>
        <v>3.6000000000000005</v>
      </c>
      <c r="C24" s="6" t="s">
        <v>700</v>
      </c>
      <c r="D24" s="6"/>
      <c r="E24" s="6"/>
      <c r="F24" s="6" t="s">
        <v>162</v>
      </c>
      <c r="G24" s="6" t="s">
        <v>212</v>
      </c>
    </row>
    <row r="26" spans="1:8" ht="15" customHeight="1" x14ac:dyDescent="0.2">
      <c r="A26" s="12" t="s">
        <v>167</v>
      </c>
    </row>
    <row r="27" spans="1:8" ht="45" customHeight="1" x14ac:dyDescent="0.2">
      <c r="A27" s="1" t="s">
        <v>701</v>
      </c>
      <c r="B27" s="1"/>
      <c r="C27" s="1"/>
      <c r="D27" s="1"/>
      <c r="E27" s="1"/>
      <c r="F27" s="1"/>
      <c r="G27" s="1"/>
      <c r="H27" s="1"/>
    </row>
  </sheetData>
  <mergeCells count="5">
    <mergeCell ref="B2:H2"/>
    <mergeCell ref="B3:H3"/>
    <mergeCell ref="B4:H4"/>
    <mergeCell ref="B5:H5"/>
    <mergeCell ref="A27:H27"/>
  </mergeCells>
  <hyperlinks>
    <hyperlink ref="H1" location="'Contents'!A1" display="Back to Contents" xr:uid="{00000000-0004-0000-1100-000000000000}"/>
    <hyperlink ref="F9" r:id="rId1" xr:uid="{00000000-0004-0000-1100-000001000000}"/>
    <hyperlink ref="F10" r:id="rId2" xr:uid="{00000000-0004-0000-1100-000002000000}"/>
    <hyperlink ref="F11" r:id="rId3" xr:uid="{00000000-0004-0000-1100-000003000000}"/>
    <hyperlink ref="F12" r:id="rId4" xr:uid="{00000000-0004-0000-1100-000004000000}"/>
    <hyperlink ref="F13" r:id="rId5" xr:uid="{00000000-0004-0000-1100-000005000000}"/>
    <hyperlink ref="C17" r:id="rId6" xr:uid="{00000000-0004-0000-1100-000006000000}"/>
    <hyperlink ref="C18" r:id="rId7" xr:uid="{00000000-0004-0000-1100-000007000000}"/>
  </hyperlink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9"/>
  <sheetViews>
    <sheetView zoomScaleNormal="100" workbookViewId="0"/>
  </sheetViews>
  <sheetFormatPr baseColWidth="10" defaultColWidth="8.83203125" defaultRowHeight="15" x14ac:dyDescent="0.2"/>
  <cols>
    <col min="1" max="1" width="24" customWidth="1"/>
    <col min="2" max="2" width="55" customWidth="1"/>
    <col min="3" max="3" width="45" customWidth="1"/>
    <col min="4" max="4" width="55" customWidth="1"/>
    <col min="5" max="5" width="24" customWidth="1"/>
    <col min="6" max="6" width="70" customWidth="1"/>
  </cols>
  <sheetData>
    <row r="1" spans="1:6" ht="15.75" customHeight="1" x14ac:dyDescent="0.2">
      <c r="A1" s="28" t="s">
        <v>702</v>
      </c>
      <c r="B1" s="28" t="s">
        <v>5</v>
      </c>
      <c r="C1" s="28" t="s">
        <v>121</v>
      </c>
      <c r="D1" s="28" t="s">
        <v>703</v>
      </c>
      <c r="E1" s="28" t="s">
        <v>704</v>
      </c>
      <c r="F1" s="28" t="s">
        <v>705</v>
      </c>
    </row>
    <row r="2" spans="1:6" ht="31.5" customHeight="1" x14ac:dyDescent="0.2">
      <c r="A2" s="29" t="s">
        <v>14</v>
      </c>
      <c r="B2" s="29" t="s">
        <v>17</v>
      </c>
      <c r="C2" s="29" t="s">
        <v>122</v>
      </c>
      <c r="D2" s="29" t="s">
        <v>125</v>
      </c>
      <c r="E2" s="29" t="s">
        <v>706</v>
      </c>
      <c r="F2" s="29" t="s">
        <v>18</v>
      </c>
    </row>
    <row r="3" spans="1:6" ht="48" customHeight="1" x14ac:dyDescent="0.2">
      <c r="A3" s="29" t="s">
        <v>19</v>
      </c>
      <c r="B3" s="29" t="s">
        <v>21</v>
      </c>
      <c r="C3" s="29" t="s">
        <v>172</v>
      </c>
      <c r="D3" s="29" t="s">
        <v>173</v>
      </c>
      <c r="E3" s="29" t="s">
        <v>707</v>
      </c>
      <c r="F3" s="29" t="s">
        <v>22</v>
      </c>
    </row>
    <row r="4" spans="1:6" ht="31.5" customHeight="1" x14ac:dyDescent="0.2">
      <c r="A4" s="29" t="s">
        <v>23</v>
      </c>
      <c r="B4" s="29" t="s">
        <v>26</v>
      </c>
      <c r="C4" s="29" t="s">
        <v>215</v>
      </c>
      <c r="D4" s="29" t="s">
        <v>217</v>
      </c>
      <c r="E4" s="29" t="s">
        <v>707</v>
      </c>
      <c r="F4" s="29" t="s">
        <v>216</v>
      </c>
    </row>
    <row r="5" spans="1:6" ht="63.75" customHeight="1" x14ac:dyDescent="0.2">
      <c r="A5" s="29" t="s">
        <v>29</v>
      </c>
      <c r="B5" s="29" t="s">
        <v>32</v>
      </c>
      <c r="C5" s="29" t="s">
        <v>249</v>
      </c>
      <c r="D5" s="29" t="s">
        <v>173</v>
      </c>
      <c r="E5" s="29" t="s">
        <v>707</v>
      </c>
      <c r="F5" s="29" t="s">
        <v>250</v>
      </c>
    </row>
    <row r="6" spans="1:6" ht="31.5" customHeight="1" x14ac:dyDescent="0.2">
      <c r="A6" s="29" t="s">
        <v>34</v>
      </c>
      <c r="B6" s="29" t="s">
        <v>37</v>
      </c>
      <c r="C6" s="29" t="s">
        <v>292</v>
      </c>
      <c r="D6" s="29" t="s">
        <v>173</v>
      </c>
      <c r="E6" s="29" t="s">
        <v>707</v>
      </c>
      <c r="F6" s="29" t="s">
        <v>38</v>
      </c>
    </row>
    <row r="7" spans="1:6" ht="31.5" customHeight="1" x14ac:dyDescent="0.2">
      <c r="A7" s="29" t="s">
        <v>39</v>
      </c>
      <c r="B7" s="29" t="s">
        <v>42</v>
      </c>
      <c r="C7" s="29" t="s">
        <v>318</v>
      </c>
      <c r="D7" s="29" t="s">
        <v>173</v>
      </c>
      <c r="E7" s="29" t="s">
        <v>707</v>
      </c>
      <c r="F7" s="29" t="s">
        <v>43</v>
      </c>
    </row>
    <row r="8" spans="1:6" ht="79.5" customHeight="1" x14ac:dyDescent="0.2">
      <c r="A8" s="29" t="s">
        <v>44</v>
      </c>
      <c r="B8" s="29" t="s">
        <v>47</v>
      </c>
      <c r="C8" s="29" t="s">
        <v>335</v>
      </c>
      <c r="D8" s="29" t="s">
        <v>173</v>
      </c>
      <c r="E8" s="29" t="s">
        <v>707</v>
      </c>
      <c r="F8" s="29" t="s">
        <v>336</v>
      </c>
    </row>
    <row r="9" spans="1:6" ht="144" customHeight="1" x14ac:dyDescent="0.2">
      <c r="A9" s="29" t="s">
        <v>50</v>
      </c>
      <c r="B9" s="29" t="s">
        <v>53</v>
      </c>
      <c r="C9" s="29" t="s">
        <v>374</v>
      </c>
      <c r="D9" s="29" t="s">
        <v>173</v>
      </c>
      <c r="E9" s="29" t="s">
        <v>707</v>
      </c>
      <c r="F9" s="29" t="s">
        <v>375</v>
      </c>
    </row>
    <row r="10" spans="1:6" ht="96" customHeight="1" x14ac:dyDescent="0.2">
      <c r="A10" s="29" t="s">
        <v>59</v>
      </c>
      <c r="B10" s="29" t="s">
        <v>62</v>
      </c>
      <c r="C10" s="29" t="s">
        <v>412</v>
      </c>
      <c r="D10" s="29" t="s">
        <v>173</v>
      </c>
      <c r="E10" s="29" t="s">
        <v>707</v>
      </c>
      <c r="F10" s="29" t="s">
        <v>413</v>
      </c>
    </row>
    <row r="11" spans="1:6" ht="111.75" customHeight="1" x14ac:dyDescent="0.2">
      <c r="A11" s="29" t="s">
        <v>66</v>
      </c>
      <c r="B11" s="29" t="s">
        <v>69</v>
      </c>
      <c r="C11" s="29" t="s">
        <v>446</v>
      </c>
      <c r="D11" s="29" t="s">
        <v>448</v>
      </c>
      <c r="E11" s="29" t="s">
        <v>707</v>
      </c>
      <c r="F11" s="29" t="s">
        <v>447</v>
      </c>
    </row>
    <row r="12" spans="1:6" ht="96" customHeight="1" x14ac:dyDescent="0.2">
      <c r="A12" s="29" t="s">
        <v>73</v>
      </c>
      <c r="B12" s="29" t="s">
        <v>76</v>
      </c>
      <c r="C12" s="29" t="s">
        <v>482</v>
      </c>
      <c r="D12" s="29" t="s">
        <v>173</v>
      </c>
      <c r="E12" s="29" t="s">
        <v>707</v>
      </c>
      <c r="F12" s="29" t="s">
        <v>483</v>
      </c>
    </row>
    <row r="13" spans="1:6" ht="31.5" customHeight="1" x14ac:dyDescent="0.2">
      <c r="A13" s="29" t="s">
        <v>78</v>
      </c>
      <c r="B13" s="29" t="s">
        <v>37</v>
      </c>
      <c r="C13" s="29" t="s">
        <v>505</v>
      </c>
      <c r="D13" s="29" t="s">
        <v>173</v>
      </c>
      <c r="E13" s="29" t="s">
        <v>707</v>
      </c>
      <c r="F13" s="29" t="s">
        <v>38</v>
      </c>
    </row>
    <row r="14" spans="1:6" ht="207.75" customHeight="1" x14ac:dyDescent="0.2">
      <c r="A14" s="29" t="s">
        <v>81</v>
      </c>
      <c r="B14" s="29" t="s">
        <v>83</v>
      </c>
      <c r="C14" s="29" t="s">
        <v>523</v>
      </c>
      <c r="D14" s="29" t="s">
        <v>525</v>
      </c>
      <c r="E14" s="29" t="s">
        <v>708</v>
      </c>
      <c r="F14" s="29" t="s">
        <v>524</v>
      </c>
    </row>
    <row r="15" spans="1:6" ht="63.75" customHeight="1" x14ac:dyDescent="0.2">
      <c r="A15" s="29" t="s">
        <v>92</v>
      </c>
      <c r="B15" s="29" t="s">
        <v>95</v>
      </c>
      <c r="C15" s="29" t="s">
        <v>617</v>
      </c>
      <c r="D15" s="29" t="s">
        <v>619</v>
      </c>
      <c r="E15" s="29" t="s">
        <v>707</v>
      </c>
      <c r="F15" s="29" t="s">
        <v>618</v>
      </c>
    </row>
    <row r="16" spans="1:6" ht="31.5" customHeight="1" x14ac:dyDescent="0.2">
      <c r="A16" s="29" t="s">
        <v>97</v>
      </c>
      <c r="B16" s="29" t="s">
        <v>99</v>
      </c>
      <c r="C16" s="29" t="s">
        <v>637</v>
      </c>
      <c r="D16" s="29" t="s">
        <v>638</v>
      </c>
      <c r="E16" s="29" t="s">
        <v>709</v>
      </c>
      <c r="F16" s="29" t="s">
        <v>100</v>
      </c>
    </row>
    <row r="17" spans="1:6" ht="48" customHeight="1" x14ac:dyDescent="0.2">
      <c r="A17" s="29" t="s">
        <v>101</v>
      </c>
      <c r="B17" s="29" t="s">
        <v>104</v>
      </c>
      <c r="C17" s="29" t="s">
        <v>648</v>
      </c>
      <c r="D17" s="29" t="s">
        <v>173</v>
      </c>
      <c r="E17" s="29" t="s">
        <v>707</v>
      </c>
      <c r="F17" s="29" t="s">
        <v>33</v>
      </c>
    </row>
    <row r="18" spans="1:6" ht="31.5" customHeight="1" x14ac:dyDescent="0.2">
      <c r="A18" s="29" t="s">
        <v>105</v>
      </c>
      <c r="B18" s="29" t="s">
        <v>107</v>
      </c>
      <c r="C18" s="29" t="s">
        <v>677</v>
      </c>
      <c r="D18" s="29" t="s">
        <v>678</v>
      </c>
      <c r="E18" s="29" t="s">
        <v>706</v>
      </c>
      <c r="F18" s="29" t="s">
        <v>27</v>
      </c>
    </row>
    <row r="19" spans="1:6" ht="80" x14ac:dyDescent="0.2">
      <c r="A19" s="29" t="s">
        <v>113</v>
      </c>
      <c r="B19" s="29" t="s">
        <v>116</v>
      </c>
      <c r="C19" s="29" t="s">
        <v>710</v>
      </c>
      <c r="D19" s="29" t="s">
        <v>711</v>
      </c>
      <c r="E19" s="29" t="s">
        <v>707</v>
      </c>
      <c r="F19" s="29" t="s">
        <v>712</v>
      </c>
    </row>
  </sheetData>
  <conditionalFormatting sqref="E2:E18">
    <cfRule type="expression" dxfId="2" priority="2">
      <formula>E2="SOURCE CHECK REQUIRED"</formula>
    </cfRule>
    <cfRule type="expression" dxfId="1" priority="3">
      <formula>E2="PRIMARY TABLE UNAVAILABLE"</formula>
    </cfRule>
    <cfRule type="expression" dxfId="0" priority="4">
      <formula>E2="VERIFIED"</formula>
    </cfRule>
  </conditionalFormatting>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0"/>
  <sheetViews>
    <sheetView zoomScaleNormal="100" workbookViewId="0"/>
  </sheetViews>
  <sheetFormatPr baseColWidth="10" defaultColWidth="8.83203125" defaultRowHeight="15" x14ac:dyDescent="0.2"/>
  <cols>
    <col min="1" max="6" width="13" customWidth="1"/>
    <col min="7" max="7" width="60" customWidth="1"/>
    <col min="8" max="8" width="13" customWidth="1"/>
  </cols>
  <sheetData>
    <row r="1" spans="1:8" ht="96" customHeight="1" x14ac:dyDescent="0.2">
      <c r="A1" s="29" t="s">
        <v>713</v>
      </c>
      <c r="B1" s="29"/>
      <c r="C1" s="29"/>
      <c r="D1" s="29"/>
      <c r="E1" s="29"/>
      <c r="F1" s="29"/>
      <c r="G1" s="29"/>
      <c r="H1" s="29" t="s">
        <v>120</v>
      </c>
    </row>
    <row r="2" spans="1:8" ht="144" customHeight="1" x14ac:dyDescent="0.2">
      <c r="A2" s="29" t="s">
        <v>5</v>
      </c>
      <c r="B2" s="29" t="s">
        <v>111</v>
      </c>
      <c r="C2" s="29"/>
      <c r="D2" s="29"/>
      <c r="E2" s="29"/>
      <c r="F2" s="29"/>
      <c r="G2" s="29"/>
      <c r="H2" s="29"/>
    </row>
    <row r="3" spans="1:8" ht="111.75" customHeight="1" x14ac:dyDescent="0.2">
      <c r="A3" s="29" t="s">
        <v>121</v>
      </c>
      <c r="B3" s="29" t="s">
        <v>714</v>
      </c>
      <c r="C3" s="29"/>
      <c r="D3" s="29"/>
      <c r="E3" s="29"/>
      <c r="F3" s="29"/>
      <c r="G3" s="29"/>
      <c r="H3" s="29"/>
    </row>
    <row r="4" spans="1:8" ht="223.5" customHeight="1" x14ac:dyDescent="0.2">
      <c r="A4" s="29" t="s">
        <v>123</v>
      </c>
      <c r="B4" s="29" t="s">
        <v>112</v>
      </c>
      <c r="C4" s="29"/>
      <c r="D4" s="29"/>
      <c r="E4" s="29"/>
      <c r="F4" s="29"/>
      <c r="G4" s="29"/>
      <c r="H4" s="29"/>
    </row>
    <row r="5" spans="1:8" ht="111.75" customHeight="1" x14ac:dyDescent="0.2">
      <c r="A5" s="29" t="s">
        <v>124</v>
      </c>
      <c r="B5" s="29" t="s">
        <v>715</v>
      </c>
      <c r="C5" s="29"/>
      <c r="D5" s="29"/>
      <c r="E5" s="29"/>
      <c r="F5" s="29"/>
      <c r="G5" s="29"/>
      <c r="H5" s="29"/>
    </row>
    <row r="6" spans="1:8" ht="15" customHeight="1" x14ac:dyDescent="0.2">
      <c r="A6" s="29"/>
      <c r="B6" s="29"/>
      <c r="C6" s="29"/>
      <c r="D6" s="29"/>
      <c r="E6" s="29"/>
      <c r="F6" s="29"/>
      <c r="G6" s="29"/>
      <c r="H6" s="29"/>
    </row>
    <row r="7" spans="1:8" ht="63.75" customHeight="1" x14ac:dyDescent="0.2">
      <c r="A7" s="29" t="s">
        <v>716</v>
      </c>
      <c r="B7" s="29"/>
      <c r="C7" s="29"/>
      <c r="D7" s="29"/>
      <c r="E7" s="29"/>
      <c r="F7" s="29"/>
      <c r="G7" s="29"/>
      <c r="H7" s="29"/>
    </row>
    <row r="8" spans="1:8" ht="63.75" customHeight="1" x14ac:dyDescent="0.2">
      <c r="A8" s="29" t="s">
        <v>717</v>
      </c>
      <c r="B8" s="29" t="s">
        <v>377</v>
      </c>
      <c r="C8" s="29" t="s">
        <v>718</v>
      </c>
      <c r="D8" s="29" t="s">
        <v>719</v>
      </c>
      <c r="E8" s="29" t="s">
        <v>294</v>
      </c>
      <c r="F8" s="29" t="s">
        <v>720</v>
      </c>
      <c r="G8" s="29" t="s">
        <v>131</v>
      </c>
      <c r="H8" s="29"/>
    </row>
    <row r="9" spans="1:8" ht="63.75" customHeight="1" x14ac:dyDescent="0.2">
      <c r="A9" s="29" t="s">
        <v>721</v>
      </c>
      <c r="B9" s="29" t="s">
        <v>722</v>
      </c>
      <c r="C9" s="29" t="s">
        <v>723</v>
      </c>
      <c r="D9" s="30">
        <v>-1.4500000000000001E-2</v>
      </c>
      <c r="E9" s="29" t="s">
        <v>724</v>
      </c>
      <c r="F9" s="29" t="s">
        <v>725</v>
      </c>
      <c r="G9" s="31" t="s">
        <v>112</v>
      </c>
      <c r="H9" s="29"/>
    </row>
    <row r="10" spans="1:8" ht="15" customHeight="1" x14ac:dyDescent="0.2">
      <c r="A10" s="29"/>
      <c r="B10" s="29"/>
      <c r="C10" s="29"/>
      <c r="D10" s="29"/>
      <c r="E10" s="29"/>
      <c r="F10" s="29"/>
      <c r="G10" s="29"/>
      <c r="H10" s="29"/>
    </row>
    <row r="11" spans="1:8" ht="48" customHeight="1" x14ac:dyDescent="0.2">
      <c r="A11" s="29" t="s">
        <v>726</v>
      </c>
      <c r="B11" s="29"/>
      <c r="C11" s="29"/>
      <c r="D11" s="29"/>
      <c r="E11" s="29"/>
      <c r="F11" s="29"/>
      <c r="G11" s="29"/>
      <c r="H11" s="29"/>
    </row>
    <row r="12" spans="1:8" ht="48" customHeight="1" x14ac:dyDescent="0.2">
      <c r="A12" s="29" t="s">
        <v>727</v>
      </c>
      <c r="B12" s="29" t="s">
        <v>728</v>
      </c>
      <c r="C12" s="29" t="s">
        <v>729</v>
      </c>
      <c r="D12" s="29" t="s">
        <v>730</v>
      </c>
      <c r="E12" s="29"/>
      <c r="F12" s="29"/>
      <c r="G12" s="29"/>
      <c r="H12" s="29"/>
    </row>
    <row r="13" spans="1:8" ht="192" customHeight="1" x14ac:dyDescent="0.2">
      <c r="A13" s="29" t="s">
        <v>731</v>
      </c>
      <c r="B13" s="29" t="s">
        <v>732</v>
      </c>
      <c r="C13" s="30">
        <v>-1.4500000000000001E-2</v>
      </c>
      <c r="D13" s="29" t="s">
        <v>733</v>
      </c>
      <c r="E13" s="29"/>
      <c r="F13" s="29"/>
      <c r="G13" s="29"/>
      <c r="H13" s="29"/>
    </row>
    <row r="14" spans="1:8" ht="15" customHeight="1" x14ac:dyDescent="0.2">
      <c r="A14" s="29"/>
      <c r="B14" s="29"/>
      <c r="C14" s="29"/>
      <c r="D14" s="29"/>
      <c r="E14" s="29"/>
      <c r="F14" s="29"/>
      <c r="G14" s="29"/>
      <c r="H14" s="29"/>
    </row>
    <row r="15" spans="1:8" ht="15.75" customHeight="1" x14ac:dyDescent="0.2">
      <c r="A15" s="29" t="s">
        <v>167</v>
      </c>
      <c r="B15" s="29"/>
      <c r="C15" s="29"/>
      <c r="D15" s="29"/>
      <c r="E15" s="29"/>
      <c r="F15" s="29"/>
      <c r="G15" s="29"/>
      <c r="H15" s="29"/>
    </row>
    <row r="16" spans="1:8" ht="271.5" customHeight="1" x14ac:dyDescent="0.2">
      <c r="A16" s="29" t="s">
        <v>734</v>
      </c>
      <c r="B16" s="29"/>
      <c r="C16" s="29"/>
      <c r="D16" s="29"/>
      <c r="E16" s="29"/>
      <c r="F16" s="29"/>
      <c r="G16" s="29"/>
      <c r="H16" s="29"/>
    </row>
    <row r="17" spans="1:8" ht="15" customHeight="1" x14ac:dyDescent="0.2">
      <c r="A17" s="29"/>
      <c r="B17" s="29"/>
      <c r="C17" s="29"/>
      <c r="D17" s="29"/>
      <c r="E17" s="29"/>
      <c r="F17" s="29"/>
      <c r="G17" s="29"/>
      <c r="H17" s="29"/>
    </row>
    <row r="18" spans="1:8" ht="15" customHeight="1" x14ac:dyDescent="0.2">
      <c r="A18" s="29"/>
      <c r="B18" s="29"/>
      <c r="C18" s="29"/>
      <c r="D18" s="29"/>
      <c r="E18" s="29"/>
      <c r="F18" s="29"/>
      <c r="G18" s="29"/>
      <c r="H18" s="29"/>
    </row>
    <row r="19" spans="1:8" ht="15" customHeight="1" x14ac:dyDescent="0.2">
      <c r="A19" s="29"/>
      <c r="B19" s="29"/>
      <c r="C19" s="29"/>
      <c r="D19" s="29"/>
      <c r="E19" s="29"/>
      <c r="F19" s="29"/>
      <c r="G19" s="29"/>
      <c r="H19" s="29"/>
    </row>
    <row r="20" spans="1:8" ht="15" customHeight="1" x14ac:dyDescent="0.2">
      <c r="A20" s="29"/>
      <c r="B20" s="29"/>
      <c r="C20" s="29"/>
      <c r="D20" s="29"/>
      <c r="E20" s="29"/>
      <c r="F20" s="29"/>
      <c r="G20" s="29"/>
      <c r="H20" s="29"/>
    </row>
  </sheetData>
  <hyperlinks>
    <hyperlink ref="G9" r:id="rId1" xr:uid="{00000000-0004-0000-1300-000000000000}"/>
  </hyperlinks>
  <pageMargins left="0.7" right="0.7" top="0.75" bottom="0.75"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8"/>
  <sheetViews>
    <sheetView zoomScaleNormal="100" workbookViewId="0"/>
  </sheetViews>
  <sheetFormatPr baseColWidth="10" defaultColWidth="8.6640625" defaultRowHeight="15" x14ac:dyDescent="0.2"/>
  <cols>
    <col min="1" max="1" width="44" customWidth="1"/>
    <col min="2" max="2" width="16" customWidth="1"/>
    <col min="3" max="3" width="13" customWidth="1"/>
    <col min="4" max="4" width="48" customWidth="1"/>
    <col min="5" max="5" width="60" customWidth="1"/>
    <col min="6" max="6" width="13" customWidth="1"/>
    <col min="7" max="7" width="60" customWidth="1"/>
    <col min="8" max="8" width="13" customWidth="1"/>
  </cols>
  <sheetData>
    <row r="1" spans="1:8" ht="32" x14ac:dyDescent="0.2">
      <c r="A1" s="29" t="s">
        <v>735</v>
      </c>
      <c r="H1" s="29" t="s">
        <v>120</v>
      </c>
    </row>
    <row r="2" spans="1:8" ht="320" x14ac:dyDescent="0.2">
      <c r="A2" s="29" t="s">
        <v>5</v>
      </c>
      <c r="B2" s="29" t="s">
        <v>116</v>
      </c>
    </row>
    <row r="3" spans="1:8" ht="128" x14ac:dyDescent="0.2">
      <c r="A3" s="29" t="s">
        <v>121</v>
      </c>
      <c r="B3" s="29" t="s">
        <v>710</v>
      </c>
    </row>
    <row r="4" spans="1:8" ht="240" x14ac:dyDescent="0.2">
      <c r="A4" s="29" t="s">
        <v>123</v>
      </c>
      <c r="B4" s="29" t="s">
        <v>712</v>
      </c>
    </row>
    <row r="5" spans="1:8" ht="48" x14ac:dyDescent="0.2">
      <c r="A5" s="29" t="s">
        <v>124</v>
      </c>
      <c r="B5" s="29" t="s">
        <v>711</v>
      </c>
    </row>
    <row r="7" spans="1:8" ht="16" x14ac:dyDescent="0.2">
      <c r="A7" s="29" t="s">
        <v>716</v>
      </c>
    </row>
    <row r="8" spans="1:8" ht="16" x14ac:dyDescent="0.2">
      <c r="A8" s="29" t="s">
        <v>231</v>
      </c>
      <c r="B8" s="29" t="s">
        <v>320</v>
      </c>
      <c r="C8" s="29" t="s">
        <v>294</v>
      </c>
      <c r="D8" s="29" t="s">
        <v>736</v>
      </c>
      <c r="E8" s="29" t="s">
        <v>321</v>
      </c>
      <c r="F8" s="29" t="s">
        <v>131</v>
      </c>
    </row>
    <row r="9" spans="1:8" ht="16" x14ac:dyDescent="0.2">
      <c r="A9" s="29" t="s">
        <v>737</v>
      </c>
      <c r="B9" s="32">
        <v>0.75</v>
      </c>
      <c r="C9" s="29" t="s">
        <v>738</v>
      </c>
      <c r="D9" s="29" t="s">
        <v>739</v>
      </c>
      <c r="E9" s="29" t="s">
        <v>740</v>
      </c>
      <c r="F9" s="33" t="s">
        <v>28</v>
      </c>
    </row>
    <row r="10" spans="1:8" ht="16" x14ac:dyDescent="0.2">
      <c r="A10" s="29" t="s">
        <v>741</v>
      </c>
      <c r="B10" s="32">
        <v>0.8</v>
      </c>
      <c r="C10" s="29" t="s">
        <v>738</v>
      </c>
      <c r="D10" s="29" t="s">
        <v>739</v>
      </c>
      <c r="E10" s="29" t="s">
        <v>740</v>
      </c>
      <c r="F10" s="33" t="s">
        <v>28</v>
      </c>
    </row>
    <row r="11" spans="1:8" ht="16" x14ac:dyDescent="0.2">
      <c r="A11" s="29" t="s">
        <v>742</v>
      </c>
      <c r="B11" s="32">
        <v>0.85</v>
      </c>
      <c r="C11" s="29" t="s">
        <v>738</v>
      </c>
      <c r="D11" s="29" t="s">
        <v>739</v>
      </c>
      <c r="E11" s="29" t="s">
        <v>740</v>
      </c>
      <c r="F11" s="33" t="s">
        <v>28</v>
      </c>
    </row>
    <row r="12" spans="1:8" ht="32" x14ac:dyDescent="0.2">
      <c r="A12" s="29" t="s">
        <v>743</v>
      </c>
      <c r="B12" s="34">
        <v>0.3</v>
      </c>
      <c r="C12" s="29" t="s">
        <v>744</v>
      </c>
      <c r="D12" s="29" t="s">
        <v>745</v>
      </c>
      <c r="E12" s="29" t="s">
        <v>746</v>
      </c>
      <c r="F12" s="33" t="s">
        <v>28</v>
      </c>
    </row>
    <row r="13" spans="1:8" ht="16" x14ac:dyDescent="0.2">
      <c r="A13" s="29" t="s">
        <v>747</v>
      </c>
      <c r="B13" s="35">
        <v>1</v>
      </c>
      <c r="C13" s="29" t="s">
        <v>744</v>
      </c>
      <c r="D13" s="29" t="s">
        <v>745</v>
      </c>
      <c r="E13" s="29" t="s">
        <v>748</v>
      </c>
      <c r="F13" s="33" t="s">
        <v>28</v>
      </c>
    </row>
    <row r="14" spans="1:8" ht="16" x14ac:dyDescent="0.2">
      <c r="A14" s="29" t="s">
        <v>749</v>
      </c>
      <c r="B14" s="35">
        <v>3</v>
      </c>
      <c r="C14" s="29" t="s">
        <v>744</v>
      </c>
      <c r="D14" s="29" t="s">
        <v>745</v>
      </c>
      <c r="E14" s="29" t="s">
        <v>748</v>
      </c>
      <c r="F14" s="33" t="s">
        <v>28</v>
      </c>
    </row>
    <row r="15" spans="1:8" ht="32" x14ac:dyDescent="0.2">
      <c r="A15" s="29" t="s">
        <v>750</v>
      </c>
      <c r="B15" s="36">
        <v>5500</v>
      </c>
      <c r="C15" s="29" t="s">
        <v>751</v>
      </c>
      <c r="D15" s="29" t="s">
        <v>752</v>
      </c>
      <c r="E15" s="29" t="s">
        <v>753</v>
      </c>
      <c r="F15" s="33" t="s">
        <v>28</v>
      </c>
    </row>
    <row r="16" spans="1:8" ht="16" x14ac:dyDescent="0.2">
      <c r="A16" s="29" t="s">
        <v>754</v>
      </c>
      <c r="B16" s="35">
        <v>11</v>
      </c>
      <c r="C16" s="29" t="s">
        <v>755</v>
      </c>
      <c r="D16" s="29" t="s">
        <v>756</v>
      </c>
      <c r="E16" s="29" t="s">
        <v>757</v>
      </c>
      <c r="F16" s="33" t="s">
        <v>117</v>
      </c>
    </row>
    <row r="17" spans="1:6" ht="16" x14ac:dyDescent="0.2">
      <c r="A17" s="29" t="s">
        <v>758</v>
      </c>
      <c r="B17" s="35">
        <v>8</v>
      </c>
      <c r="C17" s="29" t="s">
        <v>755</v>
      </c>
      <c r="D17" s="29" t="s">
        <v>756</v>
      </c>
      <c r="E17" s="29" t="s">
        <v>757</v>
      </c>
      <c r="F17" s="33" t="s">
        <v>117</v>
      </c>
    </row>
    <row r="18" spans="1:6" ht="32" x14ac:dyDescent="0.2">
      <c r="A18" s="29" t="s">
        <v>759</v>
      </c>
      <c r="B18" s="29" t="s">
        <v>760</v>
      </c>
      <c r="C18" s="29" t="s">
        <v>761</v>
      </c>
      <c r="D18" s="29" t="s">
        <v>762</v>
      </c>
      <c r="E18" s="29" t="s">
        <v>763</v>
      </c>
      <c r="F18" s="33" t="s">
        <v>118</v>
      </c>
    </row>
  </sheetData>
  <hyperlinks>
    <hyperlink ref="H1" location="'Contents'!A1" display="Back to Contents" xr:uid="{00000000-0004-0000-1400-000000000000}"/>
    <hyperlink ref="F9" r:id="rId1" xr:uid="{00000000-0004-0000-1400-000001000000}"/>
    <hyperlink ref="F10" r:id="rId2" xr:uid="{00000000-0004-0000-1400-000002000000}"/>
    <hyperlink ref="F11" r:id="rId3" xr:uid="{00000000-0004-0000-1400-000003000000}"/>
    <hyperlink ref="F12" r:id="rId4" xr:uid="{00000000-0004-0000-1400-000004000000}"/>
    <hyperlink ref="F13" r:id="rId5" xr:uid="{00000000-0004-0000-1400-000005000000}"/>
    <hyperlink ref="F14" r:id="rId6" xr:uid="{00000000-0004-0000-1400-000006000000}"/>
    <hyperlink ref="F15" r:id="rId7" xr:uid="{00000000-0004-0000-1400-000007000000}"/>
    <hyperlink ref="F16" r:id="rId8" xr:uid="{00000000-0004-0000-1400-000008000000}"/>
    <hyperlink ref="F17" r:id="rId9" xr:uid="{00000000-0004-0000-1400-000009000000}"/>
    <hyperlink ref="F18" r:id="rId10" xr:uid="{00000000-0004-0000-1400-00000A000000}"/>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21</vt:i4>
      </vt:variant>
    </vt:vector>
  </HeadingPairs>
  <TitlesOfParts>
    <vt:vector size="21" baseType="lpstr">
      <vt:lpstr>Contents</vt:lpstr>
      <vt:lpstr>01 Employment</vt:lpstr>
      <vt:lpstr>02 Census Labour</vt:lpstr>
      <vt:lpstr>03 Collection Rates</vt:lpstr>
      <vt:lpstr>04 Debtors Payables</vt:lpstr>
      <vt:lpstr>05 Water Infrastructure</vt:lpstr>
      <vt:lpstr>06 Water Supply 2026</vt:lpstr>
      <vt:lpstr>07 Creditor Debt</vt:lpstr>
      <vt:lpstr>08 Sanitation</vt:lpstr>
      <vt:lpstr>09 Schools</vt:lpstr>
      <vt:lpstr>10 Cable Theft</vt:lpstr>
      <vt:lpstr>11 Governance</vt:lpstr>
      <vt:lpstr>12 Water Billing</vt:lpstr>
      <vt:lpstr>13 IEC Legitimacy</vt:lpstr>
      <vt:lpstr>S1 Population</vt:lpstr>
      <vt:lpstr>S2 Gold National</vt:lpstr>
      <vt:lpstr>S3 Audit Fiscal</vt:lpstr>
      <vt:lpstr>S4 Elec Losses</vt:lpstr>
      <vt:lpstr>Audit Status</vt:lpstr>
      <vt:lpstr>S5 Economic Contraction</vt:lpstr>
      <vt:lpstr>S6 Additional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Kentse Sesele</cp:lastModifiedBy>
  <cp:revision>0</cp:revision>
  <dcterms:created xsi:type="dcterms:W3CDTF">2026-09-23T10:49:12Z</dcterms:created>
  <dcterms:modified xsi:type="dcterms:W3CDTF">2026-09-24T08:16:49Z</dcterms:modified>
  <dc:language>en-US</dc:language>
</cp:coreProperties>
</file>