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395" yWindow="330" windowWidth="20055" windowHeight="7950"/>
  </bookViews>
  <sheets>
    <sheet name="tumor growth analysis" sheetId="1" r:id="rId1"/>
    <sheet name="Drug Administration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N4" i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M4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"/>
  <c r="M30" s="1"/>
  <c r="K30"/>
  <c r="J30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N3"/>
  <c r="G19" i="2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18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G4"/>
  <c r="G5"/>
  <c r="G6"/>
  <c r="G7"/>
  <c r="G8"/>
  <c r="G9"/>
  <c r="G10"/>
  <c r="G11"/>
  <c r="G12"/>
  <c r="G13"/>
  <c r="G3"/>
  <c r="F4"/>
  <c r="F5"/>
  <c r="F6"/>
  <c r="F7"/>
  <c r="F8"/>
  <c r="F9"/>
  <c r="F10"/>
  <c r="F11"/>
  <c r="F12"/>
  <c r="F13"/>
  <c r="F3"/>
  <c r="E4"/>
  <c r="E5"/>
  <c r="E6"/>
  <c r="E7"/>
  <c r="E8"/>
  <c r="E9"/>
  <c r="E10"/>
  <c r="E11"/>
  <c r="E12"/>
  <c r="E13"/>
  <c r="E3"/>
  <c r="A20"/>
  <c r="A21" s="1"/>
  <c r="A19"/>
  <c r="D4"/>
  <c r="D5"/>
  <c r="D6"/>
  <c r="D7"/>
  <c r="D8"/>
  <c r="D9"/>
  <c r="D10"/>
  <c r="D11"/>
  <c r="D12"/>
  <c r="D13"/>
  <c r="D3"/>
  <c r="C4"/>
  <c r="C5"/>
  <c r="C6"/>
  <c r="C7"/>
  <c r="C8"/>
  <c r="C9"/>
  <c r="C10"/>
  <c r="C11"/>
  <c r="C12"/>
  <c r="C13"/>
  <c r="C3"/>
  <c r="A5"/>
  <c r="A6"/>
  <c r="A7" s="1"/>
  <c r="A8" s="1"/>
  <c r="A9" s="1"/>
  <c r="A10" s="1"/>
  <c r="A11" s="1"/>
  <c r="A12" s="1"/>
  <c r="A13" s="1"/>
  <c r="B5"/>
  <c r="B6" s="1"/>
  <c r="B7" s="1"/>
  <c r="B8" s="1"/>
  <c r="B9" s="1"/>
  <c r="B10" s="1"/>
  <c r="B11" s="1"/>
  <c r="B12" s="1"/>
  <c r="B13" s="1"/>
  <c r="B4"/>
  <c r="A4"/>
  <c r="A3"/>
  <c r="B3"/>
  <c r="I4" i="1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"/>
  <c r="L3" s="1"/>
  <c r="J3"/>
  <c r="E3"/>
  <c r="C3" s="1"/>
  <c r="H3"/>
  <c r="H4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C27"/>
  <c r="L27" s="1"/>
  <c r="C4"/>
  <c r="C5"/>
  <c r="L5" s="1"/>
  <c r="C6"/>
  <c r="C7"/>
  <c r="L7" s="1"/>
  <c r="C8"/>
  <c r="C9"/>
  <c r="L9" s="1"/>
  <c r="C10"/>
  <c r="C11"/>
  <c r="L11" s="1"/>
  <c r="C12"/>
  <c r="C13"/>
  <c r="L13" s="1"/>
  <c r="C14"/>
  <c r="C15"/>
  <c r="L15" s="1"/>
  <c r="C16"/>
  <c r="C17"/>
  <c r="L17" s="1"/>
  <c r="C18"/>
  <c r="C19"/>
  <c r="L19" s="1"/>
  <c r="C20"/>
  <c r="C21"/>
  <c r="L21" s="1"/>
  <c r="C22"/>
  <c r="C23"/>
  <c r="L23" s="1"/>
  <c r="C24"/>
  <c r="C25"/>
  <c r="L25" s="1"/>
  <c r="C26"/>
  <c r="C28"/>
  <c r="C29"/>
  <c r="L29" s="1"/>
  <c r="L28" l="1"/>
  <c r="L26"/>
  <c r="L24"/>
  <c r="L22"/>
  <c r="L20"/>
  <c r="L18"/>
  <c r="L16"/>
  <c r="L14"/>
  <c r="L12"/>
  <c r="L10"/>
  <c r="L8"/>
  <c r="L6"/>
  <c r="L4"/>
  <c r="L30" s="1"/>
  <c r="A22" i="2"/>
  <c r="G29" i="1"/>
  <c r="J29" s="1"/>
  <c r="G27"/>
  <c r="J27" s="1"/>
  <c r="G25"/>
  <c r="J25" s="1"/>
  <c r="G23"/>
  <c r="J23" s="1"/>
  <c r="G21"/>
  <c r="J21" s="1"/>
  <c r="G19"/>
  <c r="J19" s="1"/>
  <c r="G17"/>
  <c r="J17" s="1"/>
  <c r="G15"/>
  <c r="J15" s="1"/>
  <c r="G12"/>
  <c r="J12" s="1"/>
  <c r="G10"/>
  <c r="J10" s="1"/>
  <c r="G8"/>
  <c r="J8" s="1"/>
  <c r="G6"/>
  <c r="J6" s="1"/>
  <c r="G28"/>
  <c r="J28" s="1"/>
  <c r="G26"/>
  <c r="J26" s="1"/>
  <c r="G24"/>
  <c r="J24" s="1"/>
  <c r="G22"/>
  <c r="J22" s="1"/>
  <c r="G20"/>
  <c r="J20" s="1"/>
  <c r="G18"/>
  <c r="J18" s="1"/>
  <c r="G16"/>
  <c r="J16" s="1"/>
  <c r="G13"/>
  <c r="J13" s="1"/>
  <c r="G11"/>
  <c r="J11" s="1"/>
  <c r="G9"/>
  <c r="J9" s="1"/>
  <c r="G7"/>
  <c r="J7" s="1"/>
  <c r="G14"/>
  <c r="J14" s="1"/>
  <c r="G5"/>
  <c r="J5" s="1"/>
  <c r="G4"/>
  <c r="J4" s="1"/>
  <c r="G3"/>
  <c r="A23" i="2" l="1"/>
  <c r="N30" i="1" l="1"/>
  <c r="A24" i="2"/>
  <c r="A25" l="1"/>
  <c r="A26" l="1"/>
  <c r="A27" l="1"/>
  <c r="A28" l="1"/>
  <c r="A29" l="1"/>
  <c r="A30" l="1"/>
  <c r="A31" l="1"/>
  <c r="A32" l="1"/>
  <c r="A33" l="1"/>
  <c r="A34" l="1"/>
  <c r="A35" l="1"/>
  <c r="A36" l="1"/>
  <c r="A37" s="1"/>
  <c r="A38" s="1"/>
</calcChain>
</file>

<file path=xl/sharedStrings.xml><?xml version="1.0" encoding="utf-8"?>
<sst xmlns="http://schemas.openxmlformats.org/spreadsheetml/2006/main" count="85" uniqueCount="74">
  <si>
    <t>Patience</t>
  </si>
  <si>
    <t>Identifyer</t>
  </si>
  <si>
    <t xml:space="preserve">Extracted </t>
  </si>
  <si>
    <t>growth rate</t>
  </si>
  <si>
    <t xml:space="preserve">Carring </t>
  </si>
  <si>
    <t>capacity</t>
  </si>
  <si>
    <t>Clearence</t>
  </si>
  <si>
    <t>rate</t>
  </si>
  <si>
    <t>Death</t>
  </si>
  <si>
    <t>Contribution</t>
  </si>
  <si>
    <t>rate of M2</t>
  </si>
  <si>
    <t>M_D</t>
  </si>
  <si>
    <t>M_T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</si>
  <si>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</si>
  <si>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</si>
  <si>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</si>
  <si>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</si>
  <si>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</si>
  <si>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</si>
  <si>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</si>
  <si>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</si>
  <si>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</si>
  <si>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</si>
  <si>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</si>
  <si>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</si>
  <si>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</si>
  <si>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</si>
  <si>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P1001</t>
  </si>
  <si>
    <t>P1002</t>
  </si>
  <si>
    <t>P1003</t>
  </si>
  <si>
    <t>P1004</t>
  </si>
  <si>
    <t>P1006</t>
  </si>
  <si>
    <t>P1007</t>
  </si>
  <si>
    <t>P1011</t>
  </si>
  <si>
    <t>P1012</t>
  </si>
  <si>
    <t>P1014</t>
  </si>
  <si>
    <t>P1015</t>
  </si>
  <si>
    <t>P1016</t>
  </si>
  <si>
    <t>P1017</t>
  </si>
  <si>
    <t>P1018</t>
  </si>
  <si>
    <t>Tumor volume</t>
  </si>
  <si>
    <t>per day(time)</t>
  </si>
  <si>
    <t>Damaged DNA</t>
  </si>
  <si>
    <t>from smoking</t>
  </si>
  <si>
    <t>per day(time) without control</t>
  </si>
  <si>
    <t>Dosage</t>
  </si>
  <si>
    <t>D_(J)</t>
  </si>
  <si>
    <t>Mass</t>
  </si>
  <si>
    <t>(mg)</t>
  </si>
  <si>
    <t>(kg)</t>
  </si>
  <si>
    <t>Resistance</t>
  </si>
  <si>
    <t>Normal blood density</t>
  </si>
  <si>
    <t>tumor infected blood density</t>
  </si>
  <si>
    <t>rate a_(r)(p=1060)</t>
  </si>
  <si>
    <t>High resistance rate reduces the activtion rate of effector T cells, dentritic cells and estrogen receptors</t>
  </si>
  <si>
    <t>(s)</t>
  </si>
  <si>
    <t>Time(t)</t>
  </si>
  <si>
    <t>D_(1)(t)</t>
  </si>
  <si>
    <t>D_(1)(0)=500mg</t>
  </si>
  <si>
    <t>rate a_(r)(p=2120)</t>
  </si>
  <si>
    <t>rate a_(r)(p=3180)</t>
  </si>
  <si>
    <t>rate a_(r)(p=4240)</t>
  </si>
  <si>
    <t>The drug administation rate must be less than the resistance rate, for a lower concentration</t>
  </si>
  <si>
    <t>D_(1)(0)=450mg</t>
  </si>
  <si>
    <t>D_(1)(0)=400mg</t>
  </si>
  <si>
    <t>D_(1)(0)=350mg</t>
  </si>
  <si>
    <t>D_(1)(0)=300mg</t>
  </si>
  <si>
    <t>D_(1)(0)=250mg</t>
  </si>
  <si>
    <t>(y^_-y)^2</t>
  </si>
  <si>
    <t>Predicted tumor</t>
  </si>
  <si>
    <t>Volume</t>
  </si>
  <si>
    <t>(y_p-y)^2</t>
  </si>
  <si>
    <t>R^2=1-53.298=-52.298</t>
  </si>
  <si>
    <t>Mean=986.5495017/27=36.53887043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</si>
</sst>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5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/>
    <xf numFmtId="0" fontId="0" fillId="6" borderId="1" xfId="0" applyFill="1" applyBorder="1"/>
    <xf numFmtId="0" fontId="2" fillId="0" borderId="0" xfId="0" applyFont="1"/>
    <xf numFmtId="0" fontId="1" fillId="2" borderId="1" xfId="0" applyFont="1" applyFill="1" applyBorder="1"/>
    <xf numFmtId="0" fontId="0" fillId="7" borderId="1" xfId="0" applyFill="1" applyBorder="1"/>
    <xf numFmtId="0" fontId="0" fillId="7" borderId="2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8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zoomScale="85" zoomScaleNormal="85" workbookViewId="0">
      <selection activeCell="K26" sqref="K26"/>
    </sheetView>
  </sheetViews>
  <sheetFormatPr defaultRowHeight="15"/>
  <cols>
    <col min="1" max="1" width="10.5703125" customWidth="1"/>
    <col min="2" max="2" width="11.7109375" customWidth="1"/>
    <col min="4" max="4" width="10" customWidth="1"/>
    <col min="6" max="6" width="12.42578125" customWidth="1"/>
    <col min="7" max="7" width="12" bestFit="1" customWidth="1"/>
    <col min="9" max="9" width="13.85546875" customWidth="1"/>
    <col min="10" max="10" width="14.5703125" customWidth="1"/>
    <col min="11" max="12" width="17" customWidth="1"/>
    <col min="13" max="14" width="12.140625" customWidth="1"/>
  </cols>
  <sheetData>
    <row r="1" spans="1:14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9</v>
      </c>
      <c r="G1" s="1"/>
      <c r="H1" s="1"/>
      <c r="I1" s="1" t="s">
        <v>42</v>
      </c>
      <c r="J1" s="12" t="s">
        <v>40</v>
      </c>
      <c r="K1" s="12" t="s">
        <v>69</v>
      </c>
      <c r="L1" s="12" t="s">
        <v>40</v>
      </c>
      <c r="M1" s="12"/>
      <c r="N1" s="11"/>
    </row>
    <row r="2" spans="1:14">
      <c r="A2" s="1" t="s">
        <v>1</v>
      </c>
      <c r="B2" s="1" t="s">
        <v>3</v>
      </c>
      <c r="C2" s="1" t="s">
        <v>5</v>
      </c>
      <c r="D2" s="1" t="s">
        <v>7</v>
      </c>
      <c r="E2" s="1" t="s">
        <v>7</v>
      </c>
      <c r="F2" s="1" t="s">
        <v>10</v>
      </c>
      <c r="G2" s="1" t="s">
        <v>11</v>
      </c>
      <c r="H2" s="1" t="s">
        <v>12</v>
      </c>
      <c r="I2" s="1" t="s">
        <v>43</v>
      </c>
      <c r="J2" s="1" t="s">
        <v>41</v>
      </c>
      <c r="K2" s="1" t="s">
        <v>70</v>
      </c>
      <c r="L2" s="1" t="s">
        <v>44</v>
      </c>
      <c r="M2" s="1" t="s">
        <v>68</v>
      </c>
      <c r="N2" s="1" t="s">
        <v>71</v>
      </c>
    </row>
    <row r="3" spans="1:14">
      <c r="A3" s="2" t="s">
        <v>13</v>
      </c>
      <c r="B3" s="2">
        <v>2.2000000000000001E-3</v>
      </c>
      <c r="C3" s="2">
        <f>53*0.9893*B3*(1+EXP((B3-E3)*120))/(53-0.9893*EXP(B3*120))</f>
        <v>2.6256929249455292E-3</v>
      </c>
      <c r="D3" s="3">
        <f>8.1*10^{-2}</f>
        <v>8.1000000000000003E-2</v>
      </c>
      <c r="E3" s="2">
        <f>(53*B3)/-0.9896*(1-EXP(60*B3))</f>
        <v>1.6626141902343992E-2</v>
      </c>
      <c r="F3" s="4"/>
      <c r="G3" s="5">
        <f>0.0001*96000/(2*E3)</f>
        <v>288.70197476922078</v>
      </c>
      <c r="H3" s="5">
        <f>2240</f>
        <v>2240</v>
      </c>
      <c r="I3" s="5">
        <f>0.9*3535*0.9893/(7.9*10^(1))</f>
        <v>39.84123987341772</v>
      </c>
      <c r="J3" s="6">
        <f>B3*0.9893*(1-(0.9893/C3))-(D3*16000^(2)*0.9893/(16000^(2)+H3^(2)))-(D3*96000*0.9893/(96000+G3))-E3*0.9893+I3</f>
        <v>38.848442688433956</v>
      </c>
      <c r="K3" s="6">
        <v>47.553199999999997</v>
      </c>
      <c r="L3" s="6">
        <f>C3*0.9893*(1-(0.9893/D3))-E3*0.9893+I3</f>
        <v>39.795663257492102</v>
      </c>
      <c r="M3" s="2">
        <f>(36.53887043-J3)^(2)</f>
        <v>5.3341240169277082</v>
      </c>
      <c r="N3" s="2">
        <f>(K3-J3)^(2)</f>
        <v>75.772799853262455</v>
      </c>
    </row>
    <row r="4" spans="1:14">
      <c r="A4" s="2" t="s">
        <v>14</v>
      </c>
      <c r="B4" s="2">
        <v>3.0999999999999999E-3</v>
      </c>
      <c r="C4" s="2">
        <f t="shared" ref="C4:C29" si="0">53*0.9893*B4*(1+EXP((B4-E4)*120))/(53-0.9893*EXP(B4*120))</f>
        <v>3.2300584557141219E-3</v>
      </c>
      <c r="D4" s="3">
        <f>8.1*10^{-2}</f>
        <v>8.1000000000000003E-2</v>
      </c>
      <c r="E4" s="2">
        <f t="shared" ref="E4:E29" si="1">(53*B4)/-0.9896*(1-EXP(60*B4))</f>
        <v>3.393954868638295E-2</v>
      </c>
      <c r="F4" s="4"/>
      <c r="G4" s="5">
        <f t="shared" ref="G4:G29" si="2">0.0001*96000/(2*E4)</f>
        <v>141.42792658659693</v>
      </c>
      <c r="H4" s="5">
        <f>2240</f>
        <v>2240</v>
      </c>
      <c r="I4" s="5">
        <f t="shared" ref="I4:I29" si="3">0.9*3535*0.9893/(7.9*10^(1))</f>
        <v>39.84123987341772</v>
      </c>
      <c r="J4" s="6">
        <f t="shared" ref="J4:J29" si="4">B4*0.9893*(1-(0.9893/C4))-(D4*16000^(2)*0.9893/(16000^(2)+H4^(2)))-(D4*96000*0.9893/(96000+G4))-E4*0.9893+I4</f>
        <v>38.712815502659609</v>
      </c>
      <c r="K4" s="6">
        <v>41.500500000000002</v>
      </c>
      <c r="L4" s="6">
        <f t="shared" ref="L4:L29" si="5">C4*0.9893*(1-(0.9893/D4))-E4*0.9893+I4</f>
        <v>39.771830517767647</v>
      </c>
      <c r="M4" s="2">
        <f t="shared" ref="M4:M29" si="6">(36.53887043-J4)^(2)</f>
        <v>4.7260371789409801</v>
      </c>
      <c r="N4" s="2">
        <f t="shared" ref="N4:N29" si="7">(K4-J4)^(2)</f>
        <v>7.7711848567119617</v>
      </c>
    </row>
    <row r="5" spans="1:14">
      <c r="A5" s="2" t="s">
        <v>15</v>
      </c>
      <c r="B5" s="2">
        <v>0.01</v>
      </c>
      <c r="C5" s="2">
        <f t="shared" si="0"/>
        <v>1.054660954481477E-2</v>
      </c>
      <c r="D5" s="3">
        <f>8.1*10^{-2}</f>
        <v>8.1000000000000003E-2</v>
      </c>
      <c r="E5" s="2">
        <f t="shared" si="1"/>
        <v>0.44030210611051912</v>
      </c>
      <c r="F5" s="4"/>
      <c r="G5" s="5">
        <f t="shared" si="2"/>
        <v>10.901605814247828</v>
      </c>
      <c r="H5" s="5">
        <f>2240</f>
        <v>2240</v>
      </c>
      <c r="I5" s="5">
        <f t="shared" si="3"/>
        <v>39.84123987341772</v>
      </c>
      <c r="J5" s="6">
        <f t="shared" si="4"/>
        <v>38.3288352311477</v>
      </c>
      <c r="K5" s="6">
        <v>40.052</v>
      </c>
      <c r="L5" s="6">
        <f t="shared" si="5"/>
        <v>39.288649185580297</v>
      </c>
      <c r="M5" s="2">
        <f t="shared" si="6"/>
        <v>3.2039739893477144</v>
      </c>
      <c r="N5" s="2">
        <f t="shared" si="7"/>
        <v>2.9692968206137995</v>
      </c>
    </row>
    <row r="6" spans="1:14">
      <c r="A6" s="2" t="s">
        <v>16</v>
      </c>
      <c r="B6" s="2">
        <v>1.9599999999999999E-2</v>
      </c>
      <c r="C6" s="2">
        <f t="shared" si="0"/>
        <v>2.4120740186868991E-2</v>
      </c>
      <c r="D6" s="3">
        <f>8.1*10^{-2}</f>
        <v>8.1000000000000003E-2</v>
      </c>
      <c r="E6" s="2">
        <f t="shared" si="1"/>
        <v>2.3528176590553227</v>
      </c>
      <c r="F6" s="4"/>
      <c r="G6" s="5">
        <f t="shared" si="2"/>
        <v>2.0401070952209883</v>
      </c>
      <c r="H6" s="5">
        <f>2240</f>
        <v>2240</v>
      </c>
      <c r="I6" s="5">
        <f t="shared" si="3"/>
        <v>39.84123987341772</v>
      </c>
      <c r="J6" s="6">
        <f t="shared" si="4"/>
        <v>36.578980606677156</v>
      </c>
      <c r="K6" s="6">
        <v>46.248100000000001</v>
      </c>
      <c r="L6" s="6">
        <f t="shared" si="5"/>
        <v>37.246011642069874</v>
      </c>
      <c r="M6" s="2">
        <f t="shared" si="6"/>
        <v>1.608826273072446E-3</v>
      </c>
      <c r="N6" s="2">
        <f t="shared" si="7"/>
        <v>93.491869842331937</v>
      </c>
    </row>
    <row r="7" spans="1:14">
      <c r="A7" s="2" t="s">
        <v>17</v>
      </c>
      <c r="B7" s="2">
        <v>1.7600000000000001E-2</v>
      </c>
      <c r="C7" s="2">
        <f t="shared" si="0"/>
        <v>2.0587757830326049E-2</v>
      </c>
      <c r="D7" s="3">
        <f>8.1*10^{-2}</f>
        <v>8.1000000000000003E-2</v>
      </c>
      <c r="E7" s="2">
        <f t="shared" si="1"/>
        <v>1.767238017298459</v>
      </c>
      <c r="F7" s="4"/>
      <c r="G7" s="5">
        <f t="shared" si="2"/>
        <v>2.7161027281077073</v>
      </c>
      <c r="H7" s="5">
        <f>2240</f>
        <v>2240</v>
      </c>
      <c r="I7" s="5">
        <f t="shared" si="3"/>
        <v>39.84123987341772</v>
      </c>
      <c r="J7" s="6">
        <f t="shared" si="4"/>
        <v>37.11491859433638</v>
      </c>
      <c r="K7" s="6">
        <v>44.6267</v>
      </c>
      <c r="L7" s="6">
        <f t="shared" si="5"/>
        <v>37.864519056847492</v>
      </c>
      <c r="M7" s="2">
        <f t="shared" si="6"/>
        <v>0.33183148763531017</v>
      </c>
      <c r="N7" s="2">
        <f t="shared" si="7"/>
        <v>56.4268598864737</v>
      </c>
    </row>
    <row r="8" spans="1:14">
      <c r="A8" s="2" t="s">
        <v>18</v>
      </c>
      <c r="B8" s="2">
        <v>1.2999999999999999E-2</v>
      </c>
      <c r="C8" s="2">
        <f t="shared" si="0"/>
        <v>1.411468389700323E-2</v>
      </c>
      <c r="D8" s="3">
        <f>8.1*10^{-2}</f>
        <v>8.1000000000000003E-2</v>
      </c>
      <c r="E8" s="2">
        <f t="shared" si="1"/>
        <v>0.82258931985474981</v>
      </c>
      <c r="F8" s="4"/>
      <c r="G8" s="5">
        <f t="shared" si="2"/>
        <v>5.8352325810011347</v>
      </c>
      <c r="H8" s="5">
        <f>2240</f>
        <v>2240</v>
      </c>
      <c r="I8" s="5">
        <f t="shared" si="3"/>
        <v>39.84123987341772</v>
      </c>
      <c r="J8" s="6">
        <f t="shared" si="4"/>
        <v>37.980169723959683</v>
      </c>
      <c r="K8" s="6">
        <v>41.407499999999999</v>
      </c>
      <c r="L8" s="6">
        <f t="shared" si="5"/>
        <v>38.870869673450315</v>
      </c>
      <c r="M8" s="2">
        <f t="shared" si="6"/>
        <v>2.0773436547686734</v>
      </c>
      <c r="N8" s="2">
        <f t="shared" si="7"/>
        <v>11.746592821062585</v>
      </c>
    </row>
    <row r="9" spans="1:14">
      <c r="A9" s="2" t="s">
        <v>19</v>
      </c>
      <c r="B9" s="2">
        <v>6.1999999999999998E-3</v>
      </c>
      <c r="C9" s="2">
        <f t="shared" si="0"/>
        <v>6.3844384983159502E-3</v>
      </c>
      <c r="D9" s="3">
        <f>8.1*10^{-2}</f>
        <v>8.1000000000000003E-2</v>
      </c>
      <c r="E9" s="2">
        <f t="shared" si="1"/>
        <v>0.14963419326286578</v>
      </c>
      <c r="F9" s="4"/>
      <c r="G9" s="5">
        <f t="shared" si="2"/>
        <v>32.078229549897934</v>
      </c>
      <c r="H9" s="5">
        <f>2240</f>
        <v>2240</v>
      </c>
      <c r="I9" s="5">
        <f t="shared" si="3"/>
        <v>39.84123987341772</v>
      </c>
      <c r="J9" s="6">
        <f t="shared" si="4"/>
        <v>38.590200369904899</v>
      </c>
      <c r="K9" s="6">
        <v>40.899700000000003</v>
      </c>
      <c r="L9" s="6">
        <f t="shared" si="5"/>
        <v>39.62238039141414</v>
      </c>
      <c r="M9" s="2">
        <f t="shared" si="6"/>
        <v>4.2079545223502244</v>
      </c>
      <c r="N9" s="2">
        <f t="shared" si="7"/>
        <v>5.3337885414094215</v>
      </c>
    </row>
    <row r="10" spans="1:14">
      <c r="A10" s="2" t="s">
        <v>20</v>
      </c>
      <c r="B10" s="2">
        <v>4.7000000000000002E-3</v>
      </c>
      <c r="C10" s="2">
        <f t="shared" si="0"/>
        <v>4.8078876293472968E-3</v>
      </c>
      <c r="D10" s="3">
        <f>8.1*10^{-2}</f>
        <v>8.1000000000000003E-2</v>
      </c>
      <c r="E10" s="2">
        <f t="shared" si="1"/>
        <v>8.200432411955326E-2</v>
      </c>
      <c r="F10" s="4"/>
      <c r="G10" s="5">
        <f t="shared" si="2"/>
        <v>58.533498709191591</v>
      </c>
      <c r="H10" s="5">
        <f>2240</f>
        <v>2240</v>
      </c>
      <c r="I10" s="5">
        <f t="shared" si="3"/>
        <v>39.84123987341772</v>
      </c>
      <c r="J10" s="6">
        <f t="shared" si="4"/>
        <v>38.649332939889725</v>
      </c>
      <c r="K10" s="6">
        <v>39.964199999999998</v>
      </c>
      <c r="L10" s="6">
        <f t="shared" si="5"/>
        <v>39.70677623769754</v>
      </c>
      <c r="M10" s="2">
        <f t="shared" si="6"/>
        <v>4.4540520056500235</v>
      </c>
      <c r="N10" s="2">
        <f t="shared" si="7"/>
        <v>1.7288753857630339</v>
      </c>
    </row>
    <row r="11" spans="1:14">
      <c r="A11" s="2" t="s">
        <v>21</v>
      </c>
      <c r="B11" s="2">
        <v>1.0699999999999999E-2</v>
      </c>
      <c r="C11" s="2">
        <f t="shared" si="0"/>
        <v>1.1350585922909927E-2</v>
      </c>
      <c r="D11" s="3">
        <f>8.1*10^{-2}</f>
        <v>8.1000000000000003E-2</v>
      </c>
      <c r="E11" s="2">
        <f t="shared" si="1"/>
        <v>0.5159129422902875</v>
      </c>
      <c r="F11" s="4"/>
      <c r="G11" s="5">
        <f t="shared" si="2"/>
        <v>9.3038953019697566</v>
      </c>
      <c r="H11" s="5">
        <f>2240</f>
        <v>2240</v>
      </c>
      <c r="I11" s="5">
        <f t="shared" si="3"/>
        <v>39.84123987341772</v>
      </c>
      <c r="J11" s="6">
        <f t="shared" si="4"/>
        <v>38.260097162379324</v>
      </c>
      <c r="K11" s="6">
        <v>41.761699999999998</v>
      </c>
      <c r="L11" s="6">
        <f t="shared" si="5"/>
        <v>39.204928397069125</v>
      </c>
      <c r="M11" s="2">
        <f t="shared" si="6"/>
        <v>2.9626214642571957</v>
      </c>
      <c r="N11" s="2">
        <f t="shared" si="7"/>
        <v>12.261222432433152</v>
      </c>
    </row>
    <row r="12" spans="1:14">
      <c r="A12" s="2" t="s">
        <v>22</v>
      </c>
      <c r="B12" s="2">
        <v>7.1000000000000004E-3</v>
      </c>
      <c r="C12" s="2">
        <f t="shared" si="0"/>
        <v>7.3454628084653108E-3</v>
      </c>
      <c r="D12" s="3">
        <f>8.1*10^{-2}</f>
        <v>8.1000000000000003E-2</v>
      </c>
      <c r="E12" s="2">
        <f t="shared" si="1"/>
        <v>0.20196114357582964</v>
      </c>
      <c r="F12" s="4"/>
      <c r="G12" s="5">
        <f t="shared" si="2"/>
        <v>23.766948012936759</v>
      </c>
      <c r="H12" s="5">
        <f>2240</f>
        <v>2240</v>
      </c>
      <c r="I12" s="5">
        <f t="shared" si="3"/>
        <v>39.84123987341772</v>
      </c>
      <c r="J12" s="6">
        <f t="shared" si="4"/>
        <v>38.543748540931986</v>
      </c>
      <c r="K12" s="6">
        <v>41.039400000000001</v>
      </c>
      <c r="L12" s="6">
        <f t="shared" si="5"/>
        <v>39.559952125046898</v>
      </c>
      <c r="M12" s="2">
        <f t="shared" si="6"/>
        <v>4.0195362396941983</v>
      </c>
      <c r="N12" s="2">
        <f t="shared" si="7"/>
        <v>6.2282762051483092</v>
      </c>
    </row>
    <row r="13" spans="1:14">
      <c r="A13" s="2" t="s">
        <v>23</v>
      </c>
      <c r="B13" s="2">
        <v>1.23E-2</v>
      </c>
      <c r="C13" s="2">
        <f t="shared" si="0"/>
        <v>1.3250585879350118E-2</v>
      </c>
      <c r="D13" s="3">
        <f>8.1*10^{-2}</f>
        <v>8.1000000000000003E-2</v>
      </c>
      <c r="E13" s="2">
        <f t="shared" si="1"/>
        <v>0.71918998790918121</v>
      </c>
      <c r="F13" s="4"/>
      <c r="G13" s="5">
        <f t="shared" si="2"/>
        <v>6.6741752258738902</v>
      </c>
      <c r="H13" s="5">
        <f>2240</f>
        <v>2240</v>
      </c>
      <c r="I13" s="5">
        <f t="shared" si="3"/>
        <v>39.84123987341772</v>
      </c>
      <c r="J13" s="6">
        <f t="shared" si="4"/>
        <v>38.074690663342139</v>
      </c>
      <c r="K13" s="6">
        <v>42.197699999999998</v>
      </c>
      <c r="L13" s="6">
        <f t="shared" si="5"/>
        <v>38.982748585938879</v>
      </c>
      <c r="M13" s="2">
        <f t="shared" si="6"/>
        <v>2.3587437891430931</v>
      </c>
      <c r="N13" s="2">
        <f t="shared" si="7"/>
        <v>16.999205990167876</v>
      </c>
    </row>
    <row r="14" spans="1:14">
      <c r="A14" s="2" t="s">
        <v>24</v>
      </c>
      <c r="B14" s="2">
        <v>7.4999999999999997E-3</v>
      </c>
      <c r="C14" s="2">
        <f t="shared" si="0"/>
        <v>7.7767905782348693E-3</v>
      </c>
      <c r="D14" s="3">
        <f>8.1*10^{-2}</f>
        <v>8.1000000000000003E-2</v>
      </c>
      <c r="E14" s="2">
        <f t="shared" si="1"/>
        <v>0.22827818687585089</v>
      </c>
      <c r="F14" s="4"/>
      <c r="G14" s="5">
        <f t="shared" si="2"/>
        <v>21.026976189409112</v>
      </c>
      <c r="H14" s="5">
        <f>2240</f>
        <v>2240</v>
      </c>
      <c r="I14" s="5">
        <f t="shared" si="3"/>
        <v>39.84123987341772</v>
      </c>
      <c r="J14" s="6">
        <f t="shared" si="4"/>
        <v>38.52023517772929</v>
      </c>
      <c r="K14" s="6">
        <v>41.109299999999998</v>
      </c>
      <c r="L14" s="6">
        <f t="shared" si="5"/>
        <v>39.529131698546735</v>
      </c>
      <c r="M14" s="2">
        <f t="shared" si="6"/>
        <v>3.9258062635443429</v>
      </c>
      <c r="N14" s="2">
        <f t="shared" si="7"/>
        <v>6.7032566539196479</v>
      </c>
    </row>
    <row r="15" spans="1:14">
      <c r="A15" s="2" t="s">
        <v>25</v>
      </c>
      <c r="B15" s="2">
        <v>1.09E-2</v>
      </c>
      <c r="C15" s="2">
        <f t="shared" si="0"/>
        <v>1.1583081683185141E-2</v>
      </c>
      <c r="D15" s="3">
        <f>8.1*10^{-2}</f>
        <v>8.1000000000000003E-2</v>
      </c>
      <c r="E15" s="2">
        <f t="shared" si="1"/>
        <v>0.53894829562261493</v>
      </c>
      <c r="F15" s="4"/>
      <c r="G15" s="5">
        <f t="shared" si="2"/>
        <v>8.906234677771538</v>
      </c>
      <c r="H15" s="5">
        <f>2240</f>
        <v>2240</v>
      </c>
      <c r="I15" s="5">
        <f t="shared" si="3"/>
        <v>39.84123987341772</v>
      </c>
      <c r="J15" s="6">
        <f t="shared" si="4"/>
        <v>38.239125563489871</v>
      </c>
      <c r="K15" s="6">
        <v>41.809600000000003</v>
      </c>
      <c r="L15" s="6">
        <f t="shared" si="5"/>
        <v>39.179560308228098</v>
      </c>
      <c r="M15" s="2">
        <f t="shared" si="6"/>
        <v>2.8908675189586499</v>
      </c>
      <c r="N15" s="2">
        <f t="shared" si="7"/>
        <v>12.748287701772345</v>
      </c>
    </row>
    <row r="16" spans="1:14">
      <c r="A16" s="2" t="s">
        <v>26</v>
      </c>
      <c r="B16" s="2">
        <v>1.4200000000000001E-2</v>
      </c>
      <c r="C16" s="2">
        <f t="shared" si="0"/>
        <v>1.5653942110396828E-2</v>
      </c>
      <c r="D16" s="3">
        <f>8.1*10^{-2}</f>
        <v>8.1000000000000003E-2</v>
      </c>
      <c r="E16" s="2">
        <f t="shared" si="1"/>
        <v>1.0223760925489023</v>
      </c>
      <c r="F16" s="4"/>
      <c r="G16" s="5">
        <f t="shared" si="2"/>
        <v>4.6949454657464091</v>
      </c>
      <c r="H16" s="5">
        <f>2240</f>
        <v>2240</v>
      </c>
      <c r="I16" s="5">
        <f t="shared" si="3"/>
        <v>39.84123987341772</v>
      </c>
      <c r="J16" s="6">
        <f t="shared" si="4"/>
        <v>37.797317764147614</v>
      </c>
      <c r="K16" s="6">
        <v>31.674399999999999</v>
      </c>
      <c r="L16" s="6">
        <f t="shared" si="5"/>
        <v>38.656144712099199</v>
      </c>
      <c r="M16" s="2">
        <f t="shared" si="6"/>
        <v>1.5836896928232296</v>
      </c>
      <c r="N16" s="2">
        <f t="shared" si="7"/>
        <v>37.490121946514435</v>
      </c>
    </row>
    <row r="17" spans="1:14">
      <c r="A17" s="2" t="s">
        <v>27</v>
      </c>
      <c r="B17" s="2">
        <v>3.1699999999999999E-2</v>
      </c>
      <c r="C17" s="2">
        <f t="shared" si="0"/>
        <v>0.19327297581016092</v>
      </c>
      <c r="D17" s="3">
        <f>8.1*10^{-2}</f>
        <v>8.1000000000000003E-2</v>
      </c>
      <c r="E17" s="2">
        <f t="shared" si="1"/>
        <v>9.6759899716103845</v>
      </c>
      <c r="F17" s="4"/>
      <c r="G17" s="5">
        <f t="shared" si="2"/>
        <v>0.4960732714774746</v>
      </c>
      <c r="H17" s="5">
        <f>2240</f>
        <v>2240</v>
      </c>
      <c r="I17" s="5">
        <f t="shared" si="3"/>
        <v>39.84123987341772</v>
      </c>
      <c r="J17" s="6">
        <f t="shared" si="4"/>
        <v>29.98089249631456</v>
      </c>
      <c r="K17" s="6">
        <v>29.9808925</v>
      </c>
      <c r="L17" s="6">
        <f t="shared" si="5"/>
        <v>28.124690888351275</v>
      </c>
      <c r="M17" s="2">
        <f t="shared" si="6"/>
        <v>43.007074578705193</v>
      </c>
      <c r="N17" s="2">
        <f t="shared" si="7"/>
        <v>1.3582464375432854E-17</v>
      </c>
    </row>
    <row r="18" spans="1:14">
      <c r="A18" s="2" t="s">
        <v>28</v>
      </c>
      <c r="B18" s="2">
        <v>2.4500000000000001E-2</v>
      </c>
      <c r="C18" s="2">
        <f t="shared" si="0"/>
        <v>3.7466759661866814E-2</v>
      </c>
      <c r="D18" s="3">
        <f>8.1*10^{-2}</f>
        <v>8.1000000000000003E-2</v>
      </c>
      <c r="E18" s="2">
        <f t="shared" si="1"/>
        <v>4.3946865710084575</v>
      </c>
      <c r="F18" s="4"/>
      <c r="G18" s="5">
        <f t="shared" si="2"/>
        <v>1.0922280627850405</v>
      </c>
      <c r="H18" s="5">
        <f>2240</f>
        <v>2240</v>
      </c>
      <c r="I18" s="5">
        <f t="shared" si="3"/>
        <v>39.84123987341772</v>
      </c>
      <c r="J18" s="6">
        <f t="shared" si="4"/>
        <v>34.719094934183346</v>
      </c>
      <c r="K18" s="6">
        <v>54.049300000000002</v>
      </c>
      <c r="L18" s="6">
        <f t="shared" si="5"/>
        <v>35.077935393380727</v>
      </c>
      <c r="M18" s="2">
        <f t="shared" si="6"/>
        <v>3.3115828551747599</v>
      </c>
      <c r="N18" s="2">
        <f t="shared" si="7"/>
        <v>373.6568278865239</v>
      </c>
    </row>
    <row r="19" spans="1:14">
      <c r="A19" s="2" t="s">
        <v>29</v>
      </c>
      <c r="B19" s="2">
        <v>1.0500000000000001E-2</v>
      </c>
      <c r="C19" s="2">
        <f t="shared" si="0"/>
        <v>1.1119367191376305E-2</v>
      </c>
      <c r="D19" s="3">
        <f>8.1*10^{-2}</f>
        <v>8.1000000000000003E-2</v>
      </c>
      <c r="E19" s="2">
        <f t="shared" si="1"/>
        <v>0.49352292578881063</v>
      </c>
      <c r="F19" s="4"/>
      <c r="G19" s="5">
        <f t="shared" si="2"/>
        <v>9.7259919431869033</v>
      </c>
      <c r="H19" s="5">
        <f>2240</f>
        <v>2240</v>
      </c>
      <c r="I19" s="5">
        <f t="shared" si="3"/>
        <v>39.84123987341772</v>
      </c>
      <c r="J19" s="6">
        <f t="shared" si="4"/>
        <v>38.280468761107443</v>
      </c>
      <c r="K19" s="6">
        <v>31.8764</v>
      </c>
      <c r="L19" s="6">
        <f t="shared" si="5"/>
        <v>39.229643887343812</v>
      </c>
      <c r="M19" s="2">
        <f t="shared" si="6"/>
        <v>3.0331647469162197</v>
      </c>
      <c r="N19" s="2">
        <f t="shared" si="7"/>
        <v>41.012096696992216</v>
      </c>
    </row>
    <row r="20" spans="1:14">
      <c r="A20" s="2" t="s">
        <v>30</v>
      </c>
      <c r="B20" s="2">
        <v>7.1000000000000004E-3</v>
      </c>
      <c r="C20" s="2">
        <f t="shared" si="0"/>
        <v>7.3454628084653108E-3</v>
      </c>
      <c r="D20" s="3">
        <f>8.1*10^{-2}</f>
        <v>8.1000000000000003E-2</v>
      </c>
      <c r="E20" s="2">
        <f t="shared" si="1"/>
        <v>0.20196114357582964</v>
      </c>
      <c r="F20" s="4"/>
      <c r="G20" s="5">
        <f t="shared" si="2"/>
        <v>23.766948012936759</v>
      </c>
      <c r="H20" s="5">
        <f>2240</f>
        <v>2240</v>
      </c>
      <c r="I20" s="5">
        <f t="shared" si="3"/>
        <v>39.84123987341772</v>
      </c>
      <c r="J20" s="6">
        <f t="shared" si="4"/>
        <v>38.543748540931986</v>
      </c>
      <c r="K20" s="6">
        <v>40.8506</v>
      </c>
      <c r="L20" s="6">
        <f t="shared" si="5"/>
        <v>39.559952125046898</v>
      </c>
      <c r="M20" s="2">
        <f t="shared" si="6"/>
        <v>4.0195362396941983</v>
      </c>
      <c r="N20" s="2">
        <f t="shared" si="7"/>
        <v>5.3215636542042244</v>
      </c>
    </row>
    <row r="21" spans="1:14">
      <c r="A21" s="2" t="s">
        <v>31</v>
      </c>
      <c r="B21" s="2">
        <v>2.1600000000000001E-2</v>
      </c>
      <c r="C21" s="2">
        <f t="shared" si="0"/>
        <v>2.8465732966321634E-2</v>
      </c>
      <c r="D21" s="3">
        <f>8.1*10^{-2}</f>
        <v>8.1000000000000003E-2</v>
      </c>
      <c r="E21" s="2">
        <f t="shared" si="1"/>
        <v>3.0709801353223574</v>
      </c>
      <c r="F21" s="4"/>
      <c r="G21" s="5">
        <f t="shared" si="2"/>
        <v>1.5630189022685259</v>
      </c>
      <c r="H21" s="5">
        <f>2240</f>
        <v>2240</v>
      </c>
      <c r="I21" s="5">
        <f t="shared" si="3"/>
        <v>39.84123987341772</v>
      </c>
      <c r="J21" s="6">
        <f t="shared" si="4"/>
        <v>35.923107736442915</v>
      </c>
      <c r="K21" s="6">
        <v>48.304400000000001</v>
      </c>
      <c r="L21" s="6">
        <f t="shared" si="5"/>
        <v>36.487331914393934</v>
      </c>
      <c r="M21" s="2">
        <f t="shared" si="6"/>
        <v>0.37916369477667961</v>
      </c>
      <c r="N21" s="2">
        <f t="shared" si="7"/>
        <v>153.29639811561853</v>
      </c>
    </row>
    <row r="22" spans="1:14">
      <c r="A22" s="2" t="s">
        <v>32</v>
      </c>
      <c r="B22" s="2">
        <v>1.18E-2</v>
      </c>
      <c r="C22" s="2">
        <f t="shared" si="0"/>
        <v>1.2646446060703632E-2</v>
      </c>
      <c r="D22" s="3">
        <f>8.1*10^{-2}</f>
        <v>8.1000000000000003E-2</v>
      </c>
      <c r="E22" s="2">
        <f t="shared" si="1"/>
        <v>0.65088577133427516</v>
      </c>
      <c r="F22" s="4"/>
      <c r="G22" s="5">
        <f t="shared" si="2"/>
        <v>7.3745658783726364</v>
      </c>
      <c r="H22" s="5">
        <f>2240</f>
        <v>2240</v>
      </c>
      <c r="I22" s="5">
        <f t="shared" si="3"/>
        <v>39.84123987341772</v>
      </c>
      <c r="J22" s="6">
        <f t="shared" si="4"/>
        <v>38.137064669707058</v>
      </c>
      <c r="K22" s="6">
        <v>41.8459</v>
      </c>
      <c r="L22" s="6">
        <f t="shared" si="5"/>
        <v>39.057024029830572</v>
      </c>
      <c r="M22" s="2">
        <f t="shared" si="6"/>
        <v>2.554224827832813</v>
      </c>
      <c r="N22" s="2">
        <f t="shared" si="7"/>
        <v>13.755459507229157</v>
      </c>
    </row>
    <row r="23" spans="1:14">
      <c r="A23" s="2" t="s">
        <v>33</v>
      </c>
      <c r="B23" s="2">
        <v>3.04E-2</v>
      </c>
      <c r="C23" s="2">
        <f t="shared" si="0"/>
        <v>0.10617155098259183</v>
      </c>
      <c r="D23" s="3">
        <f>8.1*10^{-2}</f>
        <v>8.1000000000000003E-2</v>
      </c>
      <c r="E23" s="2">
        <f t="shared" si="1"/>
        <v>8.4607461466788632</v>
      </c>
      <c r="F23" s="4"/>
      <c r="G23" s="5">
        <f t="shared" si="2"/>
        <v>0.56732585008287562</v>
      </c>
      <c r="H23" s="5">
        <f>2240</f>
        <v>2240</v>
      </c>
      <c r="I23" s="5">
        <f t="shared" si="3"/>
        <v>39.84123987341772</v>
      </c>
      <c r="J23" s="6">
        <f t="shared" si="4"/>
        <v>31.062138328183877</v>
      </c>
      <c r="K23" s="6">
        <v>31.06213833</v>
      </c>
      <c r="L23" s="6">
        <f t="shared" si="5"/>
        <v>30.293199529939393</v>
      </c>
      <c r="M23" s="2">
        <f t="shared" si="6"/>
        <v>29.994594515063277</v>
      </c>
      <c r="N23" s="2">
        <f t="shared" si="7"/>
        <v>3.2983004395937105E-18</v>
      </c>
    </row>
    <row r="24" spans="1:14">
      <c r="A24" s="2" t="s">
        <v>34</v>
      </c>
      <c r="B24" s="2">
        <v>1.6E-2</v>
      </c>
      <c r="C24" s="2">
        <f t="shared" si="0"/>
        <v>1.813815472376426E-2</v>
      </c>
      <c r="D24" s="3">
        <f>8.1*10^{-2}</f>
        <v>8.1000000000000003E-2</v>
      </c>
      <c r="E24" s="2">
        <f t="shared" si="1"/>
        <v>1.3810818608152828</v>
      </c>
      <c r="F24" s="4"/>
      <c r="G24" s="5">
        <f t="shared" si="2"/>
        <v>3.475536198242771</v>
      </c>
      <c r="H24" s="5">
        <f>2240</f>
        <v>2240</v>
      </c>
      <c r="I24" s="5">
        <f t="shared" si="3"/>
        <v>39.84123987341772</v>
      </c>
      <c r="J24" s="6">
        <f t="shared" si="4"/>
        <v>37.468699051266505</v>
      </c>
      <c r="K24" s="6">
        <v>43.446399999999997</v>
      </c>
      <c r="L24" s="6">
        <f t="shared" si="5"/>
        <v>38.273718247080019</v>
      </c>
      <c r="M24" s="2">
        <f t="shared" si="6"/>
        <v>0.86458126492636378</v>
      </c>
      <c r="N24" s="2">
        <f t="shared" si="7"/>
        <v>35.732908632489291</v>
      </c>
    </row>
    <row r="25" spans="1:14">
      <c r="A25" s="2" t="s">
        <v>35</v>
      </c>
      <c r="B25" s="2">
        <v>1.09E-2</v>
      </c>
      <c r="C25" s="2">
        <f t="shared" si="0"/>
        <v>1.1583081683185141E-2</v>
      </c>
      <c r="D25" s="3">
        <f>8.1*10^{-2}</f>
        <v>8.1000000000000003E-2</v>
      </c>
      <c r="E25" s="2">
        <f t="shared" si="1"/>
        <v>0.53894829562261493</v>
      </c>
      <c r="F25" s="4"/>
      <c r="G25" s="5">
        <f t="shared" si="2"/>
        <v>8.906234677771538</v>
      </c>
      <c r="H25" s="5">
        <f>2240</f>
        <v>2240</v>
      </c>
      <c r="I25" s="5">
        <f t="shared" si="3"/>
        <v>39.84123987341772</v>
      </c>
      <c r="J25" s="6">
        <f t="shared" si="4"/>
        <v>38.239125563489871</v>
      </c>
      <c r="K25" s="6">
        <v>41.610399999999998</v>
      </c>
      <c r="L25" s="6">
        <f t="shared" si="5"/>
        <v>39.179560308228098</v>
      </c>
      <c r="M25" s="2">
        <f t="shared" si="6"/>
        <v>2.8908675189586499</v>
      </c>
      <c r="N25" s="2">
        <f t="shared" si="7"/>
        <v>11.365491326266676</v>
      </c>
    </row>
    <row r="26" spans="1:14">
      <c r="A26" s="2" t="s">
        <v>36</v>
      </c>
      <c r="B26" s="2">
        <v>4.19E-2</v>
      </c>
      <c r="C26" s="2">
        <f t="shared" si="0"/>
        <v>-2.2419035033606781E-2</v>
      </c>
      <c r="D26" s="3">
        <f>8.1*10^{-2}</f>
        <v>8.1000000000000003E-2</v>
      </c>
      <c r="E26" s="2">
        <f t="shared" si="1"/>
        <v>25.479364707302725</v>
      </c>
      <c r="F26" s="4"/>
      <c r="G26" s="5">
        <f t="shared" si="2"/>
        <v>0.18838774259643357</v>
      </c>
      <c r="H26" s="5">
        <f>2240</f>
        <v>2240</v>
      </c>
      <c r="I26" s="5">
        <f t="shared" si="3"/>
        <v>39.84123987341772</v>
      </c>
      <c r="J26" s="6">
        <f t="shared" si="4"/>
        <v>16.346396038240439</v>
      </c>
      <c r="K26" s="6">
        <v>16.346396039999998</v>
      </c>
      <c r="L26" s="6">
        <f t="shared" si="5"/>
        <v>14.883212062052888</v>
      </c>
      <c r="M26" s="2">
        <f t="shared" si="6"/>
        <v>407.73602206186575</v>
      </c>
      <c r="N26" s="2">
        <f t="shared" si="7"/>
        <v>3.0960500180707447E-18</v>
      </c>
    </row>
    <row r="27" spans="1:14">
      <c r="A27" s="2" t="s">
        <v>37</v>
      </c>
      <c r="B27" s="2">
        <v>1.06E-2</v>
      </c>
      <c r="C27" s="2">
        <f t="shared" si="0"/>
        <v>1.1234819848330208E-2</v>
      </c>
      <c r="D27" s="3">
        <f>8.1*10^{-2}</f>
        <v>8.1000000000000003E-2</v>
      </c>
      <c r="E27" s="2">
        <f t="shared" si="1"/>
        <v>0.50463793285351888</v>
      </c>
      <c r="F27" s="4"/>
      <c r="G27" s="5">
        <f t="shared" si="2"/>
        <v>9.5117700979353348</v>
      </c>
      <c r="H27" s="5">
        <f>2240</f>
        <v>2240</v>
      </c>
      <c r="I27" s="5">
        <f t="shared" si="3"/>
        <v>39.84123987341772</v>
      </c>
      <c r="J27" s="6">
        <f t="shared" si="4"/>
        <v>38.270357360314968</v>
      </c>
      <c r="K27" s="6">
        <v>41.588299999999997</v>
      </c>
      <c r="L27" s="6">
        <f t="shared" si="5"/>
        <v>39.217367025843906</v>
      </c>
      <c r="M27" s="2">
        <f t="shared" si="6"/>
        <v>2.9980469898515403</v>
      </c>
      <c r="N27" s="2">
        <f t="shared" si="7"/>
        <v>11.008743360240057</v>
      </c>
    </row>
    <row r="28" spans="1:14">
      <c r="A28" s="2" t="s">
        <v>38</v>
      </c>
      <c r="B28" s="2">
        <v>6.7999999999999996E-3</v>
      </c>
      <c r="C28" s="2">
        <f t="shared" si="0"/>
        <v>7.0237258667422819E-3</v>
      </c>
      <c r="D28" s="3">
        <f>8.1*10^{-2}</f>
        <v>8.1000000000000003E-2</v>
      </c>
      <c r="E28" s="2">
        <f t="shared" si="1"/>
        <v>0.18348029596373108</v>
      </c>
      <c r="F28" s="4"/>
      <c r="G28" s="5">
        <f t="shared" si="2"/>
        <v>26.160847271299506</v>
      </c>
      <c r="H28" s="5">
        <f>2240</f>
        <v>2240</v>
      </c>
      <c r="I28" s="5">
        <f t="shared" si="3"/>
        <v>39.84123987341772</v>
      </c>
      <c r="J28" s="6">
        <f t="shared" si="4"/>
        <v>38.560206089104561</v>
      </c>
      <c r="K28" s="6">
        <v>40.807400000000001</v>
      </c>
      <c r="L28" s="6">
        <f t="shared" si="5"/>
        <v>39.581804446897699</v>
      </c>
      <c r="M28" s="2">
        <f t="shared" si="6"/>
        <v>4.0857978467676581</v>
      </c>
      <c r="N28" s="2">
        <f t="shared" si="7"/>
        <v>5.0498804731655431</v>
      </c>
    </row>
    <row r="29" spans="1:14">
      <c r="A29" s="2" t="s">
        <v>39</v>
      </c>
      <c r="B29" s="2">
        <v>1.89E-2</v>
      </c>
      <c r="C29" s="2">
        <f t="shared" si="0"/>
        <v>2.2810923212259353E-2</v>
      </c>
      <c r="D29" s="3">
        <f>8.1*10^{-2}</f>
        <v>8.1000000000000003E-2</v>
      </c>
      <c r="E29" s="2">
        <f t="shared" si="1"/>
        <v>2.1338395645736923</v>
      </c>
      <c r="F29" s="4"/>
      <c r="G29" s="5">
        <f t="shared" si="2"/>
        <v>2.2494662109046444</v>
      </c>
      <c r="H29" s="5">
        <f>2240</f>
        <v>2240</v>
      </c>
      <c r="I29" s="5">
        <f t="shared" si="3"/>
        <v>39.84123987341772</v>
      </c>
      <c r="J29" s="6">
        <f t="shared" si="4"/>
        <v>36.779291558857182</v>
      </c>
      <c r="K29" s="6">
        <v>45.357300000000002</v>
      </c>
      <c r="L29" s="6">
        <f t="shared" si="5"/>
        <v>37.477177249900144</v>
      </c>
      <c r="M29" s="2">
        <f t="shared" si="6"/>
        <v>5.7802319200960128E-2</v>
      </c>
      <c r="N29" s="2">
        <f t="shared" si="7"/>
        <v>73.582228816317482</v>
      </c>
    </row>
    <row r="30" spans="1:14">
      <c r="J30" s="13">
        <f>SUM(J3:J29)</f>
        <v>986.54950165717423</v>
      </c>
      <c r="K30" s="13">
        <f>SUM(K3:K29)</f>
        <v>1088.9698268699999</v>
      </c>
      <c r="L30" s="13">
        <f>SUM(L3:L29)</f>
        <v>1003.7217828975379</v>
      </c>
      <c r="M30" s="13">
        <f>SUM(M3:M29)</f>
        <v>547.01065011004846</v>
      </c>
      <c r="N30" s="13">
        <f>SUM(N3:N29)</f>
        <v>1071.4532374066316</v>
      </c>
    </row>
    <row r="33" spans="9:9">
      <c r="I33" t="s">
        <v>73</v>
      </c>
    </row>
    <row r="34" spans="9:9">
      <c r="I34" t="s">
        <v>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K18" sqref="K18"/>
    </sheetView>
  </sheetViews>
  <sheetFormatPr defaultRowHeight="15"/>
  <cols>
    <col min="2" max="2" width="15.5703125" customWidth="1"/>
    <col min="3" max="3" width="15.140625" customWidth="1"/>
    <col min="4" max="4" width="18.42578125" customWidth="1"/>
    <col min="5" max="5" width="17.42578125" customWidth="1"/>
    <col min="6" max="6" width="17" customWidth="1"/>
    <col min="7" max="7" width="16.7109375" customWidth="1"/>
  </cols>
  <sheetData>
    <row r="1" spans="1:8">
      <c r="A1" s="9" t="s">
        <v>45</v>
      </c>
      <c r="B1" s="9" t="s">
        <v>47</v>
      </c>
      <c r="C1" s="9" t="s">
        <v>47</v>
      </c>
      <c r="D1" s="9" t="s">
        <v>50</v>
      </c>
      <c r="E1" s="10" t="s">
        <v>50</v>
      </c>
      <c r="F1" s="10" t="s">
        <v>50</v>
      </c>
      <c r="G1" s="10" t="s">
        <v>50</v>
      </c>
    </row>
    <row r="2" spans="1:8">
      <c r="A2" s="9" t="s">
        <v>46</v>
      </c>
      <c r="B2" s="9" t="s">
        <v>48</v>
      </c>
      <c r="C2" s="9" t="s">
        <v>49</v>
      </c>
      <c r="D2" s="9" t="s">
        <v>53</v>
      </c>
      <c r="E2" s="9" t="s">
        <v>59</v>
      </c>
      <c r="F2" s="9" t="s">
        <v>60</v>
      </c>
      <c r="G2" s="9" t="s">
        <v>61</v>
      </c>
    </row>
    <row r="3" spans="1:8">
      <c r="A3" s="2">
        <f>1</f>
        <v>1</v>
      </c>
      <c r="B3" s="2">
        <f>500</f>
        <v>500</v>
      </c>
      <c r="C3" s="2">
        <f>B3/10^(6)</f>
        <v>5.0000000000000001E-4</v>
      </c>
      <c r="D3" s="2">
        <f>1060*0.003*0.3*C3/(0.0055*20)</f>
        <v>4.3363636363636365E-3</v>
      </c>
      <c r="E3" s="8">
        <f>2120*0.003*0.3*C3/(0.0055*20)</f>
        <v>8.6727272727272729E-3</v>
      </c>
      <c r="F3" s="8">
        <f>3180*0.003*0.3*C3/(0.0055*20)</f>
        <v>1.3009090909090911E-2</v>
      </c>
      <c r="G3" s="8">
        <f>4240*0.003*0.3*C3/(0.0055*20)</f>
        <v>1.7345454545454546E-2</v>
      </c>
    </row>
    <row r="4" spans="1:8">
      <c r="A4" s="2">
        <f>A3+1</f>
        <v>2</v>
      </c>
      <c r="B4" s="2">
        <f>B3-50</f>
        <v>450</v>
      </c>
      <c r="C4" s="2">
        <f t="shared" ref="C4:C13" si="0">B4/10^(6)</f>
        <v>4.4999999999999999E-4</v>
      </c>
      <c r="D4" s="2">
        <f t="shared" ref="D4:D13" si="1">1060*0.003*0.3*C4/(0.0055*20)</f>
        <v>3.902727272727273E-3</v>
      </c>
      <c r="E4" s="8">
        <f t="shared" ref="E4:E13" si="2">2120*0.003*0.3*C4/(0.0055*20)</f>
        <v>7.805454545454546E-3</v>
      </c>
      <c r="F4" s="8">
        <f t="shared" ref="F4:F13" si="3">3180*0.003*0.3*C4/(0.0055*20)</f>
        <v>1.1708181818181819E-2</v>
      </c>
      <c r="G4" s="8">
        <f t="shared" ref="G4:G13" si="4">4240*0.003*0.3*C4/(0.0055*20)</f>
        <v>1.5610909090909092E-2</v>
      </c>
    </row>
    <row r="5" spans="1:8">
      <c r="A5" s="2">
        <f t="shared" ref="A5:A13" si="5">A4+1</f>
        <v>3</v>
      </c>
      <c r="B5" s="2">
        <f t="shared" ref="B5:B13" si="6">B4-50</f>
        <v>400</v>
      </c>
      <c r="C5" s="2">
        <f t="shared" si="0"/>
        <v>4.0000000000000002E-4</v>
      </c>
      <c r="D5" s="2">
        <f t="shared" si="1"/>
        <v>3.4690909090909095E-3</v>
      </c>
      <c r="E5" s="8">
        <f t="shared" si="2"/>
        <v>6.938181818181819E-3</v>
      </c>
      <c r="F5" s="8">
        <f t="shared" si="3"/>
        <v>1.0407272727272729E-2</v>
      </c>
      <c r="G5" s="8">
        <f t="shared" si="4"/>
        <v>1.3876363636363638E-2</v>
      </c>
    </row>
    <row r="6" spans="1:8">
      <c r="A6" s="2">
        <f t="shared" si="5"/>
        <v>4</v>
      </c>
      <c r="B6" s="2">
        <f t="shared" si="6"/>
        <v>350</v>
      </c>
      <c r="C6" s="2">
        <f t="shared" si="0"/>
        <v>3.5E-4</v>
      </c>
      <c r="D6" s="2">
        <f t="shared" si="1"/>
        <v>3.0354545454545456E-3</v>
      </c>
      <c r="E6" s="8">
        <f t="shared" si="2"/>
        <v>6.0709090909090912E-3</v>
      </c>
      <c r="F6" s="8">
        <f t="shared" si="3"/>
        <v>9.1063636363636381E-3</v>
      </c>
      <c r="G6" s="8">
        <f t="shared" si="4"/>
        <v>1.2141818181818182E-2</v>
      </c>
    </row>
    <row r="7" spans="1:8">
      <c r="A7" s="2">
        <f t="shared" si="5"/>
        <v>5</v>
      </c>
      <c r="B7" s="2">
        <f t="shared" si="6"/>
        <v>300</v>
      </c>
      <c r="C7" s="2">
        <f t="shared" si="0"/>
        <v>2.9999999999999997E-4</v>
      </c>
      <c r="D7" s="2">
        <f t="shared" si="1"/>
        <v>2.6018181818181817E-3</v>
      </c>
      <c r="E7" s="8">
        <f t="shared" si="2"/>
        <v>5.2036363636363634E-3</v>
      </c>
      <c r="F7" s="8">
        <f t="shared" si="3"/>
        <v>7.805454545454546E-3</v>
      </c>
      <c r="G7" s="8">
        <f t="shared" si="4"/>
        <v>1.0407272727272727E-2</v>
      </c>
    </row>
    <row r="8" spans="1:8">
      <c r="A8" s="2">
        <f t="shared" si="5"/>
        <v>6</v>
      </c>
      <c r="B8" s="2">
        <f t="shared" si="6"/>
        <v>250</v>
      </c>
      <c r="C8" s="2">
        <f t="shared" si="0"/>
        <v>2.5000000000000001E-4</v>
      </c>
      <c r="D8" s="2">
        <f t="shared" si="1"/>
        <v>2.1681818181818182E-3</v>
      </c>
      <c r="E8" s="8">
        <f t="shared" si="2"/>
        <v>4.3363636363636365E-3</v>
      </c>
      <c r="F8" s="8">
        <f t="shared" si="3"/>
        <v>6.5045454545454556E-3</v>
      </c>
      <c r="G8" s="8">
        <f t="shared" si="4"/>
        <v>8.6727272727272729E-3</v>
      </c>
    </row>
    <row r="9" spans="1:8">
      <c r="A9" s="2">
        <f t="shared" si="5"/>
        <v>7</v>
      </c>
      <c r="B9" s="2">
        <f t="shared" si="6"/>
        <v>200</v>
      </c>
      <c r="C9" s="2">
        <f t="shared" si="0"/>
        <v>2.0000000000000001E-4</v>
      </c>
      <c r="D9" s="2">
        <f t="shared" si="1"/>
        <v>1.7345454545454548E-3</v>
      </c>
      <c r="E9" s="8">
        <f t="shared" si="2"/>
        <v>3.4690909090909095E-3</v>
      </c>
      <c r="F9" s="8">
        <f t="shared" si="3"/>
        <v>5.2036363636363643E-3</v>
      </c>
      <c r="G9" s="8">
        <f t="shared" si="4"/>
        <v>6.938181818181819E-3</v>
      </c>
    </row>
    <row r="10" spans="1:8">
      <c r="A10" s="2">
        <f t="shared" si="5"/>
        <v>8</v>
      </c>
      <c r="B10" s="2">
        <f t="shared" si="6"/>
        <v>150</v>
      </c>
      <c r="C10" s="2">
        <f t="shared" si="0"/>
        <v>1.4999999999999999E-4</v>
      </c>
      <c r="D10" s="2">
        <f t="shared" si="1"/>
        <v>1.3009090909090909E-3</v>
      </c>
      <c r="E10" s="8">
        <f t="shared" si="2"/>
        <v>2.6018181818181817E-3</v>
      </c>
      <c r="F10" s="8">
        <f t="shared" si="3"/>
        <v>3.902727272727273E-3</v>
      </c>
      <c r="G10" s="8">
        <f t="shared" si="4"/>
        <v>5.2036363636363634E-3</v>
      </c>
    </row>
    <row r="11" spans="1:8">
      <c r="A11" s="2">
        <f t="shared" si="5"/>
        <v>9</v>
      </c>
      <c r="B11" s="2">
        <f t="shared" si="6"/>
        <v>100</v>
      </c>
      <c r="C11" s="2">
        <f t="shared" si="0"/>
        <v>1E-4</v>
      </c>
      <c r="D11" s="2">
        <f t="shared" si="1"/>
        <v>8.6727272727272738E-4</v>
      </c>
      <c r="E11" s="8">
        <f t="shared" si="2"/>
        <v>1.7345454545454548E-3</v>
      </c>
      <c r="F11" s="8">
        <f t="shared" si="3"/>
        <v>2.6018181818181821E-3</v>
      </c>
      <c r="G11" s="8">
        <f t="shared" si="4"/>
        <v>3.4690909090909095E-3</v>
      </c>
    </row>
    <row r="12" spans="1:8">
      <c r="A12" s="2">
        <f t="shared" si="5"/>
        <v>10</v>
      </c>
      <c r="B12" s="2">
        <f t="shared" si="6"/>
        <v>50</v>
      </c>
      <c r="C12" s="2">
        <f t="shared" si="0"/>
        <v>5.0000000000000002E-5</v>
      </c>
      <c r="D12" s="2">
        <f t="shared" si="1"/>
        <v>4.3363636363636369E-4</v>
      </c>
      <c r="E12" s="8">
        <f t="shared" si="2"/>
        <v>8.6727272727272738E-4</v>
      </c>
      <c r="F12" s="8">
        <f t="shared" si="3"/>
        <v>1.3009090909090911E-3</v>
      </c>
      <c r="G12" s="8">
        <f t="shared" si="4"/>
        <v>1.7345454545454548E-3</v>
      </c>
    </row>
    <row r="13" spans="1:8">
      <c r="A13" s="2">
        <f t="shared" si="5"/>
        <v>11</v>
      </c>
      <c r="B13" s="2">
        <f t="shared" si="6"/>
        <v>0</v>
      </c>
      <c r="C13" s="2">
        <f t="shared" si="0"/>
        <v>0</v>
      </c>
      <c r="D13" s="2">
        <f t="shared" si="1"/>
        <v>0</v>
      </c>
      <c r="E13" s="8">
        <f t="shared" si="2"/>
        <v>0</v>
      </c>
      <c r="F13" s="8">
        <f t="shared" si="3"/>
        <v>0</v>
      </c>
      <c r="G13" s="8">
        <f t="shared" si="4"/>
        <v>0</v>
      </c>
    </row>
    <row r="14" spans="1:8">
      <c r="B14" s="7" t="s">
        <v>51</v>
      </c>
      <c r="C14" s="7"/>
      <c r="D14" s="7"/>
      <c r="F14" s="7" t="s">
        <v>52</v>
      </c>
      <c r="G14" s="7"/>
      <c r="H14" s="7"/>
    </row>
    <row r="15" spans="1:8">
      <c r="A15" s="7" t="s">
        <v>54</v>
      </c>
      <c r="B15" s="7"/>
      <c r="C15" s="7"/>
      <c r="D15" s="7"/>
      <c r="E15" s="7"/>
      <c r="F15" s="7"/>
      <c r="G15" s="7"/>
    </row>
    <row r="16" spans="1:8">
      <c r="A16" s="9" t="s">
        <v>56</v>
      </c>
      <c r="B16" s="9" t="s">
        <v>57</v>
      </c>
      <c r="C16" s="9" t="s">
        <v>57</v>
      </c>
      <c r="D16" s="9" t="s">
        <v>57</v>
      </c>
      <c r="E16" s="9" t="s">
        <v>57</v>
      </c>
      <c r="F16" s="9" t="s">
        <v>57</v>
      </c>
      <c r="G16" s="9" t="s">
        <v>57</v>
      </c>
    </row>
    <row r="17" spans="1:7">
      <c r="A17" s="9" t="s">
        <v>55</v>
      </c>
      <c r="B17" s="9" t="s">
        <v>58</v>
      </c>
      <c r="C17" s="9" t="s">
        <v>63</v>
      </c>
      <c r="D17" s="9" t="s">
        <v>64</v>
      </c>
      <c r="E17" s="9" t="s">
        <v>65</v>
      </c>
      <c r="F17" s="9" t="s">
        <v>66</v>
      </c>
      <c r="G17" s="9" t="s">
        <v>67</v>
      </c>
    </row>
    <row r="18" spans="1:7">
      <c r="A18" s="2">
        <v>0</v>
      </c>
      <c r="B18" s="2">
        <f>500*EXP((0-0.008672727)*A18)</f>
        <v>500</v>
      </c>
      <c r="C18" s="2">
        <f>450*EXP((0-0.008672727)*A18)</f>
        <v>450</v>
      </c>
      <c r="D18" s="2">
        <f>400*EXP((0-0.008672727)*A18)</f>
        <v>400</v>
      </c>
      <c r="E18" s="2">
        <f>350*EXP((0-0.008672727)*A18)</f>
        <v>350</v>
      </c>
      <c r="F18" s="2">
        <f>300*EXP((0-0.008672727)*A18)</f>
        <v>300</v>
      </c>
      <c r="G18" s="2">
        <f>250*EXP((0-0.008672727)*A18)</f>
        <v>250</v>
      </c>
    </row>
    <row r="19" spans="1:7">
      <c r="A19" s="2">
        <f>A18+1</f>
        <v>1</v>
      </c>
      <c r="B19" s="2">
        <f t="shared" ref="B19:B39" si="7">500*EXP((0-0.008672727)*A19)</f>
        <v>495.68238630527128</v>
      </c>
      <c r="C19" s="2">
        <f t="shared" ref="C19:C39" si="8">450*EXP((0-0.008672727)*A19)</f>
        <v>446.11414767474417</v>
      </c>
      <c r="D19" s="2">
        <f t="shared" ref="D19:D39" si="9">400*EXP((0-0.008672727)*A19)</f>
        <v>396.54590904421701</v>
      </c>
      <c r="E19" s="2">
        <f t="shared" ref="E19:E39" si="10">350*EXP((0-0.008672727)*A19)</f>
        <v>346.97767041368991</v>
      </c>
      <c r="F19" s="2">
        <f t="shared" ref="F19:F39" si="11">300*EXP((0-0.008672727)*A19)</f>
        <v>297.40943178316274</v>
      </c>
      <c r="G19" s="2">
        <f t="shared" ref="G19:G39" si="12">250*EXP((0-0.008672727)*A19)</f>
        <v>247.84119315263564</v>
      </c>
    </row>
    <row r="20" spans="1:7">
      <c r="A20" s="2">
        <f t="shared" ref="A20:A38" si="13">A19+1</f>
        <v>2</v>
      </c>
      <c r="B20" s="2">
        <f t="shared" si="7"/>
        <v>491.40205618657637</v>
      </c>
      <c r="C20" s="2">
        <f t="shared" si="8"/>
        <v>442.26185056791877</v>
      </c>
      <c r="D20" s="2">
        <f t="shared" si="9"/>
        <v>393.12164494926111</v>
      </c>
      <c r="E20" s="2">
        <f t="shared" si="10"/>
        <v>343.98143933060345</v>
      </c>
      <c r="F20" s="2">
        <f t="shared" si="11"/>
        <v>294.84123371194585</v>
      </c>
      <c r="G20" s="2">
        <f t="shared" si="12"/>
        <v>245.70102809328819</v>
      </c>
    </row>
    <row r="21" spans="1:7">
      <c r="A21" s="2">
        <f t="shared" si="13"/>
        <v>3</v>
      </c>
      <c r="B21" s="2">
        <f t="shared" si="7"/>
        <v>487.15868769175842</v>
      </c>
      <c r="C21" s="2">
        <f t="shared" si="8"/>
        <v>438.44281892258255</v>
      </c>
      <c r="D21" s="2">
        <f t="shared" si="9"/>
        <v>389.72695015340673</v>
      </c>
      <c r="E21" s="2">
        <f t="shared" si="10"/>
        <v>341.01108138423086</v>
      </c>
      <c r="F21" s="2">
        <f t="shared" si="11"/>
        <v>292.29521261505505</v>
      </c>
      <c r="G21" s="2">
        <f t="shared" si="12"/>
        <v>243.57934384587921</v>
      </c>
    </row>
    <row r="22" spans="1:7">
      <c r="A22" s="2">
        <f t="shared" si="13"/>
        <v>4</v>
      </c>
      <c r="B22" s="2">
        <f t="shared" si="7"/>
        <v>482.95196164879042</v>
      </c>
      <c r="C22" s="2">
        <f t="shared" si="8"/>
        <v>434.65676548391133</v>
      </c>
      <c r="D22" s="2">
        <f t="shared" si="9"/>
        <v>386.3615693190323</v>
      </c>
      <c r="E22" s="2">
        <f t="shared" si="10"/>
        <v>338.06637315415327</v>
      </c>
      <c r="F22" s="2">
        <f t="shared" si="11"/>
        <v>289.77117698927424</v>
      </c>
      <c r="G22" s="2">
        <f t="shared" si="12"/>
        <v>241.47598082439521</v>
      </c>
    </row>
    <row r="23" spans="1:7">
      <c r="A23" s="2">
        <f t="shared" si="13"/>
        <v>5</v>
      </c>
      <c r="B23" s="2">
        <f t="shared" si="7"/>
        <v>478.78156164176863</v>
      </c>
      <c r="C23" s="2">
        <f t="shared" si="8"/>
        <v>430.90340547759172</v>
      </c>
      <c r="D23" s="2">
        <f t="shared" si="9"/>
        <v>383.02524931341486</v>
      </c>
      <c r="E23" s="2">
        <f t="shared" si="10"/>
        <v>335.147093149238</v>
      </c>
      <c r="F23" s="2">
        <f t="shared" si="11"/>
        <v>287.26893698506115</v>
      </c>
      <c r="G23" s="2">
        <f t="shared" si="12"/>
        <v>239.39078082088432</v>
      </c>
    </row>
    <row r="24" spans="1:7">
      <c r="A24" s="2">
        <f t="shared" si="13"/>
        <v>6</v>
      </c>
      <c r="B24" s="2">
        <f t="shared" si="7"/>
        <v>474.64717398711235</v>
      </c>
      <c r="C24" s="2">
        <f t="shared" si="8"/>
        <v>427.18245658840112</v>
      </c>
      <c r="D24" s="2">
        <f t="shared" si="9"/>
        <v>379.71773918968989</v>
      </c>
      <c r="E24" s="2">
        <f t="shared" si="10"/>
        <v>332.25302179097866</v>
      </c>
      <c r="F24" s="2">
        <f t="shared" si="11"/>
        <v>284.78830439226743</v>
      </c>
      <c r="G24" s="2">
        <f t="shared" si="12"/>
        <v>237.32358699355618</v>
      </c>
    </row>
    <row r="25" spans="1:7">
      <c r="A25" s="2">
        <f t="shared" si="13"/>
        <v>7</v>
      </c>
      <c r="B25" s="2">
        <f t="shared" si="7"/>
        <v>470.54848770997035</v>
      </c>
      <c r="C25" s="2">
        <f t="shared" si="8"/>
        <v>423.49363893897328</v>
      </c>
      <c r="D25" s="2">
        <f t="shared" si="9"/>
        <v>376.43879016797626</v>
      </c>
      <c r="E25" s="2">
        <f t="shared" si="10"/>
        <v>329.3839413969792</v>
      </c>
      <c r="F25" s="2">
        <f t="shared" si="11"/>
        <v>282.32909262598218</v>
      </c>
      <c r="G25" s="2">
        <f t="shared" si="12"/>
        <v>235.27424385498517</v>
      </c>
    </row>
    <row r="26" spans="1:7">
      <c r="A26" s="2">
        <f t="shared" si="13"/>
        <v>8</v>
      </c>
      <c r="B26" s="2">
        <f t="shared" si="7"/>
        <v>466.48519452082945</v>
      </c>
      <c r="C26" s="2">
        <f t="shared" si="8"/>
        <v>419.8366750687465</v>
      </c>
      <c r="D26" s="2">
        <f t="shared" si="9"/>
        <v>373.18815561666355</v>
      </c>
      <c r="E26" s="2">
        <f t="shared" si="10"/>
        <v>326.5396361645806</v>
      </c>
      <c r="F26" s="2">
        <f t="shared" si="11"/>
        <v>279.89111671249765</v>
      </c>
      <c r="G26" s="2">
        <f t="shared" si="12"/>
        <v>233.24259726041473</v>
      </c>
    </row>
    <row r="27" spans="1:7">
      <c r="A27" s="2">
        <f t="shared" si="13"/>
        <v>9</v>
      </c>
      <c r="B27" s="2">
        <f t="shared" si="7"/>
        <v>462.4569887923268</v>
      </c>
      <c r="C27" s="2">
        <f t="shared" si="8"/>
        <v>416.21128991309411</v>
      </c>
      <c r="D27" s="2">
        <f t="shared" si="9"/>
        <v>369.96559103386141</v>
      </c>
      <c r="E27" s="2">
        <f t="shared" si="10"/>
        <v>323.71989215462872</v>
      </c>
      <c r="F27" s="2">
        <f t="shared" si="11"/>
        <v>277.47419327539609</v>
      </c>
      <c r="G27" s="2">
        <f t="shared" si="12"/>
        <v>231.2284943961634</v>
      </c>
    </row>
    <row r="28" spans="1:7">
      <c r="A28" s="2">
        <f t="shared" si="13"/>
        <v>10</v>
      </c>
      <c r="B28" s="2">
        <f t="shared" si="7"/>
        <v>458.46356753626134</v>
      </c>
      <c r="C28" s="2">
        <f t="shared" si="8"/>
        <v>412.6172107826352</v>
      </c>
      <c r="D28" s="2">
        <f t="shared" si="9"/>
        <v>366.77085402900906</v>
      </c>
      <c r="E28" s="2">
        <f t="shared" si="10"/>
        <v>320.92449727538292</v>
      </c>
      <c r="F28" s="2">
        <f t="shared" si="11"/>
        <v>275.07814052175678</v>
      </c>
      <c r="G28" s="2">
        <f t="shared" si="12"/>
        <v>229.23178376813067</v>
      </c>
    </row>
    <row r="29" spans="1:7">
      <c r="A29" s="2">
        <f t="shared" si="13"/>
        <v>11</v>
      </c>
      <c r="B29" s="2">
        <f t="shared" si="7"/>
        <v>454.50463038080386</v>
      </c>
      <c r="C29" s="2">
        <f t="shared" si="8"/>
        <v>409.05416734272347</v>
      </c>
      <c r="D29" s="2">
        <f t="shared" si="9"/>
        <v>363.60370430464309</v>
      </c>
      <c r="E29" s="2">
        <f t="shared" si="10"/>
        <v>318.1532412665627</v>
      </c>
      <c r="F29" s="2">
        <f t="shared" si="11"/>
        <v>272.70277822848232</v>
      </c>
      <c r="G29" s="2">
        <f t="shared" si="12"/>
        <v>227.25231519040193</v>
      </c>
    </row>
    <row r="30" spans="1:7">
      <c r="A30" s="2">
        <f t="shared" si="13"/>
        <v>12</v>
      </c>
      <c r="B30" s="2">
        <f t="shared" si="7"/>
        <v>450.57987954790428</v>
      </c>
      <c r="C30" s="2">
        <f t="shared" si="8"/>
        <v>405.52189159311388</v>
      </c>
      <c r="D30" s="2">
        <f t="shared" si="9"/>
        <v>360.46390363832342</v>
      </c>
      <c r="E30" s="2">
        <f t="shared" si="10"/>
        <v>315.40591568353301</v>
      </c>
      <c r="F30" s="2">
        <f t="shared" si="11"/>
        <v>270.3479277287426</v>
      </c>
      <c r="G30" s="2">
        <f t="shared" si="12"/>
        <v>225.28993977395214</v>
      </c>
    </row>
    <row r="31" spans="1:7">
      <c r="A31" s="2">
        <f t="shared" si="13"/>
        <v>13</v>
      </c>
      <c r="B31" s="2">
        <f t="shared" si="7"/>
        <v>446.68901983089381</v>
      </c>
      <c r="C31" s="2">
        <f t="shared" si="8"/>
        <v>402.02011784780444</v>
      </c>
      <c r="D31" s="2">
        <f t="shared" si="9"/>
        <v>357.35121586471507</v>
      </c>
      <c r="E31" s="2">
        <f t="shared" si="10"/>
        <v>312.68231388162565</v>
      </c>
      <c r="F31" s="2">
        <f t="shared" si="11"/>
        <v>268.01341189853628</v>
      </c>
      <c r="G31" s="2">
        <f t="shared" si="12"/>
        <v>223.34450991544691</v>
      </c>
    </row>
    <row r="32" spans="1:7">
      <c r="A32" s="2">
        <f t="shared" si="13"/>
        <v>14</v>
      </c>
      <c r="B32" s="2">
        <f t="shared" si="7"/>
        <v>442.83175857228019</v>
      </c>
      <c r="C32" s="2">
        <f t="shared" si="8"/>
        <v>398.54858271505219</v>
      </c>
      <c r="D32" s="2">
        <f t="shared" si="9"/>
        <v>354.26540685782413</v>
      </c>
      <c r="E32" s="2">
        <f t="shared" si="10"/>
        <v>309.98223100059613</v>
      </c>
      <c r="F32" s="2">
        <f t="shared" si="11"/>
        <v>265.69905514336813</v>
      </c>
      <c r="G32" s="2">
        <f t="shared" si="12"/>
        <v>221.4158792861401</v>
      </c>
    </row>
    <row r="33" spans="1:7">
      <c r="A33" s="2">
        <f t="shared" si="13"/>
        <v>15</v>
      </c>
      <c r="B33" s="2">
        <f t="shared" si="7"/>
        <v>439.00780564173527</v>
      </c>
      <c r="C33" s="2">
        <f t="shared" si="8"/>
        <v>395.10702507756173</v>
      </c>
      <c r="D33" s="2">
        <f t="shared" si="9"/>
        <v>351.20624451338819</v>
      </c>
      <c r="E33" s="2">
        <f t="shared" si="10"/>
        <v>307.3054639492147</v>
      </c>
      <c r="F33" s="2">
        <f t="shared" si="11"/>
        <v>263.40468338504115</v>
      </c>
      <c r="G33" s="2">
        <f t="shared" si="12"/>
        <v>219.50390282086764</v>
      </c>
    </row>
    <row r="34" spans="1:7">
      <c r="A34" s="2">
        <f t="shared" si="13"/>
        <v>16</v>
      </c>
      <c r="B34" s="2">
        <f t="shared" si="7"/>
        <v>435.21687341427219</v>
      </c>
      <c r="C34" s="2">
        <f t="shared" si="8"/>
        <v>391.69518607284493</v>
      </c>
      <c r="D34" s="2">
        <f t="shared" si="9"/>
        <v>348.17349873141774</v>
      </c>
      <c r="E34" s="2">
        <f t="shared" si="10"/>
        <v>304.65181138999054</v>
      </c>
      <c r="F34" s="2">
        <f t="shared" si="11"/>
        <v>261.13012404856329</v>
      </c>
      <c r="G34" s="2">
        <f t="shared" si="12"/>
        <v>217.60843670713609</v>
      </c>
    </row>
    <row r="35" spans="1:7">
      <c r="A35" s="2">
        <f t="shared" si="13"/>
        <v>17</v>
      </c>
      <c r="B35" s="2">
        <f t="shared" si="7"/>
        <v>431.4586767486112</v>
      </c>
      <c r="C35" s="2">
        <f t="shared" si="8"/>
        <v>388.31280907375009</v>
      </c>
      <c r="D35" s="2">
        <f t="shared" si="9"/>
        <v>345.16694139888898</v>
      </c>
      <c r="E35" s="2">
        <f t="shared" si="10"/>
        <v>302.02107372402787</v>
      </c>
      <c r="F35" s="2">
        <f t="shared" si="11"/>
        <v>258.87520604916671</v>
      </c>
      <c r="G35" s="2">
        <f t="shared" si="12"/>
        <v>215.7293383743056</v>
      </c>
    </row>
    <row r="36" spans="1:7">
      <c r="A36" s="2">
        <f t="shared" si="13"/>
        <v>18</v>
      </c>
      <c r="B36" s="2">
        <f t="shared" si="7"/>
        <v>427.73293296573257</v>
      </c>
      <c r="C36" s="2">
        <f t="shared" si="8"/>
        <v>384.95963966915929</v>
      </c>
      <c r="D36" s="2">
        <f t="shared" si="9"/>
        <v>342.18634637258606</v>
      </c>
      <c r="E36" s="2">
        <f t="shared" si="10"/>
        <v>299.41305307601277</v>
      </c>
      <c r="F36" s="2">
        <f t="shared" si="11"/>
        <v>256.63975977943954</v>
      </c>
      <c r="G36" s="2">
        <f t="shared" si="12"/>
        <v>213.86646648286629</v>
      </c>
    </row>
    <row r="37" spans="1:7">
      <c r="A37" s="2">
        <f t="shared" si="13"/>
        <v>19</v>
      </c>
      <c r="B37" s="2">
        <f t="shared" si="7"/>
        <v>424.0393618276139</v>
      </c>
      <c r="C37" s="2">
        <f t="shared" si="8"/>
        <v>381.63542564485255</v>
      </c>
      <c r="D37" s="2">
        <f t="shared" si="9"/>
        <v>339.23148946209113</v>
      </c>
      <c r="E37" s="2">
        <f t="shared" si="10"/>
        <v>296.82755327932972</v>
      </c>
      <c r="F37" s="2">
        <f t="shared" si="11"/>
        <v>254.42361709656836</v>
      </c>
      <c r="G37" s="2">
        <f t="shared" si="12"/>
        <v>212.01968091380695</v>
      </c>
    </row>
    <row r="38" spans="1:7">
      <c r="A38" s="2">
        <f t="shared" si="13"/>
        <v>20</v>
      </c>
      <c r="B38" s="2">
        <f t="shared" si="7"/>
        <v>420.37768551615204</v>
      </c>
      <c r="C38" s="2">
        <f t="shared" si="8"/>
        <v>378.33991696453688</v>
      </c>
      <c r="D38" s="2">
        <f t="shared" si="9"/>
        <v>336.30214841292167</v>
      </c>
      <c r="E38" s="2">
        <f t="shared" si="10"/>
        <v>294.26437986130645</v>
      </c>
      <c r="F38" s="2">
        <f t="shared" si="11"/>
        <v>252.22661130969124</v>
      </c>
      <c r="G38" s="2">
        <f t="shared" si="12"/>
        <v>210.18884275807602</v>
      </c>
    </row>
    <row r="39" spans="1:7">
      <c r="A39" s="2">
        <v>3600</v>
      </c>
      <c r="B39" s="2">
        <f t="shared" si="7"/>
        <v>1.3788184287449675E-11</v>
      </c>
      <c r="C39" s="2">
        <f t="shared" si="8"/>
        <v>1.2409365858704707E-11</v>
      </c>
      <c r="D39" s="2">
        <f t="shared" si="9"/>
        <v>1.1030547429959739E-11</v>
      </c>
      <c r="E39" s="2">
        <f t="shared" si="10"/>
        <v>9.6517290012147728E-12</v>
      </c>
      <c r="F39" s="2">
        <f t="shared" si="11"/>
        <v>8.2729105724698048E-12</v>
      </c>
      <c r="G39" s="2">
        <f t="shared" si="12"/>
        <v>6.8940921437248376E-12</v>
      </c>
    </row>
    <row r="40" spans="1:7">
      <c r="A40" s="7" t="s">
        <v>62</v>
      </c>
      <c r="B40" s="7"/>
      <c r="C40" s="7"/>
      <c r="D40" s="7"/>
      <c r="E40" s="7"/>
      <c r="F40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tumor growth analysis</vt:lpstr>
      <vt:lpstr>Drug Administration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NIGEL</cp:lastModifiedBy>
  <dcterms:created xsi:type="dcterms:W3CDTF">2026-02-21T11:40:17Z</dcterms:created>
  <dcterms:modified xsi:type="dcterms:W3CDTF">2026-03-01T06:24:45Z</dcterms:modified>
</cp:coreProperties>
</file>