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sheets/sheet5.xml" ContentType="application/vnd.openxmlformats-officedocument.spreadsheetml.worksheet+xml"/>
  <Override PartName="/xl/comments/comment3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omments/comment4.xml" ContentType="application/vnd.openxmlformats-officedocument.spreadsheetml.comments+xml"/>
  <Override PartName="/xl/worksheets/sheet10.xml" ContentType="application/vnd.openxmlformats-officedocument.spreadsheetml.worksheet+xml"/>
  <Override PartName="/xl/comments/comment5.xml" ContentType="application/vnd.openxmlformats-officedocument.spreadsheetml.comments+xml"/>
  <Override PartName="/xl/worksheets/sheet11.xml" ContentType="application/vnd.openxmlformats-officedocument.spreadsheetml.worksheet+xml"/>
  <Override PartName="/xl/comments/comment6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INSTRUMENT_72" sheetId="2" state="visible" r:id="rId2"/>
    <sheet xmlns:r="http://schemas.openxmlformats.org/officeDocument/2006/relationships" name="SCORING_REFERENCE" sheetId="3" state="visible" r:id="rId3"/>
    <sheet xmlns:r="http://schemas.openxmlformats.org/officeDocument/2006/relationships" name="WEIGHTS" sheetId="4" state="visible" r:id="rId4"/>
    <sheet xmlns:r="http://schemas.openxmlformats.org/officeDocument/2006/relationships" name="CONTENT_VALIDATION" sheetId="5" state="visible" r:id="rId5"/>
    <sheet xmlns:r="http://schemas.openxmlformats.org/officeDocument/2006/relationships" name="CV_SUMMARY" sheetId="6" state="visible" r:id="rId6"/>
    <sheet xmlns:r="http://schemas.openxmlformats.org/officeDocument/2006/relationships" name="IRR_PAIRED" sheetId="7" state="visible" r:id="rId7"/>
    <sheet xmlns:r="http://schemas.openxmlformats.org/officeDocument/2006/relationships" name="IRR_CALC" sheetId="8" state="hidden" r:id="rId8"/>
    <sheet xmlns:r="http://schemas.openxmlformats.org/officeDocument/2006/relationships" name="IRR_SUMMARY" sheetId="9" state="visible" r:id="rId9"/>
    <sheet xmlns:r="http://schemas.openxmlformats.org/officeDocument/2006/relationships" name="MAYO_EVIDENCE" sheetId="10" state="visible" r:id="rId10"/>
    <sheet xmlns:r="http://schemas.openxmlformats.org/officeDocument/2006/relationships" name="SENSITIVITY_SCENARIOS" sheetId="11" state="visible" r:id="rId11"/>
  </sheets>
  <definedNames>
    <definedName name="_xlnm._FilterDatabase" localSheetId="1" hidden="1">'INSTRUMENT_72'!$A$4:$F$76</definedName>
    <definedName name="_xlnm._FilterDatabase" localSheetId="2" hidden="1">'SCORING_REFERENCE'!$A$4:$O$76</definedName>
    <definedName name="_xlnm._FilterDatabase" localSheetId="3" hidden="1">'WEIGHTS'!$A$18:$F$90</definedName>
    <definedName name="_xlnm._FilterDatabase" localSheetId="4" hidden="1">'CONTENT_VALIDATION'!$A$4:$Z$76</definedName>
    <definedName name="_xlnm._FilterDatabase" localSheetId="6" hidden="1">'IRR_PAIRED'!$A$4:$N$76</definedName>
    <definedName name="_xlnm._FilterDatabase" localSheetId="9" hidden="1">'MAYO_EVIDENCE'!$A$4:$J$76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0.0000%"/>
    <numFmt numFmtId="165" formatCode="0.000"/>
    <numFmt numFmtId="166" formatCode="0.0000"/>
    <numFmt numFmtId="167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000000"/>
      <sz val="11"/>
    </font>
    <font>
      <b val="1"/>
      <color rgb="00FFFFFF"/>
    </font>
    <font>
      <color rgb="00666666"/>
    </font>
    <font>
      <color rgb="00008000"/>
    </font>
    <font>
      <color rgb="00000000"/>
    </font>
    <font>
      <b val="1"/>
      <color rgb="007030A0"/>
    </font>
    <font>
      <b val="1"/>
      <color rgb="00000000"/>
    </font>
    <font>
      <name val="Arial"/>
      <color rgb="00FFFFFF"/>
      <sz val="9"/>
    </font>
    <font>
      <name val="Arial"/>
      <color rgb="00666666"/>
      <sz val="9"/>
    </font>
    <font>
      <name val="Arial"/>
      <color rgb="00008000"/>
      <sz val="9"/>
    </font>
    <font>
      <name val="Arial"/>
      <color rgb="00000000"/>
      <sz val="9"/>
    </font>
    <font>
      <name val="Arial"/>
      <color rgb="007030A0"/>
      <sz val="9"/>
    </font>
  </fonts>
  <fills count="7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E4DFEC"/>
      </patternFill>
    </fill>
    <fill>
      <patternFill patternType="solid">
        <fgColor rgb="00DDEBF7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bottom style="medium">
        <color rgb="001F4E7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9" fillId="2" borderId="1" applyAlignment="1" pivotButton="0" quotePrefix="0" xfId="0">
      <alignment horizontal="center" vertical="center" wrapText="1"/>
    </xf>
    <xf numFmtId="0" fontId="10" fillId="0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  <xf numFmtId="164" fontId="11" fillId="0" borderId="0" applyAlignment="1" pivotButton="0" quotePrefix="0" xfId="0">
      <alignment vertical="top" wrapText="1"/>
    </xf>
    <xf numFmtId="165" fontId="12" fillId="0" borderId="0" applyAlignment="1" pivotButton="0" quotePrefix="0" xfId="0">
      <alignment vertical="top" wrapText="1"/>
    </xf>
    <xf numFmtId="164" fontId="12" fillId="0" borderId="0" applyAlignment="1" pivotButton="0" quotePrefix="0" xfId="0">
      <alignment vertical="top" wrapText="1"/>
    </xf>
    <xf numFmtId="0" fontId="2" fillId="5" borderId="0" applyAlignment="1" pivotButton="0" quotePrefix="0" xfId="0">
      <alignment vertical="top" wrapText="1"/>
    </xf>
    <xf numFmtId="166" fontId="12" fillId="0" borderId="0" applyAlignment="1" pivotButton="0" quotePrefix="0" xfId="0">
      <alignment vertical="top" wrapText="1"/>
    </xf>
    <xf numFmtId="0" fontId="6" fillId="0" borderId="0" pivotButton="0" quotePrefix="0" xfId="0"/>
    <xf numFmtId="0" fontId="13" fillId="0" borderId="0" applyAlignment="1" pivotButton="0" quotePrefix="0" xfId="0">
      <alignment vertical="top" wrapText="1"/>
    </xf>
    <xf numFmtId="0" fontId="9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0" fontId="12" fillId="0" borderId="0" applyAlignment="1" pivotButton="0" quotePrefix="0" xfId="0">
      <alignment vertical="top" wrapText="1"/>
    </xf>
    <xf numFmtId="9" fontId="10" fillId="0" borderId="0" applyAlignment="1" pivotButton="0" quotePrefix="0" xfId="0">
      <alignment vertical="top" wrapText="1"/>
    </xf>
    <xf numFmtId="167" fontId="12" fillId="0" borderId="0" applyAlignment="1" pivotButton="0" quotePrefix="0" xfId="0">
      <alignment vertical="top" wrapText="1"/>
    </xf>
    <xf numFmtId="0" fontId="12" fillId="6" borderId="0" applyAlignment="1" pivotButton="0" quotePrefix="0" xfId="0">
      <alignment vertical="top" wrapText="1"/>
    </xf>
    <xf numFmtId="2" fontId="1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comments/comment1.xml><?xml version="1.0" encoding="utf-8"?>
<comments xmlns="http://schemas.openxmlformats.org/spreadsheetml/2006/main">
  <authors>
    <author>Anonymous</author>
  </authors>
  <commentList>
    <comment ref="A1" authorId="0" shapeId="0">
      <text>
        <t>Source SHA-256: 978679f9b7d44f6e0d3efddea5733039cd80753a69bc714776cc265d4d23ffab</t>
      </text>
    </comment>
  </commentList>
</comments>
</file>

<file path=xl/comments/comment2.xml><?xml version="1.0" encoding="utf-8"?>
<comments xmlns="http://schemas.openxmlformats.org/spreadsheetml/2006/main">
  <authors>
    <author>Anonymous</author>
  </authors>
  <commentList>
    <comment ref="A1" authorId="0" shapeId="0">
      <text>
        <t>Source SHA-256: fd8639d8be8f00c0caab949d3b6bc00cc7ec40fa12f1e63a346d915abc8a58e7</t>
      </text>
    </comment>
  </commentList>
</comments>
</file>

<file path=xl/comments/comment3.xml><?xml version="1.0" encoding="utf-8"?>
<comments xmlns="http://schemas.openxmlformats.org/spreadsheetml/2006/main">
  <authors>
    <author>Anonymous</author>
  </authors>
  <commentList>
    <comment ref="A1" authorId="0" shapeId="0">
      <text>
        <t>Source SHA-256: ca772f609e5b20c525c631871ebef1f31d56b4d6f21040c0eaecaa71add5ecc0</t>
      </text>
    </comment>
  </commentList>
</comments>
</file>

<file path=xl/comments/comment4.xml><?xml version="1.0" encoding="utf-8"?>
<comments xmlns="http://schemas.openxmlformats.org/spreadsheetml/2006/main">
  <authors>
    <author>Anonymous</author>
  </authors>
  <commentList>
    <comment ref="A1" authorId="0" shapeId="0">
      <text>
        <t>Source SHA-256: 9820a64e65d8725c4a3aa0954b4398c6c36b5ed131bf0352bd7d26ad9a935a68</t>
      </text>
    </comment>
  </commentList>
</comments>
</file>

<file path=xl/comments/comment5.xml><?xml version="1.0" encoding="utf-8"?>
<comments xmlns="http://schemas.openxmlformats.org/spreadsheetml/2006/main">
  <authors>
    <author>Anonymous</author>
  </authors>
  <commentList>
    <comment ref="A1" authorId="0" shapeId="0">
      <text>
        <t>Source SHA-256: d9ec405927199dbbb635d6884491f71765606d3f0f3c36b0f1763ed3788f57b3</t>
      </text>
    </comment>
  </commentList>
</comments>
</file>

<file path=xl/comments/comment6.xml><?xml version="1.0" encoding="utf-8"?>
<comments xmlns="http://schemas.openxmlformats.org/spreadsheetml/2006/main">
  <authors>
    <author>Anonymous</author>
  </authors>
  <commentList>
    <comment ref="A1" authorId="0" shapeId="0">
      <text>
        <t>Stage 8E source SHA-256: 6d62098912a1641b21901d8562f31531ff0be880d4baaa55b6d6f4d8ff00b8bb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11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sheet1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F26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98" customWidth="1" min="2" max="2"/>
  </cols>
  <sheetData>
    <row r="1" ht="24" customHeight="1">
      <c r="A1" s="1" t="inlineStr">
        <is>
          <t>HRWHPI — Consolidated Blinded Supplementary Information</t>
        </is>
      </c>
    </row>
    <row r="3">
      <c r="A3" s="2" t="inlineStr">
        <is>
          <t>Recommended use: submit this single workbook as the manuscript supplementary spreadsheet (e.g., Online Resource 1 / Supplementary Material 1), if the journal portal accepts one consolidated file.</t>
        </is>
      </c>
    </row>
    <row r="5" ht="32" customHeight="1">
      <c r="A5" s="3" t="inlineStr">
        <is>
          <t>Item</t>
        </is>
      </c>
      <c r="B5" s="3" t="inlineStr">
        <is>
          <t>Statement</t>
        </is>
      </c>
    </row>
    <row r="6" ht="34" customHeight="1">
      <c r="A6" s="4" t="inlineStr">
        <is>
          <t>Scope</t>
        </is>
      </c>
      <c r="B6" s="4" t="inlineStr">
        <is>
          <t>This workbook consolidates the final rater-neutral instrument, locked scoring reference, expert-confirmed weights, aggregate content-validation outputs, anonymized paired IRR data, and aggregate Mayo/Riyadh evidence-coverage and sensitivity/scenario results.</t>
        </is>
      </c>
    </row>
    <row r="7" ht="34" customHeight="1">
      <c r="A7" s="4" t="inlineStr">
        <is>
          <t>Blinding</t>
        </is>
      </c>
      <c r="B7" s="4" t="inlineStr">
        <is>
          <t>No author names, affiliations, e-mails, expert identifiers, rater names, signatures, coordinator records, or correspondence are included.</t>
        </is>
      </c>
    </row>
    <row r="8" ht="34" customHeight="1">
      <c r="A8" s="4" t="inlineStr">
        <is>
          <t>Instrument</t>
        </is>
      </c>
      <c r="B8" s="4" t="inlineStr">
        <is>
          <t>72 frozen indicators: 27 Critical Gates, 26 Mandatory, 17 Performance, 2 Enhancement.</t>
        </is>
      </c>
    </row>
    <row r="9" ht="34" customHeight="1">
      <c r="A9" s="4" t="inlineStr">
        <is>
          <t>Content validation</t>
        </is>
      </c>
      <c r="B9" s="4" t="inlineStr">
        <is>
          <t>Only aggregate dichotomized positive counts (ratings 3/4) are reproduced. Exact 3-versus-4 responses are not reconstructed. No expert-level records are included.</t>
        </is>
      </c>
    </row>
    <row r="10" ht="34" customHeight="1">
      <c r="A10" s="4" t="inlineStr">
        <is>
          <t>Weighting</t>
        </is>
      </c>
      <c r="B10" s="4" t="inlineStr">
        <is>
          <t>Final expert-confirmed locked domain and indicator weights are reproduced without expert-identifiable inputs.</t>
        </is>
      </c>
    </row>
    <row r="11" ht="34" customHeight="1">
      <c r="A11" s="4" t="inlineStr">
        <is>
          <t>IRR</t>
        </is>
      </c>
      <c r="B11" s="4" t="inlineStr">
        <is>
          <t>Paired scores are anonymized as Rater 1 and Rater 2. Stage 7 was a controlled calibration IRR exercise; it is not presented as real-world operational reliability.</t>
        </is>
      </c>
    </row>
    <row r="12" ht="34" customHeight="1">
      <c r="A12" s="4" t="inlineStr">
        <is>
          <t>Critical-gate kappa</t>
        </is>
      </c>
      <c r="B12" s="4" t="inlineStr">
        <is>
          <t>If expected agreement Pe = 1, conventional Cohen kappa is mathematically not estimable; the workbook reports NOT ESTIMABLE and retains exact gate agreement.</t>
        </is>
      </c>
    </row>
    <row r="13" ht="34" customHeight="1">
      <c r="A13" s="4" t="inlineStr">
        <is>
          <t>Mayo/Riyadh case</t>
        </is>
      </c>
      <c r="B13" s="4" t="inlineStr">
        <is>
          <t>Evidence-constrained real-case application. Not Evidenced does not mean Non-Compliant. No missing performance score is imputed, and no complete-project HRWHPI is released.</t>
        </is>
      </c>
    </row>
    <row r="14" ht="34" customHeight="1">
      <c r="A14" s="4" t="inlineStr">
        <is>
          <t>CAL-SIM boundary</t>
        </is>
      </c>
      <c r="B14" s="4" t="inlineStr">
        <is>
          <t>Controlled calibration simulation material is not used as evidence of actual Mayo/Riyadh performance.</t>
        </is>
      </c>
    </row>
    <row r="15" ht="34" customHeight="1">
      <c r="A15" s="4" t="inlineStr">
        <is>
          <t>Journal guideline</t>
        </is>
      </c>
      <c r="B15" s="4" t="inlineStr">
        <is>
          <t>https://link.springer.com/journal/43995/submission-guidelines</t>
        </is>
      </c>
    </row>
    <row r="18">
      <c r="A18" s="5" t="inlineStr">
        <is>
          <t>Source control (file-level SHA-256; source files retained separately in the study audit archive)</t>
        </is>
      </c>
    </row>
    <row r="20" ht="32" customHeight="1">
      <c r="A20" s="3" t="inlineStr">
        <is>
          <t>Source component</t>
        </is>
      </c>
      <c r="B20" s="3" t="inlineStr">
        <is>
          <t>SHA-256</t>
        </is>
      </c>
    </row>
    <row r="21">
      <c r="A21" s="4" t="inlineStr">
        <is>
          <t>Final rater-neutral V1.2 instrument</t>
        </is>
      </c>
      <c r="B21" s="6" t="inlineStr">
        <is>
          <t>978679f9b7d44f6e0d3efddea5733039cd80753a69bc714776cc265d4d23ffab</t>
        </is>
      </c>
    </row>
    <row r="22">
      <c r="A22" s="4" t="inlineStr">
        <is>
          <t>Stage 5 locked weights</t>
        </is>
      </c>
      <c r="B22" s="6" t="inlineStr">
        <is>
          <t>fd8639d8be8f00c0caab949d3b6bc00cc7ec40fa12f1e63a346d915abc8a58e7</t>
        </is>
      </c>
    </row>
    <row r="23">
      <c r="A23" s="4" t="inlineStr">
        <is>
          <t>Delphi R1 content validation</t>
        </is>
      </c>
      <c r="B23" s="6" t="inlineStr">
        <is>
          <t>ca772f609e5b20c525c631871ebef1f31d56b4d6f21040c0eaecaa71add5ecc0</t>
        </is>
      </c>
    </row>
    <row r="24">
      <c r="A24" s="4" t="inlineStr">
        <is>
          <t>Final completed IRR analysis</t>
        </is>
      </c>
      <c r="B24" s="6" t="inlineStr">
        <is>
          <t>9820a64e65d8725c4a3aa0954b4398c6c36b5ed131bf0352bd7d26ad9a935a68</t>
        </is>
      </c>
    </row>
    <row r="25">
      <c r="A25" s="4" t="inlineStr">
        <is>
          <t>Stage 8D evidence/uncertainty analysis</t>
        </is>
      </c>
      <c r="B25" s="6" t="inlineStr">
        <is>
          <t>d9ec405927199dbbb635d6884491f71765606d3f0f3c36b0f1763ed3788f57b3</t>
        </is>
      </c>
    </row>
    <row r="26">
      <c r="A26" s="4" t="inlineStr">
        <is>
          <t>Stage 8E sensitivity/scenario analysis</t>
        </is>
      </c>
      <c r="B26" s="6" t="inlineStr">
        <is>
          <t>6d62098912a1641b21901d8562f31531ff0be880d4baaa55b6d6f4d8ff00b8bb</t>
        </is>
      </c>
    </row>
  </sheetData>
  <mergeCells count="3">
    <mergeCell ref="A3:F3"/>
    <mergeCell ref="A1:F1"/>
    <mergeCell ref="A18:F18"/>
  </mergeCells>
  <pageMargins left="0.25" right="0.25" top="0.4" bottom="0.4" header="0.2" footer="0.2"/>
  <pageSetup orientation="portrait" fitToHeight="0" fitToWidth="1"/>
</worksheet>
</file>

<file path=xl/worksheets/sheet10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Q7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18" customWidth="1" min="4" max="4"/>
    <col width="22" customWidth="1" min="5" max="5"/>
    <col width="34" customWidth="1" min="6" max="6"/>
    <col width="20" customWidth="1" min="7" max="7"/>
    <col width="17" customWidth="1" min="8" max="8"/>
    <col width="18" customWidth="1" min="9" max="9"/>
    <col width="21" customWidth="1" min="10" max="10"/>
    <col width="38" customWidth="1" min="12" max="12"/>
    <col width="24" customWidth="1" min="13" max="13"/>
  </cols>
  <sheetData>
    <row r="1" ht="24" customHeight="1">
      <c r="A1" s="1" t="inlineStr">
        <is>
          <t>Mayo/Riyadh Evidence-Constrained Real-Case — Aggregate Evidence Status</t>
        </is>
      </c>
      <c r="L1" s="11" t="inlineStr">
        <is>
          <t>Evidence-coverage summary</t>
        </is>
      </c>
    </row>
    <row r="2" ht="32" customHeight="1">
      <c r="A2" s="2" t="inlineStr">
        <is>
          <t>No restricted project technical records, detailed plans, Fire Strategy, MEP files, lift studies, commissioning records, or simulated case-performance scores are included.</t>
        </is>
      </c>
      <c r="L2" s="3" t="inlineStr">
        <is>
          <t>Metric</t>
        </is>
      </c>
      <c r="M2" s="3" t="inlineStr">
        <is>
          <t>Observed</t>
        </is>
      </c>
    </row>
    <row r="3">
      <c r="L3" s="4" t="inlineStr">
        <is>
          <t>Total indicators</t>
        </is>
      </c>
      <c r="M3" s="7">
        <f>COUNTA(A5:A76)</f>
        <v/>
      </c>
    </row>
    <row r="4" ht="32" customHeight="1">
      <c r="A4" s="3" t="inlineStr">
        <is>
          <t>Indicator_ID</t>
        </is>
      </c>
      <c r="B4" s="3" t="inlineStr">
        <is>
          <t>Domain_ID</t>
        </is>
      </c>
      <c r="C4" s="3" t="inlineStr">
        <is>
          <t>Class</t>
        </is>
      </c>
      <c r="D4" s="3" t="inlineStr">
        <is>
          <t>Global_Weight_Wj</t>
        </is>
      </c>
      <c r="E4" s="3" t="inlineStr">
        <is>
          <t>Manual_Evidence_Status</t>
        </is>
      </c>
      <c r="F4" s="3" t="inlineStr">
        <is>
          <t>Evidence_Sufficiency</t>
        </is>
      </c>
      <c r="G4" s="3" t="inlineStr">
        <is>
          <t>Case_Benchmark_Lock</t>
        </is>
      </c>
      <c r="H4" s="3" t="inlineStr">
        <is>
          <t>Authentic_Context</t>
        </is>
      </c>
      <c r="I4" s="3" t="inlineStr">
        <is>
          <t>Final_Score_Eligible</t>
        </is>
      </c>
      <c r="J4" s="3" t="inlineStr">
        <is>
          <t>Critical_Gate_Outcome</t>
        </is>
      </c>
      <c r="L4" s="4" t="inlineStr">
        <is>
          <t>Indicators with authentic context</t>
        </is>
      </c>
      <c r="M4" s="7">
        <f>COUNTIF(H5:H76,"YES")</f>
        <v/>
      </c>
    </row>
    <row r="5">
      <c r="A5" s="6" t="inlineStr">
        <is>
          <t>V2-REG-01</t>
        </is>
      </c>
      <c r="B5" s="6" t="inlineStr">
        <is>
          <t>D1</t>
        </is>
      </c>
      <c r="C5" s="6" t="inlineStr">
        <is>
          <t>Critical Gate</t>
        </is>
      </c>
      <c r="D5" s="8" t="n">
        <v>0.01492179409126956</v>
      </c>
      <c r="E5" s="6" t="inlineStr">
        <is>
          <t>Not Evidenced</t>
        </is>
      </c>
      <c r="F5" s="6" t="inlineStr">
        <is>
          <t>Not evidenced</t>
        </is>
      </c>
      <c r="G5" s="6" t="inlineStr">
        <is>
          <t>NOT LOCKED</t>
        </is>
      </c>
      <c r="H5" s="7">
        <f>IF(E5&lt;&gt;"Not Evidenced","YES","NO")</f>
        <v/>
      </c>
      <c r="I5" s="6">
        <f>IF(AND(N5="Verified",O5="Sufficient for final score",P5="LOCKED"),"YES","NO")</f>
        <v/>
      </c>
      <c r="J5" s="6" t="inlineStr">
        <is>
          <t>NOT EVIDENCED</t>
        </is>
      </c>
      <c r="L5" s="4" t="inlineStr">
        <is>
          <t>Context count coverage</t>
        </is>
      </c>
      <c r="M5" s="19">
        <f>M4/M3</f>
        <v/>
      </c>
    </row>
    <row r="6">
      <c r="A6" s="6" t="inlineStr">
        <is>
          <t>V2-REG-02</t>
        </is>
      </c>
      <c r="B6" s="6" t="inlineStr">
        <is>
          <t>D1</t>
        </is>
      </c>
      <c r="C6" s="6" t="inlineStr">
        <is>
          <t>Mandatory</t>
        </is>
      </c>
      <c r="D6" s="8" t="n">
        <v>0.01246789991728807</v>
      </c>
      <c r="E6" s="6" t="inlineStr">
        <is>
          <t>Not Evidenced</t>
        </is>
      </c>
      <c r="F6" s="6" t="inlineStr">
        <is>
          <t>Not evidenced</t>
        </is>
      </c>
      <c r="G6" s="6" t="inlineStr">
        <is>
          <t>NOT LOCKED</t>
        </is>
      </c>
      <c r="H6" s="7">
        <f>IF(E6&lt;&gt;"Not Evidenced","YES","NO")</f>
        <v/>
      </c>
      <c r="I6" s="6">
        <f>IF(AND(N6="Verified",O6="Sufficient for final score",P6="LOCKED"),"YES","NO")</f>
        <v/>
      </c>
      <c r="J6" s="6" t="inlineStr">
        <is>
          <t>N/A</t>
        </is>
      </c>
      <c r="L6" s="4" t="inlineStr">
        <is>
          <t>Weighted authentic context coverage</t>
        </is>
      </c>
      <c r="M6" s="19">
        <f>SUMIFS(D5:D76,H5:H76,"YES")</f>
        <v/>
      </c>
    </row>
    <row r="7">
      <c r="A7" s="6" t="inlineStr">
        <is>
          <t>V2-REG-03</t>
        </is>
      </c>
      <c r="B7" s="6" t="inlineStr">
        <is>
          <t>D1</t>
        </is>
      </c>
      <c r="C7" s="6" t="inlineStr">
        <is>
          <t>Mandatory</t>
        </is>
      </c>
      <c r="D7" s="8" t="n">
        <v>0.01192511726773282</v>
      </c>
      <c r="E7" s="6" t="inlineStr">
        <is>
          <t>Not Evidenced</t>
        </is>
      </c>
      <c r="F7" s="6" t="inlineStr">
        <is>
          <t>Not evidenced</t>
        </is>
      </c>
      <c r="G7" s="6" t="inlineStr">
        <is>
          <t>NOT LOCKED</t>
        </is>
      </c>
      <c r="H7" s="7">
        <f>IF(E7&lt;&gt;"Not Evidenced","YES","NO")</f>
        <v/>
      </c>
      <c r="I7" s="6">
        <f>IF(AND(N7="Verified",O7="Sufficient for final score",P7="LOCKED"),"YES","NO")</f>
        <v/>
      </c>
      <c r="J7" s="6" t="inlineStr">
        <is>
          <t>N/A</t>
        </is>
      </c>
      <c r="L7" s="4" t="inlineStr">
        <is>
          <t>Final-score-eligible indicators</t>
        </is>
      </c>
      <c r="M7" s="7">
        <f>COUNTIF(I5:I76,"YES")</f>
        <v/>
      </c>
    </row>
    <row r="8">
      <c r="A8" s="6" t="inlineStr">
        <is>
          <t>V2-REG-04</t>
        </is>
      </c>
      <c r="B8" s="6" t="inlineStr">
        <is>
          <t>D1</t>
        </is>
      </c>
      <c r="C8" s="6" t="inlineStr">
        <is>
          <t>Mandatory</t>
        </is>
      </c>
      <c r="D8" s="8" t="n">
        <v>0.01076047555817457</v>
      </c>
      <c r="E8" s="6" t="inlineStr">
        <is>
          <t>Preliminary</t>
        </is>
      </c>
      <c r="F8" s="6" t="inlineStr">
        <is>
          <t>Contextual only - insufficient to score</t>
        </is>
      </c>
      <c r="G8" s="6" t="inlineStr">
        <is>
          <t>NOT LOCKED</t>
        </is>
      </c>
      <c r="H8" s="7">
        <f>IF(E8&lt;&gt;"Not Evidenced","YES","NO")</f>
        <v/>
      </c>
      <c r="I8" s="6">
        <f>IF(AND(N8="Verified",O8="Sufficient for final score",P8="LOCKED"),"YES","NO")</f>
        <v/>
      </c>
      <c r="J8" s="6" t="inlineStr">
        <is>
          <t>N/A</t>
        </is>
      </c>
      <c r="L8" s="4" t="inlineStr">
        <is>
          <t>Critical Gates total</t>
        </is>
      </c>
      <c r="M8" s="7">
        <f>COUNTIF(C5:C76,"Critical Gate")</f>
        <v/>
      </c>
    </row>
    <row r="9">
      <c r="A9" s="6" t="inlineStr">
        <is>
          <t>V2-SIT-01</t>
        </is>
      </c>
      <c r="B9" s="6" t="inlineStr">
        <is>
          <t>D1</t>
        </is>
      </c>
      <c r="C9" s="6" t="inlineStr">
        <is>
          <t>Critical Gate</t>
        </is>
      </c>
      <c r="D9" s="8" t="n">
        <v>0.01477604933836239</v>
      </c>
      <c r="E9" s="6" t="inlineStr">
        <is>
          <t>Preliminary</t>
        </is>
      </c>
      <c r="F9" s="6" t="inlineStr">
        <is>
          <t>Contextual only - insufficient to score</t>
        </is>
      </c>
      <c r="G9" s="6" t="inlineStr">
        <is>
          <t>NOT LOCKED</t>
        </is>
      </c>
      <c r="H9" s="7">
        <f>IF(E9&lt;&gt;"Not Evidenced","YES","NO")</f>
        <v/>
      </c>
      <c r="I9" s="6">
        <f>IF(AND(N9="Verified",O9="Sufficient for final score",P9="LOCKED"),"YES","NO")</f>
        <v/>
      </c>
      <c r="J9" s="6" t="inlineStr">
        <is>
          <t>NOT EVIDENCED</t>
        </is>
      </c>
      <c r="L9" s="4" t="inlineStr">
        <is>
          <t>Critical Gates with authentic context</t>
        </is>
      </c>
      <c r="M9" s="7">
        <f>COUNTIFS(C5:C76,"Critical Gate",H5:H76,"YES")</f>
        <v/>
      </c>
    </row>
    <row r="10">
      <c r="A10" s="6" t="inlineStr">
        <is>
          <t>V2-SIT-02</t>
        </is>
      </c>
      <c r="B10" s="6" t="inlineStr">
        <is>
          <t>D1</t>
        </is>
      </c>
      <c r="C10" s="6" t="inlineStr">
        <is>
          <t>Critical Gate</t>
        </is>
      </c>
      <c r="D10" s="8" t="n">
        <v>0.01255388815120367</v>
      </c>
      <c r="E10" s="6" t="inlineStr">
        <is>
          <t>Preliminary</t>
        </is>
      </c>
      <c r="F10" s="6" t="inlineStr">
        <is>
          <t>Contextual only - insufficient to score</t>
        </is>
      </c>
      <c r="G10" s="6" t="inlineStr">
        <is>
          <t>NOT LOCKED</t>
        </is>
      </c>
      <c r="H10" s="7">
        <f>IF(E10&lt;&gt;"Not Evidenced","YES","NO")</f>
        <v/>
      </c>
      <c r="I10" s="6">
        <f>IF(AND(N10="Verified",O10="Sufficient for final score",P10="LOCKED"),"YES","NO")</f>
        <v/>
      </c>
      <c r="J10" s="6" t="inlineStr">
        <is>
          <t>NOT EVIDENCED</t>
        </is>
      </c>
      <c r="L10" s="4" t="inlineStr">
        <is>
          <t>Critical Gates resolved</t>
        </is>
      </c>
      <c r="M10" s="7">
        <f>COUNTIFS(C5:C76,"Critical Gate",J5:J76,"PASS")+COUNTIFS(C5:C76,"Critical Gate",J5:J76,"FAIL")</f>
        <v/>
      </c>
    </row>
    <row r="11">
      <c r="A11" s="6" t="inlineStr">
        <is>
          <t>V2-SIT-03</t>
        </is>
      </c>
      <c r="B11" s="6" t="inlineStr">
        <is>
          <t>D1</t>
        </is>
      </c>
      <c r="C11" s="6" t="inlineStr">
        <is>
          <t>Critical Gate</t>
        </is>
      </c>
      <c r="D11" s="8" t="n">
        <v>0.01396920891906013</v>
      </c>
      <c r="E11" s="6" t="inlineStr">
        <is>
          <t>Not Evidenced</t>
        </is>
      </c>
      <c r="F11" s="6" t="inlineStr">
        <is>
          <t>Not evidenced</t>
        </is>
      </c>
      <c r="G11" s="6" t="inlineStr">
        <is>
          <t>NOT LOCKED</t>
        </is>
      </c>
      <c r="H11" s="7">
        <f>IF(E11&lt;&gt;"Not Evidenced","YES","NO")</f>
        <v/>
      </c>
      <c r="I11" s="6">
        <f>IF(AND(N11="Verified",O11="Sufficient for final score",P11="LOCKED"),"YES","NO")</f>
        <v/>
      </c>
      <c r="J11" s="6" t="inlineStr">
        <is>
          <t>NOT EVIDENCED</t>
        </is>
      </c>
      <c r="L11" s="4" t="inlineStr">
        <is>
          <t>Complete-project HRWHPI</t>
        </is>
      </c>
      <c r="M11" s="20" t="inlineStr">
        <is>
          <t>WITHHELD / NOT COMPUTABLE</t>
        </is>
      </c>
    </row>
    <row r="12">
      <c r="A12" s="6" t="inlineStr">
        <is>
          <t>V2-SIT-04</t>
        </is>
      </c>
      <c r="B12" s="6" t="inlineStr">
        <is>
          <t>D1</t>
        </is>
      </c>
      <c r="C12" s="6" t="inlineStr">
        <is>
          <t>Performance</t>
        </is>
      </c>
      <c r="D12" s="8" t="n">
        <v>0.009822925321158677</v>
      </c>
      <c r="E12" s="6" t="inlineStr">
        <is>
          <t>Preliminary</t>
        </is>
      </c>
      <c r="F12" s="6" t="inlineStr">
        <is>
          <t>Contextual only - insufficient to score</t>
        </is>
      </c>
      <c r="G12" s="6" t="inlineStr">
        <is>
          <t>NOT LOCKED</t>
        </is>
      </c>
      <c r="H12" s="7">
        <f>IF(E12&lt;&gt;"Not Evidenced","YES","NO")</f>
        <v/>
      </c>
      <c r="I12" s="6">
        <f>IF(AND(N12="Verified",O12="Sufficient for final score",P12="LOCKED"),"YES","NO")</f>
        <v/>
      </c>
      <c r="J12" s="6" t="inlineStr">
        <is>
          <t>N/A</t>
        </is>
      </c>
    </row>
    <row r="13">
      <c r="A13" s="6" t="inlineStr">
        <is>
          <t>V2-SIT-05</t>
        </is>
      </c>
      <c r="B13" s="6" t="inlineStr">
        <is>
          <t>D1</t>
        </is>
      </c>
      <c r="C13" s="6" t="inlineStr">
        <is>
          <t>Performance</t>
        </is>
      </c>
      <c r="D13" s="8" t="n">
        <v>0.00887601500150886</v>
      </c>
      <c r="E13" s="6" t="inlineStr">
        <is>
          <t>Preliminary</t>
        </is>
      </c>
      <c r="F13" s="6" t="inlineStr">
        <is>
          <t>Contextual only - insufficient to score</t>
        </is>
      </c>
      <c r="G13" s="6" t="inlineStr">
        <is>
          <t>NOT LOCKED</t>
        </is>
      </c>
      <c r="H13" s="7">
        <f>IF(E13&lt;&gt;"Not Evidenced","YES","NO")</f>
        <v/>
      </c>
      <c r="I13" s="6">
        <f>IF(AND(N13="Verified",O13="Sufficient for final score",P13="LOCKED"),"YES","NO")</f>
        <v/>
      </c>
      <c r="J13" s="6" t="inlineStr">
        <is>
          <t>N/A</t>
        </is>
      </c>
    </row>
    <row r="14">
      <c r="A14" s="6" t="inlineStr">
        <is>
          <t>V2-SPA-01</t>
        </is>
      </c>
      <c r="B14" s="6" t="inlineStr">
        <is>
          <t>D2</t>
        </is>
      </c>
      <c r="C14" s="6" t="inlineStr">
        <is>
          <t>Performance</t>
        </is>
      </c>
      <c r="D14" s="8" t="n">
        <v>0.01076181205142955</v>
      </c>
      <c r="E14" s="6" t="inlineStr">
        <is>
          <t>Preliminary</t>
        </is>
      </c>
      <c r="F14" s="6" t="inlineStr">
        <is>
          <t>Contextual only - insufficient to score</t>
        </is>
      </c>
      <c r="G14" s="6" t="inlineStr">
        <is>
          <t>NOT LOCKED</t>
        </is>
      </c>
      <c r="H14" s="7">
        <f>IF(E14&lt;&gt;"Not Evidenced","YES","NO")</f>
        <v/>
      </c>
      <c r="I14" s="6">
        <f>IF(AND(N14="Verified",O14="Sufficient for final score",P14="LOCKED"),"YES","NO")</f>
        <v/>
      </c>
      <c r="J14" s="6" t="inlineStr">
        <is>
          <t>N/A</t>
        </is>
      </c>
    </row>
    <row r="15">
      <c r="A15" s="6" t="inlineStr">
        <is>
          <t>V2-SPA-02</t>
        </is>
      </c>
      <c r="B15" s="6" t="inlineStr">
        <is>
          <t>D2</t>
        </is>
      </c>
      <c r="C15" s="6" t="inlineStr">
        <is>
          <t>Performance</t>
        </is>
      </c>
      <c r="D15" s="8" t="n">
        <v>0.01192659841405455</v>
      </c>
      <c r="E15" s="6" t="inlineStr">
        <is>
          <t>Not Evidenced</t>
        </is>
      </c>
      <c r="F15" s="6" t="inlineStr">
        <is>
          <t>Not evidenced</t>
        </is>
      </c>
      <c r="G15" s="6" t="inlineStr">
        <is>
          <t>NOT LOCKED</t>
        </is>
      </c>
      <c r="H15" s="7">
        <f>IF(E15&lt;&gt;"Not Evidenced","YES","NO")</f>
        <v/>
      </c>
      <c r="I15" s="6">
        <f>IF(AND(N15="Verified",O15="Sufficient for final score",P15="LOCKED"),"YES","NO")</f>
        <v/>
      </c>
      <c r="J15" s="6" t="inlineStr">
        <is>
          <t>N/A</t>
        </is>
      </c>
    </row>
    <row r="16">
      <c r="A16" s="6" t="inlineStr">
        <is>
          <t>V2-SPA-03</t>
        </is>
      </c>
      <c r="B16" s="6" t="inlineStr">
        <is>
          <t>D2</t>
        </is>
      </c>
      <c r="C16" s="6" t="inlineStr">
        <is>
          <t>Performance</t>
        </is>
      </c>
      <c r="D16" s="8" t="n">
        <v>0.01180465983415144</v>
      </c>
      <c r="E16" s="6" t="inlineStr">
        <is>
          <t>Not Evidenced</t>
        </is>
      </c>
      <c r="F16" s="6" t="inlineStr">
        <is>
          <t>Not evidenced</t>
        </is>
      </c>
      <c r="G16" s="6" t="inlineStr">
        <is>
          <t>NOT LOCKED</t>
        </is>
      </c>
      <c r="H16" s="7">
        <f>IF(E16&lt;&gt;"Not Evidenced","YES","NO")</f>
        <v/>
      </c>
      <c r="I16" s="6">
        <f>IF(AND(N16="Verified",O16="Sufficient for final score",P16="LOCKED"),"YES","NO")</f>
        <v/>
      </c>
      <c r="J16" s="6" t="inlineStr">
        <is>
          <t>N/A</t>
        </is>
      </c>
    </row>
    <row r="17">
      <c r="A17" s="6" t="inlineStr">
        <is>
          <t>V2-CLN-01</t>
        </is>
      </c>
      <c r="B17" s="6" t="inlineStr">
        <is>
          <t>D2</t>
        </is>
      </c>
      <c r="C17" s="6" t="inlineStr">
        <is>
          <t>Critical Gate</t>
        </is>
      </c>
      <c r="D17" s="8" t="n">
        <v>0.01614271807714433</v>
      </c>
      <c r="E17" s="6" t="inlineStr">
        <is>
          <t>Preliminary</t>
        </is>
      </c>
      <c r="F17" s="6" t="inlineStr">
        <is>
          <t>Contextual only - insufficient to score</t>
        </is>
      </c>
      <c r="G17" s="6" t="inlineStr">
        <is>
          <t>NOT LOCKED</t>
        </is>
      </c>
      <c r="H17" s="7">
        <f>IF(E17&lt;&gt;"Not Evidenced","YES","NO")</f>
        <v/>
      </c>
      <c r="I17" s="6">
        <f>IF(AND(N17="Verified",O17="Sufficient for final score",P17="LOCKED"),"YES","NO")</f>
        <v/>
      </c>
      <c r="J17" s="6" t="inlineStr">
        <is>
          <t>NOT EVIDENCED</t>
        </is>
      </c>
    </row>
    <row r="18">
      <c r="A18" s="6" t="inlineStr">
        <is>
          <t>V2-CLN-02</t>
        </is>
      </c>
      <c r="B18" s="6" t="inlineStr">
        <is>
          <t>D2</t>
        </is>
      </c>
      <c r="C18" s="6" t="inlineStr">
        <is>
          <t>Mandatory</t>
        </is>
      </c>
      <c r="D18" s="8" t="n">
        <v>0.01614271807714433</v>
      </c>
      <c r="E18" s="6" t="inlineStr">
        <is>
          <t>Preliminary</t>
        </is>
      </c>
      <c r="F18" s="6" t="inlineStr">
        <is>
          <t>Contextual only - insufficient to score</t>
        </is>
      </c>
      <c r="G18" s="6" t="inlineStr">
        <is>
          <t>NOT LOCKED</t>
        </is>
      </c>
      <c r="H18" s="7">
        <f>IF(E18&lt;&gt;"Not Evidenced","YES","NO")</f>
        <v/>
      </c>
      <c r="I18" s="6">
        <f>IF(AND(N18="Verified",O18="Sufficient for final score",P18="LOCKED"),"YES","NO")</f>
        <v/>
      </c>
      <c r="J18" s="6" t="inlineStr">
        <is>
          <t>N/A</t>
        </is>
      </c>
    </row>
    <row r="19">
      <c r="A19" s="6" t="inlineStr">
        <is>
          <t>V2-CLN-03</t>
        </is>
      </c>
      <c r="B19" s="6" t="inlineStr">
        <is>
          <t>D2</t>
        </is>
      </c>
      <c r="C19" s="6" t="inlineStr">
        <is>
          <t>Critical Gate</t>
        </is>
      </c>
      <c r="D19" s="8" t="n">
        <v>0.01614271807714433</v>
      </c>
      <c r="E19" s="6" t="inlineStr">
        <is>
          <t>Preliminary</t>
        </is>
      </c>
      <c r="F19" s="6" t="inlineStr">
        <is>
          <t>Contextual only - insufficient to score</t>
        </is>
      </c>
      <c r="G19" s="6" t="inlineStr">
        <is>
          <t>NOT LOCKED</t>
        </is>
      </c>
      <c r="H19" s="7">
        <f>IF(E19&lt;&gt;"Not Evidenced","YES","NO")</f>
        <v/>
      </c>
      <c r="I19" s="6">
        <f>IF(AND(N19="Verified",O19="Sufficient for final score",P19="LOCKED"),"YES","NO")</f>
        <v/>
      </c>
      <c r="J19" s="6" t="inlineStr">
        <is>
          <t>NOT EVIDENCED</t>
        </is>
      </c>
    </row>
    <row r="20">
      <c r="A20" s="6" t="inlineStr">
        <is>
          <t>V2-CLN-04</t>
        </is>
      </c>
      <c r="B20" s="6" t="inlineStr">
        <is>
          <t>D2</t>
        </is>
      </c>
      <c r="C20" s="6" t="inlineStr">
        <is>
          <t>Mandatory</t>
        </is>
      </c>
      <c r="D20" s="8" t="n">
        <v>0.01614271807714433</v>
      </c>
      <c r="E20" s="6" t="inlineStr">
        <is>
          <t>Preliminary</t>
        </is>
      </c>
      <c r="F20" s="6" t="inlineStr">
        <is>
          <t>Contextual only - insufficient to score</t>
        </is>
      </c>
      <c r="G20" s="6" t="inlineStr">
        <is>
          <t>NOT LOCKED</t>
        </is>
      </c>
      <c r="H20" s="7">
        <f>IF(E20&lt;&gt;"Not Evidenced","YES","NO")</f>
        <v/>
      </c>
      <c r="I20" s="6">
        <f>IF(AND(N20="Verified",O20="Sufficient for final score",P20="LOCKED"),"YES","NO")</f>
        <v/>
      </c>
      <c r="J20" s="6" t="inlineStr">
        <is>
          <t>N/A</t>
        </is>
      </c>
    </row>
    <row r="21">
      <c r="A21" s="6" t="inlineStr">
        <is>
          <t>V2-NIC-01</t>
        </is>
      </c>
      <c r="B21" s="6" t="inlineStr">
        <is>
          <t>D2</t>
        </is>
      </c>
      <c r="C21" s="6" t="inlineStr">
        <is>
          <t>Critical Gate</t>
        </is>
      </c>
      <c r="D21" s="8" t="n">
        <v>0.01614271807714433</v>
      </c>
      <c r="E21" s="6" t="inlineStr">
        <is>
          <t>Not Evidenced</t>
        </is>
      </c>
      <c r="F21" s="6" t="inlineStr">
        <is>
          <t>Not evidenced</t>
        </is>
      </c>
      <c r="G21" s="6" t="inlineStr">
        <is>
          <t>NOT LOCKED</t>
        </is>
      </c>
      <c r="H21" s="7">
        <f>IF(E21&lt;&gt;"Not Evidenced","YES","NO")</f>
        <v/>
      </c>
      <c r="I21" s="6">
        <f>IF(AND(N21="Verified",O21="Sufficient for final score",P21="LOCKED"),"YES","NO")</f>
        <v/>
      </c>
      <c r="J21" s="6" t="inlineStr">
        <is>
          <t>NOT EVIDENCED</t>
        </is>
      </c>
    </row>
    <row r="22">
      <c r="A22" s="6" t="inlineStr">
        <is>
          <t>V2-VRT-01</t>
        </is>
      </c>
      <c r="B22" s="6" t="inlineStr">
        <is>
          <t>D3</t>
        </is>
      </c>
      <c r="C22" s="6" t="inlineStr">
        <is>
          <t>Mandatory</t>
        </is>
      </c>
      <c r="D22" s="8" t="n">
        <v>0.02393900587620369</v>
      </c>
      <c r="E22" s="6" t="inlineStr">
        <is>
          <t>Preliminary</t>
        </is>
      </c>
      <c r="F22" s="6" t="inlineStr">
        <is>
          <t>Contextual only - insufficient to score</t>
        </is>
      </c>
      <c r="G22" s="6" t="inlineStr">
        <is>
          <t>NOT LOCKED</t>
        </is>
      </c>
      <c r="H22" s="7">
        <f>IF(E22&lt;&gt;"Not Evidenced","YES","NO")</f>
        <v/>
      </c>
      <c r="I22" s="6">
        <f>IF(AND(N22="Verified",O22="Sufficient for final score",P22="LOCKED"),"YES","NO")</f>
        <v/>
      </c>
      <c r="J22" s="6" t="inlineStr">
        <is>
          <t>N/A</t>
        </is>
      </c>
    </row>
    <row r="23">
      <c r="A23" s="6" t="inlineStr">
        <is>
          <t>V2-VRT-02</t>
        </is>
      </c>
      <c r="B23" s="6" t="inlineStr">
        <is>
          <t>D3</t>
        </is>
      </c>
      <c r="C23" s="6" t="inlineStr">
        <is>
          <t>Performance</t>
        </is>
      </c>
      <c r="D23" s="8" t="n">
        <v>0.02102079235725096</v>
      </c>
      <c r="E23" s="6" t="inlineStr">
        <is>
          <t>Preliminary</t>
        </is>
      </c>
      <c r="F23" s="6" t="inlineStr">
        <is>
          <t>Contextual only - insufficient to score</t>
        </is>
      </c>
      <c r="G23" s="6" t="inlineStr">
        <is>
          <t>NOT LOCKED</t>
        </is>
      </c>
      <c r="H23" s="7">
        <f>IF(E23&lt;&gt;"Not Evidenced","YES","NO")</f>
        <v/>
      </c>
      <c r="I23" s="6">
        <f>IF(AND(N23="Verified",O23="Sufficient for final score",P23="LOCKED"),"YES","NO")</f>
        <v/>
      </c>
      <c r="J23" s="6" t="inlineStr">
        <is>
          <t>N/A</t>
        </is>
      </c>
    </row>
    <row r="24">
      <c r="A24" s="6" t="inlineStr">
        <is>
          <t>V2-VRT-03</t>
        </is>
      </c>
      <c r="B24" s="6" t="inlineStr">
        <is>
          <t>D3</t>
        </is>
      </c>
      <c r="C24" s="6" t="inlineStr">
        <is>
          <t>Critical Gate</t>
        </is>
      </c>
      <c r="D24" s="8" t="n">
        <v>0.02725136133232993</v>
      </c>
      <c r="E24" s="6" t="inlineStr">
        <is>
          <t>Not Evidenced</t>
        </is>
      </c>
      <c r="F24" s="6" t="inlineStr">
        <is>
          <t>Not evidenced</t>
        </is>
      </c>
      <c r="G24" s="6" t="inlineStr">
        <is>
          <t>NOT LOCKED</t>
        </is>
      </c>
      <c r="H24" s="7">
        <f>IF(E24&lt;&gt;"Not Evidenced","YES","NO")</f>
        <v/>
      </c>
      <c r="I24" s="6">
        <f>IF(AND(N24="Verified",O24="Sufficient for final score",P24="LOCKED"),"YES","NO")</f>
        <v/>
      </c>
      <c r="J24" s="6" t="inlineStr">
        <is>
          <t>NOT EVIDENCED</t>
        </is>
      </c>
    </row>
    <row r="25">
      <c r="A25" s="6" t="inlineStr">
        <is>
          <t>V2-VRT-04</t>
        </is>
      </c>
      <c r="B25" s="6" t="inlineStr">
        <is>
          <t>D3</t>
        </is>
      </c>
      <c r="C25" s="6" t="inlineStr">
        <is>
          <t>Critical Gate</t>
        </is>
      </c>
      <c r="D25" s="8" t="n">
        <v>0.02725136133232993</v>
      </c>
      <c r="E25" s="6" t="inlineStr">
        <is>
          <t>Not Evidenced</t>
        </is>
      </c>
      <c r="F25" s="6" t="inlineStr">
        <is>
          <t>Not evidenced</t>
        </is>
      </c>
      <c r="G25" s="6" t="inlineStr">
        <is>
          <t>NOT LOCKED</t>
        </is>
      </c>
      <c r="H25" s="7">
        <f>IF(E25&lt;&gt;"Not Evidenced","YES","NO")</f>
        <v/>
      </c>
      <c r="I25" s="6">
        <f>IF(AND(N25="Verified",O25="Sufficient for final score",P25="LOCKED"),"YES","NO")</f>
        <v/>
      </c>
      <c r="J25" s="6" t="inlineStr">
        <is>
          <t>NOT EVIDENCED</t>
        </is>
      </c>
    </row>
    <row r="26">
      <c r="A26" s="6" t="inlineStr">
        <is>
          <t>V2-FIR-01</t>
        </is>
      </c>
      <c r="B26" s="6" t="inlineStr">
        <is>
          <t>D4</t>
        </is>
      </c>
      <c r="C26" s="6" t="inlineStr">
        <is>
          <t>Critical Gate</t>
        </is>
      </c>
      <c r="D26" s="8" t="n">
        <v>0.02184514967071998</v>
      </c>
      <c r="E26" s="6" t="inlineStr">
        <is>
          <t>Preliminary</t>
        </is>
      </c>
      <c r="F26" s="6" t="inlineStr">
        <is>
          <t>Contextual only - insufficient to score</t>
        </is>
      </c>
      <c r="G26" s="6" t="inlineStr">
        <is>
          <t>NOT LOCKED</t>
        </is>
      </c>
      <c r="H26" s="7">
        <f>IF(E26&lt;&gt;"Not Evidenced","YES","NO")</f>
        <v/>
      </c>
      <c r="I26" s="6">
        <f>IF(AND(N26="Verified",O26="Sufficient for final score",P26="LOCKED"),"YES","NO")</f>
        <v/>
      </c>
      <c r="J26" s="6" t="inlineStr">
        <is>
          <t>NOT EVIDENCED</t>
        </is>
      </c>
    </row>
    <row r="27">
      <c r="A27" s="6" t="inlineStr">
        <is>
          <t>V2-FIR-02</t>
        </is>
      </c>
      <c r="B27" s="6" t="inlineStr">
        <is>
          <t>D4</t>
        </is>
      </c>
      <c r="C27" s="6" t="inlineStr">
        <is>
          <t>Critical Gate</t>
        </is>
      </c>
      <c r="D27" s="8" t="n">
        <v>0.01981824174759919</v>
      </c>
      <c r="E27" s="6" t="inlineStr">
        <is>
          <t>Not Evidenced</t>
        </is>
      </c>
      <c r="F27" s="6" t="inlineStr">
        <is>
          <t>Not evidenced</t>
        </is>
      </c>
      <c r="G27" s="6" t="inlineStr">
        <is>
          <t>NOT LOCKED</t>
        </is>
      </c>
      <c r="H27" s="7">
        <f>IF(E27&lt;&gt;"Not Evidenced","YES","NO")</f>
        <v/>
      </c>
      <c r="I27" s="6">
        <f>IF(AND(N27="Verified",O27="Sufficient for final score",P27="LOCKED"),"YES","NO")</f>
        <v/>
      </c>
      <c r="J27" s="6" t="inlineStr">
        <is>
          <t>NOT EVIDENCED</t>
        </is>
      </c>
    </row>
    <row r="28">
      <c r="A28" s="6" t="inlineStr">
        <is>
          <t>V2-FIR-03</t>
        </is>
      </c>
      <c r="B28" s="6" t="inlineStr">
        <is>
          <t>D4</t>
        </is>
      </c>
      <c r="C28" s="6" t="inlineStr">
        <is>
          <t>Critical Gate</t>
        </is>
      </c>
      <c r="D28" s="8" t="n">
        <v>0.01929597520229978</v>
      </c>
      <c r="E28" s="6" t="inlineStr">
        <is>
          <t>Not Evidenced</t>
        </is>
      </c>
      <c r="F28" s="6" t="inlineStr">
        <is>
          <t>Not evidenced</t>
        </is>
      </c>
      <c r="G28" s="6" t="inlineStr">
        <is>
          <t>NOT LOCKED</t>
        </is>
      </c>
      <c r="H28" s="7">
        <f>IF(E28&lt;&gt;"Not Evidenced","YES","NO")</f>
        <v/>
      </c>
      <c r="I28" s="6">
        <f>IF(AND(N28="Verified",O28="Sufficient for final score",P28="LOCKED"),"YES","NO")</f>
        <v/>
      </c>
      <c r="J28" s="6" t="inlineStr">
        <is>
          <t>NOT EVIDENCED</t>
        </is>
      </c>
    </row>
    <row r="29">
      <c r="A29" s="6" t="inlineStr">
        <is>
          <t>V2-FIR-04</t>
        </is>
      </c>
      <c r="B29" s="6" t="inlineStr">
        <is>
          <t>D4</t>
        </is>
      </c>
      <c r="C29" s="6" t="inlineStr">
        <is>
          <t>Critical Gate</t>
        </is>
      </c>
      <c r="D29" s="8" t="n">
        <v>0.01878038605078752</v>
      </c>
      <c r="E29" s="6" t="inlineStr">
        <is>
          <t>Not Evidenced</t>
        </is>
      </c>
      <c r="F29" s="6" t="inlineStr">
        <is>
          <t>Not evidenced</t>
        </is>
      </c>
      <c r="G29" s="6" t="inlineStr">
        <is>
          <t>NOT LOCKED</t>
        </is>
      </c>
      <c r="H29" s="7">
        <f>IF(E29&lt;&gt;"Not Evidenced","YES","NO")</f>
        <v/>
      </c>
      <c r="I29" s="6">
        <f>IF(AND(N29="Verified",O29="Sufficient for final score",P29="LOCKED"),"YES","NO")</f>
        <v/>
      </c>
      <c r="J29" s="6" t="inlineStr">
        <is>
          <t>NOT EVIDENCED</t>
        </is>
      </c>
    </row>
    <row r="30">
      <c r="A30" s="6" t="inlineStr">
        <is>
          <t>V2-FIR-05</t>
        </is>
      </c>
      <c r="B30" s="6" t="inlineStr">
        <is>
          <t>D4</t>
        </is>
      </c>
      <c r="C30" s="6" t="inlineStr">
        <is>
          <t>Critical Gate</t>
        </is>
      </c>
      <c r="D30" s="8" t="n">
        <v>0.0214806550699698</v>
      </c>
      <c r="E30" s="6" t="inlineStr">
        <is>
          <t>Not Evidenced</t>
        </is>
      </c>
      <c r="F30" s="6" t="inlineStr">
        <is>
          <t>Not evidenced</t>
        </is>
      </c>
      <c r="G30" s="6" t="inlineStr">
        <is>
          <t>NOT LOCKED</t>
        </is>
      </c>
      <c r="H30" s="7">
        <f>IF(E30&lt;&gt;"Not Evidenced","YES","NO")</f>
        <v/>
      </c>
      <c r="I30" s="6">
        <f>IF(AND(N30="Verified",O30="Sufficient for final score",P30="LOCKED"),"YES","NO")</f>
        <v/>
      </c>
      <c r="J30" s="6" t="inlineStr">
        <is>
          <t>NOT EVIDENCED</t>
        </is>
      </c>
    </row>
    <row r="31">
      <c r="A31" s="6" t="inlineStr">
        <is>
          <t>V2-FIR-06</t>
        </is>
      </c>
      <c r="B31" s="6" t="inlineStr">
        <is>
          <t>D4</t>
        </is>
      </c>
      <c r="C31" s="6" t="inlineStr">
        <is>
          <t>Critical Gate</t>
        </is>
      </c>
      <c r="D31" s="8" t="n">
        <v>0.02059580462426823</v>
      </c>
      <c r="E31" s="6" t="inlineStr">
        <is>
          <t>Not Evidenced</t>
        </is>
      </c>
      <c r="F31" s="6" t="inlineStr">
        <is>
          <t>Not evidenced</t>
        </is>
      </c>
      <c r="G31" s="6" t="inlineStr">
        <is>
          <t>NOT LOCKED</t>
        </is>
      </c>
      <c r="H31" s="7">
        <f>IF(E31&lt;&gt;"Not Evidenced","YES","NO")</f>
        <v/>
      </c>
      <c r="I31" s="6">
        <f>IF(AND(N31="Verified",O31="Sufficient for final score",P31="LOCKED"),"YES","NO")</f>
        <v/>
      </c>
      <c r="J31" s="6" t="inlineStr">
        <is>
          <t>NOT EVIDENCED</t>
        </is>
      </c>
    </row>
    <row r="32">
      <c r="A32" s="6" t="inlineStr">
        <is>
          <t>V2-MEP-01</t>
        </is>
      </c>
      <c r="B32" s="6" t="inlineStr">
        <is>
          <t>D5</t>
        </is>
      </c>
      <c r="C32" s="6" t="inlineStr">
        <is>
          <t>Critical Gate</t>
        </is>
      </c>
      <c r="D32" s="8" t="n">
        <v>0.02233784669235891</v>
      </c>
      <c r="E32" s="6" t="inlineStr">
        <is>
          <t>Not Evidenced</t>
        </is>
      </c>
      <c r="F32" s="6" t="inlineStr">
        <is>
          <t>Not evidenced</t>
        </is>
      </c>
      <c r="G32" s="6" t="inlineStr">
        <is>
          <t>NOT LOCKED</t>
        </is>
      </c>
      <c r="H32" s="7">
        <f>IF(E32&lt;&gt;"Not Evidenced","YES","NO")</f>
        <v/>
      </c>
      <c r="I32" s="6">
        <f>IF(AND(N32="Verified",O32="Sufficient for final score",P32="LOCKED"),"YES","NO")</f>
        <v/>
      </c>
      <c r="J32" s="6" t="inlineStr">
        <is>
          <t>NOT EVIDENCED</t>
        </is>
      </c>
    </row>
    <row r="33">
      <c r="A33" s="6" t="inlineStr">
        <is>
          <t>V2-MEP-02</t>
        </is>
      </c>
      <c r="B33" s="6" t="inlineStr">
        <is>
          <t>D5</t>
        </is>
      </c>
      <c r="C33" s="6" t="inlineStr">
        <is>
          <t>Critical Gate</t>
        </is>
      </c>
      <c r="D33" s="8" t="n">
        <v>0.02233784669235891</v>
      </c>
      <c r="E33" s="6" t="inlineStr">
        <is>
          <t>Not Evidenced</t>
        </is>
      </c>
      <c r="F33" s="6" t="inlineStr">
        <is>
          <t>Not evidenced</t>
        </is>
      </c>
      <c r="G33" s="6" t="inlineStr">
        <is>
          <t>NOT LOCKED</t>
        </is>
      </c>
      <c r="H33" s="7">
        <f>IF(E33&lt;&gt;"Not Evidenced","YES","NO")</f>
        <v/>
      </c>
      <c r="I33" s="6">
        <f>IF(AND(N33="Verified",O33="Sufficient for final score",P33="LOCKED"),"YES","NO")</f>
        <v/>
      </c>
      <c r="J33" s="6" t="inlineStr">
        <is>
          <t>NOT EVIDENCED</t>
        </is>
      </c>
    </row>
    <row r="34">
      <c r="A34" s="6" t="inlineStr">
        <is>
          <t>V2-MEP-03</t>
        </is>
      </c>
      <c r="B34" s="6" t="inlineStr">
        <is>
          <t>D5</t>
        </is>
      </c>
      <c r="C34" s="6" t="inlineStr">
        <is>
          <t>Critical Gate</t>
        </is>
      </c>
      <c r="D34" s="8" t="n">
        <v>0.02181779222165348</v>
      </c>
      <c r="E34" s="6" t="inlineStr">
        <is>
          <t>Not Evidenced</t>
        </is>
      </c>
      <c r="F34" s="6" t="inlineStr">
        <is>
          <t>Not evidenced</t>
        </is>
      </c>
      <c r="G34" s="6" t="inlineStr">
        <is>
          <t>NOT LOCKED</t>
        </is>
      </c>
      <c r="H34" s="7">
        <f>IF(E34&lt;&gt;"Not Evidenced","YES","NO")</f>
        <v/>
      </c>
      <c r="I34" s="6">
        <f>IF(AND(N34="Verified",O34="Sufficient for final score",P34="LOCKED"),"YES","NO")</f>
        <v/>
      </c>
      <c r="J34" s="6" t="inlineStr">
        <is>
          <t>NOT EVIDENCED</t>
        </is>
      </c>
    </row>
    <row r="35">
      <c r="A35" s="6" t="inlineStr">
        <is>
          <t>V2-MEP-04</t>
        </is>
      </c>
      <c r="B35" s="6" t="inlineStr">
        <is>
          <t>D5</t>
        </is>
      </c>
      <c r="C35" s="6" t="inlineStr">
        <is>
          <t>Critical Gate</t>
        </is>
      </c>
      <c r="D35" s="8" t="n">
        <v>0.02074827079908836</v>
      </c>
      <c r="E35" s="6" t="inlineStr">
        <is>
          <t>Not Evidenced</t>
        </is>
      </c>
      <c r="F35" s="6" t="inlineStr">
        <is>
          <t>Not evidenced</t>
        </is>
      </c>
      <c r="G35" s="6" t="inlineStr">
        <is>
          <t>NOT LOCKED</t>
        </is>
      </c>
      <c r="H35" s="7">
        <f>IF(E35&lt;&gt;"Not Evidenced","YES","NO")</f>
        <v/>
      </c>
      <c r="I35" s="6">
        <f>IF(AND(N35="Verified",O35="Sufficient for final score",P35="LOCKED"),"YES","NO")</f>
        <v/>
      </c>
      <c r="J35" s="6" t="inlineStr">
        <is>
          <t>NOT EVIDENCED</t>
        </is>
      </c>
    </row>
    <row r="36">
      <c r="A36" s="6" t="inlineStr">
        <is>
          <t>V2-RES-01</t>
        </is>
      </c>
      <c r="B36" s="6" t="inlineStr">
        <is>
          <t>D5</t>
        </is>
      </c>
      <c r="C36" s="6" t="inlineStr">
        <is>
          <t>Performance</t>
        </is>
      </c>
      <c r="D36" s="8" t="n">
        <v>0.01687510813754169</v>
      </c>
      <c r="E36" s="6" t="inlineStr">
        <is>
          <t>Not Evidenced</t>
        </is>
      </c>
      <c r="F36" s="6" t="inlineStr">
        <is>
          <t>Not evidenced</t>
        </is>
      </c>
      <c r="G36" s="6" t="inlineStr">
        <is>
          <t>NOT LOCKED</t>
        </is>
      </c>
      <c r="H36" s="7">
        <f>IF(E36&lt;&gt;"Not Evidenced","YES","NO")</f>
        <v/>
      </c>
      <c r="I36" s="6">
        <f>IF(AND(N36="Verified",O36="Sufficient for final score",P36="LOCKED"),"YES","NO")</f>
        <v/>
      </c>
      <c r="J36" s="6" t="inlineStr">
        <is>
          <t>N/A</t>
        </is>
      </c>
    </row>
    <row r="37">
      <c r="A37" s="6" t="inlineStr">
        <is>
          <t>V2-RES-02</t>
        </is>
      </c>
      <c r="B37" s="6" t="inlineStr">
        <is>
          <t>D5</t>
        </is>
      </c>
      <c r="C37" s="6" t="inlineStr">
        <is>
          <t>Critical Gate</t>
        </is>
      </c>
      <c r="D37" s="8" t="n">
        <v>0.02106032383102997</v>
      </c>
      <c r="E37" s="6" t="inlineStr">
        <is>
          <t>Not Evidenced</t>
        </is>
      </c>
      <c r="F37" s="6" t="inlineStr">
        <is>
          <t>Not evidenced</t>
        </is>
      </c>
      <c r="G37" s="6" t="inlineStr">
        <is>
          <t>NOT LOCKED</t>
        </is>
      </c>
      <c r="H37" s="7">
        <f>IF(E37&lt;&gt;"Not Evidenced","YES","NO")</f>
        <v/>
      </c>
      <c r="I37" s="6">
        <f>IF(AND(N37="Verified",O37="Sufficient for final score",P37="LOCKED"),"YES","NO")</f>
        <v/>
      </c>
      <c r="J37" s="6" t="inlineStr">
        <is>
          <t>NOT EVIDENCED</t>
        </is>
      </c>
    </row>
    <row r="38">
      <c r="A38" s="6" t="inlineStr">
        <is>
          <t>V2-RES-03</t>
        </is>
      </c>
      <c r="B38" s="6" t="inlineStr">
        <is>
          <t>D5</t>
        </is>
      </c>
      <c r="C38" s="6" t="inlineStr">
        <is>
          <t>Mandatory</t>
        </is>
      </c>
      <c r="D38" s="8" t="n">
        <v>0.01595481937534396</v>
      </c>
      <c r="E38" s="6" t="inlineStr">
        <is>
          <t>Not Evidenced</t>
        </is>
      </c>
      <c r="F38" s="6" t="inlineStr">
        <is>
          <t>Not evidenced</t>
        </is>
      </c>
      <c r="G38" s="6" t="inlineStr">
        <is>
          <t>NOT LOCKED</t>
        </is>
      </c>
      <c r="H38" s="7">
        <f>IF(E38&lt;&gt;"Not Evidenced","YES","NO")</f>
        <v/>
      </c>
      <c r="I38" s="6">
        <f>IF(AND(N38="Verified",O38="Sufficient for final score",P38="LOCKED"),"YES","NO")</f>
        <v/>
      </c>
      <c r="J38" s="6" t="inlineStr">
        <is>
          <t>N/A</t>
        </is>
      </c>
    </row>
    <row r="39">
      <c r="A39" s="6" t="inlineStr">
        <is>
          <t>V2-RES-04</t>
        </is>
      </c>
      <c r="B39" s="6" t="inlineStr">
        <is>
          <t>D5</t>
        </is>
      </c>
      <c r="C39" s="6" t="inlineStr">
        <is>
          <t>Critical Gate</t>
        </is>
      </c>
      <c r="D39" s="8" t="n">
        <v>0.02159863471613504</v>
      </c>
      <c r="E39" s="6" t="inlineStr">
        <is>
          <t>Not Evidenced</t>
        </is>
      </c>
      <c r="F39" s="6" t="inlineStr">
        <is>
          <t>Not evidenced</t>
        </is>
      </c>
      <c r="G39" s="6" t="inlineStr">
        <is>
          <t>NOT LOCKED</t>
        </is>
      </c>
      <c r="H39" s="7">
        <f>IF(E39&lt;&gt;"Not Evidenced","YES","NO")</f>
        <v/>
      </c>
      <c r="I39" s="6">
        <f>IF(AND(N39="Verified",O39="Sufficient for final score",P39="LOCKED"),"YES","NO")</f>
        <v/>
      </c>
      <c r="J39" s="6" t="inlineStr">
        <is>
          <t>NOT EVIDENCED</t>
        </is>
      </c>
    </row>
    <row r="40">
      <c r="A40" s="6" t="inlineStr">
        <is>
          <t>V2-ENV-01</t>
        </is>
      </c>
      <c r="B40" s="6" t="inlineStr">
        <is>
          <t>D6</t>
        </is>
      </c>
      <c r="C40" s="6" t="inlineStr">
        <is>
          <t>Critical Gate</t>
        </is>
      </c>
      <c r="D40" s="8" t="n">
        <v>0.01793536510753853</v>
      </c>
      <c r="E40" s="6" t="inlineStr">
        <is>
          <t>Not Evidenced</t>
        </is>
      </c>
      <c r="F40" s="6" t="inlineStr">
        <is>
          <t>Not evidenced</t>
        </is>
      </c>
      <c r="G40" s="6" t="inlineStr">
        <is>
          <t>NOT LOCKED</t>
        </is>
      </c>
      <c r="H40" s="7">
        <f>IF(E40&lt;&gt;"Not Evidenced","YES","NO")</f>
        <v/>
      </c>
      <c r="I40" s="6">
        <f>IF(AND(N40="Verified",O40="Sufficient for final score",P40="LOCKED"),"YES","NO")</f>
        <v/>
      </c>
      <c r="J40" s="6" t="inlineStr">
        <is>
          <t>NOT EVIDENCED</t>
        </is>
      </c>
    </row>
    <row r="41">
      <c r="A41" s="6" t="inlineStr">
        <is>
          <t>V2-ENV-02</t>
        </is>
      </c>
      <c r="B41" s="6" t="inlineStr">
        <is>
          <t>D6</t>
        </is>
      </c>
      <c r="C41" s="6" t="inlineStr">
        <is>
          <t>Mandatory</t>
        </is>
      </c>
      <c r="D41" s="8" t="n">
        <v>0.01423581254326288</v>
      </c>
      <c r="E41" s="6" t="inlineStr">
        <is>
          <t>Not Evidenced</t>
        </is>
      </c>
      <c r="F41" s="6" t="inlineStr">
        <is>
          <t>Not evidenced</t>
        </is>
      </c>
      <c r="G41" s="6" t="inlineStr">
        <is>
          <t>NOT LOCKED</t>
        </is>
      </c>
      <c r="H41" s="7">
        <f>IF(E41&lt;&gt;"Not Evidenced","YES","NO")</f>
        <v/>
      </c>
      <c r="I41" s="6">
        <f>IF(AND(N41="Verified",O41="Sufficient for final score",P41="LOCKED"),"YES","NO")</f>
        <v/>
      </c>
      <c r="J41" s="6" t="inlineStr">
        <is>
          <t>N/A</t>
        </is>
      </c>
    </row>
    <row r="42">
      <c r="A42" s="6" t="inlineStr">
        <is>
          <t>V2-ENV-03</t>
        </is>
      </c>
      <c r="B42" s="6" t="inlineStr">
        <is>
          <t>D6</t>
        </is>
      </c>
      <c r="C42" s="6" t="inlineStr">
        <is>
          <t>Critical Gate</t>
        </is>
      </c>
      <c r="D42" s="8" t="n">
        <v>0.0169293295642932</v>
      </c>
      <c r="E42" s="6" t="inlineStr">
        <is>
          <t>Not Evidenced</t>
        </is>
      </c>
      <c r="F42" s="6" t="inlineStr">
        <is>
          <t>Not evidenced</t>
        </is>
      </c>
      <c r="G42" s="6" t="inlineStr">
        <is>
          <t>NOT LOCKED</t>
        </is>
      </c>
      <c r="H42" s="7">
        <f>IF(E42&lt;&gt;"Not Evidenced","YES","NO")</f>
        <v/>
      </c>
      <c r="I42" s="6">
        <f>IF(AND(N42="Verified",O42="Sufficient for final score",P42="LOCKED"),"YES","NO")</f>
        <v/>
      </c>
      <c r="J42" s="6" t="inlineStr">
        <is>
          <t>NOT EVIDENCED</t>
        </is>
      </c>
    </row>
    <row r="43">
      <c r="A43" s="6" t="inlineStr">
        <is>
          <t>V2-ENV-04</t>
        </is>
      </c>
      <c r="B43" s="6" t="inlineStr">
        <is>
          <t>D6</t>
        </is>
      </c>
      <c r="C43" s="6" t="inlineStr">
        <is>
          <t>Performance</t>
        </is>
      </c>
      <c r="D43" s="8" t="n">
        <v>0.01263646867995499</v>
      </c>
      <c r="E43" s="6" t="inlineStr">
        <is>
          <t>Not Evidenced</t>
        </is>
      </c>
      <c r="F43" s="6" t="inlineStr">
        <is>
          <t>Not evidenced</t>
        </is>
      </c>
      <c r="G43" s="6" t="inlineStr">
        <is>
          <t>NOT LOCKED</t>
        </is>
      </c>
      <c r="H43" s="7">
        <f>IF(E43&lt;&gt;"Not Evidenced","YES","NO")</f>
        <v/>
      </c>
      <c r="I43" s="6">
        <f>IF(AND(N43="Verified",O43="Sufficient for final score",P43="LOCKED"),"YES","NO")</f>
        <v/>
      </c>
      <c r="J43" s="6" t="inlineStr">
        <is>
          <t>N/A</t>
        </is>
      </c>
    </row>
    <row r="44">
      <c r="A44" s="6" t="inlineStr">
        <is>
          <t>V2-ENV-05</t>
        </is>
      </c>
      <c r="B44" s="6" t="inlineStr">
        <is>
          <t>D6</t>
        </is>
      </c>
      <c r="C44" s="6" t="inlineStr">
        <is>
          <t>Performance</t>
        </is>
      </c>
      <c r="D44" s="8" t="n">
        <v>0.01529737611406672</v>
      </c>
      <c r="E44" s="6" t="inlineStr">
        <is>
          <t>Not Evidenced</t>
        </is>
      </c>
      <c r="F44" s="6" t="inlineStr">
        <is>
          <t>Not evidenced</t>
        </is>
      </c>
      <c r="G44" s="6" t="inlineStr">
        <is>
          <t>NOT LOCKED</t>
        </is>
      </c>
      <c r="H44" s="7">
        <f>IF(E44&lt;&gt;"Not Evidenced","YES","NO")</f>
        <v/>
      </c>
      <c r="I44" s="6">
        <f>IF(AND(N44="Verified",O44="Sufficient for final score",P44="LOCKED"),"YES","NO")</f>
        <v/>
      </c>
      <c r="J44" s="6" t="inlineStr">
        <is>
          <t>N/A</t>
        </is>
      </c>
    </row>
    <row r="45">
      <c r="A45" s="6" t="inlineStr">
        <is>
          <t>V2-ENV-06</t>
        </is>
      </c>
      <c r="B45" s="6" t="inlineStr">
        <is>
          <t>D6</t>
        </is>
      </c>
      <c r="C45" s="6" t="inlineStr">
        <is>
          <t>Enhancement</t>
        </is>
      </c>
      <c r="D45" s="8" t="n">
        <v>0.01050378000437243</v>
      </c>
      <c r="E45" s="6" t="inlineStr">
        <is>
          <t>Preliminary</t>
        </is>
      </c>
      <c r="F45" s="6" t="inlineStr">
        <is>
          <t>Contextual only - insufficient to score</t>
        </is>
      </c>
      <c r="G45" s="6" t="inlineStr">
        <is>
          <t>NOT LOCKED</t>
        </is>
      </c>
      <c r="H45" s="7">
        <f>IF(E45&lt;&gt;"Not Evidenced","YES","NO")</f>
        <v/>
      </c>
      <c r="I45" s="6">
        <f>IF(AND(N45="Verified",O45="Sufficient for final score",P45="LOCKED"),"YES","NO")</f>
        <v/>
      </c>
      <c r="J45" s="6" t="inlineStr">
        <is>
          <t>N/A</t>
        </is>
      </c>
    </row>
    <row r="46">
      <c r="A46" s="6" t="inlineStr">
        <is>
          <t>V2-CON-01</t>
        </is>
      </c>
      <c r="B46" s="6" t="inlineStr">
        <is>
          <t>D7</t>
        </is>
      </c>
      <c r="C46" s="6" t="inlineStr">
        <is>
          <t>Mandatory</t>
        </is>
      </c>
      <c r="D46" s="8" t="n">
        <v>0.0132741481864616</v>
      </c>
      <c r="E46" s="6" t="inlineStr">
        <is>
          <t>Not Evidenced</t>
        </is>
      </c>
      <c r="F46" s="6" t="inlineStr">
        <is>
          <t>Not evidenced</t>
        </is>
      </c>
      <c r="G46" s="6" t="inlineStr">
        <is>
          <t>NOT LOCKED</t>
        </is>
      </c>
      <c r="H46" s="7">
        <f>IF(E46&lt;&gt;"Not Evidenced","YES","NO")</f>
        <v/>
      </c>
      <c r="I46" s="6">
        <f>IF(AND(N46="Verified",O46="Sufficient for final score",P46="LOCKED"),"YES","NO")</f>
        <v/>
      </c>
      <c r="J46" s="6" t="inlineStr">
        <is>
          <t>N/A</t>
        </is>
      </c>
    </row>
    <row r="47">
      <c r="A47" s="6" t="inlineStr">
        <is>
          <t>V2-CON-02</t>
        </is>
      </c>
      <c r="B47" s="6" t="inlineStr">
        <is>
          <t>D7</t>
        </is>
      </c>
      <c r="C47" s="6" t="inlineStr">
        <is>
          <t>Mandatory</t>
        </is>
      </c>
      <c r="D47" s="8" t="n">
        <v>0.0114115185087435</v>
      </c>
      <c r="E47" s="6" t="inlineStr">
        <is>
          <t>Not Evidenced</t>
        </is>
      </c>
      <c r="F47" s="6" t="inlineStr">
        <is>
          <t>Not evidenced</t>
        </is>
      </c>
      <c r="G47" s="6" t="inlineStr">
        <is>
          <t>NOT LOCKED</t>
        </is>
      </c>
      <c r="H47" s="7">
        <f>IF(E47&lt;&gt;"Not Evidenced","YES","NO")</f>
        <v/>
      </c>
      <c r="I47" s="6">
        <f>IF(AND(N47="Verified",O47="Sufficient for final score",P47="LOCKED"),"YES","NO")</f>
        <v/>
      </c>
      <c r="J47" s="6" t="inlineStr">
        <is>
          <t>N/A</t>
        </is>
      </c>
    </row>
    <row r="48">
      <c r="A48" s="6" t="inlineStr">
        <is>
          <t>V2-CON-03</t>
        </is>
      </c>
      <c r="B48" s="6" t="inlineStr">
        <is>
          <t>D7</t>
        </is>
      </c>
      <c r="C48" s="6" t="inlineStr">
        <is>
          <t>Critical Gate</t>
        </is>
      </c>
      <c r="D48" s="8" t="n">
        <v>0.01515557155884419</v>
      </c>
      <c r="E48" s="6" t="inlineStr">
        <is>
          <t>Not Evidenced</t>
        </is>
      </c>
      <c r="F48" s="6" t="inlineStr">
        <is>
          <t>Not evidenced</t>
        </is>
      </c>
      <c r="G48" s="6" t="inlineStr">
        <is>
          <t>NOT LOCKED</t>
        </is>
      </c>
      <c r="H48" s="7">
        <f>IF(E48&lt;&gt;"Not Evidenced","YES","NO")</f>
        <v/>
      </c>
      <c r="I48" s="6">
        <f>IF(AND(N48="Verified",O48="Sufficient for final score",P48="LOCKED"),"YES","NO")</f>
        <v/>
      </c>
      <c r="J48" s="6" t="inlineStr">
        <is>
          <t>NOT EVIDENCED</t>
        </is>
      </c>
    </row>
    <row r="49">
      <c r="A49" s="6" t="inlineStr">
        <is>
          <t>V2-CON-04</t>
        </is>
      </c>
      <c r="B49" s="6" t="inlineStr">
        <is>
          <t>D7</t>
        </is>
      </c>
      <c r="C49" s="6" t="inlineStr">
        <is>
          <t>Performance</t>
        </is>
      </c>
      <c r="D49" s="8" t="n">
        <v>0.01215149063012795</v>
      </c>
      <c r="E49" s="6" t="inlineStr">
        <is>
          <t>Not Evidenced</t>
        </is>
      </c>
      <c r="F49" s="6" t="inlineStr">
        <is>
          <t>Not evidenced</t>
        </is>
      </c>
      <c r="G49" s="6" t="inlineStr">
        <is>
          <t>NOT LOCKED</t>
        </is>
      </c>
      <c r="H49" s="7">
        <f>IF(E49&lt;&gt;"Not Evidenced","YES","NO")</f>
        <v/>
      </c>
      <c r="I49" s="6">
        <f>IF(AND(N49="Verified",O49="Sufficient for final score",P49="LOCKED"),"YES","NO")</f>
        <v/>
      </c>
      <c r="J49" s="6" t="inlineStr">
        <is>
          <t>N/A</t>
        </is>
      </c>
    </row>
    <row r="50">
      <c r="A50" s="6" t="inlineStr">
        <is>
          <t>V2-CON-05</t>
        </is>
      </c>
      <c r="B50" s="6" t="inlineStr">
        <is>
          <t>D7</t>
        </is>
      </c>
      <c r="C50" s="6" t="inlineStr">
        <is>
          <t>Critical Gate</t>
        </is>
      </c>
      <c r="D50" s="8" t="n">
        <v>0.01738840738105332</v>
      </c>
      <c r="E50" s="6" t="inlineStr">
        <is>
          <t>Not Evidenced</t>
        </is>
      </c>
      <c r="F50" s="6" t="inlineStr">
        <is>
          <t>Not evidenced</t>
        </is>
      </c>
      <c r="G50" s="6" t="inlineStr">
        <is>
          <t>NOT LOCKED</t>
        </is>
      </c>
      <c r="H50" s="7">
        <f>IF(E50&lt;&gt;"Not Evidenced","YES","NO")</f>
        <v/>
      </c>
      <c r="I50" s="6">
        <f>IF(AND(N50="Verified",O50="Sufficient for final score",P50="LOCKED"),"YES","NO")</f>
        <v/>
      </c>
      <c r="J50" s="6" t="inlineStr">
        <is>
          <t>NOT EVIDENCED</t>
        </is>
      </c>
    </row>
    <row r="51">
      <c r="A51" s="6" t="inlineStr">
        <is>
          <t>V2-CON-06</t>
        </is>
      </c>
      <c r="B51" s="6" t="inlineStr">
        <is>
          <t>D7</t>
        </is>
      </c>
      <c r="C51" s="6" t="inlineStr">
        <is>
          <t>Mandatory</t>
        </is>
      </c>
      <c r="D51" s="8" t="n">
        <v>0.01357065900358301</v>
      </c>
      <c r="E51" s="6" t="inlineStr">
        <is>
          <t>Not Evidenced</t>
        </is>
      </c>
      <c r="F51" s="6" t="inlineStr">
        <is>
          <t>Not evidenced</t>
        </is>
      </c>
      <c r="G51" s="6" t="inlineStr">
        <is>
          <t>NOT LOCKED</t>
        </is>
      </c>
      <c r="H51" s="7">
        <f>IF(E51&lt;&gt;"Not Evidenced","YES","NO")</f>
        <v/>
      </c>
      <c r="I51" s="6">
        <f>IF(AND(N51="Verified",O51="Sufficient for final score",P51="LOCKED"),"YES","NO")</f>
        <v/>
      </c>
      <c r="J51" s="6" t="inlineStr">
        <is>
          <t>N/A</t>
        </is>
      </c>
    </row>
    <row r="52">
      <c r="A52" s="6" t="inlineStr">
        <is>
          <t>V2-COM-01</t>
        </is>
      </c>
      <c r="B52" s="6" t="inlineStr">
        <is>
          <t>D7</t>
        </is>
      </c>
      <c r="C52" s="6" t="inlineStr">
        <is>
          <t>Mandatory</t>
        </is>
      </c>
      <c r="D52" s="8" t="n">
        <v>0.01472805758996771</v>
      </c>
      <c r="E52" s="6" t="inlineStr">
        <is>
          <t>Not Evidenced</t>
        </is>
      </c>
      <c r="F52" s="6" t="inlineStr">
        <is>
          <t>Not evidenced</t>
        </is>
      </c>
      <c r="G52" s="6" t="inlineStr">
        <is>
          <t>NOT LOCKED</t>
        </is>
      </c>
      <c r="H52" s="7">
        <f>IF(E52&lt;&gt;"Not Evidenced","YES","NO")</f>
        <v/>
      </c>
      <c r="I52" s="6">
        <f>IF(AND(N52="Verified",O52="Sufficient for final score",P52="LOCKED"),"YES","NO")</f>
        <v/>
      </c>
      <c r="J52" s="6" t="inlineStr">
        <is>
          <t>N/A</t>
        </is>
      </c>
    </row>
    <row r="53">
      <c r="A53" s="6" t="inlineStr">
        <is>
          <t>V2-COM-02</t>
        </is>
      </c>
      <c r="B53" s="6" t="inlineStr">
        <is>
          <t>D7</t>
        </is>
      </c>
      <c r="C53" s="6" t="inlineStr">
        <is>
          <t>Critical Gate</t>
        </is>
      </c>
      <c r="D53" s="8" t="n">
        <v>0.01671884373969752</v>
      </c>
      <c r="E53" s="6" t="inlineStr">
        <is>
          <t>Not Evidenced</t>
        </is>
      </c>
      <c r="F53" s="6" t="inlineStr">
        <is>
          <t>Not evidenced</t>
        </is>
      </c>
      <c r="G53" s="6" t="inlineStr">
        <is>
          <t>NOT LOCKED</t>
        </is>
      </c>
      <c r="H53" s="7">
        <f>IF(E53&lt;&gt;"Not Evidenced","YES","NO")</f>
        <v/>
      </c>
      <c r="I53" s="6">
        <f>IF(AND(N53="Verified",O53="Sufficient for final score",P53="LOCKED"),"YES","NO")</f>
        <v/>
      </c>
      <c r="J53" s="6" t="inlineStr">
        <is>
          <t>NOT EVIDENCED</t>
        </is>
      </c>
    </row>
    <row r="54">
      <c r="A54" s="6" t="inlineStr">
        <is>
          <t>V2-OPS-01</t>
        </is>
      </c>
      <c r="B54" s="6" t="inlineStr">
        <is>
          <t>D7</t>
        </is>
      </c>
      <c r="C54" s="6" t="inlineStr">
        <is>
          <t>Mandatory</t>
        </is>
      </c>
      <c r="D54" s="8" t="n">
        <v>0.0146847382723384</v>
      </c>
      <c r="E54" s="6" t="inlineStr">
        <is>
          <t>Not Evidenced</t>
        </is>
      </c>
      <c r="F54" s="6" t="inlineStr">
        <is>
          <t>Not evidenced</t>
        </is>
      </c>
      <c r="G54" s="6" t="inlineStr">
        <is>
          <t>NOT LOCKED</t>
        </is>
      </c>
      <c r="H54" s="7">
        <f>IF(E54&lt;&gt;"Not Evidenced","YES","NO")</f>
        <v/>
      </c>
      <c r="I54" s="6">
        <f>IF(AND(N54="Verified",O54="Sufficient for final score",P54="LOCKED"),"YES","NO")</f>
        <v/>
      </c>
      <c r="J54" s="6" t="inlineStr">
        <is>
          <t>N/A</t>
        </is>
      </c>
    </row>
    <row r="55">
      <c r="A55" s="6" t="inlineStr">
        <is>
          <t>V2-OPS-02</t>
        </is>
      </c>
      <c r="B55" s="6" t="inlineStr">
        <is>
          <t>D7</t>
        </is>
      </c>
      <c r="C55" s="6" t="inlineStr">
        <is>
          <t>Mandatory</t>
        </is>
      </c>
      <c r="D55" s="8" t="n">
        <v>0.01201533195372503</v>
      </c>
      <c r="E55" s="6" t="inlineStr">
        <is>
          <t>Not Evidenced</t>
        </is>
      </c>
      <c r="F55" s="6" t="inlineStr">
        <is>
          <t>Not evidenced</t>
        </is>
      </c>
      <c r="G55" s="6" t="inlineStr">
        <is>
          <t>NOT LOCKED</t>
        </is>
      </c>
      <c r="H55" s="7">
        <f>IF(E55&lt;&gt;"Not Evidenced","YES","NO")</f>
        <v/>
      </c>
      <c r="I55" s="6">
        <f>IF(AND(N55="Verified",O55="Sufficient for final score",P55="LOCKED"),"YES","NO")</f>
        <v/>
      </c>
      <c r="J55" s="6" t="inlineStr">
        <is>
          <t>N/A</t>
        </is>
      </c>
    </row>
    <row r="56">
      <c r="A56" s="6" t="inlineStr">
        <is>
          <t>V2-OPS-03</t>
        </is>
      </c>
      <c r="B56" s="6" t="inlineStr">
        <is>
          <t>D8</t>
        </is>
      </c>
      <c r="C56" s="6" t="inlineStr">
        <is>
          <t>Performance</t>
        </is>
      </c>
      <c r="D56" s="8" t="n">
        <v>0.007363902364341548</v>
      </c>
      <c r="E56" s="6" t="inlineStr">
        <is>
          <t>Not Evidenced</t>
        </is>
      </c>
      <c r="F56" s="6" t="inlineStr">
        <is>
          <t>Not evidenced</t>
        </is>
      </c>
      <c r="G56" s="6" t="inlineStr">
        <is>
          <t>NOT LOCKED</t>
        </is>
      </c>
      <c r="H56" s="7">
        <f>IF(E56&lt;&gt;"Not Evidenced","YES","NO")</f>
        <v/>
      </c>
      <c r="I56" s="6">
        <f>IF(AND(N56="Verified",O56="Sufficient for final score",P56="LOCKED"),"YES","NO")</f>
        <v/>
      </c>
      <c r="J56" s="6" t="inlineStr">
        <is>
          <t>N/A</t>
        </is>
      </c>
    </row>
    <row r="57">
      <c r="A57" s="6" t="inlineStr">
        <is>
          <t>V2-LIF-01</t>
        </is>
      </c>
      <c r="B57" s="6" t="inlineStr">
        <is>
          <t>D8</t>
        </is>
      </c>
      <c r="C57" s="6" t="inlineStr">
        <is>
          <t>Mandatory</t>
        </is>
      </c>
      <c r="D57" s="8" t="n">
        <v>0.01059530110957238</v>
      </c>
      <c r="E57" s="6" t="inlineStr">
        <is>
          <t>Not Evidenced</t>
        </is>
      </c>
      <c r="F57" s="6" t="inlineStr">
        <is>
          <t>Not evidenced</t>
        </is>
      </c>
      <c r="G57" s="6" t="inlineStr">
        <is>
          <t>NOT LOCKED</t>
        </is>
      </c>
      <c r="H57" s="7">
        <f>IF(E57&lt;&gt;"Not Evidenced","YES","NO")</f>
        <v/>
      </c>
      <c r="I57" s="6">
        <f>IF(AND(N57="Verified",O57="Sufficient for final score",P57="LOCKED"),"YES","NO")</f>
        <v/>
      </c>
      <c r="J57" s="6" t="inlineStr">
        <is>
          <t>N/A</t>
        </is>
      </c>
    </row>
    <row r="58">
      <c r="A58" s="6" t="inlineStr">
        <is>
          <t>V2-LIF-02</t>
        </is>
      </c>
      <c r="B58" s="6" t="inlineStr">
        <is>
          <t>D8</t>
        </is>
      </c>
      <c r="C58" s="6" t="inlineStr">
        <is>
          <t>Mandatory</t>
        </is>
      </c>
      <c r="D58" s="8" t="n">
        <v>0.008913938235260389</v>
      </c>
      <c r="E58" s="6" t="inlineStr">
        <is>
          <t>Not Evidenced</t>
        </is>
      </c>
      <c r="F58" s="6" t="inlineStr">
        <is>
          <t>Not evidenced</t>
        </is>
      </c>
      <c r="G58" s="6" t="inlineStr">
        <is>
          <t>NOT LOCKED</t>
        </is>
      </c>
      <c r="H58" s="7">
        <f>IF(E58&lt;&gt;"Not Evidenced","YES","NO")</f>
        <v/>
      </c>
      <c r="I58" s="6">
        <f>IF(AND(N58="Verified",O58="Sufficient for final score",P58="LOCKED"),"YES","NO")</f>
        <v/>
      </c>
      <c r="J58" s="6" t="inlineStr">
        <is>
          <t>N/A</t>
        </is>
      </c>
    </row>
    <row r="59">
      <c r="A59" s="6" t="inlineStr">
        <is>
          <t>V2-LIF-03</t>
        </is>
      </c>
      <c r="B59" s="6" t="inlineStr">
        <is>
          <t>D8</t>
        </is>
      </c>
      <c r="C59" s="6" t="inlineStr">
        <is>
          <t>Mandatory</t>
        </is>
      </c>
      <c r="D59" s="8" t="n">
        <v>0.009520051656703899</v>
      </c>
      <c r="E59" s="6" t="inlineStr">
        <is>
          <t>Not Evidenced</t>
        </is>
      </c>
      <c r="F59" s="6" t="inlineStr">
        <is>
          <t>Not evidenced</t>
        </is>
      </c>
      <c r="G59" s="6" t="inlineStr">
        <is>
          <t>NOT LOCKED</t>
        </is>
      </c>
      <c r="H59" s="7">
        <f>IF(E59&lt;&gt;"Not Evidenced","YES","NO")</f>
        <v/>
      </c>
      <c r="I59" s="6">
        <f>IF(AND(N59="Verified",O59="Sufficient for final score",P59="LOCKED"),"YES","NO")</f>
        <v/>
      </c>
      <c r="J59" s="6" t="inlineStr">
        <is>
          <t>N/A</t>
        </is>
      </c>
    </row>
    <row r="60">
      <c r="A60" s="6" t="inlineStr">
        <is>
          <t>V2-LIF-04</t>
        </is>
      </c>
      <c r="B60" s="6" t="inlineStr">
        <is>
          <t>D8</t>
        </is>
      </c>
      <c r="C60" s="6" t="inlineStr">
        <is>
          <t>Mandatory</t>
        </is>
      </c>
      <c r="D60" s="8" t="n">
        <v>0.01059333880555487</v>
      </c>
      <c r="E60" s="6" t="inlineStr">
        <is>
          <t>Not Evidenced</t>
        </is>
      </c>
      <c r="F60" s="6" t="inlineStr">
        <is>
          <t>Not evidenced</t>
        </is>
      </c>
      <c r="G60" s="6" t="inlineStr">
        <is>
          <t>NOT LOCKED</t>
        </is>
      </c>
      <c r="H60" s="7">
        <f>IF(E60&lt;&gt;"Not Evidenced","YES","NO")</f>
        <v/>
      </c>
      <c r="I60" s="6">
        <f>IF(AND(N60="Verified",O60="Sufficient for final score",P60="LOCKED"),"YES","NO")</f>
        <v/>
      </c>
      <c r="J60" s="6" t="inlineStr">
        <is>
          <t>N/A</t>
        </is>
      </c>
    </row>
    <row r="61">
      <c r="A61" s="6" t="inlineStr">
        <is>
          <t>V2-LIF-05</t>
        </is>
      </c>
      <c r="B61" s="6" t="inlineStr">
        <is>
          <t>D8</t>
        </is>
      </c>
      <c r="C61" s="6" t="inlineStr">
        <is>
          <t>Performance</t>
        </is>
      </c>
      <c r="D61" s="8" t="n">
        <v>0.009777722203939375</v>
      </c>
      <c r="E61" s="6" t="inlineStr">
        <is>
          <t>Not Evidenced</t>
        </is>
      </c>
      <c r="F61" s="6" t="inlineStr">
        <is>
          <t>Not evidenced</t>
        </is>
      </c>
      <c r="G61" s="6" t="inlineStr">
        <is>
          <t>NOT LOCKED</t>
        </is>
      </c>
      <c r="H61" s="7">
        <f>IF(E61&lt;&gt;"Not Evidenced","YES","NO")</f>
        <v/>
      </c>
      <c r="I61" s="6">
        <f>IF(AND(N61="Verified",O61="Sufficient for final score",P61="LOCKED"),"YES","NO")</f>
        <v/>
      </c>
      <c r="J61" s="6" t="inlineStr">
        <is>
          <t>N/A</t>
        </is>
      </c>
    </row>
    <row r="62">
      <c r="A62" s="6" t="inlineStr">
        <is>
          <t>V2-LIF-06</t>
        </is>
      </c>
      <c r="B62" s="6" t="inlineStr">
        <is>
          <t>D8</t>
        </is>
      </c>
      <c r="C62" s="6" t="inlineStr">
        <is>
          <t>Performance</t>
        </is>
      </c>
      <c r="D62" s="8" t="n">
        <v>0.00924674823054158</v>
      </c>
      <c r="E62" s="6" t="inlineStr">
        <is>
          <t>Not Evidenced</t>
        </is>
      </c>
      <c r="F62" s="6" t="inlineStr">
        <is>
          <t>Not evidenced</t>
        </is>
      </c>
      <c r="G62" s="6" t="inlineStr">
        <is>
          <t>NOT LOCKED</t>
        </is>
      </c>
      <c r="H62" s="7">
        <f>IF(E62&lt;&gt;"Not Evidenced","YES","NO")</f>
        <v/>
      </c>
      <c r="I62" s="6">
        <f>IF(AND(N62="Verified",O62="Sufficient for final score",P62="LOCKED"),"YES","NO")</f>
        <v/>
      </c>
      <c r="J62" s="6" t="inlineStr">
        <is>
          <t>N/A</t>
        </is>
      </c>
    </row>
    <row r="63">
      <c r="A63" s="6" t="inlineStr">
        <is>
          <t>V2-LIF-07</t>
        </is>
      </c>
      <c r="B63" s="6" t="inlineStr">
        <is>
          <t>D8</t>
        </is>
      </c>
      <c r="C63" s="6" t="inlineStr">
        <is>
          <t>Performance</t>
        </is>
      </c>
      <c r="D63" s="8" t="n">
        <v>0.007044892800639892</v>
      </c>
      <c r="E63" s="6" t="inlineStr">
        <is>
          <t>Not Evidenced</t>
        </is>
      </c>
      <c r="F63" s="6" t="inlineStr">
        <is>
          <t>Not evidenced</t>
        </is>
      </c>
      <c r="G63" s="6" t="inlineStr">
        <is>
          <t>NOT LOCKED</t>
        </is>
      </c>
      <c r="H63" s="7">
        <f>IF(E63&lt;&gt;"Not Evidenced","YES","NO")</f>
        <v/>
      </c>
      <c r="I63" s="6">
        <f>IF(AND(N63="Verified",O63="Sufficient for final score",P63="LOCKED"),"YES","NO")</f>
        <v/>
      </c>
      <c r="J63" s="6" t="inlineStr">
        <is>
          <t>N/A</t>
        </is>
      </c>
    </row>
    <row r="64">
      <c r="A64" s="6" t="inlineStr">
        <is>
          <t>V2-LIF-08</t>
        </is>
      </c>
      <c r="B64" s="6" t="inlineStr">
        <is>
          <t>D8</t>
        </is>
      </c>
      <c r="C64" s="6" t="inlineStr">
        <is>
          <t>Mandatory</t>
        </is>
      </c>
      <c r="D64" s="8" t="n">
        <v>0.009487391694392529</v>
      </c>
      <c r="E64" s="6" t="inlineStr">
        <is>
          <t>Not Evidenced</t>
        </is>
      </c>
      <c r="F64" s="6" t="inlineStr">
        <is>
          <t>Not evidenced</t>
        </is>
      </c>
      <c r="G64" s="6" t="inlineStr">
        <is>
          <t>NOT LOCKED</t>
        </is>
      </c>
      <c r="H64" s="7">
        <f>IF(E64&lt;&gt;"Not Evidenced","YES","NO")</f>
        <v/>
      </c>
      <c r="I64" s="6">
        <f>IF(AND(N64="Verified",O64="Sufficient for final score",P64="LOCKED"),"YES","NO")</f>
        <v/>
      </c>
      <c r="J64" s="6" t="inlineStr">
        <is>
          <t>N/A</t>
        </is>
      </c>
    </row>
    <row r="65">
      <c r="A65" s="6" t="inlineStr">
        <is>
          <t>V2-LIF-09</t>
        </is>
      </c>
      <c r="B65" s="6" t="inlineStr">
        <is>
          <t>D8</t>
        </is>
      </c>
      <c r="C65" s="6" t="inlineStr">
        <is>
          <t>Performance</t>
        </is>
      </c>
      <c r="D65" s="8" t="n">
        <v>0.008114198429550266</v>
      </c>
      <c r="E65" s="6" t="inlineStr">
        <is>
          <t>Not Evidenced</t>
        </is>
      </c>
      <c r="F65" s="6" t="inlineStr">
        <is>
          <t>Not evidenced</t>
        </is>
      </c>
      <c r="G65" s="6" t="inlineStr">
        <is>
          <t>NOT LOCKED</t>
        </is>
      </c>
      <c r="H65" s="7">
        <f>IF(E65&lt;&gt;"Not Evidenced","YES","NO")</f>
        <v/>
      </c>
      <c r="I65" s="6">
        <f>IF(AND(N65="Verified",O65="Sufficient for final score",P65="LOCKED"),"YES","NO")</f>
        <v/>
      </c>
      <c r="J65" s="6" t="inlineStr">
        <is>
          <t>N/A</t>
        </is>
      </c>
    </row>
    <row r="66">
      <c r="A66" s="6" t="inlineStr">
        <is>
          <t>V2-LIF-10</t>
        </is>
      </c>
      <c r="B66" s="6" t="inlineStr">
        <is>
          <t>D8</t>
        </is>
      </c>
      <c r="C66" s="6" t="inlineStr">
        <is>
          <t>Performance</t>
        </is>
      </c>
      <c r="D66" s="8" t="n">
        <v>0.006219382453171153</v>
      </c>
      <c r="E66" s="6" t="inlineStr">
        <is>
          <t>Not Evidenced</t>
        </is>
      </c>
      <c r="F66" s="6" t="inlineStr">
        <is>
          <t>Not evidenced</t>
        </is>
      </c>
      <c r="G66" s="6" t="inlineStr">
        <is>
          <t>NOT LOCKED</t>
        </is>
      </c>
      <c r="H66" s="7">
        <f>IF(E66&lt;&gt;"Not Evidenced","YES","NO")</f>
        <v/>
      </c>
      <c r="I66" s="6">
        <f>IF(AND(N66="Verified",O66="Sufficient for final score",P66="LOCKED"),"YES","NO")</f>
        <v/>
      </c>
      <c r="J66" s="6" t="inlineStr">
        <is>
          <t>N/A</t>
        </is>
      </c>
    </row>
    <row r="67">
      <c r="A67" s="6" t="inlineStr">
        <is>
          <t>V2-DIG-01</t>
        </is>
      </c>
      <c r="B67" s="6" t="inlineStr">
        <is>
          <t>D9</t>
        </is>
      </c>
      <c r="C67" s="6" t="inlineStr">
        <is>
          <t>Mandatory</t>
        </is>
      </c>
      <c r="D67" s="8" t="n">
        <v>0.006478561652376889</v>
      </c>
      <c r="E67" s="6" t="inlineStr">
        <is>
          <t>Not Evidenced</t>
        </is>
      </c>
      <c r="F67" s="6" t="inlineStr">
        <is>
          <t>Not evidenced</t>
        </is>
      </c>
      <c r="G67" s="6" t="inlineStr">
        <is>
          <t>NOT LOCKED</t>
        </is>
      </c>
      <c r="H67" s="7">
        <f>IF(E67&lt;&gt;"Not Evidenced","YES","NO")</f>
        <v/>
      </c>
      <c r="I67" s="6">
        <f>IF(AND(N67="Verified",O67="Sufficient for final score",P67="LOCKED"),"YES","NO")</f>
        <v/>
      </c>
      <c r="J67" s="6" t="inlineStr">
        <is>
          <t>N/A</t>
        </is>
      </c>
    </row>
    <row r="68">
      <c r="A68" s="6" t="inlineStr">
        <is>
          <t>V2-DIG-02</t>
        </is>
      </c>
      <c r="B68" s="6" t="inlineStr">
        <is>
          <t>D9</t>
        </is>
      </c>
      <c r="C68" s="6" t="inlineStr">
        <is>
          <t>Performance</t>
        </is>
      </c>
      <c r="D68" s="8" t="n">
        <v>0.005854041289597665</v>
      </c>
      <c r="E68" s="6" t="inlineStr">
        <is>
          <t>Not Evidenced</t>
        </is>
      </c>
      <c r="F68" s="6" t="inlineStr">
        <is>
          <t>Not evidenced</t>
        </is>
      </c>
      <c r="G68" s="6" t="inlineStr">
        <is>
          <t>NOT LOCKED</t>
        </is>
      </c>
      <c r="H68" s="7">
        <f>IF(E68&lt;&gt;"Not Evidenced","YES","NO")</f>
        <v/>
      </c>
      <c r="I68" s="6">
        <f>IF(AND(N68="Verified",O68="Sufficient for final score",P68="LOCKED"),"YES","NO")</f>
        <v/>
      </c>
      <c r="J68" s="6" t="inlineStr">
        <is>
          <t>N/A</t>
        </is>
      </c>
    </row>
    <row r="69">
      <c r="A69" s="6" t="inlineStr">
        <is>
          <t>V2-DIG-03</t>
        </is>
      </c>
      <c r="B69" s="6" t="inlineStr">
        <is>
          <t>D9</t>
        </is>
      </c>
      <c r="C69" s="6" t="inlineStr">
        <is>
          <t>Enhancement</t>
        </is>
      </c>
      <c r="D69" s="8" t="n">
        <v>0.00499127721203353</v>
      </c>
      <c r="E69" s="6" t="inlineStr">
        <is>
          <t>Not Evidenced</t>
        </is>
      </c>
      <c r="F69" s="6" t="inlineStr">
        <is>
          <t>Not evidenced</t>
        </is>
      </c>
      <c r="G69" s="6" t="inlineStr">
        <is>
          <t>NOT LOCKED</t>
        </is>
      </c>
      <c r="H69" s="7">
        <f>IF(E69&lt;&gt;"Not Evidenced","YES","NO")</f>
        <v/>
      </c>
      <c r="I69" s="6">
        <f>IF(AND(N69="Verified",O69="Sufficient for final score",P69="LOCKED"),"YES","NO")</f>
        <v/>
      </c>
      <c r="J69" s="6" t="inlineStr">
        <is>
          <t>N/A</t>
        </is>
      </c>
    </row>
    <row r="70">
      <c r="A70" s="6" t="inlineStr">
        <is>
          <t>V2-DIG-04</t>
        </is>
      </c>
      <c r="B70" s="6" t="inlineStr">
        <is>
          <t>D9</t>
        </is>
      </c>
      <c r="C70" s="6" t="inlineStr">
        <is>
          <t>Mandatory</t>
        </is>
      </c>
      <c r="D70" s="8" t="n">
        <v>0.006028980953694463</v>
      </c>
      <c r="E70" s="6" t="inlineStr">
        <is>
          <t>Not Evidenced</t>
        </is>
      </c>
      <c r="F70" s="6" t="inlineStr">
        <is>
          <t>Not evidenced</t>
        </is>
      </c>
      <c r="G70" s="6" t="inlineStr">
        <is>
          <t>NOT LOCKED</t>
        </is>
      </c>
      <c r="H70" s="7">
        <f>IF(E70&lt;&gt;"Not Evidenced","YES","NO")</f>
        <v/>
      </c>
      <c r="I70" s="6">
        <f>IF(AND(N70="Verified",O70="Sufficient for final score",P70="LOCKED"),"YES","NO")</f>
        <v/>
      </c>
      <c r="J70" s="6" t="inlineStr">
        <is>
          <t>N/A</t>
        </is>
      </c>
    </row>
    <row r="71">
      <c r="A71" s="6" t="inlineStr">
        <is>
          <t>V2-DIG-05</t>
        </is>
      </c>
      <c r="B71" s="6" t="inlineStr">
        <is>
          <t>D9</t>
        </is>
      </c>
      <c r="C71" s="6" t="inlineStr">
        <is>
          <t>Mandatory</t>
        </is>
      </c>
      <c r="D71" s="8" t="n">
        <v>0.006840202976013968</v>
      </c>
      <c r="E71" s="6" t="inlineStr">
        <is>
          <t>Not Evidenced</t>
        </is>
      </c>
      <c r="F71" s="6" t="inlineStr">
        <is>
          <t>Not evidenced</t>
        </is>
      </c>
      <c r="G71" s="6" t="inlineStr">
        <is>
          <t>NOT LOCKED</t>
        </is>
      </c>
      <c r="H71" s="7">
        <f>IF(E71&lt;&gt;"Not Evidenced","YES","NO")</f>
        <v/>
      </c>
      <c r="I71" s="6">
        <f>IF(AND(N71="Verified",O71="Sufficient for final score",P71="LOCKED"),"YES","NO")</f>
        <v/>
      </c>
      <c r="J71" s="6" t="inlineStr">
        <is>
          <t>N/A</t>
        </is>
      </c>
    </row>
    <row r="72">
      <c r="A72" s="6" t="inlineStr">
        <is>
          <t>V2-GOV-01</t>
        </is>
      </c>
      <c r="B72" s="6" t="inlineStr">
        <is>
          <t>D9</t>
        </is>
      </c>
      <c r="C72" s="6" t="inlineStr">
        <is>
          <t>Critical Gate</t>
        </is>
      </c>
      <c r="D72" s="8" t="n">
        <v>0.00839754228404096</v>
      </c>
      <c r="E72" s="6" t="inlineStr">
        <is>
          <t>Not Evidenced</t>
        </is>
      </c>
      <c r="F72" s="6" t="inlineStr">
        <is>
          <t>Not evidenced</t>
        </is>
      </c>
      <c r="G72" s="6" t="inlineStr">
        <is>
          <t>NOT LOCKED</t>
        </is>
      </c>
      <c r="H72" s="7">
        <f>IF(E72&lt;&gt;"Not Evidenced","YES","NO")</f>
        <v/>
      </c>
      <c r="I72" s="6">
        <f>IF(AND(N72="Verified",O72="Sufficient for final score",P72="LOCKED"),"YES","NO")</f>
        <v/>
      </c>
      <c r="J72" s="6" t="inlineStr">
        <is>
          <t>NOT EVIDENCED</t>
        </is>
      </c>
    </row>
    <row r="73">
      <c r="A73" s="6" t="inlineStr">
        <is>
          <t>V2-GOV-02</t>
        </is>
      </c>
      <c r="B73" s="6" t="inlineStr">
        <is>
          <t>D9</t>
        </is>
      </c>
      <c r="C73" s="6" t="inlineStr">
        <is>
          <t>Mandatory</t>
        </is>
      </c>
      <c r="D73" s="8" t="n">
        <v>0.007674400924835276</v>
      </c>
      <c r="E73" s="6" t="inlineStr">
        <is>
          <t>Not Evidenced</t>
        </is>
      </c>
      <c r="F73" s="6" t="inlineStr">
        <is>
          <t>Not evidenced</t>
        </is>
      </c>
      <c r="G73" s="6" t="inlineStr">
        <is>
          <t>NOT LOCKED</t>
        </is>
      </c>
      <c r="H73" s="7">
        <f>IF(E73&lt;&gt;"Not Evidenced","YES","NO")</f>
        <v/>
      </c>
      <c r="I73" s="6">
        <f>IF(AND(N73="Verified",O73="Sufficient for final score",P73="LOCKED"),"YES","NO")</f>
        <v/>
      </c>
      <c r="J73" s="6" t="inlineStr">
        <is>
          <t>N/A</t>
        </is>
      </c>
    </row>
    <row r="74">
      <c r="A74" s="6" t="inlineStr">
        <is>
          <t>V2-GOV-03</t>
        </is>
      </c>
      <c r="B74" s="6" t="inlineStr">
        <is>
          <t>D9</t>
        </is>
      </c>
      <c r="C74" s="6" t="inlineStr">
        <is>
          <t>Mandatory</t>
        </is>
      </c>
      <c r="D74" s="8" t="n">
        <v>0.005644559138818392</v>
      </c>
      <c r="E74" s="6" t="inlineStr">
        <is>
          <t>Not Evidenced</t>
        </is>
      </c>
      <c r="F74" s="6" t="inlineStr">
        <is>
          <t>Not evidenced</t>
        </is>
      </c>
      <c r="G74" s="6" t="inlineStr">
        <is>
          <t>NOT LOCKED</t>
        </is>
      </c>
      <c r="H74" s="7">
        <f>IF(E74&lt;&gt;"Not Evidenced","YES","NO")</f>
        <v/>
      </c>
      <c r="I74" s="6">
        <f>IF(AND(N74="Verified",O74="Sufficient for final score",P74="LOCKED"),"YES","NO")</f>
        <v/>
      </c>
      <c r="J74" s="6" t="inlineStr">
        <is>
          <t>N/A</t>
        </is>
      </c>
    </row>
    <row r="75">
      <c r="A75" s="6" t="inlineStr">
        <is>
          <t>V2-GOV-04</t>
        </is>
      </c>
      <c r="B75" s="6" t="inlineStr">
        <is>
          <t>D9</t>
        </is>
      </c>
      <c r="C75" s="6" t="inlineStr">
        <is>
          <t>Mandatory</t>
        </is>
      </c>
      <c r="D75" s="8" t="n">
        <v>0.00633996080049587</v>
      </c>
      <c r="E75" s="6" t="inlineStr">
        <is>
          <t>Not Evidenced</t>
        </is>
      </c>
      <c r="F75" s="6" t="inlineStr">
        <is>
          <t>Not evidenced</t>
        </is>
      </c>
      <c r="G75" s="6" t="inlineStr">
        <is>
          <t>NOT LOCKED</t>
        </is>
      </c>
      <c r="H75" s="7">
        <f>IF(E75&lt;&gt;"Not Evidenced","YES","NO")</f>
        <v/>
      </c>
      <c r="I75" s="6">
        <f>IF(AND(N75="Verified",O75="Sufficient for final score",P75="LOCKED"),"YES","NO")</f>
        <v/>
      </c>
      <c r="J75" s="6" t="inlineStr">
        <is>
          <t>N/A</t>
        </is>
      </c>
    </row>
    <row r="76">
      <c r="A76" s="6" t="inlineStr">
        <is>
          <t>V2-EVD-01</t>
        </is>
      </c>
      <c r="B76" s="6" t="inlineStr">
        <is>
          <t>D9</t>
        </is>
      </c>
      <c r="C76" s="6" t="inlineStr">
        <is>
          <t>Mandatory</t>
        </is>
      </c>
      <c r="D76" s="8" t="n">
        <v>0.006947295966008847</v>
      </c>
      <c r="E76" s="6" t="inlineStr">
        <is>
          <t>Not Evidenced</t>
        </is>
      </c>
      <c r="F76" s="6" t="inlineStr">
        <is>
          <t>Not evidenced</t>
        </is>
      </c>
      <c r="G76" s="6" t="inlineStr">
        <is>
          <t>NOT LOCKED</t>
        </is>
      </c>
      <c r="H76" s="7">
        <f>IF(E76&lt;&gt;"Not Evidenced","YES","NO")</f>
        <v/>
      </c>
      <c r="I76" s="6">
        <f>IF(AND(N76="Verified",O76="Sufficient for final score",P76="LOCKED"),"YES","NO")</f>
        <v/>
      </c>
      <c r="J76" s="6" t="inlineStr">
        <is>
          <t>N/A</t>
        </is>
      </c>
    </row>
  </sheetData>
  <autoFilter ref="A4:J76"/>
  <mergeCells count="3">
    <mergeCell ref="A1:J1"/>
    <mergeCell ref="L1:Q1"/>
    <mergeCell ref="A2:J2"/>
  </mergeCells>
  <pageMargins left="0.25" right="0.25" top="0.4" bottom="0.4" header="0.2" footer="0.2"/>
  <pageSetup orientation="landscape" fitToHeight="0" fitToWidth="1"/>
  <legacyDrawing xmlns:r="http://schemas.openxmlformats.org/officeDocument/2006/relationships" r:id="anysvml"/>
</worksheet>
</file>

<file path=xl/worksheets/sheet11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H7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72" customWidth="1" min="2" max="2"/>
    <col width="23" customWidth="1" min="3" max="3"/>
    <col width="20" customWidth="1" min="4" max="4"/>
    <col width="28" customWidth="1" min="5" max="5"/>
    <col width="21" customWidth="1" min="6" max="6"/>
    <col width="18" customWidth="1" min="7" max="7"/>
    <col width="24" customWidth="1" min="8" max="8"/>
  </cols>
  <sheetData>
    <row r="1" ht="24" customHeight="1">
      <c r="A1" s="1" t="inlineStr">
        <is>
          <t>Evidence-Coverage Sensitivity and Evidence-Access Scenarios</t>
        </is>
      </c>
    </row>
    <row r="2">
      <c r="A2" s="2" t="inlineStr">
        <is>
          <t>These analyses vary weights or evidence availability only. They do not assign or simulate Mayo/Riyadh performance scores.</t>
        </is>
      </c>
    </row>
    <row r="4" ht="32" customHeight="1">
      <c r="A4" s="3" t="inlineStr">
        <is>
          <t>Domain_ID</t>
        </is>
      </c>
      <c r="B4" s="3" t="inlineStr">
        <is>
          <t>Domain_Name</t>
        </is>
      </c>
      <c r="C4" s="3" t="inlineStr">
        <is>
          <t>Locked_Domain_Weight</t>
        </is>
      </c>
      <c r="D4" s="3" t="inlineStr">
        <is>
          <t>Context_Global_Weight</t>
        </is>
      </c>
      <c r="E4" s="3" t="inlineStr">
        <is>
          <t>Within_Domain_Context_Coverage</t>
        </is>
      </c>
    </row>
    <row r="5">
      <c r="A5" s="4" t="inlineStr">
        <is>
          <t>D1</t>
        </is>
      </c>
      <c r="B5" s="6" t="inlineStr">
        <is>
          <t>Regulatory, Site &amp; Access Governance</t>
        </is>
      </c>
      <c r="C5" s="19">
        <f>SUMIF(MAYO_EVIDENCE!$B$5:$B$76,A5,MAYO_EVIDENCE!$D$5:$D$76)</f>
        <v/>
      </c>
      <c r="D5" s="19">
        <f>SUMIFS(MAYO_EVIDENCE!$D$5:$D$76,MAYO_EVIDENCE!$B$5:$B$76,A5,MAYO_EVIDENCE!$H$5:$H$76,"YES")</f>
        <v/>
      </c>
      <c r="E5" s="19">
        <f>IF(C5=0,0,D5/C5)</f>
        <v/>
      </c>
    </row>
    <row r="6">
      <c r="A6" s="4" t="inlineStr">
        <is>
          <t>D2</t>
        </is>
      </c>
      <c r="B6" s="6" t="inlineStr">
        <is>
          <t>Spatial, Clinical &amp; Women/Neonatal Planning</t>
        </is>
      </c>
      <c r="C6" s="19">
        <f>SUMIF(MAYO_EVIDENCE!$B$5:$B$76,A6,MAYO_EVIDENCE!$D$5:$D$76)</f>
        <v/>
      </c>
      <c r="D6" s="19">
        <f>SUMIFS(MAYO_EVIDENCE!$D$5:$D$76,MAYO_EVIDENCE!$B$5:$B$76,A6,MAYO_EVIDENCE!$H$5:$H$76,"YES")</f>
        <v/>
      </c>
      <c r="E6" s="19">
        <f>IF(C6=0,0,D6/C6)</f>
        <v/>
      </c>
    </row>
    <row r="7">
      <c r="A7" s="4" t="inlineStr">
        <is>
          <t>D3</t>
        </is>
      </c>
      <c r="B7" s="6" t="inlineStr">
        <is>
          <t>Vertical Transportation &amp; Mobility Resilience</t>
        </is>
      </c>
      <c r="C7" s="19">
        <f>SUMIF(MAYO_EVIDENCE!$B$5:$B$76,A7,MAYO_EVIDENCE!$D$5:$D$76)</f>
        <v/>
      </c>
      <c r="D7" s="19">
        <f>SUMIFS(MAYO_EVIDENCE!$D$5:$D$76,MAYO_EVIDENCE!$B$5:$B$76,A7,MAYO_EVIDENCE!$H$5:$H$76,"YES")</f>
        <v/>
      </c>
      <c r="E7" s="19">
        <f>IF(C7=0,0,D7/C7)</f>
        <v/>
      </c>
    </row>
    <row r="8">
      <c r="A8" s="4" t="inlineStr">
        <is>
          <t>D4</t>
        </is>
      </c>
      <c r="B8" s="6" t="inlineStr">
        <is>
          <t>Fire &amp; Life Safety</t>
        </is>
      </c>
      <c r="C8" s="19">
        <f>SUMIF(MAYO_EVIDENCE!$B$5:$B$76,A8,MAYO_EVIDENCE!$D$5:$D$76)</f>
        <v/>
      </c>
      <c r="D8" s="19">
        <f>SUMIFS(MAYO_EVIDENCE!$D$5:$D$76,MAYO_EVIDENCE!$B$5:$B$76,A8,MAYO_EVIDENCE!$H$5:$H$76,"YES")</f>
        <v/>
      </c>
      <c r="E8" s="19">
        <f>IF(C8=0,0,D8/C8)</f>
        <v/>
      </c>
    </row>
    <row r="9">
      <c r="A9" s="4" t="inlineStr">
        <is>
          <t>D5</t>
        </is>
      </c>
      <c r="B9" s="6" t="inlineStr">
        <is>
          <t>Critical MEP, Utilities &amp; System Resilience</t>
        </is>
      </c>
      <c r="C9" s="19">
        <f>SUMIF(MAYO_EVIDENCE!$B$5:$B$76,A9,MAYO_EVIDENCE!$D$5:$D$76)</f>
        <v/>
      </c>
      <c r="D9" s="19">
        <f>SUMIFS(MAYO_EVIDENCE!$D$5:$D$76,MAYO_EVIDENCE!$B$5:$B$76,A9,MAYO_EVIDENCE!$H$5:$H$76,"YES")</f>
        <v/>
      </c>
      <c r="E9" s="19">
        <f>IF(C9=0,0,D9/C9)</f>
        <v/>
      </c>
    </row>
    <row r="10">
      <c r="A10" s="4" t="inlineStr">
        <is>
          <t>D6</t>
        </is>
      </c>
      <c r="B10" s="6" t="inlineStr">
        <is>
          <t>Environmental, Infection Control &amp; Healing Environment</t>
        </is>
      </c>
      <c r="C10" s="19">
        <f>SUMIF(MAYO_EVIDENCE!$B$5:$B$76,A10,MAYO_EVIDENCE!$D$5:$D$76)</f>
        <v/>
      </c>
      <c r="D10" s="19">
        <f>SUMIFS(MAYO_EVIDENCE!$D$5:$D$76,MAYO_EVIDENCE!$B$5:$B$76,A10,MAYO_EVIDENCE!$H$5:$H$76,"YES")</f>
        <v/>
      </c>
      <c r="E10" s="19">
        <f>IF(C10=0,0,D10/C10)</f>
        <v/>
      </c>
    </row>
    <row r="11">
      <c r="A11" s="4" t="inlineStr">
        <is>
          <t>D7</t>
        </is>
      </c>
      <c r="B11" s="6" t="inlineStr">
        <is>
          <t>Constructability, Commissioning &amp; Operational Readiness</t>
        </is>
      </c>
      <c r="C11" s="19">
        <f>SUMIF(MAYO_EVIDENCE!$B$5:$B$76,A11,MAYO_EVIDENCE!$D$5:$D$76)</f>
        <v/>
      </c>
      <c r="D11" s="19">
        <f>SUMIFS(MAYO_EVIDENCE!$D$5:$D$76,MAYO_EVIDENCE!$B$5:$B$76,A11,MAYO_EVIDENCE!$H$5:$H$76,"YES")</f>
        <v/>
      </c>
      <c r="E11" s="19">
        <f>IF(C11=0,0,D11/C11)</f>
        <v/>
      </c>
    </row>
    <row r="12">
      <c r="A12" s="4" t="inlineStr">
        <is>
          <t>D8</t>
        </is>
      </c>
      <c r="B12" s="6" t="inlineStr">
        <is>
          <t>Operations, Facilities &amp; Lifecycle Performance</t>
        </is>
      </c>
      <c r="C12" s="19">
        <f>SUMIF(MAYO_EVIDENCE!$B$5:$B$76,A12,MAYO_EVIDENCE!$D$5:$D$76)</f>
        <v/>
      </c>
      <c r="D12" s="19">
        <f>SUMIFS(MAYO_EVIDENCE!$D$5:$D$76,MAYO_EVIDENCE!$B$5:$B$76,A12,MAYO_EVIDENCE!$H$5:$H$76,"YES")</f>
        <v/>
      </c>
      <c r="E12" s="19">
        <f>IF(C12=0,0,D12/C12)</f>
        <v/>
      </c>
    </row>
    <row r="13">
      <c r="A13" s="4" t="inlineStr">
        <is>
          <t>D9</t>
        </is>
      </c>
      <c r="B13" s="6" t="inlineStr">
        <is>
          <t>Digital Intelligence, Evidence &amp; Governance</t>
        </is>
      </c>
      <c r="C13" s="19">
        <f>SUMIF(MAYO_EVIDENCE!$B$5:$B$76,A13,MAYO_EVIDENCE!$D$5:$D$76)</f>
        <v/>
      </c>
      <c r="D13" s="19">
        <f>SUMIFS(MAYO_EVIDENCE!$D$5:$D$76,MAYO_EVIDENCE!$B$5:$B$76,A13,MAYO_EVIDENCE!$H$5:$H$76,"YES")</f>
        <v/>
      </c>
      <c r="E13" s="19">
        <f>IF(C13=0,0,D13/C13)</f>
        <v/>
      </c>
    </row>
    <row r="15">
      <c r="A15" s="4" t="inlineStr">
        <is>
          <t>Locked-weight contextual coverage</t>
        </is>
      </c>
      <c r="B15" s="19">
        <f>SUM(D5:D13)</f>
        <v/>
      </c>
      <c r="C15" s="4" t="inlineStr">
        <is>
          <t>Equal-domain-weight coverage</t>
        </is>
      </c>
      <c r="D15" s="19">
        <f>AVERAGE(E5:E13)</f>
        <v/>
      </c>
    </row>
    <row r="18">
      <c r="A18" s="5" t="inlineStr">
        <is>
          <t>One-at-a-time domain-weight sensitivity</t>
        </is>
      </c>
    </row>
    <row r="19" ht="32" customHeight="1">
      <c r="A19" s="3" t="inlineStr">
        <is>
          <t>Scenario</t>
        </is>
      </c>
      <c r="B19" s="3" t="inlineStr">
        <is>
          <t>Target_Domain</t>
        </is>
      </c>
      <c r="C19" s="3" t="inlineStr">
        <is>
          <t>Perturbation</t>
        </is>
      </c>
      <c r="D19" s="3" t="inlineStr">
        <is>
          <t>Locked_Domain_Weight</t>
        </is>
      </c>
      <c r="E19" s="3" t="inlineStr">
        <is>
          <t>Within_Domain_Context</t>
        </is>
      </c>
      <c r="F19" s="3" t="inlineStr">
        <is>
          <t>Renorm_Denominator</t>
        </is>
      </c>
      <c r="G19" s="3" t="inlineStr">
        <is>
          <t>Perturbed_Context_Coverage</t>
        </is>
      </c>
      <c r="H19" s="3" t="inlineStr">
        <is>
          <t>Delta_pp</t>
        </is>
      </c>
    </row>
    <row r="20">
      <c r="A20" s="4" t="inlineStr">
        <is>
          <t>D1_MINUS10</t>
        </is>
      </c>
      <c r="B20" s="4" t="inlineStr">
        <is>
          <t>D1</t>
        </is>
      </c>
      <c r="C20" s="18" t="n">
        <v>-0.1</v>
      </c>
      <c r="D20" s="19">
        <f>INDEX($C$5:$C$13,MATCH(B20,$A$5:$A$13,0))</f>
        <v/>
      </c>
      <c r="E20" s="19">
        <f>INDEX($E$5:$E$13,MATCH(B20,$A$5:$A$13,0))</f>
        <v/>
      </c>
      <c r="F20" s="12">
        <f>1+D20*C20</f>
        <v/>
      </c>
      <c r="G20" s="19">
        <f>($B$15-D20*E20+D20*(1+C20)*E20)/F20</f>
        <v/>
      </c>
      <c r="H20" s="21">
        <f>(G20-$B$15)*100</f>
        <v/>
      </c>
    </row>
    <row r="21">
      <c r="A21" s="4" t="inlineStr">
        <is>
          <t>D1_PLUS10</t>
        </is>
      </c>
      <c r="B21" s="4" t="inlineStr">
        <is>
          <t>D1</t>
        </is>
      </c>
      <c r="C21" s="18" t="n">
        <v>0.1</v>
      </c>
      <c r="D21" s="19">
        <f>INDEX($C$5:$C$13,MATCH(B21,$A$5:$A$13,0))</f>
        <v/>
      </c>
      <c r="E21" s="19">
        <f>INDEX($E$5:$E$13,MATCH(B21,$A$5:$A$13,0))</f>
        <v/>
      </c>
      <c r="F21" s="12">
        <f>1+D21*C21</f>
        <v/>
      </c>
      <c r="G21" s="19">
        <f>($B$15-D21*E21+D21*(1+C21)*E21)/F21</f>
        <v/>
      </c>
      <c r="H21" s="21">
        <f>(G21-$B$15)*100</f>
        <v/>
      </c>
    </row>
    <row r="22">
      <c r="A22" s="4" t="inlineStr">
        <is>
          <t>D2_MINUS10</t>
        </is>
      </c>
      <c r="B22" s="4" t="inlineStr">
        <is>
          <t>D2</t>
        </is>
      </c>
      <c r="C22" s="18" t="n">
        <v>-0.1</v>
      </c>
      <c r="D22" s="19">
        <f>INDEX($C$5:$C$13,MATCH(B22,$A$5:$A$13,0))</f>
        <v/>
      </c>
      <c r="E22" s="19">
        <f>INDEX($E$5:$E$13,MATCH(B22,$A$5:$A$13,0))</f>
        <v/>
      </c>
      <c r="F22" s="12">
        <f>1+D22*C22</f>
        <v/>
      </c>
      <c r="G22" s="19">
        <f>($B$15-D22*E22+D22*(1+C22)*E22)/F22</f>
        <v/>
      </c>
      <c r="H22" s="21">
        <f>(G22-$B$15)*100</f>
        <v/>
      </c>
    </row>
    <row r="23">
      <c r="A23" s="4" t="inlineStr">
        <is>
          <t>D2_PLUS10</t>
        </is>
      </c>
      <c r="B23" s="4" t="inlineStr">
        <is>
          <t>D2</t>
        </is>
      </c>
      <c r="C23" s="18" t="n">
        <v>0.1</v>
      </c>
      <c r="D23" s="19">
        <f>INDEX($C$5:$C$13,MATCH(B23,$A$5:$A$13,0))</f>
        <v/>
      </c>
      <c r="E23" s="19">
        <f>INDEX($E$5:$E$13,MATCH(B23,$A$5:$A$13,0))</f>
        <v/>
      </c>
      <c r="F23" s="12">
        <f>1+D23*C23</f>
        <v/>
      </c>
      <c r="G23" s="19">
        <f>($B$15-D23*E23+D23*(1+C23)*E23)/F23</f>
        <v/>
      </c>
      <c r="H23" s="21">
        <f>(G23-$B$15)*100</f>
        <v/>
      </c>
    </row>
    <row r="24">
      <c r="A24" s="4" t="inlineStr">
        <is>
          <t>D3_MINUS10</t>
        </is>
      </c>
      <c r="B24" s="4" t="inlineStr">
        <is>
          <t>D3</t>
        </is>
      </c>
      <c r="C24" s="18" t="n">
        <v>-0.1</v>
      </c>
      <c r="D24" s="19">
        <f>INDEX($C$5:$C$13,MATCH(B24,$A$5:$A$13,0))</f>
        <v/>
      </c>
      <c r="E24" s="19">
        <f>INDEX($E$5:$E$13,MATCH(B24,$A$5:$A$13,0))</f>
        <v/>
      </c>
      <c r="F24" s="12">
        <f>1+D24*C24</f>
        <v/>
      </c>
      <c r="G24" s="19">
        <f>($B$15-D24*E24+D24*(1+C24)*E24)/F24</f>
        <v/>
      </c>
      <c r="H24" s="21">
        <f>(G24-$B$15)*100</f>
        <v/>
      </c>
    </row>
    <row r="25">
      <c r="A25" s="4" t="inlineStr">
        <is>
          <t>D3_PLUS10</t>
        </is>
      </c>
      <c r="B25" s="4" t="inlineStr">
        <is>
          <t>D3</t>
        </is>
      </c>
      <c r="C25" s="18" t="n">
        <v>0.1</v>
      </c>
      <c r="D25" s="19">
        <f>INDEX($C$5:$C$13,MATCH(B25,$A$5:$A$13,0))</f>
        <v/>
      </c>
      <c r="E25" s="19">
        <f>INDEX($E$5:$E$13,MATCH(B25,$A$5:$A$13,0))</f>
        <v/>
      </c>
      <c r="F25" s="12">
        <f>1+D25*C25</f>
        <v/>
      </c>
      <c r="G25" s="19">
        <f>($B$15-D25*E25+D25*(1+C25)*E25)/F25</f>
        <v/>
      </c>
      <c r="H25" s="21">
        <f>(G25-$B$15)*100</f>
        <v/>
      </c>
    </row>
    <row r="26">
      <c r="A26" s="4" t="inlineStr">
        <is>
          <t>D4_MINUS10</t>
        </is>
      </c>
      <c r="B26" s="4" t="inlineStr">
        <is>
          <t>D4</t>
        </is>
      </c>
      <c r="C26" s="18" t="n">
        <v>-0.1</v>
      </c>
      <c r="D26" s="19">
        <f>INDEX($C$5:$C$13,MATCH(B26,$A$5:$A$13,0))</f>
        <v/>
      </c>
      <c r="E26" s="19">
        <f>INDEX($E$5:$E$13,MATCH(B26,$A$5:$A$13,0))</f>
        <v/>
      </c>
      <c r="F26" s="12">
        <f>1+D26*C26</f>
        <v/>
      </c>
      <c r="G26" s="19">
        <f>($B$15-D26*E26+D26*(1+C26)*E26)/F26</f>
        <v/>
      </c>
      <c r="H26" s="21">
        <f>(G26-$B$15)*100</f>
        <v/>
      </c>
    </row>
    <row r="27">
      <c r="A27" s="4" t="inlineStr">
        <is>
          <t>D4_PLUS10</t>
        </is>
      </c>
      <c r="B27" s="4" t="inlineStr">
        <is>
          <t>D4</t>
        </is>
      </c>
      <c r="C27" s="18" t="n">
        <v>0.1</v>
      </c>
      <c r="D27" s="19">
        <f>INDEX($C$5:$C$13,MATCH(B27,$A$5:$A$13,0))</f>
        <v/>
      </c>
      <c r="E27" s="19">
        <f>INDEX($E$5:$E$13,MATCH(B27,$A$5:$A$13,0))</f>
        <v/>
      </c>
      <c r="F27" s="12">
        <f>1+D27*C27</f>
        <v/>
      </c>
      <c r="G27" s="19">
        <f>($B$15-D27*E27+D27*(1+C27)*E27)/F27</f>
        <v/>
      </c>
      <c r="H27" s="21">
        <f>(G27-$B$15)*100</f>
        <v/>
      </c>
    </row>
    <row r="28">
      <c r="A28" s="4" t="inlineStr">
        <is>
          <t>D5_MINUS10</t>
        </is>
      </c>
      <c r="B28" s="4" t="inlineStr">
        <is>
          <t>D5</t>
        </is>
      </c>
      <c r="C28" s="18" t="n">
        <v>-0.1</v>
      </c>
      <c r="D28" s="19">
        <f>INDEX($C$5:$C$13,MATCH(B28,$A$5:$A$13,0))</f>
        <v/>
      </c>
      <c r="E28" s="19">
        <f>INDEX($E$5:$E$13,MATCH(B28,$A$5:$A$13,0))</f>
        <v/>
      </c>
      <c r="F28" s="12">
        <f>1+D28*C28</f>
        <v/>
      </c>
      <c r="G28" s="19">
        <f>($B$15-D28*E28+D28*(1+C28)*E28)/F28</f>
        <v/>
      </c>
      <c r="H28" s="21">
        <f>(G28-$B$15)*100</f>
        <v/>
      </c>
    </row>
    <row r="29">
      <c r="A29" s="4" t="inlineStr">
        <is>
          <t>D5_PLUS10</t>
        </is>
      </c>
      <c r="B29" s="4" t="inlineStr">
        <is>
          <t>D5</t>
        </is>
      </c>
      <c r="C29" s="18" t="n">
        <v>0.1</v>
      </c>
      <c r="D29" s="19">
        <f>INDEX($C$5:$C$13,MATCH(B29,$A$5:$A$13,0))</f>
        <v/>
      </c>
      <c r="E29" s="19">
        <f>INDEX($E$5:$E$13,MATCH(B29,$A$5:$A$13,0))</f>
        <v/>
      </c>
      <c r="F29" s="12">
        <f>1+D29*C29</f>
        <v/>
      </c>
      <c r="G29" s="19">
        <f>($B$15-D29*E29+D29*(1+C29)*E29)/F29</f>
        <v/>
      </c>
      <c r="H29" s="21">
        <f>(G29-$B$15)*100</f>
        <v/>
      </c>
    </row>
    <row r="30">
      <c r="A30" s="4" t="inlineStr">
        <is>
          <t>D6_MINUS10</t>
        </is>
      </c>
      <c r="B30" s="4" t="inlineStr">
        <is>
          <t>D6</t>
        </is>
      </c>
      <c r="C30" s="18" t="n">
        <v>-0.1</v>
      </c>
      <c r="D30" s="19">
        <f>INDEX($C$5:$C$13,MATCH(B30,$A$5:$A$13,0))</f>
        <v/>
      </c>
      <c r="E30" s="19">
        <f>INDEX($E$5:$E$13,MATCH(B30,$A$5:$A$13,0))</f>
        <v/>
      </c>
      <c r="F30" s="12">
        <f>1+D30*C30</f>
        <v/>
      </c>
      <c r="G30" s="19">
        <f>($B$15-D30*E30+D30*(1+C30)*E30)/F30</f>
        <v/>
      </c>
      <c r="H30" s="21">
        <f>(G30-$B$15)*100</f>
        <v/>
      </c>
    </row>
    <row r="31">
      <c r="A31" s="4" t="inlineStr">
        <is>
          <t>D6_PLUS10</t>
        </is>
      </c>
      <c r="B31" s="4" t="inlineStr">
        <is>
          <t>D6</t>
        </is>
      </c>
      <c r="C31" s="18" t="n">
        <v>0.1</v>
      </c>
      <c r="D31" s="19">
        <f>INDEX($C$5:$C$13,MATCH(B31,$A$5:$A$13,0))</f>
        <v/>
      </c>
      <c r="E31" s="19">
        <f>INDEX($E$5:$E$13,MATCH(B31,$A$5:$A$13,0))</f>
        <v/>
      </c>
      <c r="F31" s="12">
        <f>1+D31*C31</f>
        <v/>
      </c>
      <c r="G31" s="19">
        <f>($B$15-D31*E31+D31*(1+C31)*E31)/F31</f>
        <v/>
      </c>
      <c r="H31" s="21">
        <f>(G31-$B$15)*100</f>
        <v/>
      </c>
    </row>
    <row r="32">
      <c r="A32" s="4" t="inlineStr">
        <is>
          <t>D7_MINUS10</t>
        </is>
      </c>
      <c r="B32" s="4" t="inlineStr">
        <is>
          <t>D7</t>
        </is>
      </c>
      <c r="C32" s="18" t="n">
        <v>-0.1</v>
      </c>
      <c r="D32" s="19">
        <f>INDEX($C$5:$C$13,MATCH(B32,$A$5:$A$13,0))</f>
        <v/>
      </c>
      <c r="E32" s="19">
        <f>INDEX($E$5:$E$13,MATCH(B32,$A$5:$A$13,0))</f>
        <v/>
      </c>
      <c r="F32" s="12">
        <f>1+D32*C32</f>
        <v/>
      </c>
      <c r="G32" s="19">
        <f>($B$15-D32*E32+D32*(1+C32)*E32)/F32</f>
        <v/>
      </c>
      <c r="H32" s="21">
        <f>(G32-$B$15)*100</f>
        <v/>
      </c>
    </row>
    <row r="33">
      <c r="A33" s="4" t="inlineStr">
        <is>
          <t>D7_PLUS10</t>
        </is>
      </c>
      <c r="B33" s="4" t="inlineStr">
        <is>
          <t>D7</t>
        </is>
      </c>
      <c r="C33" s="18" t="n">
        <v>0.1</v>
      </c>
      <c r="D33" s="19">
        <f>INDEX($C$5:$C$13,MATCH(B33,$A$5:$A$13,0))</f>
        <v/>
      </c>
      <c r="E33" s="19">
        <f>INDEX($E$5:$E$13,MATCH(B33,$A$5:$A$13,0))</f>
        <v/>
      </c>
      <c r="F33" s="12">
        <f>1+D33*C33</f>
        <v/>
      </c>
      <c r="G33" s="19">
        <f>($B$15-D33*E33+D33*(1+C33)*E33)/F33</f>
        <v/>
      </c>
      <c r="H33" s="21">
        <f>(G33-$B$15)*100</f>
        <v/>
      </c>
    </row>
    <row r="34">
      <c r="A34" s="4" t="inlineStr">
        <is>
          <t>D8_MINUS10</t>
        </is>
      </c>
      <c r="B34" s="4" t="inlineStr">
        <is>
          <t>D8</t>
        </is>
      </c>
      <c r="C34" s="18" t="n">
        <v>-0.1</v>
      </c>
      <c r="D34" s="19">
        <f>INDEX($C$5:$C$13,MATCH(B34,$A$5:$A$13,0))</f>
        <v/>
      </c>
      <c r="E34" s="19">
        <f>INDEX($E$5:$E$13,MATCH(B34,$A$5:$A$13,0))</f>
        <v/>
      </c>
      <c r="F34" s="12">
        <f>1+D34*C34</f>
        <v/>
      </c>
      <c r="G34" s="19">
        <f>($B$15-D34*E34+D34*(1+C34)*E34)/F34</f>
        <v/>
      </c>
      <c r="H34" s="21">
        <f>(G34-$B$15)*100</f>
        <v/>
      </c>
    </row>
    <row r="35">
      <c r="A35" s="4" t="inlineStr">
        <is>
          <t>D8_PLUS10</t>
        </is>
      </c>
      <c r="B35" s="4" t="inlineStr">
        <is>
          <t>D8</t>
        </is>
      </c>
      <c r="C35" s="18" t="n">
        <v>0.1</v>
      </c>
      <c r="D35" s="19">
        <f>INDEX($C$5:$C$13,MATCH(B35,$A$5:$A$13,0))</f>
        <v/>
      </c>
      <c r="E35" s="19">
        <f>INDEX($E$5:$E$13,MATCH(B35,$A$5:$A$13,0))</f>
        <v/>
      </c>
      <c r="F35" s="12">
        <f>1+D35*C35</f>
        <v/>
      </c>
      <c r="G35" s="19">
        <f>($B$15-D35*E35+D35*(1+C35)*E35)/F35</f>
        <v/>
      </c>
      <c r="H35" s="21">
        <f>(G35-$B$15)*100</f>
        <v/>
      </c>
    </row>
    <row r="36">
      <c r="A36" s="4" t="inlineStr">
        <is>
          <t>D9_MINUS10</t>
        </is>
      </c>
      <c r="B36" s="4" t="inlineStr">
        <is>
          <t>D9</t>
        </is>
      </c>
      <c r="C36" s="18" t="n">
        <v>-0.1</v>
      </c>
      <c r="D36" s="19">
        <f>INDEX($C$5:$C$13,MATCH(B36,$A$5:$A$13,0))</f>
        <v/>
      </c>
      <c r="E36" s="19">
        <f>INDEX($E$5:$E$13,MATCH(B36,$A$5:$A$13,0))</f>
        <v/>
      </c>
      <c r="F36" s="12">
        <f>1+D36*C36</f>
        <v/>
      </c>
      <c r="G36" s="19">
        <f>($B$15-D36*E36+D36*(1+C36)*E36)/F36</f>
        <v/>
      </c>
      <c r="H36" s="21">
        <f>(G36-$B$15)*100</f>
        <v/>
      </c>
    </row>
    <row r="37">
      <c r="A37" s="4" t="inlineStr">
        <is>
          <t>D9_PLUS10</t>
        </is>
      </c>
      <c r="B37" s="4" t="inlineStr">
        <is>
          <t>D9</t>
        </is>
      </c>
      <c r="C37" s="18" t="n">
        <v>0.1</v>
      </c>
      <c r="D37" s="19">
        <f>INDEX($C$5:$C$13,MATCH(B37,$A$5:$A$13,0))</f>
        <v/>
      </c>
      <c r="E37" s="19">
        <f>INDEX($E$5:$E$13,MATCH(B37,$A$5:$A$13,0))</f>
        <v/>
      </c>
      <c r="F37" s="12">
        <f>1+D37*C37</f>
        <v/>
      </c>
      <c r="G37" s="19">
        <f>($B$15-D37*E37+D37*(1+C37)*E37)/F37</f>
        <v/>
      </c>
      <c r="H37" s="21">
        <f>(G37-$B$15)*100</f>
        <v/>
      </c>
    </row>
    <row r="38">
      <c r="A38" s="4" t="inlineStr">
        <is>
          <t>D1_MINUS20</t>
        </is>
      </c>
      <c r="B38" s="4" t="inlineStr">
        <is>
          <t>D1</t>
        </is>
      </c>
      <c r="C38" s="18" t="n">
        <v>-0.2</v>
      </c>
      <c r="D38" s="19">
        <f>INDEX($C$5:$C$13,MATCH(B38,$A$5:$A$13,0))</f>
        <v/>
      </c>
      <c r="E38" s="19">
        <f>INDEX($E$5:$E$13,MATCH(B38,$A$5:$A$13,0))</f>
        <v/>
      </c>
      <c r="F38" s="12">
        <f>1+D38*C38</f>
        <v/>
      </c>
      <c r="G38" s="19">
        <f>($B$15-D38*E38+D38*(1+C38)*E38)/F38</f>
        <v/>
      </c>
      <c r="H38" s="21">
        <f>(G38-$B$15)*100</f>
        <v/>
      </c>
    </row>
    <row r="39">
      <c r="A39" s="4" t="inlineStr">
        <is>
          <t>D1_PLUS20</t>
        </is>
      </c>
      <c r="B39" s="4" t="inlineStr">
        <is>
          <t>D1</t>
        </is>
      </c>
      <c r="C39" s="18" t="n">
        <v>0.2</v>
      </c>
      <c r="D39" s="19">
        <f>INDEX($C$5:$C$13,MATCH(B39,$A$5:$A$13,0))</f>
        <v/>
      </c>
      <c r="E39" s="19">
        <f>INDEX($E$5:$E$13,MATCH(B39,$A$5:$A$13,0))</f>
        <v/>
      </c>
      <c r="F39" s="12">
        <f>1+D39*C39</f>
        <v/>
      </c>
      <c r="G39" s="19">
        <f>($B$15-D39*E39+D39*(1+C39)*E39)/F39</f>
        <v/>
      </c>
      <c r="H39" s="21">
        <f>(G39-$B$15)*100</f>
        <v/>
      </c>
    </row>
    <row r="40">
      <c r="A40" s="4" t="inlineStr">
        <is>
          <t>D2_MINUS20</t>
        </is>
      </c>
      <c r="B40" s="4" t="inlineStr">
        <is>
          <t>D2</t>
        </is>
      </c>
      <c r="C40" s="18" t="n">
        <v>-0.2</v>
      </c>
      <c r="D40" s="19">
        <f>INDEX($C$5:$C$13,MATCH(B40,$A$5:$A$13,0))</f>
        <v/>
      </c>
      <c r="E40" s="19">
        <f>INDEX($E$5:$E$13,MATCH(B40,$A$5:$A$13,0))</f>
        <v/>
      </c>
      <c r="F40" s="12">
        <f>1+D40*C40</f>
        <v/>
      </c>
      <c r="G40" s="19">
        <f>($B$15-D40*E40+D40*(1+C40)*E40)/F40</f>
        <v/>
      </c>
      <c r="H40" s="21">
        <f>(G40-$B$15)*100</f>
        <v/>
      </c>
    </row>
    <row r="41">
      <c r="A41" s="4" t="inlineStr">
        <is>
          <t>D2_PLUS20</t>
        </is>
      </c>
      <c r="B41" s="4" t="inlineStr">
        <is>
          <t>D2</t>
        </is>
      </c>
      <c r="C41" s="18" t="n">
        <v>0.2</v>
      </c>
      <c r="D41" s="19">
        <f>INDEX($C$5:$C$13,MATCH(B41,$A$5:$A$13,0))</f>
        <v/>
      </c>
      <c r="E41" s="19">
        <f>INDEX($E$5:$E$13,MATCH(B41,$A$5:$A$13,0))</f>
        <v/>
      </c>
      <c r="F41" s="12">
        <f>1+D41*C41</f>
        <v/>
      </c>
      <c r="G41" s="19">
        <f>($B$15-D41*E41+D41*(1+C41)*E41)/F41</f>
        <v/>
      </c>
      <c r="H41" s="21">
        <f>(G41-$B$15)*100</f>
        <v/>
      </c>
    </row>
    <row r="42">
      <c r="A42" s="4" t="inlineStr">
        <is>
          <t>D3_MINUS20</t>
        </is>
      </c>
      <c r="B42" s="4" t="inlineStr">
        <is>
          <t>D3</t>
        </is>
      </c>
      <c r="C42" s="18" t="n">
        <v>-0.2</v>
      </c>
      <c r="D42" s="19">
        <f>INDEX($C$5:$C$13,MATCH(B42,$A$5:$A$13,0))</f>
        <v/>
      </c>
      <c r="E42" s="19">
        <f>INDEX($E$5:$E$13,MATCH(B42,$A$5:$A$13,0))</f>
        <v/>
      </c>
      <c r="F42" s="12">
        <f>1+D42*C42</f>
        <v/>
      </c>
      <c r="G42" s="19">
        <f>($B$15-D42*E42+D42*(1+C42)*E42)/F42</f>
        <v/>
      </c>
      <c r="H42" s="21">
        <f>(G42-$B$15)*100</f>
        <v/>
      </c>
    </row>
    <row r="43">
      <c r="A43" s="4" t="inlineStr">
        <is>
          <t>D3_PLUS20</t>
        </is>
      </c>
      <c r="B43" s="4" t="inlineStr">
        <is>
          <t>D3</t>
        </is>
      </c>
      <c r="C43" s="18" t="n">
        <v>0.2</v>
      </c>
      <c r="D43" s="19">
        <f>INDEX($C$5:$C$13,MATCH(B43,$A$5:$A$13,0))</f>
        <v/>
      </c>
      <c r="E43" s="19">
        <f>INDEX($E$5:$E$13,MATCH(B43,$A$5:$A$13,0))</f>
        <v/>
      </c>
      <c r="F43" s="12">
        <f>1+D43*C43</f>
        <v/>
      </c>
      <c r="G43" s="19">
        <f>($B$15-D43*E43+D43*(1+C43)*E43)/F43</f>
        <v/>
      </c>
      <c r="H43" s="21">
        <f>(G43-$B$15)*100</f>
        <v/>
      </c>
    </row>
    <row r="44">
      <c r="A44" s="4" t="inlineStr">
        <is>
          <t>D4_MINUS20</t>
        </is>
      </c>
      <c r="B44" s="4" t="inlineStr">
        <is>
          <t>D4</t>
        </is>
      </c>
      <c r="C44" s="18" t="n">
        <v>-0.2</v>
      </c>
      <c r="D44" s="19">
        <f>INDEX($C$5:$C$13,MATCH(B44,$A$5:$A$13,0))</f>
        <v/>
      </c>
      <c r="E44" s="19">
        <f>INDEX($E$5:$E$13,MATCH(B44,$A$5:$A$13,0))</f>
        <v/>
      </c>
      <c r="F44" s="12">
        <f>1+D44*C44</f>
        <v/>
      </c>
      <c r="G44" s="19">
        <f>($B$15-D44*E44+D44*(1+C44)*E44)/F44</f>
        <v/>
      </c>
      <c r="H44" s="21">
        <f>(G44-$B$15)*100</f>
        <v/>
      </c>
    </row>
    <row r="45">
      <c r="A45" s="4" t="inlineStr">
        <is>
          <t>D4_PLUS20</t>
        </is>
      </c>
      <c r="B45" s="4" t="inlineStr">
        <is>
          <t>D4</t>
        </is>
      </c>
      <c r="C45" s="18" t="n">
        <v>0.2</v>
      </c>
      <c r="D45" s="19">
        <f>INDEX($C$5:$C$13,MATCH(B45,$A$5:$A$13,0))</f>
        <v/>
      </c>
      <c r="E45" s="19">
        <f>INDEX($E$5:$E$13,MATCH(B45,$A$5:$A$13,0))</f>
        <v/>
      </c>
      <c r="F45" s="12">
        <f>1+D45*C45</f>
        <v/>
      </c>
      <c r="G45" s="19">
        <f>($B$15-D45*E45+D45*(1+C45)*E45)/F45</f>
        <v/>
      </c>
      <c r="H45" s="21">
        <f>(G45-$B$15)*100</f>
        <v/>
      </c>
    </row>
    <row r="46">
      <c r="A46" s="4" t="inlineStr">
        <is>
          <t>D5_MINUS20</t>
        </is>
      </c>
      <c r="B46" s="4" t="inlineStr">
        <is>
          <t>D5</t>
        </is>
      </c>
      <c r="C46" s="18" t="n">
        <v>-0.2</v>
      </c>
      <c r="D46" s="19">
        <f>INDEX($C$5:$C$13,MATCH(B46,$A$5:$A$13,0))</f>
        <v/>
      </c>
      <c r="E46" s="19">
        <f>INDEX($E$5:$E$13,MATCH(B46,$A$5:$A$13,0))</f>
        <v/>
      </c>
      <c r="F46" s="12">
        <f>1+D46*C46</f>
        <v/>
      </c>
      <c r="G46" s="19">
        <f>($B$15-D46*E46+D46*(1+C46)*E46)/F46</f>
        <v/>
      </c>
      <c r="H46" s="21">
        <f>(G46-$B$15)*100</f>
        <v/>
      </c>
    </row>
    <row r="47">
      <c r="A47" s="4" t="inlineStr">
        <is>
          <t>D5_PLUS20</t>
        </is>
      </c>
      <c r="B47" s="4" t="inlineStr">
        <is>
          <t>D5</t>
        </is>
      </c>
      <c r="C47" s="18" t="n">
        <v>0.2</v>
      </c>
      <c r="D47" s="19">
        <f>INDEX($C$5:$C$13,MATCH(B47,$A$5:$A$13,0))</f>
        <v/>
      </c>
      <c r="E47" s="19">
        <f>INDEX($E$5:$E$13,MATCH(B47,$A$5:$A$13,0))</f>
        <v/>
      </c>
      <c r="F47" s="12">
        <f>1+D47*C47</f>
        <v/>
      </c>
      <c r="G47" s="19">
        <f>($B$15-D47*E47+D47*(1+C47)*E47)/F47</f>
        <v/>
      </c>
      <c r="H47" s="21">
        <f>(G47-$B$15)*100</f>
        <v/>
      </c>
    </row>
    <row r="48">
      <c r="A48" s="4" t="inlineStr">
        <is>
          <t>D6_MINUS20</t>
        </is>
      </c>
      <c r="B48" s="4" t="inlineStr">
        <is>
          <t>D6</t>
        </is>
      </c>
      <c r="C48" s="18" t="n">
        <v>-0.2</v>
      </c>
      <c r="D48" s="19">
        <f>INDEX($C$5:$C$13,MATCH(B48,$A$5:$A$13,0))</f>
        <v/>
      </c>
      <c r="E48" s="19">
        <f>INDEX($E$5:$E$13,MATCH(B48,$A$5:$A$13,0))</f>
        <v/>
      </c>
      <c r="F48" s="12">
        <f>1+D48*C48</f>
        <v/>
      </c>
      <c r="G48" s="19">
        <f>($B$15-D48*E48+D48*(1+C48)*E48)/F48</f>
        <v/>
      </c>
      <c r="H48" s="21">
        <f>(G48-$B$15)*100</f>
        <v/>
      </c>
    </row>
    <row r="49">
      <c r="A49" s="4" t="inlineStr">
        <is>
          <t>D6_PLUS20</t>
        </is>
      </c>
      <c r="B49" s="4" t="inlineStr">
        <is>
          <t>D6</t>
        </is>
      </c>
      <c r="C49" s="18" t="n">
        <v>0.2</v>
      </c>
      <c r="D49" s="19">
        <f>INDEX($C$5:$C$13,MATCH(B49,$A$5:$A$13,0))</f>
        <v/>
      </c>
      <c r="E49" s="19">
        <f>INDEX($E$5:$E$13,MATCH(B49,$A$5:$A$13,0))</f>
        <v/>
      </c>
      <c r="F49" s="12">
        <f>1+D49*C49</f>
        <v/>
      </c>
      <c r="G49" s="19">
        <f>($B$15-D49*E49+D49*(1+C49)*E49)/F49</f>
        <v/>
      </c>
      <c r="H49" s="21">
        <f>(G49-$B$15)*100</f>
        <v/>
      </c>
    </row>
    <row r="50">
      <c r="A50" s="4" t="inlineStr">
        <is>
          <t>D7_MINUS20</t>
        </is>
      </c>
      <c r="B50" s="4" t="inlineStr">
        <is>
          <t>D7</t>
        </is>
      </c>
      <c r="C50" s="18" t="n">
        <v>-0.2</v>
      </c>
      <c r="D50" s="19">
        <f>INDEX($C$5:$C$13,MATCH(B50,$A$5:$A$13,0))</f>
        <v/>
      </c>
      <c r="E50" s="19">
        <f>INDEX($E$5:$E$13,MATCH(B50,$A$5:$A$13,0))</f>
        <v/>
      </c>
      <c r="F50" s="12">
        <f>1+D50*C50</f>
        <v/>
      </c>
      <c r="G50" s="19">
        <f>($B$15-D50*E50+D50*(1+C50)*E50)/F50</f>
        <v/>
      </c>
      <c r="H50" s="21">
        <f>(G50-$B$15)*100</f>
        <v/>
      </c>
    </row>
    <row r="51">
      <c r="A51" s="4" t="inlineStr">
        <is>
          <t>D7_PLUS20</t>
        </is>
      </c>
      <c r="B51" s="4" t="inlineStr">
        <is>
          <t>D7</t>
        </is>
      </c>
      <c r="C51" s="18" t="n">
        <v>0.2</v>
      </c>
      <c r="D51" s="19">
        <f>INDEX($C$5:$C$13,MATCH(B51,$A$5:$A$13,0))</f>
        <v/>
      </c>
      <c r="E51" s="19">
        <f>INDEX($E$5:$E$13,MATCH(B51,$A$5:$A$13,0))</f>
        <v/>
      </c>
      <c r="F51" s="12">
        <f>1+D51*C51</f>
        <v/>
      </c>
      <c r="G51" s="19">
        <f>($B$15-D51*E51+D51*(1+C51)*E51)/F51</f>
        <v/>
      </c>
      <c r="H51" s="21">
        <f>(G51-$B$15)*100</f>
        <v/>
      </c>
    </row>
    <row r="52">
      <c r="A52" s="4" t="inlineStr">
        <is>
          <t>D8_MINUS20</t>
        </is>
      </c>
      <c r="B52" s="4" t="inlineStr">
        <is>
          <t>D8</t>
        </is>
      </c>
      <c r="C52" s="18" t="n">
        <v>-0.2</v>
      </c>
      <c r="D52" s="19">
        <f>INDEX($C$5:$C$13,MATCH(B52,$A$5:$A$13,0))</f>
        <v/>
      </c>
      <c r="E52" s="19">
        <f>INDEX($E$5:$E$13,MATCH(B52,$A$5:$A$13,0))</f>
        <v/>
      </c>
      <c r="F52" s="12">
        <f>1+D52*C52</f>
        <v/>
      </c>
      <c r="G52" s="19">
        <f>($B$15-D52*E52+D52*(1+C52)*E52)/F52</f>
        <v/>
      </c>
      <c r="H52" s="21">
        <f>(G52-$B$15)*100</f>
        <v/>
      </c>
    </row>
    <row r="53">
      <c r="A53" s="4" t="inlineStr">
        <is>
          <t>D8_PLUS20</t>
        </is>
      </c>
      <c r="B53" s="4" t="inlineStr">
        <is>
          <t>D8</t>
        </is>
      </c>
      <c r="C53" s="18" t="n">
        <v>0.2</v>
      </c>
      <c r="D53" s="19">
        <f>INDEX($C$5:$C$13,MATCH(B53,$A$5:$A$13,0))</f>
        <v/>
      </c>
      <c r="E53" s="19">
        <f>INDEX($E$5:$E$13,MATCH(B53,$A$5:$A$13,0))</f>
        <v/>
      </c>
      <c r="F53" s="12">
        <f>1+D53*C53</f>
        <v/>
      </c>
      <c r="G53" s="19">
        <f>($B$15-D53*E53+D53*(1+C53)*E53)/F53</f>
        <v/>
      </c>
      <c r="H53" s="21">
        <f>(G53-$B$15)*100</f>
        <v/>
      </c>
    </row>
    <row r="54">
      <c r="A54" s="4" t="inlineStr">
        <is>
          <t>D9_MINUS20</t>
        </is>
      </c>
      <c r="B54" s="4" t="inlineStr">
        <is>
          <t>D9</t>
        </is>
      </c>
      <c r="C54" s="18" t="n">
        <v>-0.2</v>
      </c>
      <c r="D54" s="19">
        <f>INDEX($C$5:$C$13,MATCH(B54,$A$5:$A$13,0))</f>
        <v/>
      </c>
      <c r="E54" s="19">
        <f>INDEX($E$5:$E$13,MATCH(B54,$A$5:$A$13,0))</f>
        <v/>
      </c>
      <c r="F54" s="12">
        <f>1+D54*C54</f>
        <v/>
      </c>
      <c r="G54" s="19">
        <f>($B$15-D54*E54+D54*(1+C54)*E54)/F54</f>
        <v/>
      </c>
      <c r="H54" s="21">
        <f>(G54-$B$15)*100</f>
        <v/>
      </c>
    </row>
    <row r="55">
      <c r="A55" s="4" t="inlineStr">
        <is>
          <t>D9_PLUS20</t>
        </is>
      </c>
      <c r="B55" s="4" t="inlineStr">
        <is>
          <t>D9</t>
        </is>
      </c>
      <c r="C55" s="18" t="n">
        <v>0.2</v>
      </c>
      <c r="D55" s="19">
        <f>INDEX($C$5:$C$13,MATCH(B55,$A$5:$A$13,0))</f>
        <v/>
      </c>
      <c r="E55" s="19">
        <f>INDEX($E$5:$E$13,MATCH(B55,$A$5:$A$13,0))</f>
        <v/>
      </c>
      <c r="F55" s="12">
        <f>1+D55*C55</f>
        <v/>
      </c>
      <c r="G55" s="19">
        <f>($B$15-D55*E55+D55*(1+C55)*E55)/F55</f>
        <v/>
      </c>
      <c r="H55" s="21">
        <f>(G55-$B$15)*100</f>
        <v/>
      </c>
    </row>
    <row r="57">
      <c r="A57" s="4" t="inlineStr">
        <is>
          <t>OAT ±10% range</t>
        </is>
      </c>
      <c r="B57" s="19">
        <f>MIN(G20:G37)</f>
        <v/>
      </c>
      <c r="C57" s="19">
        <f>MAX(G20:G37)</f>
        <v/>
      </c>
    </row>
    <row r="58">
      <c r="A58" s="4" t="inlineStr">
        <is>
          <t>OAT ±20% range</t>
        </is>
      </c>
      <c r="B58" s="19">
        <f>MIN(G38:G55)</f>
        <v/>
      </c>
      <c r="C58" s="19">
        <f>MAX(G38:G55)</f>
        <v/>
      </c>
    </row>
    <row r="61">
      <c r="A61" s="11" t="inlineStr">
        <is>
          <t>Evidence-access scenarios (capacity only; no performance simulation)</t>
        </is>
      </c>
    </row>
    <row r="62" ht="32" customHeight="1">
      <c r="A62" s="3" t="inlineStr">
        <is>
          <t>Scenario</t>
        </is>
      </c>
      <c r="B62" s="3" t="inlineStr">
        <is>
          <t>Evidence-access premise</t>
        </is>
      </c>
      <c r="C62" s="3" t="inlineStr">
        <is>
          <t>Potential_Eligible_Indicators</t>
        </is>
      </c>
      <c r="D62" s="3" t="inlineStr">
        <is>
          <t>Count_Coverage</t>
        </is>
      </c>
      <c r="E62" s="3" t="inlineStr">
        <is>
          <t>Potential_Eligible_Locked_Weight</t>
        </is>
      </c>
      <c r="F62" s="3" t="inlineStr">
        <is>
          <t>Critical_Gates_Resolved</t>
        </is>
      </c>
      <c r="G62" s="3" t="inlineStr">
        <is>
          <t>Gate_Coverage</t>
        </is>
      </c>
      <c r="H62" s="3" t="inlineStr">
        <is>
          <t>Complete_Project_HRWHPI</t>
        </is>
      </c>
    </row>
    <row r="63">
      <c r="A63" s="4" t="inlineStr">
        <is>
          <t>S0 — Current verified baseline</t>
        </is>
      </c>
      <c r="B63" s="4" t="inlineStr">
        <is>
          <t>Current evidence rules; no indicator is final-score eligible.</t>
        </is>
      </c>
      <c r="C63" s="7">
        <f>COUNTIF(MAYO_EVIDENCE!$I$5:$I$76,"YES")</f>
        <v/>
      </c>
      <c r="D63" s="19">
        <f>C63/72</f>
        <v/>
      </c>
      <c r="E63" s="19">
        <f>SUMIFS(MAYO_EVIDENCE!$D$5:$D$76,MAYO_EVIDENCE!$I$5:$I$76,"YES")</f>
        <v/>
      </c>
      <c r="F63" s="7">
        <f>COUNTIFS(MAYO_EVIDENCE!$C$5:$C$76,"Critical Gate",MAYO_EVIDENCE!$J$5:$J$76,"PASS")+COUNTIFS(MAYO_EVIDENCE!$C$5:$C$76,"Critical Gate",MAYO_EVIDENCE!$J$5:$J$76,"FAIL")</f>
        <v/>
      </c>
      <c r="G63" s="19">
        <f>F63/27</f>
        <v/>
      </c>
      <c r="H63" s="20" t="inlineStr">
        <is>
          <t>WITHHELD</t>
        </is>
      </c>
    </row>
    <row r="64">
      <c r="A64" s="4" t="inlineStr">
        <is>
          <t>S1 — Verify current contextual set</t>
        </is>
      </c>
      <c r="B64" s="4" t="inlineStr">
        <is>
          <t>All currently contextual indicators become sufficient and benchmark-locked.</t>
        </is>
      </c>
      <c r="C64" s="7">
        <f>COUNTIF(MAYO_EVIDENCE!$H$5:$H$76,"YES")</f>
        <v/>
      </c>
      <c r="D64" s="19">
        <f>C64/72</f>
        <v/>
      </c>
      <c r="E64" s="19">
        <f>SUMIFS(MAYO_EVIDENCE!$D$5:$D$76,MAYO_EVIDENCE!$H$5:$H$76,"YES")</f>
        <v/>
      </c>
      <c r="F64" s="7">
        <f>COUNTIFS(MAYO_EVIDENCE!$C$5:$C$76,"Critical Gate",MAYO_EVIDENCE!$H$5:$H$76,"YES")</f>
        <v/>
      </c>
      <c r="G64" s="19">
        <f>F64/27</f>
        <v/>
      </c>
      <c r="H64" s="20" t="inlineStr">
        <is>
          <t>WITHHELD</t>
        </is>
      </c>
    </row>
    <row r="65">
      <c r="A65" s="4" t="inlineStr">
        <is>
          <t>S2 — S1 + all Critical Gates</t>
        </is>
      </c>
      <c r="B65" s="4" t="inlineStr">
        <is>
          <t>All Critical Gates become evidence-resolved, plus the contextual set.</t>
        </is>
      </c>
      <c r="C65" s="7">
        <f>COUNTIF(MAYO_EVIDENCE!$H$5:$H$76,"YES")+COUNTIFS(MAYO_EVIDENCE!$C$5:$C$76,"Critical Gate",MAYO_EVIDENCE!$H$5:$H$76,"NO")</f>
        <v/>
      </c>
      <c r="D65" s="19">
        <f>C65/72</f>
        <v/>
      </c>
      <c r="E65" s="19">
        <f>SUMIFS(MAYO_EVIDENCE!$D$5:$D$76,MAYO_EVIDENCE!$H$5:$H$76,"YES")+SUMIFS(MAYO_EVIDENCE!$D$5:$D$76,MAYO_EVIDENCE!$C$5:$C$76,"Critical Gate",MAYO_EVIDENCE!$H$5:$H$76,"NO")</f>
        <v/>
      </c>
      <c r="F65" s="7">
        <f>COUNTIF(MAYO_EVIDENCE!$C$5:$C$76,"Critical Gate")</f>
        <v/>
      </c>
      <c r="G65" s="19">
        <f>F65/27</f>
        <v/>
      </c>
      <c r="H65" s="20" t="inlineStr">
        <is>
          <t>WITHHELD</t>
        </is>
      </c>
    </row>
    <row r="66">
      <c r="A66" s="4" t="inlineStr">
        <is>
          <t>S3 — S2 + all Mandatory</t>
        </is>
      </c>
      <c r="B66" s="4" t="inlineStr">
        <is>
          <t>Critical Gate and Mandatory indicators become evidence-resolved, plus contextual Performance/Enhancement items.</t>
        </is>
      </c>
      <c r="C66" s="7">
        <f>COUNTIF(MAYO_EVIDENCE!$H$5:$H$76,"YES")+COUNTIFS(MAYO_EVIDENCE!$C$5:$C$76,"Critical Gate",MAYO_EVIDENCE!$H$5:$H$76,"NO")+COUNTIFS(MAYO_EVIDENCE!$C$5:$C$76,"Mandatory",MAYO_EVIDENCE!$H$5:$H$76,"NO")</f>
        <v/>
      </c>
      <c r="D66" s="19">
        <f>C66/72</f>
        <v/>
      </c>
      <c r="E66" s="19">
        <f>SUMIFS(MAYO_EVIDENCE!$D$5:$D$76,MAYO_EVIDENCE!$H$5:$H$76,"YES")+SUMIFS(MAYO_EVIDENCE!$D$5:$D$76,MAYO_EVIDENCE!$C$5:$C$76,"Critical Gate",MAYO_EVIDENCE!$H$5:$H$76,"NO")+SUMIFS(MAYO_EVIDENCE!$D$5:$D$76,MAYO_EVIDENCE!$C$5:$C$76,"Mandatory",MAYO_EVIDENCE!$H$5:$H$76,"NO")</f>
        <v/>
      </c>
      <c r="F66" s="7">
        <f>COUNTIF(MAYO_EVIDENCE!$C$5:$C$76,"Critical Gate")</f>
        <v/>
      </c>
      <c r="G66" s="19">
        <f>F66/27</f>
        <v/>
      </c>
      <c r="H66" s="20" t="inlineStr">
        <is>
          <t>WITHHELD</t>
        </is>
      </c>
    </row>
    <row r="67">
      <c r="A67" s="4" t="inlineStr">
        <is>
          <t>S4 — Full evidence availability</t>
        </is>
      </c>
      <c r="B67" s="4" t="inlineStr">
        <is>
          <t>All 72 indicators become evidence-resolved; no performance score is simulated.</t>
        </is>
      </c>
      <c r="C67" s="7">
        <f>COUNTA(MAYO_EVIDENCE!$A$5:$A$76)</f>
        <v/>
      </c>
      <c r="D67" s="19">
        <f>C67/72</f>
        <v/>
      </c>
      <c r="E67" s="19">
        <f>SUM(MAYO_EVIDENCE!$D$5:$D$76)</f>
        <v/>
      </c>
      <c r="F67" s="7">
        <f>COUNTIF(MAYO_EVIDENCE!$C$5:$C$76,"Critical Gate")</f>
        <v/>
      </c>
      <c r="G67" s="19">
        <f>F67/27</f>
        <v/>
      </c>
      <c r="H67" s="20" t="inlineStr">
        <is>
          <t>WITHHELD</t>
        </is>
      </c>
    </row>
    <row r="69" ht="32" customHeight="1">
      <c r="A69" s="3" t="inlineStr">
        <is>
          <t>Safeguard</t>
        </is>
      </c>
      <c r="B69" s="3" t="inlineStr">
        <is>
          <t>Status</t>
        </is>
      </c>
    </row>
    <row r="70">
      <c r="A70" s="4" t="inlineStr">
        <is>
          <t>Scenarios quantify evidence availability, not project performance.</t>
        </is>
      </c>
      <c r="B70" s="7" t="inlineStr">
        <is>
          <t>PASS</t>
        </is>
      </c>
    </row>
    <row r="71">
      <c r="A71" s="4" t="inlineStr">
        <is>
          <t>No missing Raw Score is converted to 0.</t>
        </is>
      </c>
      <c r="B71" s="7" t="inlineStr">
        <is>
          <t>PASS</t>
        </is>
      </c>
    </row>
    <row r="72">
      <c r="A72" s="4" t="inlineStr">
        <is>
          <t>CAL-SIM is excluded from real-case evidence.</t>
        </is>
      </c>
      <c r="B72" s="7" t="inlineStr">
        <is>
          <t>PASS</t>
        </is>
      </c>
    </row>
    <row r="73">
      <c r="A73" s="4" t="inlineStr">
        <is>
          <t>Complete-project HRWHPI remains withheld without authentic performance values.</t>
        </is>
      </c>
      <c r="B73" s="7" t="inlineStr">
        <is>
          <t>PASS</t>
        </is>
      </c>
    </row>
  </sheetData>
  <mergeCells count="4">
    <mergeCell ref="A18:H18"/>
    <mergeCell ref="A2:H2"/>
    <mergeCell ref="A61:H61"/>
    <mergeCell ref="A1:H1"/>
  </mergeCells>
  <pageMargins left="0.25" right="0.25" top="0.4" bottom="0.4" header="0.2" footer="0.2"/>
  <pageSetup orientation="landscape" fitToHeight="0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F7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88" customWidth="1" min="4" max="4"/>
    <col width="32" customWidth="1" min="5" max="5"/>
    <col width="17" customWidth="1" min="6" max="6"/>
  </cols>
  <sheetData>
    <row r="1" ht="24" customHeight="1">
      <c r="A1" s="1" t="inlineStr">
        <is>
          <t>HRWHPI Final Rater-Neutral Instrument — 72 Frozen Indicators</t>
        </is>
      </c>
    </row>
    <row r="2">
      <c r="A2" s="2" t="inlineStr">
        <is>
          <t>Frozen wording is reproduced exactly from the deployed V1.2 instrument. Rater-input fields are intentionally omitted from this consolidated supplement.</t>
        </is>
      </c>
    </row>
    <row r="4" ht="32" customHeight="1">
      <c r="A4" s="3" t="inlineStr">
        <is>
          <t>Indicator_ID</t>
        </is>
      </c>
      <c r="B4" s="3" t="inlineStr">
        <is>
          <t>Domain_ID</t>
        </is>
      </c>
      <c r="C4" s="3" t="inlineStr">
        <is>
          <t>Class</t>
        </is>
      </c>
      <c r="D4" s="3" t="inlineStr">
        <is>
          <t>Frozen_Wording</t>
        </is>
      </c>
      <c r="E4" s="3" t="inlineStr">
        <is>
          <t>Scoring_Archetype</t>
        </is>
      </c>
      <c r="F4" s="3" t="inlineStr">
        <is>
          <t>Critical_Gate_Flag</t>
        </is>
      </c>
    </row>
    <row r="5">
      <c r="A5" s="6" t="inlineStr">
        <is>
          <t>V2-REG-01</t>
        </is>
      </c>
      <c r="B5" s="6" t="inlineStr">
        <is>
          <t>D1</t>
        </is>
      </c>
      <c r="C5" s="6" t="inlineStr">
        <is>
          <t>Critical Gate</t>
        </is>
      </c>
      <c r="D5" s="6" t="inlineStr">
        <is>
          <t>يوثق المشروع مسار الترخيص وموافقات الجهة ذات الاختصاص لكل مرحلة، مع حالة كل موافقة والاشتراطات المفتوحة والمانعة.</t>
        </is>
      </c>
      <c r="E5" s="6" t="inlineStr">
        <is>
          <t>Regulatory / gate compliance</t>
        </is>
      </c>
      <c r="F5" s="7">
        <f>IF(C5="Critical Gate","YES","NO")</f>
        <v/>
      </c>
    </row>
    <row r="6">
      <c r="A6" s="6" t="inlineStr">
        <is>
          <t>V2-REG-02</t>
        </is>
      </c>
      <c r="B6" s="6" t="inlineStr">
        <is>
          <t>D1</t>
        </is>
      </c>
      <c r="C6" s="6" t="inlineStr">
        <is>
          <t>Mandatory</t>
        </is>
      </c>
      <c r="D6" s="6" t="inlineStr">
        <is>
          <t>يربط كل مؤشر قابل للامتثال بالمرجع الساري وإصدار الكود والبند أو منهج التحقق والجهة صاحبة الاختصاص.</t>
        </is>
      </c>
      <c r="E6" s="6" t="inlineStr">
        <is>
          <t>Regulatory / gate compliance</t>
        </is>
      </c>
      <c r="F6" s="7">
        <f>IF(C6="Critical Gate","YES","NO")</f>
        <v/>
      </c>
    </row>
    <row r="7">
      <c r="A7" s="6" t="inlineStr">
        <is>
          <t>V2-REG-03</t>
        </is>
      </c>
      <c r="B7" s="6" t="inlineStr">
        <is>
          <t>D1</t>
        </is>
      </c>
      <c r="C7" s="6" t="inlineStr">
        <is>
          <t>Mandatory</t>
        </is>
      </c>
      <c r="D7" s="6" t="inlineStr">
        <is>
          <t>يوثق كل استثناء أو انحراف تنظيمي بمبرر فني وموافقة مكتوبة من الجهة المخولة قبل اعتباره مقبولًا.</t>
        </is>
      </c>
      <c r="E7" s="6" t="inlineStr">
        <is>
          <t>Regulatory / gate compliance</t>
        </is>
      </c>
      <c r="F7" s="7">
        <f>IF(C7="Critical Gate","YES","NO")</f>
        <v/>
      </c>
    </row>
    <row r="8">
      <c r="A8" s="6" t="inlineStr">
        <is>
          <t>V2-REG-04</t>
        </is>
      </c>
      <c r="B8" s="6" t="inlineStr">
        <is>
          <t>D1</t>
        </is>
      </c>
      <c r="C8" s="6" t="inlineStr">
        <is>
          <t>Mandatory</t>
        </is>
      </c>
      <c r="D8" s="6" t="inlineStr">
        <is>
          <t>يميز HRWHPI بوضوح بين التقييم المبدئي قبل الترخيص والامتثال المثبت بعد استلام الوثائق والموافقات الرسمية.</t>
        </is>
      </c>
      <c r="E8" s="6" t="inlineStr">
        <is>
          <t>Regulatory / gate compliance</t>
        </is>
      </c>
      <c r="F8" s="7">
        <f>IF(C8="Critical Gate","YES","NO")</f>
        <v/>
      </c>
    </row>
    <row r="9">
      <c r="A9" s="6" t="inlineStr">
        <is>
          <t>V2-SIT-01</t>
        </is>
      </c>
      <c r="B9" s="6" t="inlineStr">
        <is>
          <t>D1</t>
        </is>
      </c>
      <c r="C9" s="6" t="inlineStr">
        <is>
          <t>Critical Gate</t>
        </is>
      </c>
      <c r="D9" s="6" t="inlineStr">
        <is>
          <t>يثبت المشروع مشروعية الاستعمال والارتفاع والارتدادات ووصول الإطفاء والإسعاف قبل احتساب أي درجة أداء كلية.</t>
        </is>
      </c>
      <c r="E9" s="6" t="inlineStr">
        <is>
          <t>Regulatory / gate compliance</t>
        </is>
      </c>
      <c r="F9" s="7">
        <f>IF(C9="Critical Gate","YES","NO")</f>
        <v/>
      </c>
    </row>
    <row r="10">
      <c r="A10" s="6" t="inlineStr">
        <is>
          <t>V2-SIT-02</t>
        </is>
      </c>
      <c r="B10" s="6" t="inlineStr">
        <is>
          <t>D1</t>
        </is>
      </c>
      <c r="C10" s="6" t="inlineStr">
        <is>
          <t>Critical Gate</t>
        </is>
      </c>
      <c r="D10" s="6" t="inlineStr">
        <is>
          <t>يفصل التصميم الخارجي بقدر الإمكان بين الإسعاف والإطفاء والخدمات والجمهور، ويختبر نقاط التقاطع المتبقية تحت الذروة والطوارئ.</t>
        </is>
      </c>
      <c r="E10" s="6" t="inlineStr">
        <is>
          <t>Process / completeness / readiness</t>
        </is>
      </c>
      <c r="F10" s="7">
        <f>IF(C10="Critical Gate","YES","NO")</f>
        <v/>
      </c>
    </row>
    <row r="11">
      <c r="A11" s="6" t="inlineStr">
        <is>
          <t>V2-SIT-03</t>
        </is>
      </c>
      <c r="B11" s="6" t="inlineStr">
        <is>
          <t>D1</t>
        </is>
      </c>
      <c r="C11" s="6" t="inlineStr">
        <is>
          <t>Critical Gate</t>
        </is>
      </c>
      <c r="D11" s="6" t="inlineStr">
        <is>
          <t>يحدد المشروع تعارضات الموقع وقدرة الكهرباء والمياه والصرف والخدمات الداعمة ويغلق المخاطر المانعة قبل اعتماد الموقع.</t>
        </is>
      </c>
      <c r="E11" s="6" t="inlineStr">
        <is>
          <t>Regulatory / gate compliance</t>
        </is>
      </c>
      <c r="F11" s="7">
        <f>IF(C11="Critical Gate","YES","NO")</f>
        <v/>
      </c>
    </row>
    <row r="12">
      <c r="A12" s="6" t="inlineStr">
        <is>
          <t>V2-SIT-04</t>
        </is>
      </c>
      <c r="B12" s="6" t="inlineStr">
        <is>
          <t>D1</t>
        </is>
      </c>
      <c r="C12" s="6" t="inlineStr">
        <is>
          <t>Performance</t>
        </is>
      </c>
      <c r="D12" s="6" t="inlineStr">
        <is>
          <t>يقاس الوصول الصحي الآمن للمشاة في المناخ الحار بزمن ومسافة المشي والتظليل والراحة الحرارية والفصل عن المركبات وسهولة الحوامل وذوي الإعاقة.</t>
        </is>
      </c>
      <c r="E12" s="6" t="inlineStr">
        <is>
          <t>Quantitative performance</t>
        </is>
      </c>
      <c r="F12" s="7">
        <f>IF(C12="Critical Gate","YES","NO")</f>
        <v/>
      </c>
    </row>
    <row r="13">
      <c r="A13" s="6" t="inlineStr">
        <is>
          <t>V2-SIT-05</t>
        </is>
      </c>
      <c r="B13" s="6" t="inlineStr">
        <is>
          <t>D1</t>
        </is>
      </c>
      <c r="C13" s="6" t="inlineStr">
        <is>
          <t>Performance</t>
        </is>
      </c>
      <c r="D13" s="6" t="inlineStr">
        <is>
          <t>يقاس أداء المواقف والإنزال بزمن الوصول والبحث والانتظار وطول الطابور وأولوية الحوامل وذوي الإعاقة والفصل عن الإسعاف والخدمات.</t>
        </is>
      </c>
      <c r="E13" s="6" t="inlineStr">
        <is>
          <t>Quantitative performance</t>
        </is>
      </c>
      <c r="F13" s="7">
        <f>IF(C13="Critical Gate","YES","NO")</f>
        <v/>
      </c>
    </row>
    <row r="14">
      <c r="A14" s="6" t="inlineStr">
        <is>
          <t>V2-SPA-01</t>
        </is>
      </c>
      <c r="B14" s="6" t="inlineStr">
        <is>
          <t>D2</t>
        </is>
      </c>
      <c r="C14" s="6" t="inlineStr">
        <is>
          <t>Performance</t>
        </is>
      </c>
      <c r="D14" s="6" t="inlineStr">
        <is>
          <t>يثبت المشروع اتجاهًا أو مساحة توسع محمية واحتياطيات بنيوية وخدمية تسمح بالنمو دون الإخلال بالمخارج والنواة والمسارات الحرجة.</t>
        </is>
      </c>
      <c r="E14" s="6" t="inlineStr">
        <is>
          <t>Functional / spatial performance</t>
        </is>
      </c>
      <c r="F14" s="7">
        <f>IF(C14="Critical Gate","YES","NO")</f>
        <v/>
      </c>
    </row>
    <row r="15">
      <c r="A15" s="6" t="inlineStr">
        <is>
          <t>V2-SPA-02</t>
        </is>
      </c>
      <c r="B15" s="6" t="inlineStr">
        <is>
          <t>D2</t>
        </is>
      </c>
      <c r="C15" s="6" t="inlineStr">
        <is>
          <t>Performance</t>
        </is>
      </c>
      <c r="D15" s="6" t="inlineStr">
        <is>
          <t>تثبت مرونة الطابق النموذجي بإمكانية تغيير الوظائف أو زيادة العناية دون أعمال إنشائية كبيرة أو تعطيل شامل.</t>
        </is>
      </c>
      <c r="E15" s="6" t="inlineStr">
        <is>
          <t>Functional / spatial performance</t>
        </is>
      </c>
      <c r="F15" s="7">
        <f>IF(C15="Critical Gate","YES","NO")</f>
        <v/>
      </c>
    </row>
    <row r="16">
      <c r="A16" s="6" t="inlineStr">
        <is>
          <t>V2-SPA-03</t>
        </is>
      </c>
      <c r="B16" s="6" t="inlineStr">
        <is>
          <t>D2</t>
        </is>
      </c>
      <c r="C16" s="6" t="inlineStr">
        <is>
          <t>Performance</t>
        </is>
      </c>
      <c r="D16" s="6" t="inlineStr">
        <is>
          <t>يقيم تأثير النواة وشبكة الأعمدة وارتفاعات الطوابق ومساحة الروافع والفراغات الفنية على المرونة والكفاءة وقابلية إضافة أو تعديل الأنظمة.</t>
        </is>
      </c>
      <c r="E16" s="6" t="inlineStr">
        <is>
          <t>Functional / spatial performance</t>
        </is>
      </c>
      <c r="F16" s="7">
        <f>IF(C16="Critical Gate","YES","NO")</f>
        <v/>
      </c>
    </row>
    <row r="17">
      <c r="A17" s="6" t="inlineStr">
        <is>
          <t>V2-CLN-01</t>
        </is>
      </c>
      <c r="B17" s="6" t="inlineStr">
        <is>
          <t>D2</t>
        </is>
      </c>
      <c r="C17" s="6" t="inlineStr">
        <is>
          <t>Critical Gate</t>
        </is>
      </c>
      <c r="D17" s="6" t="inlineStr">
        <is>
          <t>يقاس زمن الانتقال السريري للمسارات الحرجة مثل LDR–OR–NICU والطوارئ–التصوير/المختبر تحت سيناريوات تشغيل وذروة محددة.</t>
        </is>
      </c>
      <c r="E17" s="6" t="inlineStr">
        <is>
          <t>Functional / spatial performance</t>
        </is>
      </c>
      <c r="F17" s="7">
        <f>IF(C17="Critical Gate","YES","NO")</f>
        <v/>
      </c>
    </row>
    <row r="18">
      <c r="A18" s="6" t="inlineStr">
        <is>
          <t>V2-CLN-02</t>
        </is>
      </c>
      <c r="B18" s="6" t="inlineStr">
        <is>
          <t>D2</t>
        </is>
      </c>
      <c r="C18" s="6" t="inlineStr">
        <is>
          <t>Mandatory</t>
        </is>
      </c>
      <c r="D18" s="6" t="inlineStr">
        <is>
          <t>تثبت العلاقات السريرية الحرجة بمصفوفة علاقات ومسافات ومحاكاة حركة وزمن بدل الاكتفاء بوصف «قريب/بعيد».</t>
        </is>
      </c>
      <c r="E18" s="6" t="inlineStr">
        <is>
          <t>Functional / spatial performance</t>
        </is>
      </c>
      <c r="F18" s="7">
        <f>IF(C18="Critical Gate","YES","NO")</f>
        <v/>
      </c>
    </row>
    <row r="19">
      <c r="A19" s="6" t="inlineStr">
        <is>
          <t>V2-CLN-03</t>
        </is>
      </c>
      <c r="B19" s="6" t="inlineStr">
        <is>
          <t>D2</t>
        </is>
      </c>
      <c r="C19" s="6" t="inlineStr">
        <is>
          <t>Critical Gate</t>
        </is>
      </c>
      <c r="D19" s="6" t="inlineStr">
        <is>
          <t>يقلل التصميم تقاطع الحركة العامة والسريرية والخدمية ويثبت الفصل والتحكم في نقاط العبور والمصاعد المشتركة.</t>
        </is>
      </c>
      <c r="E19" s="6" t="inlineStr">
        <is>
          <t>Functional / spatial performance</t>
        </is>
      </c>
      <c r="F19" s="7">
        <f>IF(C19="Critical Gate","YES","NO")</f>
        <v/>
      </c>
    </row>
    <row r="20">
      <c r="A20" s="6" t="inlineStr">
        <is>
          <t>V2-CLN-04</t>
        </is>
      </c>
      <c r="B20" s="6" t="inlineStr">
        <is>
          <t>D2</t>
        </is>
      </c>
      <c r="C20" s="6" t="inlineStr">
        <is>
          <t>Mandatory</t>
        </is>
      </c>
      <c r="D20" s="6" t="inlineStr">
        <is>
          <t>تقاس الخصوصية وتجربة الأسرة في خدمات النساء والولادة وNICU بخطوط الرؤية وفصل المسارات والتحكم بالدخول وملاءمة وجود الأسرة.</t>
        </is>
      </c>
      <c r="E20" s="6" t="inlineStr">
        <is>
          <t>Functional / spatial performance</t>
        </is>
      </c>
      <c r="F20" s="7">
        <f>IF(C20="Critical Gate","YES","NO")</f>
        <v/>
      </c>
    </row>
    <row r="21">
      <c r="A21" s="6" t="inlineStr">
        <is>
          <t>V2-NIC-01</t>
        </is>
      </c>
      <c r="B21" s="6" t="inlineStr">
        <is>
          <t>D2</t>
        </is>
      </c>
      <c r="C21" s="6" t="inlineStr">
        <is>
          <t>Critical Gate</t>
        </is>
      </c>
      <c r="D21" s="6" t="inlineStr">
        <is>
          <t>تثبت بيئات NICU وحديثي الولادة استقرار الظروف البيئية والهدوء والمرونة والتنسيق الخدمي داخل المساحات الحساسة.</t>
        </is>
      </c>
      <c r="E21" s="6" t="inlineStr">
        <is>
          <t>Environmental / infection-control performance</t>
        </is>
      </c>
      <c r="F21" s="7">
        <f>IF(C21="Critical Gate","YES","NO")</f>
        <v/>
      </c>
    </row>
    <row r="22">
      <c r="A22" s="6" t="inlineStr">
        <is>
          <t>V2-VRT-01</t>
        </is>
      </c>
      <c r="B22" s="6" t="inlineStr">
        <is>
          <t>D3</t>
        </is>
      </c>
      <c r="C22" s="6" t="inlineStr">
        <is>
          <t>Mandatory</t>
        </is>
      </c>
      <c r="D22" s="6" t="inlineStr">
        <is>
          <t>يحدد عدد وتخصيص المصاعد من نموذج طلب فعلي للأسرة والمرضى والمواد والزوار وفترات الذروة، لا من العدد الإجمالي فقط.</t>
        </is>
      </c>
      <c r="E22" s="6" t="inlineStr">
        <is>
          <t>Functional / spatial performance</t>
        </is>
      </c>
      <c r="F22" s="7">
        <f>IF(C22="Critical Gate","YES","NO")</f>
        <v/>
      </c>
    </row>
    <row r="23">
      <c r="A23" s="6" t="inlineStr">
        <is>
          <t>V2-VRT-02</t>
        </is>
      </c>
      <c r="B23" s="6" t="inlineStr">
        <is>
          <t>D3</t>
        </is>
      </c>
      <c r="C23" s="6" t="inlineStr">
        <is>
          <t>Performance</t>
        </is>
      </c>
      <c r="D23" s="6" t="inlineStr">
        <is>
          <t>يقاس أداء النقل الرأسي بأزمنة الانتظار والرحلة والمناولة ومستوى الخدمة لكل فئة حركة حرجة وعادية.</t>
        </is>
      </c>
      <c r="E23" s="6" t="inlineStr">
        <is>
          <t>Quantitative performance</t>
        </is>
      </c>
      <c r="F23" s="7">
        <f>IF(C23="Critical Gate","YES","NO")</f>
        <v/>
      </c>
    </row>
    <row r="24">
      <c r="A24" s="6" t="inlineStr">
        <is>
          <t>V2-VRT-03</t>
        </is>
      </c>
      <c r="B24" s="6" t="inlineStr">
        <is>
          <t>D3</t>
        </is>
      </c>
      <c r="C24" s="6" t="inlineStr">
        <is>
          <t>Critical Gate</t>
        </is>
      </c>
      <c r="D24" s="6" t="inlineStr">
        <is>
          <t>تتوفر مرونة N-1 أو بديل تشغيلي مكافئ للنقل الرأسي الحرج وفق تحليل الخطورة، بما يشمل الصيانة المخططة لا الطوارئ فقط.</t>
        </is>
      </c>
      <c r="E24" s="6" t="inlineStr">
        <is>
          <t>Resilience / failure-scenario performance</t>
        </is>
      </c>
      <c r="F24" s="7">
        <f>IF(C24="Critical Gate","YES","NO")</f>
        <v/>
      </c>
    </row>
    <row r="25">
      <c r="A25" s="6" t="inlineStr">
        <is>
          <t>V2-VRT-04</t>
        </is>
      </c>
      <c r="B25" s="6" t="inlineStr">
        <is>
          <t>D3</t>
        </is>
      </c>
      <c r="C25" s="6" t="inlineStr">
        <is>
          <t>Critical Gate</t>
        </is>
      </c>
      <c r="D25" s="6" t="inlineStr">
        <is>
          <t>تثبت استمرارية المصاعد ومسارات النقل الحرج أثناء الطوارئ والاختبارات والربط المرحلي مع وجود سعة بديلة وخطة rollback.</t>
        </is>
      </c>
      <c r="E25" s="6" t="inlineStr">
        <is>
          <t>Resilience / failure-scenario performance</t>
        </is>
      </c>
      <c r="F25" s="7">
        <f>IF(C25="Critical Gate","YES","NO")</f>
        <v/>
      </c>
    </row>
    <row r="26">
      <c r="A26" s="6" t="inlineStr">
        <is>
          <t>V2-FIR-01</t>
        </is>
      </c>
      <c r="B26" s="6" t="inlineStr">
        <is>
          <t>D4</t>
        </is>
      </c>
      <c r="C26" s="6" t="inlineStr">
        <is>
          <t>Critical Gate</t>
        </is>
      </c>
      <c r="D26" s="6" t="inlineStr">
        <is>
          <t>يثبت التصميم استراتيجية دفاع في المكان وتقسيمًا أفقيًا وإخلاءً مرحليًا مناسبًا لمرضى محدودي الحركة والمواليد.</t>
        </is>
      </c>
      <c r="E26" s="6" t="inlineStr">
        <is>
          <t>Regulatory / gate compliance</t>
        </is>
      </c>
      <c r="F26" s="7">
        <f>IF(C26="Critical Gate","YES","NO")</f>
        <v/>
      </c>
    </row>
    <row r="27">
      <c r="A27" s="6" t="inlineStr">
        <is>
          <t>V2-FIR-02</t>
        </is>
      </c>
      <c r="B27" s="6" t="inlineStr">
        <is>
          <t>D4</t>
        </is>
      </c>
      <c r="C27" s="6" t="inlineStr">
        <is>
          <t>Critical Gate</t>
        </is>
      </c>
      <c r="D27" s="6" t="inlineStr">
        <is>
          <t>تثبت مخارج الهروب وسعاتها واستمراريتها وعدم إعاقتها للمرضى والعاملين تحت سيناريوات الإشغال والطوارئ.</t>
        </is>
      </c>
      <c r="E27" s="6" t="inlineStr">
        <is>
          <t>Regulatory / gate compliance</t>
        </is>
      </c>
      <c r="F27" s="7">
        <f>IF(C27="Critical Gate","YES","NO")</f>
        <v/>
      </c>
    </row>
    <row r="28">
      <c r="A28" s="6" t="inlineStr">
        <is>
          <t>V2-FIR-03</t>
        </is>
      </c>
      <c r="B28" s="6" t="inlineStr">
        <is>
          <t>D4</t>
        </is>
      </c>
      <c r="C28" s="6" t="inlineStr">
        <is>
          <t>Critical Gate</t>
        </is>
      </c>
      <c r="D28" s="6" t="inlineStr">
        <is>
          <t>تتحقق أنظمة التحكم في الدخان بالقياس تحت الحالات العادية وأوضاع الفشل والطاقة الاحتياطية وفق أساس تصميم واضح.</t>
        </is>
      </c>
      <c r="E28" s="6" t="inlineStr">
        <is>
          <t>Resilience / failure-scenario performance</t>
        </is>
      </c>
      <c r="F28" s="7">
        <f>IF(C28="Critical Gate","YES","NO")</f>
        <v/>
      </c>
    </row>
    <row r="29">
      <c r="A29" s="6" t="inlineStr">
        <is>
          <t>V2-FIR-04</t>
        </is>
      </c>
      <c r="B29" s="6" t="inlineStr">
        <is>
          <t>D4</t>
        </is>
      </c>
      <c r="C29" s="6" t="inlineStr">
        <is>
          <t>Critical Gate</t>
        </is>
      </c>
      <c r="D29" s="6" t="inlineStr">
        <is>
          <t>تدار سلامة الحواجز والأبواب والاختراقات طوال التنفيذ والتشغيل بسجل قابل للتتبع وفحص قبل الإغلاق وبعد كل تعديل.</t>
        </is>
      </c>
      <c r="E29" s="6" t="inlineStr">
        <is>
          <t>Process / completeness / readiness</t>
        </is>
      </c>
      <c r="F29" s="7">
        <f>IF(C29="Critical Gate","YES","NO")</f>
        <v/>
      </c>
    </row>
    <row r="30">
      <c r="A30" s="6" t="inlineStr">
        <is>
          <t>V2-FIR-05</t>
        </is>
      </c>
      <c r="B30" s="6" t="inlineStr">
        <is>
          <t>D4</t>
        </is>
      </c>
      <c r="C30" s="6" t="inlineStr">
        <is>
          <t>Critical Gate</t>
        </is>
      </c>
      <c r="D30" s="6" t="inlineStr">
        <is>
          <t>تختبر وظائف الإنذار والرش والأبواب والدخان والمصاعد والطاقة والمضخات كمنظومة مترابطة مع التحقق من التوقيت والعودة للوضع الطبيعي.</t>
        </is>
      </c>
      <c r="E30" s="6" t="inlineStr">
        <is>
          <t>Resilience / failure-scenario performance</t>
        </is>
      </c>
      <c r="F30" s="7">
        <f>IF(C30="Critical Gate","YES","NO")</f>
        <v/>
      </c>
    </row>
    <row r="31">
      <c r="A31" s="6" t="inlineStr">
        <is>
          <t>V2-FIR-06</t>
        </is>
      </c>
      <c r="B31" s="6" t="inlineStr">
        <is>
          <t>D4</t>
        </is>
      </c>
      <c r="C31" s="6" t="inlineStr">
        <is>
          <t>Critical Gate</t>
        </is>
      </c>
      <c r="D31" s="6" t="inlineStr">
        <is>
          <t>يقاس زمن الإخلاء المرحلي للانتقال إلى حجرة آمنة ثم للمراحل اللاحقة عند الحاجة وفق خصائص مرضى مستشفى النساء والمواليد.</t>
        </is>
      </c>
      <c r="E31" s="6" t="inlineStr">
        <is>
          <t>Resilience / failure-scenario performance</t>
        </is>
      </c>
      <c r="F31" s="7">
        <f>IF(C31="Critical Gate","YES","NO")</f>
        <v/>
      </c>
    </row>
    <row r="32">
      <c r="A32" s="6" t="inlineStr">
        <is>
          <t>V2-MEP-01</t>
        </is>
      </c>
      <c r="B32" s="6" t="inlineStr">
        <is>
          <t>D5</t>
        </is>
      </c>
      <c r="C32" s="6" t="inlineStr">
        <is>
          <t>Critical Gate</t>
        </is>
      </c>
      <c r="D32" s="6" t="inlineStr">
        <is>
          <t>تثبت منظومة الطاقة الحرجة التكرار والتحويل الآمن واستمرار الأحمال السريرية الحرجة أثناء فقد المصدر والصيانة.</t>
        </is>
      </c>
      <c r="E32" s="6" t="inlineStr">
        <is>
          <t>Resilience / failure-scenario performance</t>
        </is>
      </c>
      <c r="F32" s="7">
        <f>IF(C32="Critical Gate","YES","NO")</f>
        <v/>
      </c>
    </row>
    <row r="33">
      <c r="A33" s="6" t="inlineStr">
        <is>
          <t>V2-MEP-02</t>
        </is>
      </c>
      <c r="B33" s="6" t="inlineStr">
        <is>
          <t>D5</t>
        </is>
      </c>
      <c r="C33" s="6" t="inlineStr">
        <is>
          <t>Critical Gate</t>
        </is>
      </c>
      <c r="D33" s="6" t="inlineStr">
        <is>
          <t>تحافظ أنظمة HVAC للمناطق الحرجة على الضغط والحرارة والرطوبة والترشيح أثناء التشغيل الطبيعي وأوضاع الفشل المحددة.</t>
        </is>
      </c>
      <c r="E33" s="6" t="inlineStr">
        <is>
          <t>Resilience / failure-scenario performance</t>
        </is>
      </c>
      <c r="F33" s="7">
        <f>IF(C33="Critical Gate","YES","NO")</f>
        <v/>
      </c>
    </row>
    <row r="34">
      <c r="A34" s="6" t="inlineStr">
        <is>
          <t>V2-MEP-03</t>
        </is>
      </c>
      <c r="B34" s="6" t="inlineStr">
        <is>
          <t>D5</t>
        </is>
      </c>
      <c r="C34" s="6" t="inlineStr">
        <is>
          <t>Critical Gate</t>
        </is>
      </c>
      <c r="D34" s="6" t="inlineStr">
        <is>
          <t>تثبت شبكة الغازات الطبية نقاء وضغط وإنذارات وتكرارًا مناسبًا للمناطق الحرجة وتستمر أثناء الفشل والصيانة المخططة.</t>
        </is>
      </c>
      <c r="E34" s="6" t="inlineStr">
        <is>
          <t>Resilience / failure-scenario performance</t>
        </is>
      </c>
      <c r="F34" s="7">
        <f>IF(C34="Critical Gate","YES","NO")</f>
        <v/>
      </c>
    </row>
    <row r="35">
      <c r="A35" s="6" t="inlineStr">
        <is>
          <t>V2-MEP-04</t>
        </is>
      </c>
      <c r="B35" s="6" t="inlineStr">
        <is>
          <t>D5</t>
        </is>
      </c>
      <c r="C35" s="6" t="inlineStr">
        <is>
          <t>Critical Gate</t>
        </is>
      </c>
      <c r="D35" s="6" t="inlineStr">
        <is>
          <t>تثبت أنظمة المياه والصرف الاستقلال/الاحتياط وجودة المياه ومنع الارتداد والاستجابة للتسربات دون تعطيل سريري غير مقبول.</t>
        </is>
      </c>
      <c r="E35" s="6" t="inlineStr">
        <is>
          <t>Resilience / failure-scenario performance</t>
        </is>
      </c>
      <c r="F35" s="7">
        <f>IF(C35="Critical Gate","YES","NO")</f>
        <v/>
      </c>
    </row>
    <row r="36">
      <c r="A36" s="6" t="inlineStr">
        <is>
          <t>V2-RES-01</t>
        </is>
      </c>
      <c r="B36" s="6" t="inlineStr">
        <is>
          <t>D5</t>
        </is>
      </c>
      <c r="C36" s="6" t="inlineStr">
        <is>
          <t>Performance</t>
        </is>
      </c>
      <c r="D36" s="6" t="inlineStr">
        <is>
          <t>تقاس اعتمادية الأنظمة الحرجة بالتوافر Availability وزمن الاستعادة وMTTR من بيانات تشغيل فعلية أو اختبارات فشل موحدة.</t>
        </is>
      </c>
      <c r="E36" s="6" t="inlineStr">
        <is>
          <t>Quantitative performance</t>
        </is>
      </c>
      <c r="F36" s="7">
        <f>IF(C36="Critical Gate","YES","NO")</f>
        <v/>
      </c>
    </row>
    <row r="37">
      <c r="A37" s="6" t="inlineStr">
        <is>
          <t>V2-RES-02</t>
        </is>
      </c>
      <c r="B37" s="6" t="inlineStr">
        <is>
          <t>D5</t>
        </is>
      </c>
      <c r="C37" s="6" t="inlineStr">
        <is>
          <t>Critical Gate</t>
        </is>
      </c>
      <c r="D37" s="6" t="inlineStr">
        <is>
          <t>تثبت الأنظمة الحرجة قابلية العزل والتكرار واستمرار الخدمة أثناء الفشل والصيانة المخططة وفق تحليل الخطورة.</t>
        </is>
      </c>
      <c r="E37" s="6" t="inlineStr">
        <is>
          <t>Resilience / failure-scenario performance</t>
        </is>
      </c>
      <c r="F37" s="7">
        <f>IF(C37="Critical Gate","YES","NO")</f>
        <v/>
      </c>
    </row>
    <row r="38">
      <c r="A38" s="6" t="inlineStr">
        <is>
          <t>V2-RES-03</t>
        </is>
      </c>
      <c r="B38" s="6" t="inlineStr">
        <is>
          <t>D5</t>
        </is>
      </c>
      <c r="C38" s="6" t="inlineStr">
        <is>
          <t>Mandatory</t>
        </is>
      </c>
      <c r="D38" s="6" t="inlineStr">
        <is>
          <t>تختبر سيناريوهات Multi-hazard المركبة التي تجمع أخطارًا مترابطة ذات صلة بالموقع والتشغيل بدل اختبار كل نظام منفردًا فقط.</t>
        </is>
      </c>
      <c r="E38" s="6" t="inlineStr">
        <is>
          <t>Process / completeness / readiness</t>
        </is>
      </c>
      <c r="F38" s="7">
        <f>IF(C38="Critical Gate","YES","NO")</f>
        <v/>
      </c>
    </row>
    <row r="39">
      <c r="A39" s="6" t="inlineStr">
        <is>
          <t>V2-RES-04</t>
        </is>
      </c>
      <c r="B39" s="6" t="inlineStr">
        <is>
          <t>D5</t>
        </is>
      </c>
      <c r="C39" s="6" t="inlineStr">
        <is>
          <t>Critical Gate</t>
        </is>
      </c>
      <c r="D39" s="6" t="inlineStr">
        <is>
          <t>ينفذ اختبار سيناريو انقطاع موثق لكل نظام حرج لإثبات الاستمرارية والتحويل والعودة الآمنة، لا مجرد مراجعة وجود معدات احتياطية.</t>
        </is>
      </c>
      <c r="E39" s="6" t="inlineStr">
        <is>
          <t>Resilience / failure-scenario performance</t>
        </is>
      </c>
      <c r="F39" s="7">
        <f>IF(C39="Critical Gate","YES","NO")</f>
        <v/>
      </c>
    </row>
    <row r="40">
      <c r="A40" s="6" t="inlineStr">
        <is>
          <t>V2-ENV-01</t>
        </is>
      </c>
      <c r="B40" s="6" t="inlineStr">
        <is>
          <t>D6</t>
        </is>
      </c>
      <c r="C40" s="6" t="inlineStr">
        <is>
          <t>Critical Gate</t>
        </is>
      </c>
      <c r="D40" s="6" t="inlineStr">
        <is>
          <t>يطبق ICRA قبل وأثناء الأعمال المرتبطة بمنشأة عاملة مع حواجز وضغط ومسارات عمال ونفايات ورصد وتنظيف متوافق مع مستوى الخطورة.</t>
        </is>
      </c>
      <c r="E40" s="6" t="inlineStr">
        <is>
          <t>Environmental / infection-control performance</t>
        </is>
      </c>
      <c r="F40" s="7">
        <f>IF(C40="Critical Gate","YES","NO")</f>
        <v/>
      </c>
    </row>
    <row r="41">
      <c r="A41" s="6" t="inlineStr">
        <is>
          <t>V2-ENV-02</t>
        </is>
      </c>
      <c r="B41" s="6" t="inlineStr">
        <is>
          <t>D6</t>
        </is>
      </c>
      <c r="C41" s="6" t="inlineStr">
        <is>
          <t>Mandatory</t>
        </is>
      </c>
      <c r="D41" s="6" t="inlineStr">
        <is>
          <t>يفصل تدفق النفايات والبياضات والتنظيف عن الجمهور والمسارات النظيفة مع سعة تخزين مؤقت وظروف بيئية مناسبة.</t>
        </is>
      </c>
      <c r="E41" s="6" t="inlineStr">
        <is>
          <t>Environmental / infection-control performance</t>
        </is>
      </c>
      <c r="F41" s="7">
        <f>IF(C41="Critical Gate","YES","NO")</f>
        <v/>
      </c>
    </row>
    <row r="42">
      <c r="A42" s="6" t="inlineStr">
        <is>
          <t>V2-ENV-03</t>
        </is>
      </c>
      <c r="B42" s="6" t="inlineStr">
        <is>
          <t>D6</t>
        </is>
      </c>
      <c r="C42" s="6" t="inlineStr">
        <is>
          <t>Critical Gate</t>
        </is>
      </c>
      <c r="D42" s="6" t="inlineStr">
        <is>
          <t>يقيّم خطر جودة الهواء عند مآخذ الهواء بالنسبة للغبار والعوادم والمولدات والتحميل واتجاهات الرياح ويعالج مصادر التلوث غير المقبولة.</t>
        </is>
      </c>
      <c r="E42" s="6" t="inlineStr">
        <is>
          <t>Environmental / infection-control performance</t>
        </is>
      </c>
      <c r="F42" s="7">
        <f>IF(C42="Critical Gate","YES","NO")</f>
        <v/>
      </c>
    </row>
    <row r="43">
      <c r="A43" s="6" t="inlineStr">
        <is>
          <t>V2-ENV-04</t>
        </is>
      </c>
      <c r="B43" s="6" t="inlineStr">
        <is>
          <t>D6</t>
        </is>
      </c>
      <c r="C43" s="6" t="inlineStr">
        <is>
          <t>Performance</t>
        </is>
      </c>
      <c r="D43" s="6" t="inlineStr">
        <is>
          <t>يقيس المشروع تعرض المستخدمين والمداخل والفراغات الخارجية للحرارة والغبار والضوضاء والتلوث ويطبق تخفيفًا قابلًا للتحقق.</t>
        </is>
      </c>
      <c r="E43" s="6" t="inlineStr">
        <is>
          <t>Environmental / infection-control performance</t>
        </is>
      </c>
      <c r="F43" s="7">
        <f>IF(C43="Critical Gate","YES","NO")</f>
        <v/>
      </c>
    </row>
    <row r="44">
      <c r="A44" s="6" t="inlineStr">
        <is>
          <t>V2-ENV-05</t>
        </is>
      </c>
      <c r="B44" s="6" t="inlineStr">
        <is>
          <t>D6</t>
        </is>
      </c>
      <c r="C44" s="6" t="inlineStr">
        <is>
          <t>Performance</t>
        </is>
      </c>
      <c r="D44" s="6" t="inlineStr">
        <is>
          <t>تقاس النظافة التشغيلية في المناطق الحرجة ومسارات الدعم بمؤشرات تدقيق وبلاغات واستجابة قابلة للتتبع، لا بوصف عام فقط.</t>
        </is>
      </c>
      <c r="E44" s="6" t="inlineStr">
        <is>
          <t>Environmental / infection-control performance</t>
        </is>
      </c>
      <c r="F44" s="7">
        <f>IF(C44="Critical Gate","YES","NO")</f>
        <v/>
      </c>
    </row>
    <row r="45">
      <c r="A45" s="6" t="inlineStr">
        <is>
          <t>V2-ENV-06</t>
        </is>
      </c>
      <c r="B45" s="6" t="inlineStr">
        <is>
          <t>D6</t>
        </is>
      </c>
      <c r="C45" s="6" t="inlineStr">
        <is>
          <t>Enhancement</t>
        </is>
      </c>
      <c r="D45" s="6" t="inlineStr">
        <is>
          <t>تختبر جودة الضوء الطبيعي والوهج والراحة الحرارية وخطوط الرؤية والخصوصية في الفراغات السريرية بدل الاعتماد على مساحة الزجاج وحدها.</t>
        </is>
      </c>
      <c r="E45" s="6" t="inlineStr">
        <is>
          <t>Environmental / infection-control performance</t>
        </is>
      </c>
      <c r="F45" s="7">
        <f>IF(C45="Critical Gate","YES","NO")</f>
        <v/>
      </c>
    </row>
    <row r="46">
      <c r="A46" s="6" t="inlineStr">
        <is>
          <t>V2-CON-01</t>
        </is>
      </c>
      <c r="B46" s="6" t="inlineStr">
        <is>
          <t>D7</t>
        </is>
      </c>
      <c r="C46" s="6" t="inlineStr">
        <is>
          <t>Mandatory</t>
        </is>
      </c>
      <c r="D46" s="6" t="inlineStr">
        <is>
          <t>تقاس جاهزية التصميم للتنفيذ بمستوى التنسيق والتعارضات المفتوحة وRFIs وجاهزية shop drawings ومساحات التركيب والصيانة.</t>
        </is>
      </c>
      <c r="E46" s="6" t="inlineStr">
        <is>
          <t>Process / completeness / readiness</t>
        </is>
      </c>
      <c r="F46" s="7">
        <f>IF(C46="Critical Gate","YES","NO")</f>
        <v/>
      </c>
    </row>
    <row r="47">
      <c r="A47" s="6" t="inlineStr">
        <is>
          <t>V2-CON-02</t>
        </is>
      </c>
      <c r="B47" s="6" t="inlineStr">
        <is>
          <t>D7</t>
        </is>
      </c>
      <c r="C47" s="6" t="inlineStr">
        <is>
          <t>Mandatory</t>
        </is>
      </c>
      <c r="D47" s="6" t="inlineStr">
        <is>
          <t>يقاس نضج BIM والتنسيق متعدد التخصصات بكثافة التعارضات الحرجة المفتوحة واكتمال النموذج ومسؤوليات التحقق قبل الطرح والتنفيذ.</t>
        </is>
      </c>
      <c r="E47" s="6" t="inlineStr">
        <is>
          <t>Process / completeness / readiness</t>
        </is>
      </c>
      <c r="F47" s="7">
        <f>IF(C47="Critical Gate","YES","NO")</f>
        <v/>
      </c>
    </row>
    <row r="48">
      <c r="A48" s="6" t="inlineStr">
        <is>
          <t>V2-CON-03</t>
        </is>
      </c>
      <c r="B48" s="6" t="inlineStr">
        <is>
          <t>D7</t>
        </is>
      </c>
      <c r="C48" s="6" t="inlineStr">
        <is>
          <t>Critical Gate</t>
        </is>
      </c>
      <c r="D48" s="6" t="inlineStr">
        <is>
          <t>تحدد نقاط توقف Hold Points للأعمال المخفية الحرجة قبل إغلاق الأسقف والجدران مع أدلة قبول إلزامية.</t>
        </is>
      </c>
      <c r="E48" s="6" t="inlineStr">
        <is>
          <t>Process / completeness / readiness</t>
        </is>
      </c>
      <c r="F48" s="7">
        <f>IF(C48="Critical Gate","YES","NO")</f>
        <v/>
      </c>
    </row>
    <row r="49">
      <c r="A49" s="6" t="inlineStr">
        <is>
          <t>V2-CON-04</t>
        </is>
      </c>
      <c r="B49" s="6" t="inlineStr">
        <is>
          <t>D7</t>
        </is>
      </c>
      <c r="C49" s="6" t="inlineStr">
        <is>
          <t>Performance</t>
        </is>
      </c>
      <c r="D49" s="6" t="inlineStr">
        <is>
          <t>تقاس جودة التنفيذ بنسبة نجاح الفحص والاختبار من أول مرة واتجاه NCR وإعادة العمل في الحزم الحرجة.</t>
        </is>
      </c>
      <c r="E49" s="6" t="inlineStr">
        <is>
          <t>Quantitative performance</t>
        </is>
      </c>
      <c r="F49" s="7">
        <f>IF(C49="Critical Gate","YES","NO")</f>
        <v/>
      </c>
    </row>
    <row r="50">
      <c r="A50" s="6" t="inlineStr">
        <is>
          <t>V2-CON-05</t>
        </is>
      </c>
      <c r="B50" s="6" t="inlineStr">
        <is>
          <t>D7</t>
        </is>
      </c>
      <c r="C50" s="6" t="inlineStr">
        <is>
          <t>Critical Gate</t>
        </is>
      </c>
      <c r="D50" s="6" t="inlineStr">
        <is>
          <t>تثبت خطط التنفيذ داخل مستشفى عامل فصل الإنشاء عن المرضى والإسعاف والخدمات واستمرارية التشغيل أثناء الرفع والربط والاختبار.</t>
        </is>
      </c>
      <c r="E50" s="6" t="inlineStr">
        <is>
          <t>Resilience / failure-scenario performance</t>
        </is>
      </c>
      <c r="F50" s="7">
        <f>IF(C50="Critical Gate","YES","NO")</f>
        <v/>
      </c>
    </row>
    <row r="51">
      <c r="A51" s="6" t="inlineStr">
        <is>
          <t>V2-CON-06</t>
        </is>
      </c>
      <c r="B51" s="6" t="inlineStr">
        <is>
          <t>D7</t>
        </is>
      </c>
      <c r="C51" s="6" t="inlineStr">
        <is>
          <t>Mandatory</t>
        </is>
      </c>
      <c r="D51" s="6" t="inlineStr">
        <is>
          <t>يكتمل ملف الفحص والاختبار لكل حزمة حرجة قبل القبول، مع ربط النتائج بالعيوب والتصحيح وإعادة الاختبار.</t>
        </is>
      </c>
      <c r="E51" s="6" t="inlineStr">
        <is>
          <t>Process / completeness / readiness</t>
        </is>
      </c>
      <c r="F51" s="7">
        <f>IF(C51="Critical Gate","YES","NO")</f>
        <v/>
      </c>
    </row>
    <row r="52">
      <c r="A52" s="6" t="inlineStr">
        <is>
          <t>V2-COM-01</t>
        </is>
      </c>
      <c r="B52" s="6" t="inlineStr">
        <is>
          <t>D7</t>
        </is>
      </c>
      <c r="C52" s="6" t="inlineStr">
        <is>
          <t>Mandatory</t>
        </is>
      </c>
      <c r="D52" s="6" t="inlineStr">
        <is>
          <t>تكتمل أعمال Commissioning للأنظمة الحرجة بقبول قائم على الأداء والاختبار والاتجاهات لا على الشهادات المنفردة فقط.</t>
        </is>
      </c>
      <c r="E52" s="6" t="inlineStr">
        <is>
          <t>Process / completeness / readiness</t>
        </is>
      </c>
      <c r="F52" s="7">
        <f>IF(C52="Critical Gate","YES","NO")</f>
        <v/>
      </c>
    </row>
    <row r="53">
      <c r="A53" s="6" t="inlineStr">
        <is>
          <t>V2-COM-02</t>
        </is>
      </c>
      <c r="B53" s="6" t="inlineStr">
        <is>
          <t>D7</t>
        </is>
      </c>
      <c r="C53" s="6" t="inlineStr">
        <is>
          <t>Critical Gate</t>
        </is>
      </c>
      <c r="D53" s="6" t="inlineStr">
        <is>
          <t>تنفذ اختبارات تكامل للواجهات بين الطاقة والحريق والدخان والمصاعد وBMS والأنظمة الحرجة ذات الصلة وفق سيناريوات فشل وعودة للوضع الطبيعي.</t>
        </is>
      </c>
      <c r="E53" s="6" t="inlineStr">
        <is>
          <t>Resilience / failure-scenario performance</t>
        </is>
      </c>
      <c r="F53" s="7">
        <f>IF(C53="Critical Gate","YES","NO")</f>
        <v/>
      </c>
    </row>
    <row r="54">
      <c r="A54" s="6" t="inlineStr">
        <is>
          <t>V2-OPS-01</t>
        </is>
      </c>
      <c r="B54" s="6" t="inlineStr">
        <is>
          <t>D7</t>
        </is>
      </c>
      <c r="C54" s="6" t="inlineStr">
        <is>
          <t>Mandatory</t>
        </is>
      </c>
      <c r="D54" s="6" t="inlineStr">
        <is>
          <t>تقاس الجاهزية التشغيلية قبل التسليم باكتمال الأعمال والاختبارات والوثائق والتدريب وقطع الغيار والتصاريح وخطة الانتقال.</t>
        </is>
      </c>
      <c r="E54" s="6" t="inlineStr">
        <is>
          <t>Process / completeness / readiness</t>
        </is>
      </c>
      <c r="F54" s="7">
        <f>IF(C54="Critical Gate","YES","NO")</f>
        <v/>
      </c>
    </row>
    <row r="55">
      <c r="A55" s="6" t="inlineStr">
        <is>
          <t>V2-OPS-02</t>
        </is>
      </c>
      <c r="B55" s="6" t="inlineStr">
        <is>
          <t>D7</t>
        </is>
      </c>
      <c r="C55" s="6" t="inlineStr">
        <is>
          <t>Mandatory</t>
        </is>
      </c>
      <c r="D55" s="6" t="inlineStr">
        <is>
          <t>يكتمل ملف تسليم الأصول الرقمي والتشغيلي بما يسمح بالتشغيل والصيانة والتتبع بعد الاستلام.</t>
        </is>
      </c>
      <c r="E55" s="6" t="inlineStr">
        <is>
          <t>Process / completeness / readiness</t>
        </is>
      </c>
      <c r="F55" s="7">
        <f>IF(C55="Critical Gate","YES","NO")</f>
        <v/>
      </c>
    </row>
    <row r="56">
      <c r="A56" s="6" t="inlineStr">
        <is>
          <t>V2-OPS-03</t>
        </is>
      </c>
      <c r="B56" s="6" t="inlineStr">
        <is>
          <t>D8</t>
        </is>
      </c>
      <c r="C56" s="6" t="inlineStr">
        <is>
          <t>Performance</t>
        </is>
      </c>
      <c r="D56" s="6" t="inlineStr">
        <is>
          <t>تقاس كثافة الاستخدام والذروة الفعلية للفراغات والمصاعد والخدمات لتحديد الفجوة بين افتراضات التصميم والتشغيل.</t>
        </is>
      </c>
      <c r="E56" s="6" t="inlineStr">
        <is>
          <t>Quantitative performance</t>
        </is>
      </c>
      <c r="F56" s="7">
        <f>IF(C56="Critical Gate","YES","NO")</f>
        <v/>
      </c>
    </row>
    <row r="57">
      <c r="A57" s="6" t="inlineStr">
        <is>
          <t>V2-LIF-01</t>
        </is>
      </c>
      <c r="B57" s="6" t="inlineStr">
        <is>
          <t>D8</t>
        </is>
      </c>
      <c r="C57" s="6" t="inlineStr">
        <is>
          <t>Mandatory</t>
        </is>
      </c>
      <c r="D57" s="6" t="inlineStr">
        <is>
          <t>تثبت قابلية صيانة الأنظمة والمعدات من حيث الوصول والعزل ومساحة العمل وزمن الإصلاح دون تعطيل سريري غير مقبول.</t>
        </is>
      </c>
      <c r="E57" s="6" t="inlineStr">
        <is>
          <t>Operational / lifecycle performance</t>
        </is>
      </c>
      <c r="F57" s="7">
        <f>IF(C57="Critical Gate","YES","NO")</f>
        <v/>
      </c>
    </row>
    <row r="58">
      <c r="A58" s="6" t="inlineStr">
        <is>
          <t>V2-LIF-02</t>
        </is>
      </c>
      <c r="B58" s="6" t="inlineStr">
        <is>
          <t>D8</t>
        </is>
      </c>
      <c r="C58" s="6" t="inlineStr">
        <is>
          <t>Mandatory</t>
        </is>
      </c>
      <c r="D58" s="6" t="inlineStr">
        <is>
          <t>يثبت لكل معدة كبيرة أو حرجة مسار إدخال واستبدال قابل للتنفيذ بعد التشغيل مع الأبعاد والأحمال ونقاط الرفع ومناطق العزل.</t>
        </is>
      </c>
      <c r="E58" s="6" t="inlineStr">
        <is>
          <t>Operational / lifecycle performance</t>
        </is>
      </c>
      <c r="F58" s="7">
        <f>IF(C58="Critical Gate","YES","NO")</f>
        <v/>
      </c>
    </row>
    <row r="59">
      <c r="A59" s="6" t="inlineStr">
        <is>
          <t>V2-LIF-03</t>
        </is>
      </c>
      <c r="B59" s="6" t="inlineStr">
        <is>
          <t>D8</t>
        </is>
      </c>
      <c r="C59" s="6" t="inlineStr">
        <is>
          <t>Mandatory</t>
        </is>
      </c>
      <c r="D59" s="6" t="inlineStr">
        <is>
          <t>تقاس جاهزية قطع الغيار الحرجة بالتوفر ومعدل التغطية وزمن التوريد بما يتوافق مع مخاطر وتعطل كل أصل حرج.</t>
        </is>
      </c>
      <c r="E59" s="6" t="inlineStr">
        <is>
          <t>Operational / lifecycle performance</t>
        </is>
      </c>
      <c r="F59" s="7">
        <f>IF(C59="Critical Gate","YES","NO")</f>
        <v/>
      </c>
    </row>
    <row r="60">
      <c r="A60" s="6" t="inlineStr">
        <is>
          <t>V2-LIF-04</t>
        </is>
      </c>
      <c r="B60" s="6" t="inlineStr">
        <is>
          <t>D8</t>
        </is>
      </c>
      <c r="C60" s="6" t="inlineStr">
        <is>
          <t>Mandatory</t>
        </is>
      </c>
      <c r="D60" s="6" t="inlineStr">
        <is>
          <t>تثبت تغطية المهارات الفنية الحرجة في كل وردية مع زمن استجابة وإجراءات طوارئ وأدوات مناسبة للأصول الحرجة.</t>
        </is>
      </c>
      <c r="E60" s="6" t="inlineStr">
        <is>
          <t>Operational / lifecycle performance</t>
        </is>
      </c>
      <c r="F60" s="7">
        <f>IF(C60="Critical Gate","YES","NO")</f>
        <v/>
      </c>
    </row>
    <row r="61">
      <c r="A61" s="6" t="inlineStr">
        <is>
          <t>V2-LIF-05</t>
        </is>
      </c>
      <c r="B61" s="6" t="inlineStr">
        <is>
          <t>D8</t>
        </is>
      </c>
      <c r="C61" s="6" t="inlineStr">
        <is>
          <t>Performance</t>
        </is>
      </c>
      <c r="D61" s="6" t="inlineStr">
        <is>
          <t>يقاس زمن الاستجابة والإصلاح للأعطال الحرجة والمتكررة ويستخدم الاتجاه لتحديد ضعف قابلية الصيانة أو الموارد.</t>
        </is>
      </c>
      <c r="E61" s="6" t="inlineStr">
        <is>
          <t>Quantitative performance</t>
        </is>
      </c>
      <c r="F61" s="7">
        <f>IF(C61="Critical Gate","YES","NO")</f>
        <v/>
      </c>
    </row>
    <row r="62">
      <c r="A62" s="6" t="inlineStr">
        <is>
          <t>V2-LIF-06</t>
        </is>
      </c>
      <c r="B62" s="6" t="inlineStr">
        <is>
          <t>D8</t>
        </is>
      </c>
      <c r="C62" s="6" t="inlineStr">
        <is>
          <t>Performance</t>
        </is>
      </c>
      <c r="D62" s="6" t="inlineStr">
        <is>
          <t>تثبت قابلية تجديد أو استبدال المكونات أثناء استمرار التشغيل من خلال العزل المرحلي والمسارات والبدائل المؤقتة.</t>
        </is>
      </c>
      <c r="E62" s="6" t="inlineStr">
        <is>
          <t>Resilience / failure-scenario performance</t>
        </is>
      </c>
      <c r="F62" s="7">
        <f>IF(C62="Critical Gate","YES","NO")</f>
        <v/>
      </c>
    </row>
    <row r="63">
      <c r="A63" s="6" t="inlineStr">
        <is>
          <t>V2-LIF-07</t>
        </is>
      </c>
      <c r="B63" s="6" t="inlineStr">
        <is>
          <t>D8</t>
        </is>
      </c>
      <c r="C63" s="6" t="inlineStr">
        <is>
          <t>Performance</t>
        </is>
      </c>
      <c r="D63" s="6" t="inlineStr">
        <is>
          <t>تراقب حالة التشطيبات والحواجز ذات الأثر على العدوى والحريق والتشغيل وتغلق العيوب بحسب خطورتها.</t>
        </is>
      </c>
      <c r="E63" s="6" t="inlineStr">
        <is>
          <t>Operational / lifecycle performance</t>
        </is>
      </c>
      <c r="F63" s="7">
        <f>IF(C63="Critical Gate","YES","NO")</f>
        <v/>
      </c>
    </row>
    <row r="64">
      <c r="A64" s="6" t="inlineStr">
        <is>
          <t>V2-LIF-08</t>
        </is>
      </c>
      <c r="B64" s="6" t="inlineStr">
        <is>
          <t>D8</t>
        </is>
      </c>
      <c r="C64" s="6" t="inlineStr">
        <is>
          <t>Mandatory</t>
        </is>
      </c>
      <c r="D64" s="6" t="inlineStr">
        <is>
          <t>ينفذ تقييم ما بعد الإشغال للتحقق من الأداء الفعلي للحركة والبيئة والصيانة وتجربة المستخدم مقارنة بافتراضات التصميم.</t>
        </is>
      </c>
      <c r="E64" s="6" t="inlineStr">
        <is>
          <t>Operational / lifecycle performance</t>
        </is>
      </c>
      <c r="F64" s="7">
        <f>IF(C64="Critical Gate","YES","NO")</f>
        <v/>
      </c>
    </row>
    <row r="65">
      <c r="A65" s="6" t="inlineStr">
        <is>
          <t>V2-LIF-09</t>
        </is>
      </c>
      <c r="B65" s="6" t="inlineStr">
        <is>
          <t>D8</t>
        </is>
      </c>
      <c r="C65" s="6" t="inlineStr">
        <is>
          <t>Performance</t>
        </is>
      </c>
      <c r="D65" s="6" t="inlineStr">
        <is>
          <t>تسجل فجوات التصميم–التشغيل المكتشفة بعد الإشغال وتغلق بإجراءات تصحيح مع مسؤولية وموعد وإثبات أثر.</t>
        </is>
      </c>
      <c r="E65" s="6" t="inlineStr">
        <is>
          <t>Operational / lifecycle performance</t>
        </is>
      </c>
      <c r="F65" s="7">
        <f>IF(C65="Critical Gate","YES","NO")</f>
        <v/>
      </c>
    </row>
    <row r="66">
      <c r="A66" s="6" t="inlineStr">
        <is>
          <t>V2-LIF-10</t>
        </is>
      </c>
      <c r="B66" s="6" t="inlineStr">
        <is>
          <t>D8</t>
        </is>
      </c>
      <c r="C66" s="6" t="inlineStr">
        <is>
          <t>Performance</t>
        </is>
      </c>
      <c r="D66" s="6" t="inlineStr">
        <is>
          <t>تقارن البدائل على تكلفة دورة الحياة بما يشمل CAPEX وOPEX والصيانة والاستبدال ضمن افتراضات موثقة ومخاطر تشغيلية.</t>
        </is>
      </c>
      <c r="E66" s="6" t="inlineStr">
        <is>
          <t>Economic / option appraisal</t>
        </is>
      </c>
      <c r="F66" s="7">
        <f>IF(C66="Critical Gate","YES","NO")</f>
        <v/>
      </c>
    </row>
    <row r="67">
      <c r="A67" s="6" t="inlineStr">
        <is>
          <t>V2-DIG-01</t>
        </is>
      </c>
      <c r="B67" s="6" t="inlineStr">
        <is>
          <t>D9</t>
        </is>
      </c>
      <c r="C67" s="6" t="inlineStr">
        <is>
          <t>Mandatory</t>
        </is>
      </c>
      <c r="D67" s="6" t="inlineStr">
        <is>
          <t>تقاس جودة بيانات BMS/CMMS من الاكتمال والصحة والتوقيت وقابلية ربط الأصل والإنذار وأمر العمل بما يسمح باستخدامها في القرار والتحقق.</t>
        </is>
      </c>
      <c r="E67" s="6" t="inlineStr">
        <is>
          <t>Operational / lifecycle performance</t>
        </is>
      </c>
      <c r="F67" s="7">
        <f>IF(C67="Critical Gate","YES","NO")</f>
        <v/>
      </c>
    </row>
    <row r="68">
      <c r="A68" s="6" t="inlineStr">
        <is>
          <t>V2-DIG-02</t>
        </is>
      </c>
      <c r="B68" s="6" t="inlineStr">
        <is>
          <t>D9</t>
        </is>
      </c>
      <c r="C68" s="6" t="inlineStr">
        <is>
          <t>Performance</t>
        </is>
      </c>
      <c r="D68" s="6" t="inlineStr">
        <is>
          <t>تقاس جودة إدارة الإنذارات بمعدل الإنذارات الكاذبة والمتكررة وأولوية الإنذار وزمن الاستجابة بعد rationalization.</t>
        </is>
      </c>
      <c r="E68" s="6" t="inlineStr">
        <is>
          <t>Quantitative performance</t>
        </is>
      </c>
      <c r="F68" s="7">
        <f>IF(C68="Critical Gate","YES","NO")</f>
        <v/>
      </c>
    </row>
    <row r="69">
      <c r="A69" s="6" t="inlineStr">
        <is>
          <t>V2-DIG-03</t>
        </is>
      </c>
      <c r="B69" s="6" t="inlineStr">
        <is>
          <t>D9</t>
        </is>
      </c>
      <c r="C69" s="6" t="inlineStr">
        <is>
          <t>Enhancement</t>
        </is>
      </c>
      <c r="D69" s="6" t="inlineStr">
        <is>
          <t>تستخدم مؤشرات اتجاه وتدهور قابلة للتحقق للكشف المبكر عن فشل الأنظمة الحرجة وربطها بصيانة تنبؤية.</t>
        </is>
      </c>
      <c r="E69" s="6" t="inlineStr">
        <is>
          <t>Operational / lifecycle performance</t>
        </is>
      </c>
      <c r="F69" s="7">
        <f>IF(C69="Critical Gate","YES","NO")</f>
        <v/>
      </c>
    </row>
    <row r="70">
      <c r="A70" s="6" t="inlineStr">
        <is>
          <t>V2-DIG-04</t>
        </is>
      </c>
      <c r="B70" s="6" t="inlineStr">
        <is>
          <t>D9</t>
        </is>
      </c>
      <c r="C70" s="6" t="inlineStr">
        <is>
          <t>Mandatory</t>
        </is>
      </c>
      <c r="D70" s="6" t="inlineStr">
        <is>
          <t>يحدد مستوى نضج BIM واكتمال بيانات النموذج اللازمة للتحقق من المساحات والعلاقات والتعارضات والتسليم التشغيلي.</t>
        </is>
      </c>
      <c r="E70" s="6" t="inlineStr">
        <is>
          <t>Operational / lifecycle performance</t>
        </is>
      </c>
      <c r="F70" s="7">
        <f>IF(C70="Critical Gate","YES","NO")</f>
        <v/>
      </c>
    </row>
    <row r="71">
      <c r="A71" s="6" t="inlineStr">
        <is>
          <t>V2-DIG-05</t>
        </is>
      </c>
      <c r="B71" s="6" t="inlineStr">
        <is>
          <t>D9</t>
        </is>
      </c>
      <c r="C71" s="6" t="inlineStr">
        <is>
          <t>Mandatory</t>
        </is>
      </c>
      <c r="D71" s="6" t="inlineStr">
        <is>
          <t>ترتبط القرارات الحسابية أو المحاكاة بمسؤول تصميم محدد ومدخلات ونسخة نموذج ونتائج قابلة لإعادة التحقق، ولا تقبل الأوصاف النصية وحدها.</t>
        </is>
      </c>
      <c r="E71" s="6" t="inlineStr">
        <is>
          <t>Operational / lifecycle performance</t>
        </is>
      </c>
      <c r="F71" s="7">
        <f>IF(C71="Critical Gate","YES","NO")</f>
        <v/>
      </c>
    </row>
    <row r="72">
      <c r="A72" s="6" t="inlineStr">
        <is>
          <t>V2-GOV-01</t>
        </is>
      </c>
      <c r="B72" s="6" t="inlineStr">
        <is>
          <t>D9</t>
        </is>
      </c>
      <c r="C72" s="6" t="inlineStr">
        <is>
          <t>Critical Gate</t>
        </is>
      </c>
      <c r="D72" s="6" t="inlineStr">
        <is>
          <t>تطبق بوابات Go/No-Go مرحلية تمنع الانتقال عند فشل متطلب حرج غير قابل للتعويض ولا يسمح المتوسط الكلي بتجاوز الفشل.</t>
        </is>
      </c>
      <c r="E72" s="6" t="inlineStr">
        <is>
          <t>Regulatory / gate compliance</t>
        </is>
      </c>
      <c r="F72" s="7">
        <f>IF(C72="Critical Gate","YES","NO")</f>
        <v/>
      </c>
    </row>
    <row r="73">
      <c r="A73" s="6" t="inlineStr">
        <is>
          <t>V2-GOV-02</t>
        </is>
      </c>
      <c r="B73" s="6" t="inlineStr">
        <is>
          <t>D9</t>
        </is>
      </c>
      <c r="C73" s="6" t="inlineStr">
        <is>
          <t>Mandatory</t>
        </is>
      </c>
      <c r="D73" s="6" t="inlineStr">
        <is>
          <t>يخضع كل تغيير بعد تجميد التصميم لتقييم أثر موثق على السلامة والتشغيل والتكلفة والبرنامج والموافقات قبل التنفيذ.</t>
        </is>
      </c>
      <c r="E73" s="6" t="inlineStr">
        <is>
          <t>Process / completeness / readiness</t>
        </is>
      </c>
      <c r="F73" s="7">
        <f>IF(C73="Critical Gate","YES","NO")</f>
        <v/>
      </c>
    </row>
    <row r="74">
      <c r="A74" s="6" t="inlineStr">
        <is>
          <t>V2-GOV-03</t>
        </is>
      </c>
      <c r="B74" s="6" t="inlineStr">
        <is>
          <t>D9</t>
        </is>
      </c>
      <c r="C74" s="6" t="inlineStr">
        <is>
          <t>Mandatory</t>
        </is>
      </c>
      <c r="D74" s="6" t="inlineStr">
        <is>
          <t>توثق مقارنة البدائل التصميمية بمعايير وأوزان وافتراضات ومخاطر ونتائج قابلة للتدقيق قبل تثبيت البديل.</t>
        </is>
      </c>
      <c r="E74" s="6" t="inlineStr">
        <is>
          <t>Process / completeness / readiness</t>
        </is>
      </c>
      <c r="F74" s="7">
        <f>IF(C74="Critical Gate","YES","NO")</f>
        <v/>
      </c>
    </row>
    <row r="75">
      <c r="A75" s="6" t="inlineStr">
        <is>
          <t>V2-GOV-04</t>
        </is>
      </c>
      <c r="B75" s="6" t="inlineStr">
        <is>
          <t>D9</t>
        </is>
      </c>
      <c r="C75" s="6" t="inlineStr">
        <is>
          <t>Mandatory</t>
        </is>
      </c>
      <c r="D75" s="6" t="inlineStr">
        <is>
          <t>تختلف متطلبات دليل HRWHPI ودرجة نضج الإثبات حسب مرحلة الجدوى والتصميم والتنفيذ والتشغيل وما بعد الإشغال مع عدم مساواة الدليل المبدئي بالدليل النهائي.</t>
        </is>
      </c>
      <c r="E75" s="6" t="inlineStr">
        <is>
          <t>Process / completeness / readiness</t>
        </is>
      </c>
      <c r="F75" s="7">
        <f>IF(C75="Critical Gate","YES","NO")</f>
        <v/>
      </c>
    </row>
    <row r="76">
      <c r="A76" s="6" t="inlineStr">
        <is>
          <t>V2-EVD-01</t>
        </is>
      </c>
      <c r="B76" s="6" t="inlineStr">
        <is>
          <t>D9</t>
        </is>
      </c>
      <c r="C76" s="6" t="inlineStr">
        <is>
          <t>Mandatory</t>
        </is>
      </c>
      <c r="D76" s="6" t="inlineStr">
        <is>
          <t>يرتبط كل مؤشر بحزمة دليل قابلة للتدقيق تحدد نوع الدليل ومصدره وتاريخه ومرحلة التقييم ومسؤول التحقق وحالة Not Evidenced منفصلة عن Non-Compliant.</t>
        </is>
      </c>
      <c r="E76" s="6" t="inlineStr">
        <is>
          <t>Process / completeness / readiness</t>
        </is>
      </c>
      <c r="F76" s="7">
        <f>IF(C76="Critical Gate","YES","NO")</f>
        <v/>
      </c>
    </row>
    <row r="78">
      <c r="A78" s="4" t="inlineStr">
        <is>
          <t>QC</t>
        </is>
      </c>
      <c r="B78" s="4" t="inlineStr">
        <is>
          <t>Indicator count</t>
        </is>
      </c>
      <c r="C78" s="7">
        <f>COUNTA(A5:A76)</f>
        <v/>
      </c>
      <c r="D78" s="4" t="inlineStr">
        <is>
          <t>Critical Gates</t>
        </is>
      </c>
      <c r="E78" s="7">
        <f>COUNTIF(C5:C76,"Critical Gate")</f>
        <v/>
      </c>
      <c r="F78" s="7">
        <f>IF(AND(C78=72,E78=27),"PASS","CHECK")</f>
        <v/>
      </c>
    </row>
  </sheetData>
  <autoFilter ref="A4:F76"/>
  <mergeCells count="2">
    <mergeCell ref="A2:F2"/>
    <mergeCell ref="A1:F1"/>
  </mergeCells>
  <pageMargins left="0.25" right="0.25" top="0.4" bottom="0.4" header="0.2" footer="0.2"/>
  <pageSetup orientation="landscape" fitToHeight="0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O7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16" customWidth="1" min="2" max="2"/>
    <col width="46" customWidth="1" min="3" max="3"/>
    <col width="48" customWidth="1" min="4" max="4"/>
    <col width="27" customWidth="1" min="5" max="5"/>
    <col width="70" customWidth="1" min="6" max="6"/>
    <col width="70" customWidth="1" min="7" max="7"/>
    <col width="70" customWidth="1" min="8" max="8"/>
    <col width="70" customWidth="1" min="9" max="9"/>
    <col width="70" customWidth="1" min="10" max="10"/>
    <col width="64" customWidth="1" min="11" max="11"/>
    <col width="42" customWidth="1" min="12" max="12"/>
    <col width="38" customWidth="1" min="13" max="13"/>
    <col width="20" customWidth="1" min="14" max="14"/>
    <col width="44" customWidth="1" min="15" max="15"/>
  </cols>
  <sheetData>
    <row r="1" ht="24" customHeight="1">
      <c r="A1" s="1" t="inlineStr">
        <is>
          <t>HRWHPI Locked Scoring Reference — Verbatim V1.2 Method Content</t>
        </is>
      </c>
    </row>
    <row r="2">
      <c r="A2" s="2" t="inlineStr">
        <is>
          <t>Blinded reproduction of the locked scoring reference. Rater identity labels are anonymized only; no measurement method, evidence requirement, score band, gate rule, or validation logic is substantively edited.</t>
        </is>
      </c>
    </row>
    <row r="3"/>
    <row r="4" ht="32" customHeight="1">
      <c r="A4" s="3" t="inlineStr">
        <is>
          <t>Indicator_ID</t>
        </is>
      </c>
      <c r="B4" s="3" t="inlineStr">
        <is>
          <t>Class</t>
        </is>
      </c>
      <c r="C4" s="3" t="inlineStr">
        <is>
          <t>Measurement_Method</t>
        </is>
      </c>
      <c r="D4" s="3" t="inlineStr">
        <is>
          <t>Evidence_Required</t>
        </is>
      </c>
      <c r="E4" s="3" t="inlineStr">
        <is>
          <t>Archetype</t>
        </is>
      </c>
      <c r="F4" s="3" t="inlineStr">
        <is>
          <t>Score 4 - LOCKED</t>
        </is>
      </c>
      <c r="G4" s="3" t="inlineStr">
        <is>
          <t>Score 3 - LOCKED</t>
        </is>
      </c>
      <c r="H4" s="3" t="inlineStr">
        <is>
          <t>Score 2 - LOCKED</t>
        </is>
      </c>
      <c r="I4" s="3" t="inlineStr">
        <is>
          <t>Score 1 - LOCKED</t>
        </is>
      </c>
      <c r="J4" s="3" t="inlineStr">
        <is>
          <t>Score 0 - LOCKED</t>
        </is>
      </c>
      <c r="K4" s="3" t="inlineStr">
        <is>
          <t>Gate PASS Criterion</t>
        </is>
      </c>
      <c r="L4" s="3" t="inlineStr">
        <is>
          <t>Source / Benchmark</t>
        </is>
      </c>
      <c r="M4" s="3" t="inlineStr">
        <is>
          <t>Clause / Version / Calibration Record</t>
        </is>
      </c>
      <c r="N4" s="3" t="inlineStr">
        <is>
          <t>Calibration Status</t>
        </is>
      </c>
      <c r="O4" s="3" t="inlineStr">
        <is>
          <t>Calibration Note</t>
        </is>
      </c>
    </row>
    <row r="5" ht="72" customHeight="1">
      <c r="A5" s="6" t="inlineStr">
        <is>
          <t>V2-REG-01</t>
        </is>
      </c>
      <c r="B5" s="6" t="inlineStr">
        <is>
          <t>Critical Gate</t>
        </is>
      </c>
      <c r="C5" s="6" t="inlineStr">
        <is>
          <t>مراجعة سجل الموافقات حسب المرحلة؛ تصنيف المتطلبات إلى مغلقة/مفتوحة/مانعة وتتبع إغلاقها.</t>
        </is>
      </c>
      <c r="D5" s="6" t="inlineStr">
        <is>
          <t>Code/Authority matrix؛ permit basis؛ موافقات رسمية؛ سجل الاستثناءات والملاحظات.</t>
        </is>
      </c>
      <c r="E5" s="6" t="inlineStr">
        <is>
          <t>Regulatory / gate compliance</t>
        </is>
      </c>
      <c r="F5" s="6" t="inlineStr">
        <is>
          <t>INDICATOR TEST — مراجعة سجل الموافقات حسب المرحلة؛ تصنيف المتطلبات إلى مغلقة/مفتوحة/مانعة وتتبع إغلاقها. 4 = 100% of applicable essential/mandatory requirements for the indicator test are Verified as satisfied; required approvals/acceptances are current; no material, blocking, or unapproved exception remains.</t>
        </is>
      </c>
      <c r="G5" s="6" t="inlineStr">
        <is>
          <t>INDICATOR TEST — مراجعة سجل الموافقات حسب المرحلة؛ تصنيف المتطلبات إلى مغلقة/مفتوحة/مانعة وتتبع إغلاقها. 3 = all essential/mandatory requirements are satisfied and &gt;=90% of non-critical checklist/record elements are complete; only minor non-material gaps remain; no acceptance-blocking item.</t>
        </is>
      </c>
      <c r="H5" s="6" t="inlineStr">
        <is>
          <t>INDICATOR TEST — مراجعة سجل الموافقات حسب المرحلة؛ تصنيف المتطلبات إلى مغلقة/مفتوحة/مانعة وتتبع إغلاقها. 2 = 70% to &lt;90% of non-critical checklist/record elements are complete OR one material but correctable gap remains; no Verified failure of an essential mandatory requirement.</t>
        </is>
      </c>
      <c r="I5" s="6" t="inlineStr">
        <is>
          <t>INDICATOR TEST — مراجعة سجل الموافقات حسب المرحلة؛ تصنيف المتطلبات إلى مغلقة/مفتوحة/مانعة وتتبع إغلاقها. 1 = &gt;0% to &lt;70% of required elements are complete/satisfied OR multiple material gaps/open approvals remain; the compliance/control is substantially deficient.</t>
        </is>
      </c>
      <c r="J5" s="6" t="inlineStr">
        <is>
          <t>INDICATOR TEST — مراجعة سجل الموافقات حسب المرحلة؛ تصنيف المتطلبات إلى مغلقة/مفتوحة/مانعة وتتبع إغلاقها. 0 = Verified failure/non-compliance of an essential mandatory requirement, rejected/absent required approval, prohibited condition, or required control is absent.</t>
        </is>
      </c>
      <c r="K5" s="6" t="inlineStr">
        <is>
          <t>INDICATOR GATE TEST — مراجعة سجل الموافقات حسب المرحلة؛ تصنيف المتطلبات إلى مغلقة/مفتوحة/مانعة وتتبع إغلاقها. PASS = Verified evidence demonstrates 100% satisfaction of all applicable essential mandatory requirements/approvals in the indicator test, with no blocking item, rejected requirement, or unapproved exception.</t>
        </is>
      </c>
      <c r="L5" s="6" t="inlineStr">
        <is>
          <t>Applicable Authority Having Jurisdiction (AHJ), adopted local code/permit basis and approved interpretations; HRWHPI Candidate Indicator Set V2.1 FINAL FROZEN RELEASED.</t>
        </is>
      </c>
      <c r="M5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5" s="6" t="inlineStr">
        <is>
          <t>LOCKED</t>
        </is>
      </c>
      <c r="O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" ht="72" customHeight="1">
      <c r="A6" s="6" t="inlineStr">
        <is>
          <t>V2-REG-02</t>
        </is>
      </c>
      <c r="B6" s="6" t="inlineStr">
        <is>
          <t>Mandatory</t>
        </is>
      </c>
      <c r="C6" s="6" t="inlineStr">
        <is>
          <t>تدقيق اكتمال clause-by-clause mapping وصحة إصدار المرجع وتحديد AHJ لكل متطلب.</t>
        </is>
      </c>
      <c r="D6" s="6" t="inlineStr">
        <is>
          <t>Code register؛ clause matrix؛ قائمة الإصدارات؛ موافقات/تفسيرات الجهة المختصة.</t>
        </is>
      </c>
      <c r="E6" s="6" t="inlineStr">
        <is>
          <t>Regulatory / gate compliance</t>
        </is>
      </c>
      <c r="F6" s="6" t="inlineStr">
        <is>
          <t>INDICATOR TEST — تدقيق اكتمال clause-by-clause mapping وصحة إصدار المرجع وتحديد AHJ لكل متطلب. 4 = 100% of applicable essential/mandatory requirements for the indicator test are Verified as satisfied; required approvals/acceptances are current; no material, blocking, or unapproved exception remains.</t>
        </is>
      </c>
      <c r="G6" s="6" t="inlineStr">
        <is>
          <t>INDICATOR TEST — تدقيق اكتمال clause-by-clause mapping وصحة إصدار المرجع وتحديد AHJ لكل متطلب. 3 = all essential/mandatory requirements are satisfied and &gt;=90% of non-critical checklist/record elements are complete; only minor non-material gaps remain; no acceptance-blocking item.</t>
        </is>
      </c>
      <c r="H6" s="6" t="inlineStr">
        <is>
          <t>INDICATOR TEST — تدقيق اكتمال clause-by-clause mapping وصحة إصدار المرجع وتحديد AHJ لكل متطلب. 2 = 70% to &lt;90% of non-critical checklist/record elements are complete OR one material but correctable gap remains; no Verified failure of an essential mandatory requirement.</t>
        </is>
      </c>
      <c r="I6" s="6" t="inlineStr">
        <is>
          <t>INDICATOR TEST — تدقيق اكتمال clause-by-clause mapping وصحة إصدار المرجع وتحديد AHJ لكل متطلب. 1 = &gt;0% to &lt;70% of required elements are complete/satisfied OR multiple material gaps/open approvals remain; the compliance/control is substantially deficient.</t>
        </is>
      </c>
      <c r="J6" s="6" t="inlineStr">
        <is>
          <t>INDICATOR TEST — تدقيق اكتمال clause-by-clause mapping وصحة إصدار المرجع وتحديد AHJ لكل متطلب. 0 = Verified failure/non-compliance of an essential mandatory requirement, rejected/absent required approval, prohibited condition, or required control is absent.</t>
        </is>
      </c>
      <c r="K6" s="6" t="inlineStr">
        <is>
          <t>N/A - non-critical indicator</t>
        </is>
      </c>
      <c r="L6" s="6" t="inlineStr">
        <is>
          <t>Applicable Authority Having Jurisdiction (AHJ), adopted local code/permit basis and approved interpretations; HRWHPI Candidate Indicator Set V2.1 FINAL FROZEN RELEASED.</t>
        </is>
      </c>
      <c r="M6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6" s="6" t="inlineStr">
        <is>
          <t>LOCKED</t>
        </is>
      </c>
      <c r="O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" ht="72" customHeight="1">
      <c r="A7" s="6" t="inlineStr">
        <is>
          <t>V2-REG-03</t>
        </is>
      </c>
      <c r="B7" s="6" t="inlineStr">
        <is>
          <t>Mandatory</t>
        </is>
      </c>
      <c r="C7" s="6" t="inlineStr">
        <is>
          <t>نسبة الاستثناءات ذات ملف مكتمل وموافقة مكتوبة؛ تتبع الاستثناءات المفتوحة والمانعة.</t>
        </is>
      </c>
      <c r="D7" s="6" t="inlineStr">
        <is>
          <t>Exception register؛ طلب رسمي؛ تحليل بديل؛ موافقة موقعة؛ سجل الإغلاق.</t>
        </is>
      </c>
      <c r="E7" s="6" t="inlineStr">
        <is>
          <t>Regulatory / gate compliance</t>
        </is>
      </c>
      <c r="F7" s="6" t="inlineStr">
        <is>
          <t>INDICATOR TEST — نسبة الاستثناءات ذات ملف مكتمل وموافقة مكتوبة؛ تتبع الاستثناءات المفتوحة والمانعة. 4 = 100% of applicable essential/mandatory requirements for the indicator test are Verified as satisfied; required approvals/acceptances are current; no material, blocking, or unapproved exception remains.</t>
        </is>
      </c>
      <c r="G7" s="6" t="inlineStr">
        <is>
          <t>INDICATOR TEST — نسبة الاستثناءات ذات ملف مكتمل وموافقة مكتوبة؛ تتبع الاستثناءات المفتوحة والمانعة. 3 = all essential/mandatory requirements are satisfied and &gt;=90% of non-critical checklist/record elements are complete; only minor non-material gaps remain; no acceptance-blocking item.</t>
        </is>
      </c>
      <c r="H7" s="6" t="inlineStr">
        <is>
          <t>INDICATOR TEST — نسبة الاستثناءات ذات ملف مكتمل وموافقة مكتوبة؛ تتبع الاستثناءات المفتوحة والمانعة. 2 = 70% to &lt;90% of non-critical checklist/record elements are complete OR one material but correctable gap remains; no Verified failure of an essential mandatory requirement.</t>
        </is>
      </c>
      <c r="I7" s="6" t="inlineStr">
        <is>
          <t>INDICATOR TEST — نسبة الاستثناءات ذات ملف مكتمل وموافقة مكتوبة؛ تتبع الاستثناءات المفتوحة والمانعة. 1 = &gt;0% to &lt;70% of required elements are complete/satisfied OR multiple material gaps/open approvals remain; the compliance/control is substantially deficient.</t>
        </is>
      </c>
      <c r="J7" s="6" t="inlineStr">
        <is>
          <t>INDICATOR TEST — نسبة الاستثناءات ذات ملف مكتمل وموافقة مكتوبة؛ تتبع الاستثناءات المفتوحة والمانعة. 0 = Verified failure/non-compliance of an essential mandatory requirement, rejected/absent required approval, prohibited condition, or required control is absent.</t>
        </is>
      </c>
      <c r="K7" s="6" t="inlineStr">
        <is>
          <t>N/A - non-critical indicator</t>
        </is>
      </c>
      <c r="L7" s="6" t="inlineStr">
        <is>
          <t>Applicable Authority Having Jurisdiction (AHJ), adopted local code/permit basis and approved interpretations; HRWHPI Candidate Indicator Set V2.1 FINAL FROZEN RELEASED.</t>
        </is>
      </c>
      <c r="M7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7" s="6" t="inlineStr">
        <is>
          <t>LOCKED</t>
        </is>
      </c>
      <c r="O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8" ht="72" customHeight="1">
      <c r="A8" s="6" t="inlineStr">
        <is>
          <t>V2-REG-04</t>
        </is>
      </c>
      <c r="B8" s="6" t="inlineStr">
        <is>
          <t>Mandatory</t>
        </is>
      </c>
      <c r="C8" s="6" t="inlineStr">
        <is>
          <t>وسم كل درجة حسب مرحلة الإثبات: Preliminary / Verified؛ وعدم ترقية الحالة دون المستند المطلوب.</t>
        </is>
      </c>
      <c r="D8" s="6" t="inlineStr">
        <is>
          <t>سجل مرحلة التقييم؛ قائمة الوثائق المطلوبة؛ الموافقات المستلمة؛ سجل التحقق.</t>
        </is>
      </c>
      <c r="E8" s="6" t="inlineStr">
        <is>
          <t>Regulatory / gate compliance</t>
        </is>
      </c>
      <c r="F8" s="6" t="inlineStr">
        <is>
          <t>INDICATOR TEST — وسم كل درجة حسب مرحلة الإثبات: Preliminary / Verified؛ وعدم ترقية الحالة دون المستند المطلوب. 4 = 100% of applicable essential/mandatory requirements for the indicator test are Verified as satisfied; required approvals/acceptances are current; no material, blocking, or unapproved exception remains.</t>
        </is>
      </c>
      <c r="G8" s="6" t="inlineStr">
        <is>
          <t>INDICATOR TEST — وسم كل درجة حسب مرحلة الإثبات: Preliminary / Verified؛ وعدم ترقية الحالة دون المستند المطلوب. 3 = all essential/mandatory requirements are satisfied and &gt;=90% of non-critical checklist/record elements are complete; only minor non-material gaps remain; no acceptance-blocking item.</t>
        </is>
      </c>
      <c r="H8" s="6" t="inlineStr">
        <is>
          <t>INDICATOR TEST — وسم كل درجة حسب مرحلة الإثبات: Preliminary / Verified؛ وعدم ترقية الحالة دون المستند المطلوب. 2 = 70% to &lt;90% of non-critical checklist/record elements are complete OR one material but correctable gap remains; no Verified failure of an essential mandatory requirement.</t>
        </is>
      </c>
      <c r="I8" s="6" t="inlineStr">
        <is>
          <t>INDICATOR TEST — وسم كل درجة حسب مرحلة الإثبات: Preliminary / Verified؛ وعدم ترقية الحالة دون المستند المطلوب. 1 = &gt;0% to &lt;70% of required elements are complete/satisfied OR multiple material gaps/open approvals remain; the compliance/control is substantially deficient.</t>
        </is>
      </c>
      <c r="J8" s="6" t="inlineStr">
        <is>
          <t>INDICATOR TEST — وسم كل درجة حسب مرحلة الإثبات: Preliminary / Verified؛ وعدم ترقية الحالة دون المستند المطلوب. 0 = Verified failure/non-compliance of an essential mandatory requirement, rejected/absent required approval, prohibited condition, or required control is absent.</t>
        </is>
      </c>
      <c r="K8" s="6" t="inlineStr">
        <is>
          <t>N/A - non-critical indicator</t>
        </is>
      </c>
      <c r="L8" s="6" t="inlineStr">
        <is>
          <t>Applicable Authority Having Jurisdiction (AHJ), adopted local code/permit basis and approved interpretations; HRWHPI Candidate Indicator Set V2.1 FINAL FROZEN RELEASED.</t>
        </is>
      </c>
      <c r="M8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8" s="6" t="inlineStr">
        <is>
          <t>LOCKED</t>
        </is>
      </c>
      <c r="O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9" ht="72" customHeight="1">
      <c r="A9" s="6" t="inlineStr">
        <is>
          <t>V2-SIT-01</t>
        </is>
      </c>
      <c r="B9" s="6" t="inlineStr">
        <is>
          <t>Critical Gate</t>
        </is>
      </c>
      <c r="C9" s="6" t="inlineStr">
        <is>
          <t>تحقق Pass/Fail من المتطلبات النظامية والمخططات المعتمدة ومسارات الاقتراب للطوارئ.</t>
        </is>
      </c>
      <c r="D9" s="6" t="inlineStr">
        <is>
          <t>شهادة استعمال؛ مخطط مساحي؛ موافقات الارتفاع والارتدادات؛ مخطط وصول الإطفاء والإسعاف.</t>
        </is>
      </c>
      <c r="E9" s="6" t="inlineStr">
        <is>
          <t>Regulatory / gate compliance</t>
        </is>
      </c>
      <c r="F9" s="6" t="inlineStr">
        <is>
          <t>INDICATOR TEST — تحقق Pass/Fail من المتطلبات النظامية والمخططات المعتمدة ومسارات الاقتراب للطوارئ. 4 = 100% of applicable essential/mandatory requirements for the indicator test are Verified as satisfied; required approvals/acceptances are current; no material, blocking, or unapproved exception remains.</t>
        </is>
      </c>
      <c r="G9" s="6" t="inlineStr">
        <is>
          <t>INDICATOR TEST — تحقق Pass/Fail من المتطلبات النظامية والمخططات المعتمدة ومسارات الاقتراب للطوارئ. 3 = all essential/mandatory requirements are satisfied and &gt;=90% of non-critical checklist/record elements are complete; only minor non-material gaps remain; no acceptance-blocking item.</t>
        </is>
      </c>
      <c r="H9" s="6" t="inlineStr">
        <is>
          <t>INDICATOR TEST — تحقق Pass/Fail من المتطلبات النظامية والمخططات المعتمدة ومسارات الاقتراب للطوارئ. 2 = 70% to &lt;90% of non-critical checklist/record elements are complete OR one material but correctable gap remains; no Verified failure of an essential mandatory requirement.</t>
        </is>
      </c>
      <c r="I9" s="6" t="inlineStr">
        <is>
          <t>INDICATOR TEST — تحقق Pass/Fail من المتطلبات النظامية والمخططات المعتمدة ومسارات الاقتراب للطوارئ. 1 = &gt;0% to &lt;70% of required elements are complete/satisfied OR multiple material gaps/open approvals remain; the compliance/control is substantially deficient.</t>
        </is>
      </c>
      <c r="J9" s="6" t="inlineStr">
        <is>
          <t>INDICATOR TEST — تحقق Pass/Fail من المتطلبات النظامية والمخططات المعتمدة ومسارات الاقتراب للطوارئ. 0 = Verified failure/non-compliance of an essential mandatory requirement, rejected/absent required approval, prohibited condition, or required control is absent.</t>
        </is>
      </c>
      <c r="K9" s="6" t="inlineStr">
        <is>
          <t>INDICATOR GATE TEST — تحقق Pass/Fail من المتطلبات النظامية والمخططات المعتمدة ومسارات الاقتراب للطوارئ. PASS = Verified evidence demonstrates 100% satisfaction of all applicable essential mandatory requirements/approvals in the indicator test, with no blocking item, rejected requirement, or unapproved exception.</t>
        </is>
      </c>
      <c r="L9" s="6" t="inlineStr">
        <is>
          <t>Applicable AHJ site/access requirements and project-approved traffic/emergency-access criteria; 2021 International Building Code as benchmark only where applicable; HRWHPI V2.1 frozen set.</t>
        </is>
      </c>
      <c r="M9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9" s="6" t="inlineStr">
        <is>
          <t>LOCKED</t>
        </is>
      </c>
      <c r="O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0" ht="72" customHeight="1">
      <c r="A10" s="6" t="inlineStr">
        <is>
          <t>V2-SIT-02</t>
        </is>
      </c>
      <c r="B10" s="6" t="inlineStr">
        <is>
          <t>Critical Gate</t>
        </is>
      </c>
      <c r="C10" s="6" t="inlineStr">
        <is>
          <t>عدد/نسبة نقاط التقاطع؛ زمن وصول الإسعاف؛ اختبار swept path ومحاكاة ساعات الذروة.</t>
        </is>
      </c>
      <c r="D10" s="6" t="inlineStr">
        <is>
          <t>Site plan؛ traffic study؛ swept-path analysis؛ خطة التشغيل المروري.</t>
        </is>
      </c>
      <c r="E10" s="6" t="inlineStr">
        <is>
          <t>Process / completeness / readiness</t>
        </is>
      </c>
      <c r="F10" s="6" t="inlineStr">
        <is>
          <t>INDICATOR TEST — عدد/نسبة نقاط التقاطع؛ زمن وصول الإسعاف؛ اختبار swept path ومحاكاة ساعات الذروة. 4 = 100% of the required package, actions, records, tests, and approvals for the indicator are complete, current, traceable, and Verified; critical open items = 0.</t>
        </is>
      </c>
      <c r="G10" s="6" t="inlineStr">
        <is>
          <t>INDICATOR TEST — عدد/نسبة نقاط التقاطع؛ زمن وصول الإسعاف؛ اختبار swept path ومحاكاة ساعات الذروة. 3 = &gt;=90% to &lt;100% complete/closed; critical open items = 0; only minor administrative gaps remain and traceability/readiness is not materially impaired.</t>
        </is>
      </c>
      <c r="H10" s="6" t="inlineStr">
        <is>
          <t>INDICATOR TEST — عدد/نسبة نقاط التقاطع؛ زمن وصول الإسعاف؛ اختبار swept path ومحاكاة ساعات الذروة. 2 = &gt;=70% to &lt;90% complete/closed OR one material non-critical open item remains; the process is still auditable and a corrective path is defined.</t>
        </is>
      </c>
      <c r="I10" s="6" t="inlineStr">
        <is>
          <t>INDICATOR TEST — عدد/نسبة نقاط التقاطع؛ زمن وصول الإسعاف؛ اختبار swept path ومحاكاة ساعات الذروة. 1 = &gt;0% to &lt;70% complete/closed OR multiple material open items/records are missing; closure/readiness is weak or poorly traceable.</t>
        </is>
      </c>
      <c r="J10" s="6" t="inlineStr">
        <is>
          <t>INDICATOR TEST — عدد/نسبة نقاط التقاطع؛ زمن وصول الإسعاف؛ اختبار swept path ومحاكاة ساعات الذروة. 0 = the required process/package/control is absent, a required critical action/test is not implemented, or a critical blocking item remains open.</t>
        </is>
      </c>
      <c r="K10" s="6" t="inlineStr">
        <is>
          <t>INDICATOR GATE TEST — عدد/نسبة نقاط التقاطع؛ زمن وصول الإسعاف؛ اختبار swept path ومحاكاة ساعات الذروة. PASS = Verified evidence demonstrates 100% completion and successful closure of all critical checklist/actions/tests in the indicator test; critical open items = 0.</t>
        </is>
      </c>
      <c r="L10" s="6" t="inlineStr">
        <is>
          <t>Applicable AHJ site/access requirements and project-approved traffic/emergency-access criteria; 2021 International Building Code as benchmark only where applicable; HRWHPI V2.1 frozen set.</t>
        </is>
      </c>
      <c r="M10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10" s="6" t="inlineStr">
        <is>
          <t>LOCKED</t>
        </is>
      </c>
      <c r="O1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1" ht="72" customHeight="1">
      <c r="A11" s="6" t="inlineStr">
        <is>
          <t>V2-SIT-03</t>
        </is>
      </c>
      <c r="B11" s="6" t="inlineStr">
        <is>
          <t>Critical Gate</t>
        </is>
      </c>
      <c r="C11" s="6" t="inlineStr">
        <is>
          <t>مصفوفة مخاطر الموقع + تحقق سعات المرافق مقابل الطلب التصميمي والاحتياطي.</t>
        </is>
      </c>
      <c r="D11" s="6" t="inlineStr">
        <is>
          <t>Utility letters؛ load estimates؛ site risk register؛ مخططات الربط.</t>
        </is>
      </c>
      <c r="E11" s="6" t="inlineStr">
        <is>
          <t>Regulatory / gate compliance</t>
        </is>
      </c>
      <c r="F11" s="6" t="inlineStr">
        <is>
          <t>INDICATOR TEST — مصفوفة مخاطر الموقع + تحقق سعات المرافق مقابل الطلب التصميمي والاحتياطي. 4 = 100% of applicable essential/mandatory requirements for the indicator test are Verified as satisfied; required approvals/acceptances are current; no material, blocking, or unapproved exception remains.</t>
        </is>
      </c>
      <c r="G11" s="6" t="inlineStr">
        <is>
          <t>INDICATOR TEST — مصفوفة مخاطر الموقع + تحقق سعات المرافق مقابل الطلب التصميمي والاحتياطي. 3 = all essential/mandatory requirements are satisfied and &gt;=90% of non-critical checklist/record elements are complete; only minor non-material gaps remain; no acceptance-blocking item.</t>
        </is>
      </c>
      <c r="H11" s="6" t="inlineStr">
        <is>
          <t>INDICATOR TEST — مصفوفة مخاطر الموقع + تحقق سعات المرافق مقابل الطلب التصميمي والاحتياطي. 2 = 70% to &lt;90% of non-critical checklist/record elements are complete OR one material but correctable gap remains; no Verified failure of an essential mandatory requirement.</t>
        </is>
      </c>
      <c r="I11" s="6" t="inlineStr">
        <is>
          <t>INDICATOR TEST — مصفوفة مخاطر الموقع + تحقق سعات المرافق مقابل الطلب التصميمي والاحتياطي. 1 = &gt;0% to &lt;70% of required elements are complete/satisfied OR multiple material gaps/open approvals remain; the compliance/control is substantially deficient.</t>
        </is>
      </c>
      <c r="J11" s="6" t="inlineStr">
        <is>
          <t>INDICATOR TEST — مصفوفة مخاطر الموقع + تحقق سعات المرافق مقابل الطلب التصميمي والاحتياطي. 0 = Verified failure/non-compliance of an essential mandatory requirement, rejected/absent required approval, prohibited condition, or required control is absent.</t>
        </is>
      </c>
      <c r="K11" s="6" t="inlineStr">
        <is>
          <t>INDICATOR GATE TEST — مصفوفة مخاطر الموقع + تحقق سعات المرافق مقابل الطلب التصميمي والاحتياطي. PASS = Verified evidence demonstrates 100% satisfaction of all applicable essential mandatory requirements/approvals in the indicator test, with no blocking item, rejected requirement, or unapproved exception.</t>
        </is>
      </c>
      <c r="L11" s="6" t="inlineStr">
        <is>
          <t>Applicable AHJ site/access requirements and project-approved traffic/emergency-access criteria; 2021 International Building Code as benchmark only where applicable; HRWHPI V2.1 frozen set.</t>
        </is>
      </c>
      <c r="M11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11" s="6" t="inlineStr">
        <is>
          <t>LOCKED</t>
        </is>
      </c>
      <c r="O1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2" ht="72" customHeight="1">
      <c r="A12" s="6" t="inlineStr">
        <is>
          <t>V2-SIT-04</t>
        </is>
      </c>
      <c r="B12" s="6" t="inlineStr">
        <is>
          <t>Performance</t>
        </is>
      </c>
      <c r="C12" s="6" t="inlineStr">
        <is>
          <t>زمن/مسافة المشي؛ نسبة المسار المظلل؛ مؤشرات الراحة الحرارية؛ نقاط عبور المركبات.</t>
        </is>
      </c>
      <c r="D12" s="6" t="inlineStr">
        <is>
          <t>خرائط الوصول؛ نمذجة الشمس/الحرارة؛ مسارات الحركة؛ ملاحظات المستخدمين.</t>
        </is>
      </c>
      <c r="E12" s="6" t="inlineStr">
        <is>
          <t>Quantitative performance</t>
        </is>
      </c>
      <c r="F12" s="6" t="inlineStr">
        <is>
          <t>INDICATOR TEST — زمن/مسافة المشي؛ نسبة المسار المظلل؛ مؤشرات الراحة الحرارية؛ نقاط عبور المركبات. 4 = 100% of the pre-locked required performance target(s) are met or exceeded under the required representative condition(s), with every mandatory minimum satisfied.</t>
        </is>
      </c>
      <c r="G12" s="6" t="inlineStr">
        <is>
          <t>INDICATOR TEST — زمن/مسافة المشي؛ نسبة المسار المظلل؛ مؤشرات الراحة الحرارية؛ نقاط عبور المركبات. 3 = every mandatory minimum is satisfied and &gt;=90% of the pre-locked performance targets are met; remaining variance is minor and non-critical.</t>
        </is>
      </c>
      <c r="H12" s="6" t="inlineStr">
        <is>
          <t>INDICATOR TEST — زمن/مسافة المشي؛ نسبة المسار المظلل؛ مؤشرات الراحة الحرارية؛ نقاط عبور المركبات. 2 = &gt;=75% to &lt;90% of pre-locked performance targets are met, with material but correctable shortfall(s); no Verified failure of an essential mandatory minimum.</t>
        </is>
      </c>
      <c r="I12" s="6" t="inlineStr">
        <is>
          <t>INDICATOR TEST — زمن/مسافة المشي؛ نسبة المسار المظلل؛ مؤشرات الراحة الحرارية؛ نقاط عبور المركبات. 1 = &gt;0% to &lt;75% of pre-locked performance targets are met OR repeated/large material shortfalls remain; performance is poorly controlled.</t>
        </is>
      </c>
      <c r="J12" s="6" t="inlineStr">
        <is>
          <t>INDICATOR TEST — زمن/مسافة المشي؛ نسبة المسار المظلل؛ مؤشرات الراحة الحرارية؛ نقاط عبور المركبات. 0 = a Verified essential mandatory minimum fails, the required performance capability is absent, or none of the required target set is demonstrably achieved.</t>
        </is>
      </c>
      <c r="K12" s="6" t="inlineStr">
        <is>
          <t>N/A - non-critical indicator</t>
        </is>
      </c>
      <c r="L12" s="6" t="inlineStr">
        <is>
          <t>Applicable AHJ site/access requirements and project-approved traffic/emergency-access criteria; 2021 International Building Code as benchmark only where applicable; HRWHPI V2.1 frozen set.</t>
        </is>
      </c>
      <c r="M12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12" s="6" t="inlineStr">
        <is>
          <t>LOCKED</t>
        </is>
      </c>
      <c r="O1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3" ht="72" customHeight="1">
      <c r="A13" s="6" t="inlineStr">
        <is>
          <t>V2-SIT-05</t>
        </is>
      </c>
      <c r="B13" s="6" t="inlineStr">
        <is>
          <t>Performance</t>
        </is>
      </c>
      <c r="C13" s="6" t="inlineStr">
        <is>
          <t>زمن البحث عن موقف؛ مدة الإنزال؛ طول الطابور؛ زمن الوصول من الموقف إلى الخدمة.</t>
        </is>
      </c>
      <c r="D13" s="6" t="inlineStr">
        <is>
          <t>Traffic observations؛ parking counts؛ drop-off queue data؛ خرائط الحركة.</t>
        </is>
      </c>
      <c r="E13" s="6" t="inlineStr">
        <is>
          <t>Quantitative performance</t>
        </is>
      </c>
      <c r="F13" s="6" t="inlineStr">
        <is>
          <t>INDICATOR TEST — زمن البحث عن موقف؛ مدة الإنزال؛ طول الطابور؛ زمن الوصول من الموقف إلى الخدمة. 4 = 100% of the pre-locked required performance target(s) are met or exceeded under the required representative condition(s), with every mandatory minimum satisfied.</t>
        </is>
      </c>
      <c r="G13" s="6" t="inlineStr">
        <is>
          <t>INDICATOR TEST — زمن البحث عن موقف؛ مدة الإنزال؛ طول الطابور؛ زمن الوصول من الموقف إلى الخدمة. 3 = every mandatory minimum is satisfied and &gt;=90% of the pre-locked performance targets are met; remaining variance is minor and non-critical.</t>
        </is>
      </c>
      <c r="H13" s="6" t="inlineStr">
        <is>
          <t>INDICATOR TEST — زمن البحث عن موقف؛ مدة الإنزال؛ طول الطابور؛ زمن الوصول من الموقف إلى الخدمة. 2 = &gt;=75% to &lt;90% of pre-locked performance targets are met, with material but correctable shortfall(s); no Verified failure of an essential mandatory minimum.</t>
        </is>
      </c>
      <c r="I13" s="6" t="inlineStr">
        <is>
          <t>INDICATOR TEST — زمن البحث عن موقف؛ مدة الإنزال؛ طول الطابور؛ زمن الوصول من الموقف إلى الخدمة. 1 = &gt;0% to &lt;75% of pre-locked performance targets are met OR repeated/large material shortfalls remain; performance is poorly controlled.</t>
        </is>
      </c>
      <c r="J13" s="6" t="inlineStr">
        <is>
          <t>INDICATOR TEST — زمن البحث عن موقف؛ مدة الإنزال؛ طول الطابور؛ زمن الوصول من الموقف إلى الخدمة. 0 = a Verified essential mandatory minimum fails, the required performance capability is absent, or none of the required target set is demonstrably achieved.</t>
        </is>
      </c>
      <c r="K13" s="6" t="inlineStr">
        <is>
          <t>N/A - non-critical indicator</t>
        </is>
      </c>
      <c r="L13" s="6" t="inlineStr">
        <is>
          <t>Applicable AHJ site/access requirements and project-approved traffic/emergency-access criteria; 2021 International Building Code as benchmark only where applicable; HRWHPI V2.1 frozen set.</t>
        </is>
      </c>
      <c r="M13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13" s="6" t="inlineStr">
        <is>
          <t>LOCKED</t>
        </is>
      </c>
      <c r="O1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4" ht="72" customHeight="1">
      <c r="A14" s="6" t="inlineStr">
        <is>
          <t>V2-SPA-01</t>
        </is>
      </c>
      <c r="B14" s="6" t="inlineStr">
        <is>
          <t>Performance</t>
        </is>
      </c>
      <c r="C14" s="6" t="inlineStr">
        <is>
          <t>اختبار سيناريو توسع مستقبلي وتحديد القيود والمساحات والاحتياطيات المطلوبة.</t>
        </is>
      </c>
      <c r="D14" s="6" t="inlineStr">
        <is>
          <t>Masterplan؛ structural/service reserve strategy؛ future stacking scenarios.</t>
        </is>
      </c>
      <c r="E14" s="6" t="inlineStr">
        <is>
          <t>Functional / spatial performance</t>
        </is>
      </c>
      <c r="F14" s="6" t="inlineStr">
        <is>
          <t>INDICATOR TEST — اختبار سيناريو توسع مستقبلي وتحديد القيود والمساحات والاحتياطيات المطلوبة. 4 = 100% of required functional/spatial scenarios and relationships pass the pre-locked criteria; all critical clinical/operational pathways pass; no material conflict remains.</t>
        </is>
      </c>
      <c r="G14" s="6" t="inlineStr">
        <is>
          <t>INDICATOR TEST — اختبار سيناريو توسع مستقبلي وتحديد القيود والمساحات والاحتياطيات المطلوبة. 3 = all critical pathways pass and &gt;=90% of non-critical scenarios/relationships pass; only minor inefficiencies or non-material conflicts remain.</t>
        </is>
      </c>
      <c r="H14" s="6" t="inlineStr">
        <is>
          <t>INDICATOR TEST — اختبار سيناريو توسع مستقبلي وتحديد القيود والمساحات والاحتياطيات المطلوبة. 2 = &gt;=70% to &lt;90% of required scenarios/relationships pass OR one material but correctable functional conflict remains; no unacceptable critical pathway failure.</t>
        </is>
      </c>
      <c r="I14" s="6" t="inlineStr">
        <is>
          <t>INDICATOR TEST — اختبار سيناريو توسع مستقبلي وتحديد القيود والمساحات والاحتياطيات المطلوبة. 1 = &gt;0% to &lt;70% of required scenarios/relationships pass OR multiple material adjacency/movement/privacy/flexibility conflicts remain.</t>
        </is>
      </c>
      <c r="J14" s="6" t="inlineStr">
        <is>
          <t>INDICATOR TEST — اختبار سيناريو توسع مستقبلي وتحديد القيود والمساحات والاحتياطيات المطلوبة. 0 = an essential functional/clinical pathway fails, or the tested arrangement creates an unacceptable clinical, privacy, access, or operational risk.</t>
        </is>
      </c>
      <c r="K14" s="6" t="inlineStr">
        <is>
          <t>N/A - non-critical indicator</t>
        </is>
      </c>
      <c r="L14" s="6" t="inlineStr">
        <is>
          <t>Project-approved clinical brief/space program and scenario criteria; CBAHI Hospital Standards as healthcare benchmark where applicable; HRWHPI V2.1 frozen set.</t>
        </is>
      </c>
      <c r="M14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14" s="6" t="inlineStr">
        <is>
          <t>LOCKED</t>
        </is>
      </c>
      <c r="O1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5" ht="72" customHeight="1">
      <c r="A15" s="6" t="inlineStr">
        <is>
          <t>V2-SPA-02</t>
        </is>
      </c>
      <c r="B15" s="6" t="inlineStr">
        <is>
          <t>Performance</t>
        </is>
      </c>
      <c r="C15" s="6" t="inlineStr">
        <is>
          <t>اختبار سيناريوهات تحويل غرف/وحدات على شبكة الأعمدة وارتفاع الطابق والروافع والخدمات.</t>
        </is>
      </c>
      <c r="D15" s="6" t="inlineStr">
        <is>
          <t>Typical floor plan؛ column grid؛ service zones؛ scenario test drawings.</t>
        </is>
      </c>
      <c r="E15" s="6" t="inlineStr">
        <is>
          <t>Functional / spatial performance</t>
        </is>
      </c>
      <c r="F15" s="6" t="inlineStr">
        <is>
          <t>INDICATOR TEST — اختبار سيناريوهات تحويل غرف/وحدات على شبكة الأعمدة وارتفاع الطابق والروافع والخدمات. 4 = 100% of required functional/spatial scenarios and relationships pass the pre-locked criteria; all critical clinical/operational pathways pass; no material conflict remains.</t>
        </is>
      </c>
      <c r="G15" s="6" t="inlineStr">
        <is>
          <t>INDICATOR TEST — اختبار سيناريوهات تحويل غرف/وحدات على شبكة الأعمدة وارتفاع الطابق والروافع والخدمات. 3 = all critical pathways pass and &gt;=90% of non-critical scenarios/relationships pass; only minor inefficiencies or non-material conflicts remain.</t>
        </is>
      </c>
      <c r="H15" s="6" t="inlineStr">
        <is>
          <t>INDICATOR TEST — اختبار سيناريوهات تحويل غرف/وحدات على شبكة الأعمدة وارتفاع الطابق والروافع والخدمات. 2 = &gt;=70% to &lt;90% of required scenarios/relationships pass OR one material but correctable functional conflict remains; no unacceptable critical pathway failure.</t>
        </is>
      </c>
      <c r="I15" s="6" t="inlineStr">
        <is>
          <t>INDICATOR TEST — اختبار سيناريوهات تحويل غرف/وحدات على شبكة الأعمدة وارتفاع الطابق والروافع والخدمات. 1 = &gt;0% to &lt;70% of required scenarios/relationships pass OR multiple material adjacency/movement/privacy/flexibility conflicts remain.</t>
        </is>
      </c>
      <c r="J15" s="6" t="inlineStr">
        <is>
          <t>INDICATOR TEST — اختبار سيناريوهات تحويل غرف/وحدات على شبكة الأعمدة وارتفاع الطابق والروافع والخدمات. 0 = an essential functional/clinical pathway fails, or the tested arrangement creates an unacceptable clinical, privacy, access, or operational risk.</t>
        </is>
      </c>
      <c r="K15" s="6" t="inlineStr">
        <is>
          <t>N/A - non-critical indicator</t>
        </is>
      </c>
      <c r="L15" s="6" t="inlineStr">
        <is>
          <t>Project-approved clinical brief/space program and scenario criteria; CBAHI Hospital Standards as healthcare benchmark where applicable; HRWHPI V2.1 frozen set.</t>
        </is>
      </c>
      <c r="M15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15" s="6" t="inlineStr">
        <is>
          <t>LOCKED</t>
        </is>
      </c>
      <c r="O1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6" ht="72" customHeight="1">
      <c r="A16" s="6" t="inlineStr">
        <is>
          <t>V2-SPA-03</t>
        </is>
      </c>
      <c r="B16" s="6" t="inlineStr">
        <is>
          <t>Performance</t>
        </is>
      </c>
      <c r="C16" s="6" t="inlineStr">
        <is>
          <t>نسب المساحة الفنية؛ قياس grid/clear spans؛ اختبار تغيير الاستخدام؛ مراجعة احتياطي shafts.</t>
        </is>
      </c>
      <c r="D16" s="6" t="inlineStr">
        <is>
          <t>BIM model؛ structural grid؛ core/shaft schedules؛ technical-space calculations.</t>
        </is>
      </c>
      <c r="E16" s="6" t="inlineStr">
        <is>
          <t>Functional / spatial performance</t>
        </is>
      </c>
      <c r="F16" s="6" t="inlineStr">
        <is>
          <t>INDICATOR TEST — نسب المساحة الفنية؛ قياس grid/clear spans؛ اختبار تغيير الاستخدام؛ مراجعة احتياطي shafts. 4 = 100% of required functional/spatial scenarios and relationships pass the pre-locked criteria; all critical clinical/operational pathways pass; no material conflict remains.</t>
        </is>
      </c>
      <c r="G16" s="6" t="inlineStr">
        <is>
          <t>INDICATOR TEST — نسب المساحة الفنية؛ قياس grid/clear spans؛ اختبار تغيير الاستخدام؛ مراجعة احتياطي shafts. 3 = all critical pathways pass and &gt;=90% of non-critical scenarios/relationships pass; only minor inefficiencies or non-material conflicts remain.</t>
        </is>
      </c>
      <c r="H16" s="6" t="inlineStr">
        <is>
          <t>INDICATOR TEST — نسب المساحة الفنية؛ قياس grid/clear spans؛ اختبار تغيير الاستخدام؛ مراجعة احتياطي shafts. 2 = &gt;=70% to &lt;90% of required scenarios/relationships pass OR one material but correctable functional conflict remains; no unacceptable critical pathway failure.</t>
        </is>
      </c>
      <c r="I16" s="6" t="inlineStr">
        <is>
          <t>INDICATOR TEST — نسب المساحة الفنية؛ قياس grid/clear spans؛ اختبار تغيير الاستخدام؛ مراجعة احتياطي shafts. 1 = &gt;0% to &lt;70% of required scenarios/relationships pass OR multiple material adjacency/movement/privacy/flexibility conflicts remain.</t>
        </is>
      </c>
      <c r="J16" s="6" t="inlineStr">
        <is>
          <t>INDICATOR TEST — نسب المساحة الفنية؛ قياس grid/clear spans؛ اختبار تغيير الاستخدام؛ مراجعة احتياطي shafts. 0 = an essential functional/clinical pathway fails, or the tested arrangement creates an unacceptable clinical, privacy, access, or operational risk.</t>
        </is>
      </c>
      <c r="K16" s="6" t="inlineStr">
        <is>
          <t>N/A - non-critical indicator</t>
        </is>
      </c>
      <c r="L16" s="6" t="inlineStr">
        <is>
          <t>Project-approved clinical brief/space program and scenario criteria; CBAHI Hospital Standards as healthcare benchmark where applicable; HRWHPI V2.1 frozen set.</t>
        </is>
      </c>
      <c r="M16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16" s="6" t="inlineStr">
        <is>
          <t>LOCKED</t>
        </is>
      </c>
      <c r="O1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7" ht="72" customHeight="1">
      <c r="A17" s="6" t="inlineStr">
        <is>
          <t>V2-CLN-01</t>
        </is>
      </c>
      <c r="B17" s="6" t="inlineStr">
        <is>
          <t>Critical Gate</t>
        </is>
      </c>
      <c r="C17" s="6" t="inlineStr">
        <is>
          <t>محاكاة زمن رحلة door-to-door أو event-to-destination مع أزمنة الانتظار والنقل الرأسي عند الحاجة.</t>
        </is>
      </c>
      <c r="D17" s="6" t="inlineStr">
        <is>
          <t>Functional program؛ route model؛ elevator simulation؛ observed/mock transfer tests.</t>
        </is>
      </c>
      <c r="E17" s="6" t="inlineStr">
        <is>
          <t>Functional / spatial performance</t>
        </is>
      </c>
      <c r="F17" s="6" t="inlineStr">
        <is>
          <t>INDICATOR TEST — محاكاة زمن رحلة door-to-door أو event-to-destination مع أزمنة الانتظار والنقل الرأسي عند الحاجة. 4 = 100% of required functional/spatial scenarios and relationships pass the pre-locked criteria; all critical clinical/operational pathways pass; no material conflict remains.</t>
        </is>
      </c>
      <c r="G17" s="6" t="inlineStr">
        <is>
          <t>INDICATOR TEST — محاكاة زمن رحلة door-to-door أو event-to-destination مع أزمنة الانتظار والنقل الرأسي عند الحاجة. 3 = all critical pathways pass and &gt;=90% of non-critical scenarios/relationships pass; only minor inefficiencies or non-material conflicts remain.</t>
        </is>
      </c>
      <c r="H17" s="6" t="inlineStr">
        <is>
          <t>INDICATOR TEST — محاكاة زمن رحلة door-to-door أو event-to-destination مع أزمنة الانتظار والنقل الرأسي عند الحاجة. 2 = &gt;=70% to &lt;90% of required scenarios/relationships pass OR one material but correctable functional conflict remains; no unacceptable critical pathway failure.</t>
        </is>
      </c>
      <c r="I17" s="6" t="inlineStr">
        <is>
          <t>INDICATOR TEST — محاكاة زمن رحلة door-to-door أو event-to-destination مع أزمنة الانتظار والنقل الرأسي عند الحاجة. 1 = &gt;0% to &lt;70% of required scenarios/relationships pass OR multiple material adjacency/movement/privacy/flexibility conflicts remain.</t>
        </is>
      </c>
      <c r="J17" s="6" t="inlineStr">
        <is>
          <t>INDICATOR TEST — محاكاة زمن رحلة door-to-door أو event-to-destination مع أزمنة الانتظار والنقل الرأسي عند الحاجة. 0 = an essential functional/clinical pathway fails, or the tested arrangement creates an unacceptable clinical, privacy, access, or operational risk.</t>
        </is>
      </c>
      <c r="K17" s="6" t="inlineStr">
        <is>
          <t>INDICATOR GATE TEST — محاكاة زمن رحلة door-to-door أو event-to-destination مع أزمنة الانتظار والنقل الرأسي عند الحاجة. PASS = Verified evidence demonstrates that every critical functional/clinical pathway or scenario in the indicator test meets the pre-locked acceptance criterion, with no material safety/privacy/access/cross-flow failure.</t>
        </is>
      </c>
      <c r="L17" s="6" t="inlineStr">
        <is>
          <t>Project-approved clinical workflow/adjacency/privacy criteria; CBAHI Hospital Standards as healthcare benchmark where applicable; HRWHPI V2.1 frozen set.</t>
        </is>
      </c>
      <c r="M17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17" s="6" t="inlineStr">
        <is>
          <t>LOCKED</t>
        </is>
      </c>
      <c r="O1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8" ht="72" customHeight="1">
      <c r="A18" s="6" t="inlineStr">
        <is>
          <t>V2-CLN-02</t>
        </is>
      </c>
      <c r="B18" s="6" t="inlineStr">
        <is>
          <t>Mandatory</t>
        </is>
      </c>
      <c r="C18" s="6" t="inlineStr">
        <is>
          <t>تحويل العلاقات المطلوبة إلى زمن/مسافة/عدد انتقالات واختبارها في سيناريوات الذروة.</t>
        </is>
      </c>
      <c r="D18" s="6" t="inlineStr">
        <is>
          <t>Adjacency matrix؛ stacking plans؛ movement simulation؛ distance/time outputs.</t>
        </is>
      </c>
      <c r="E18" s="6" t="inlineStr">
        <is>
          <t>Functional / spatial performance</t>
        </is>
      </c>
      <c r="F18" s="6" t="inlineStr">
        <is>
          <t>INDICATOR TEST — تحويل العلاقات المطلوبة إلى زمن/مسافة/عدد انتقالات واختبارها في سيناريوات الذروة. 4 = 100% of required functional/spatial scenarios and relationships pass the pre-locked criteria; all critical clinical/operational pathways pass; no material conflict remains.</t>
        </is>
      </c>
      <c r="G18" s="6" t="inlineStr">
        <is>
          <t>INDICATOR TEST — تحويل العلاقات المطلوبة إلى زمن/مسافة/عدد انتقالات واختبارها في سيناريوات الذروة. 3 = all critical pathways pass and &gt;=90% of non-critical scenarios/relationships pass; only minor inefficiencies or non-material conflicts remain.</t>
        </is>
      </c>
      <c r="H18" s="6" t="inlineStr">
        <is>
          <t>INDICATOR TEST — تحويل العلاقات المطلوبة إلى زمن/مسافة/عدد انتقالات واختبارها في سيناريوات الذروة. 2 = &gt;=70% to &lt;90% of required scenarios/relationships pass OR one material but correctable functional conflict remains; no unacceptable critical pathway failure.</t>
        </is>
      </c>
      <c r="I18" s="6" t="inlineStr">
        <is>
          <t>INDICATOR TEST — تحويل العلاقات المطلوبة إلى زمن/مسافة/عدد انتقالات واختبارها في سيناريوات الذروة. 1 = &gt;0% to &lt;70% of required scenarios/relationships pass OR multiple material adjacency/movement/privacy/flexibility conflicts remain.</t>
        </is>
      </c>
      <c r="J18" s="6" t="inlineStr">
        <is>
          <t>INDICATOR TEST — تحويل العلاقات المطلوبة إلى زمن/مسافة/عدد انتقالات واختبارها في سيناريوات الذروة. 0 = an essential functional/clinical pathway fails, or the tested arrangement creates an unacceptable clinical, privacy, access, or operational risk.</t>
        </is>
      </c>
      <c r="K18" s="6" t="inlineStr">
        <is>
          <t>N/A - non-critical indicator</t>
        </is>
      </c>
      <c r="L18" s="6" t="inlineStr">
        <is>
          <t>Project-approved clinical workflow/adjacency/privacy criteria; CBAHI Hospital Standards as healthcare benchmark where applicable; HRWHPI V2.1 frozen set.</t>
        </is>
      </c>
      <c r="M18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18" s="6" t="inlineStr">
        <is>
          <t>LOCKED</t>
        </is>
      </c>
      <c r="O1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19" ht="72" customHeight="1">
      <c r="A19" s="6" t="inlineStr">
        <is>
          <t>V2-CLN-03</t>
        </is>
      </c>
      <c r="B19" s="6" t="inlineStr">
        <is>
          <t>Critical Gate</t>
        </is>
      </c>
      <c r="C19" s="6" t="inlineStr">
        <is>
          <t>نسبة تقاطع المسارات؛ عدد نقاط العبور؛ مسافة الرحلة؛ نسبة استخدام المصاعد المشتركة؛ مستويات التحكم.</t>
        </is>
      </c>
      <c r="D19" s="6" t="inlineStr">
        <is>
          <t>Flow maps؛ access-control plan؛ Space Syntax/agent simulation؛ elevator zoning.</t>
        </is>
      </c>
      <c r="E19" s="6" t="inlineStr">
        <is>
          <t>Functional / spatial performance</t>
        </is>
      </c>
      <c r="F19" s="6" t="inlineStr">
        <is>
          <t>INDICATOR TEST — نسبة تقاطع المسارات؛ عدد نقاط العبور؛ مسافة الرحلة؛ نسبة استخدام المصاعد المشتركة؛ مستويات التحكم. 4 = 100% of required functional/spatial scenarios and relationships pass the pre-locked criteria; all critical clinical/operational pathways pass; no material conflict remains.</t>
        </is>
      </c>
      <c r="G19" s="6" t="inlineStr">
        <is>
          <t>INDICATOR TEST — نسبة تقاطع المسارات؛ عدد نقاط العبور؛ مسافة الرحلة؛ نسبة استخدام المصاعد المشتركة؛ مستويات التحكم. 3 = all critical pathways pass and &gt;=90% of non-critical scenarios/relationships pass; only minor inefficiencies or non-material conflicts remain.</t>
        </is>
      </c>
      <c r="H19" s="6" t="inlineStr">
        <is>
          <t>INDICATOR TEST — نسبة تقاطع المسارات؛ عدد نقاط العبور؛ مسافة الرحلة؛ نسبة استخدام المصاعد المشتركة؛ مستويات التحكم. 2 = &gt;=70% to &lt;90% of required scenarios/relationships pass OR one material but correctable functional conflict remains; no unacceptable critical pathway failure.</t>
        </is>
      </c>
      <c r="I19" s="6" t="inlineStr">
        <is>
          <t>INDICATOR TEST — نسبة تقاطع المسارات؛ عدد نقاط العبور؛ مسافة الرحلة؛ نسبة استخدام المصاعد المشتركة؛ مستويات التحكم. 1 = &gt;0% to &lt;70% of required scenarios/relationships pass OR multiple material adjacency/movement/privacy/flexibility conflicts remain.</t>
        </is>
      </c>
      <c r="J19" s="6" t="inlineStr">
        <is>
          <t>INDICATOR TEST — نسبة تقاطع المسارات؛ عدد نقاط العبور؛ مسافة الرحلة؛ نسبة استخدام المصاعد المشتركة؛ مستويات التحكم. 0 = an essential functional/clinical pathway fails, or the tested arrangement creates an unacceptable clinical, privacy, access, or operational risk.</t>
        </is>
      </c>
      <c r="K19" s="6" t="inlineStr">
        <is>
          <t>INDICATOR GATE TEST — نسبة تقاطع المسارات؛ عدد نقاط العبور؛ مسافة الرحلة؛ نسبة استخدام المصاعد المشتركة؛ مستويات التحكم. PASS = Verified evidence demonstrates that every critical functional/clinical pathway or scenario in the indicator test meets the pre-locked acceptance criterion, with no material safety/privacy/access/cross-flow failure.</t>
        </is>
      </c>
      <c r="L19" s="6" t="inlineStr">
        <is>
          <t>Project-approved clinical workflow/adjacency/privacy criteria; CBAHI Hospital Standards as healthcare benchmark where applicable; HRWHPI V2.1 frozen set.</t>
        </is>
      </c>
      <c r="M19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19" s="6" t="inlineStr">
        <is>
          <t>LOCKED</t>
        </is>
      </c>
      <c r="O1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0" ht="72" customHeight="1">
      <c r="A20" s="6" t="inlineStr">
        <is>
          <t>V2-CLN-04</t>
        </is>
      </c>
      <c r="B20" s="6" t="inlineStr">
        <is>
          <t>Mandatory</t>
        </is>
      </c>
      <c r="C20" s="6" t="inlineStr">
        <is>
          <t>تدقيق sightlines؛ privacy breaches؛ access points؛ user review against defined privacy criteria.</t>
        </is>
      </c>
      <c r="D20" s="6" t="inlineStr">
        <is>
          <t>Plans/sections؛ visibility analysis؛ access-control schedule؛ user validation.</t>
        </is>
      </c>
      <c r="E20" s="6" t="inlineStr">
        <is>
          <t>Functional / spatial performance</t>
        </is>
      </c>
      <c r="F20" s="6" t="inlineStr">
        <is>
          <t>INDICATOR TEST — تدقيق sightlines؛ privacy breaches؛ access points؛ user review against defined privacy criteria. 4 = 100% of required functional/spatial scenarios and relationships pass the pre-locked criteria; all critical clinical/operational pathways pass; no material conflict remains.</t>
        </is>
      </c>
      <c r="G20" s="6" t="inlineStr">
        <is>
          <t>INDICATOR TEST — تدقيق sightlines؛ privacy breaches؛ access points؛ user review against defined privacy criteria. 3 = all critical pathways pass and &gt;=90% of non-critical scenarios/relationships pass; only minor inefficiencies or non-material conflicts remain.</t>
        </is>
      </c>
      <c r="H20" s="6" t="inlineStr">
        <is>
          <t>INDICATOR TEST — تدقيق sightlines؛ privacy breaches؛ access points؛ user review against defined privacy criteria. 2 = &gt;=70% to &lt;90% of required scenarios/relationships pass OR one material but correctable functional conflict remains; no unacceptable critical pathway failure.</t>
        </is>
      </c>
      <c r="I20" s="6" t="inlineStr">
        <is>
          <t>INDICATOR TEST — تدقيق sightlines؛ privacy breaches؛ access points؛ user review against defined privacy criteria. 1 = &gt;0% to &lt;70% of required scenarios/relationships pass OR multiple material adjacency/movement/privacy/flexibility conflicts remain.</t>
        </is>
      </c>
      <c r="J20" s="6" t="inlineStr">
        <is>
          <t>INDICATOR TEST — تدقيق sightlines؛ privacy breaches؛ access points؛ user review against defined privacy criteria. 0 = an essential functional/clinical pathway fails, or the tested arrangement creates an unacceptable clinical, privacy, access, or operational risk.</t>
        </is>
      </c>
      <c r="K20" s="6" t="inlineStr">
        <is>
          <t>N/A - non-critical indicator</t>
        </is>
      </c>
      <c r="L20" s="6" t="inlineStr">
        <is>
          <t>Project-approved clinical workflow/adjacency/privacy criteria; CBAHI Hospital Standards as healthcare benchmark where applicable; HRWHPI V2.1 frozen set.</t>
        </is>
      </c>
      <c r="M20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20" s="6" t="inlineStr">
        <is>
          <t>LOCKED</t>
        </is>
      </c>
      <c r="O2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1" ht="72" customHeight="1">
      <c r="A21" s="6" t="inlineStr">
        <is>
          <t>V2-NIC-01</t>
        </is>
      </c>
      <c r="B21" s="6" t="inlineStr">
        <is>
          <t>Critical Gate</t>
        </is>
      </c>
      <c r="C21" s="6" t="inlineStr">
        <is>
          <t>قياس/تحقق المتغيرات البيئية الحرجة وفق متطلبات المشروع مع مراجعة الضوضاء والضغط والحرارة والرطوبة وتكامل الخدمات.</t>
        </is>
      </c>
      <c r="D21" s="6" t="inlineStr">
        <is>
          <t>Room data sheets؛ MEP calculations؛ commissioning records؛ environmental trend logs.</t>
        </is>
      </c>
      <c r="E21" s="6" t="inlineStr">
        <is>
          <t>Environmental / infection-control performance</t>
        </is>
      </c>
      <c r="F21" s="6" t="inlineStr">
        <is>
          <t>INDICATOR TEST — قياس/تحقق المتغيرات البيئية الحرجة وفق متطلبات المشروع مع مراجعة الضوضاء والضغط والحرارة والرطوبة وتكامل الخدمات. 4 = 100% of critical environmental/infection-control parameters and controls meet applicable mandatory limits and &gt;=95% of all pre-defined representative observations/control points conform; monitoring is complete.</t>
        </is>
      </c>
      <c r="G21" s="6" t="inlineStr">
        <is>
          <t>INDICATOR TEST — قياس/تحقق المتغيرات البيئية الحرجة وفق متطلبات المشروع مع مراجعة الضوضاء والضغط والحرارة والرطوبة وتكامل الخدمات. 3 = 100% of critical mandatory limits are met and &gt;=90% to &lt;95% of all representative observations/control points conform; only isolated corrected non-critical deviations remain.</t>
        </is>
      </c>
      <c r="H21" s="6" t="inlineStr">
        <is>
          <t>INDICATOR TEST — قياس/تحقق المتغيرات البيئية الحرجة وفق متطلبات المشروع مع مراجعة الضوضاء والضغط والحرارة والرطوبة وتكامل الخدمات. 2 = no critical mandatory failure is Verified, but &gt;=75% to &lt;90% of observations/control points conform OR one material non-critical deviation/incomplete monitoring gap remains.</t>
        </is>
      </c>
      <c r="I21" s="6" t="inlineStr">
        <is>
          <t>INDICATOR TEST — قياس/تحقق المتغيرات البيئية الحرجة وفق متطلبات المشروع مع مراجعة الضوضاء والضغط والحرارة والرطوبة وتكامل الخدمات. 1 = &gt;=50% to &lt;75% conform OR recurrent material deviations/control instability/inadequate monitoring materially affect the intended condition.</t>
        </is>
      </c>
      <c r="J21" s="6" t="inlineStr">
        <is>
          <t>INDICATOR TEST — قياس/تحقق المتغيرات البيئية الحرجة وفق متطلبات المشروع مع مراجعة الضوضاء والضغط والحرارة والرطوبة وتكامل الخدمات. 0 = any Verified critical environmental/infection-control minimum or critical control fails, an uncontrolled critical hazard remains, or &lt;50% of representative observations/control points conform.</t>
        </is>
      </c>
      <c r="K21" s="6" t="inlineStr">
        <is>
          <t>INDICATOR GATE TEST — قياس/تحقق المتغيرات البيئية الحرجة وفق متطلبات المشروع مع مراجعة الضوضاء والضغط والحرارة والرطوبة وتكامل الخدمات. PASS = Verified evidence demonstrates that every critical environmental/infection-control parameter and control point in the indicator test is within the applicable mandatory limit; no uncontrolled critical hazard remains.</t>
        </is>
      </c>
      <c r="L21" s="6" t="inlineStr">
        <is>
          <t>CBAHI Hospital Standards (NICU); ANSI/ASHRAE/ASHE Standard 170-2021 where ventilation/environment applies; project-approved NICU clinical brief; HRWHPI V2.1 frozen set.</t>
        </is>
      </c>
      <c r="M21" s="6" t="inlineStr">
        <is>
          <t>CR-01 v1.0 (2026-08-10); ANSI/ASHRAE/ASHE 170-2021 where applicable;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21" s="6" t="inlineStr">
        <is>
          <t>LOCKED</t>
        </is>
      </c>
      <c r="O2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2" ht="72" customHeight="1">
      <c r="A22" s="6" t="inlineStr">
        <is>
          <t>V2-VRT-01</t>
        </is>
      </c>
      <c r="B22" s="6" t="inlineStr">
        <is>
          <t>Mandatory</t>
        </is>
      </c>
      <c r="C22" s="6" t="inlineStr">
        <is>
          <t>Elevator traffic simulation حسب فئات الرحلات والأحمال والذروة.</t>
        </is>
      </c>
      <c r="D22" s="6" t="inlineStr">
        <is>
          <t>Demand assumptions؛ traffic model؛ elevator schedule؛ scenario outputs.</t>
        </is>
      </c>
      <c r="E22" s="6" t="inlineStr">
        <is>
          <t>Functional / spatial performance</t>
        </is>
      </c>
      <c r="F22" s="6" t="inlineStr">
        <is>
          <t>INDICATOR TEST — Elevator traffic simulation حسب فئات الرحلات والأحمال والذروة. 4 = 100% of required functional/spatial scenarios and relationships pass the pre-locked criteria; all critical clinical/operational pathways pass; no material conflict remains.</t>
        </is>
      </c>
      <c r="G22" s="6" t="inlineStr">
        <is>
          <t>INDICATOR TEST — Elevator traffic simulation حسب فئات الرحلات والأحمال والذروة. 3 = all critical pathways pass and &gt;=90% of non-critical scenarios/relationships pass; only minor inefficiencies or non-material conflicts remain.</t>
        </is>
      </c>
      <c r="H22" s="6" t="inlineStr">
        <is>
          <t>INDICATOR TEST — Elevator traffic simulation حسب فئات الرحلات والأحمال والذروة. 2 = &gt;=70% to &lt;90% of required scenarios/relationships pass OR one material but correctable functional conflict remains; no unacceptable critical pathway failure.</t>
        </is>
      </c>
      <c r="I22" s="6" t="inlineStr">
        <is>
          <t>INDICATOR TEST — Elevator traffic simulation حسب فئات الرحلات والأحمال والذروة. 1 = &gt;0% to &lt;70% of required scenarios/relationships pass OR multiple material adjacency/movement/privacy/flexibility conflicts remain.</t>
        </is>
      </c>
      <c r="J22" s="6" t="inlineStr">
        <is>
          <t>INDICATOR TEST — Elevator traffic simulation حسب فئات الرحلات والأحمال والذروة. 0 = an essential functional/clinical pathway fails, or the tested arrangement creates an unacceptable clinical, privacy, access, or operational risk.</t>
        </is>
      </c>
      <c r="K22" s="6" t="inlineStr">
        <is>
          <t>N/A - non-critical indicator</t>
        </is>
      </c>
      <c r="L22" s="6" t="inlineStr">
        <is>
          <t>Applicable lift/elevator code/AHJ requirements plus project-approved vertical-transport traffic simulation and service-level criteria; HRWHPI V2.1 frozen set.</t>
        </is>
      </c>
      <c r="M22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22" s="6" t="inlineStr">
        <is>
          <t>LOCKED</t>
        </is>
      </c>
      <c r="O2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3" ht="72" customHeight="1">
      <c r="A23" s="6" t="inlineStr">
        <is>
          <t>V2-VRT-02</t>
        </is>
      </c>
      <c r="B23" s="6" t="inlineStr">
        <is>
          <t>Performance</t>
        </is>
      </c>
      <c r="C23" s="6" t="inlineStr">
        <is>
          <t>متوسط/percentile wait time وjourney time وhandling capacity حسب نوع الرحلة.</t>
        </is>
      </c>
      <c r="D23" s="6" t="inlineStr">
        <is>
          <t>Elevator simulation؛ commissioning data؛ operational logs.</t>
        </is>
      </c>
      <c r="E23" s="6" t="inlineStr">
        <is>
          <t>Quantitative performance</t>
        </is>
      </c>
      <c r="F23" s="6" t="inlineStr">
        <is>
          <t>INDICATOR TEST — متوسط/percentile wait time وjourney time وhandling capacity حسب نوع الرحلة. 4 = 100% of the pre-locked required performance target(s) are met or exceeded under the required representative condition(s), with every mandatory minimum satisfied.</t>
        </is>
      </c>
      <c r="G23" s="6" t="inlineStr">
        <is>
          <t>INDICATOR TEST — متوسط/percentile wait time وjourney time وhandling capacity حسب نوع الرحلة. 3 = every mandatory minimum is satisfied and &gt;=90% of the pre-locked performance targets are met; remaining variance is minor and non-critical.</t>
        </is>
      </c>
      <c r="H23" s="6" t="inlineStr">
        <is>
          <t>INDICATOR TEST — متوسط/percentile wait time وjourney time وhandling capacity حسب نوع الرحلة. 2 = &gt;=75% to &lt;90% of pre-locked performance targets are met, with material but correctable shortfall(s); no Verified failure of an essential mandatory minimum.</t>
        </is>
      </c>
      <c r="I23" s="6" t="inlineStr">
        <is>
          <t>INDICATOR TEST — متوسط/percentile wait time وjourney time وhandling capacity حسب نوع الرحلة. 1 = &gt;0% to &lt;75% of pre-locked performance targets are met OR repeated/large material shortfalls remain; performance is poorly controlled.</t>
        </is>
      </c>
      <c r="J23" s="6" t="inlineStr">
        <is>
          <t>INDICATOR TEST — متوسط/percentile wait time وjourney time وhandling capacity حسب نوع الرحلة. 0 = a Verified essential mandatory minimum fails, the required performance capability is absent, or none of the required target set is demonstrably achieved.</t>
        </is>
      </c>
      <c r="K23" s="6" t="inlineStr">
        <is>
          <t>N/A - non-critical indicator</t>
        </is>
      </c>
      <c r="L23" s="6" t="inlineStr">
        <is>
          <t>Applicable lift/elevator code/AHJ requirements plus project-approved vertical-transport traffic simulation and service-level criteria; HRWHPI V2.1 frozen set.</t>
        </is>
      </c>
      <c r="M23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23" s="6" t="inlineStr">
        <is>
          <t>LOCKED</t>
        </is>
      </c>
      <c r="O2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4" ht="72" customHeight="1">
      <c r="A24" s="6" t="inlineStr">
        <is>
          <t>V2-VRT-03</t>
        </is>
      </c>
      <c r="B24" s="6" t="inlineStr">
        <is>
          <t>Critical Gate</t>
        </is>
      </c>
      <c r="C24" s="6" t="inlineStr">
        <is>
          <t>اختبار فقد مصعد/مجموعة وقياس بقاء السعة والزمن ضمن مستوى خدمة محدد للمسارات الحرجة.</t>
        </is>
      </c>
      <c r="D24" s="6" t="inlineStr">
        <is>
          <t>Failure scenarios؛ traffic simulation؛ maintenance isolation plan؛ test records.</t>
        </is>
      </c>
      <c r="E24" s="6" t="inlineStr">
        <is>
          <t>Resilience / failure-scenario performance</t>
        </is>
      </c>
      <c r="F24" s="6" t="inlineStr">
        <is>
          <t>INDICATOR TEST — اختبار فقد مصعد/مجموعة وقياس بقاء السعة والزمن ضمن مستوى خدمة محدد للمسارات الحرجة. 4 = 100% of the pre-defined normal, credible failure, maintenance, and recovery scenarios required for this indicator pass; critical function is maintained and the locked recovery target is met.</t>
        </is>
      </c>
      <c r="G24" s="6" t="inlineStr">
        <is>
          <t>INDICATOR TEST — اختبار فقد مصعد/مجموعة وقياس بقاء السعة والزمن ضمن مستوى خدمة محدد للمسارات الحرجة. 3 = all critical functions and mandatory failover paths are maintained; only minor non-critical margin/timing variance (&lt;=10% beyond the locked target) remains.</t>
        </is>
      </c>
      <c r="H24" s="6" t="inlineStr">
        <is>
          <t>INDICATOR TEST — اختبار فقد مصعد/مجموعة وقياس بقاء السعة والزمن ضمن مستوى خدمة محدد للمسارات الحرجة. 2 = critical safety is maintained but one defined non-catastrophic resilience/failover scenario fails OR recovery is &gt;10% to &lt;=25% beyond the locked target; degraded service remains controlled.</t>
        </is>
      </c>
      <c r="I24" s="6" t="inlineStr">
        <is>
          <t>INDICATOR TEST — اختبار فقد مصعد/مجموعة وقياس بقاء السعة والزمن ضمن مستوى خدمة محدد للمسارات الحرجة. 1 = critical resilience is materially weak, multiple scenarios fail, or recovery is &gt;25% beyond the locked target; workaround/redundancy is not fully demonstrated.</t>
        </is>
      </c>
      <c r="J24" s="6" t="inlineStr">
        <is>
          <t>INDICATOR TEST — اختبار فقد مصعد/مجموعة وقياس بقاء السعة والزمن ضمن مستوى خدمة محدد للمسارات الحرجة. 0 = a defined credible failure/outage causes loss of an essential critical function, unsafe state, or no credible failover/recovery path is demonstrated.</t>
        </is>
      </c>
      <c r="K24" s="6" t="inlineStr">
        <is>
          <t>INDICATOR GATE TEST — اختبار فقد مصعد/مجموعة وقياس بقاء السعة والزمن ضمن مستوى خدمة محدد للمسارات الحرجة. PASS = Verified evidence demonstrates that all mandatory normal/failure/failover/recovery scenarios in the indicator test pass, essential critical function is maintained, and no unresolved critical failure remains.</t>
        </is>
      </c>
      <c r="L24" s="6" t="inlineStr">
        <is>
          <t>Applicable lift/elevator code/AHJ requirements plus project-approved vertical-transport traffic simulation and service-level criteria; HRWHPI V2.1 frozen set.</t>
        </is>
      </c>
      <c r="M24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24" s="6" t="inlineStr">
        <is>
          <t>LOCKED</t>
        </is>
      </c>
      <c r="O2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5" ht="72" customHeight="1">
      <c r="A25" s="6" t="inlineStr">
        <is>
          <t>V2-VRT-04</t>
        </is>
      </c>
      <c r="B25" s="6" t="inlineStr">
        <is>
          <t>Critical Gate</t>
        </is>
      </c>
      <c r="C25" s="6" t="inlineStr">
        <is>
          <t>اختبارات phased failover؛ قياس السعة البديلة وزمن التحويل؛ تحقق مسار الأسرة/الإسعاف.</t>
        </is>
      </c>
      <c r="D25" s="6" t="inlineStr">
        <is>
          <t>Test scripts؛ temporary operation plan؛ outage logs؛ rollback plan.</t>
        </is>
      </c>
      <c r="E25" s="6" t="inlineStr">
        <is>
          <t>Resilience / failure-scenario performance</t>
        </is>
      </c>
      <c r="F25" s="6" t="inlineStr">
        <is>
          <t>INDICATOR TEST — اختبارات phased failover؛ قياس السعة البديلة وزمن التحويل؛ تحقق مسار الأسرة/الإسعاف. 4 = 100% of the pre-defined normal, credible failure, maintenance, and recovery scenarios required for this indicator pass; critical function is maintained and the locked recovery target is met.</t>
        </is>
      </c>
      <c r="G25" s="6" t="inlineStr">
        <is>
          <t>INDICATOR TEST — اختبارات phased failover؛ قياس السعة البديلة وزمن التحويل؛ تحقق مسار الأسرة/الإسعاف. 3 = all critical functions and mandatory failover paths are maintained; only minor non-critical margin/timing variance (&lt;=10% beyond the locked target) remains.</t>
        </is>
      </c>
      <c r="H25" s="6" t="inlineStr">
        <is>
          <t>INDICATOR TEST — اختبارات phased failover؛ قياس السعة البديلة وزمن التحويل؛ تحقق مسار الأسرة/الإسعاف. 2 = critical safety is maintained but one defined non-catastrophic resilience/failover scenario fails OR recovery is &gt;10% to &lt;=25% beyond the locked target; degraded service remains controlled.</t>
        </is>
      </c>
      <c r="I25" s="6" t="inlineStr">
        <is>
          <t>INDICATOR TEST — اختبارات phased failover؛ قياس السعة البديلة وزمن التحويل؛ تحقق مسار الأسرة/الإسعاف. 1 = critical resilience is materially weak, multiple scenarios fail, or recovery is &gt;25% beyond the locked target; workaround/redundancy is not fully demonstrated.</t>
        </is>
      </c>
      <c r="J25" s="6" t="inlineStr">
        <is>
          <t>INDICATOR TEST — اختبارات phased failover؛ قياس السعة البديلة وزمن التحويل؛ تحقق مسار الأسرة/الإسعاف. 0 = a defined credible failure/outage causes loss of an essential critical function, unsafe state, or no credible failover/recovery path is demonstrated.</t>
        </is>
      </c>
      <c r="K25" s="6" t="inlineStr">
        <is>
          <t>INDICATOR GATE TEST — اختبارات phased failover؛ قياس السعة البديلة وزمن التحويل؛ تحقق مسار الأسرة/الإسعاف. PASS = Verified evidence demonstrates that all mandatory normal/failure/failover/recovery scenarios in the indicator test pass, essential critical function is maintained, and no unresolved critical failure remains.</t>
        </is>
      </c>
      <c r="L25" s="6" t="inlineStr">
        <is>
          <t>Applicable lift/elevator code/AHJ requirements plus project-approved vertical-transport traffic simulation and service-level criteria; HRWHPI V2.1 frozen set.</t>
        </is>
      </c>
      <c r="M25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25" s="6" t="inlineStr">
        <is>
          <t>LOCKED</t>
        </is>
      </c>
      <c r="O2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6" ht="72" customHeight="1">
      <c r="A26" s="6" t="inlineStr">
        <is>
          <t>V2-FIR-01</t>
        </is>
      </c>
      <c r="B26" s="6" t="inlineStr">
        <is>
          <t>Critical Gate</t>
        </is>
      </c>
      <c r="C26" s="6" t="inlineStr">
        <is>
          <t>تحقق compartment sizes/routes/refuge capacity وإجراءات الانتقال المرحلي.</t>
        </is>
      </c>
      <c r="D26" s="6" t="inlineStr">
        <is>
          <t>Fire strategy؛ compartment plans؛ evacuation plan؛ drill/test records.</t>
        </is>
      </c>
      <c r="E26" s="6" t="inlineStr">
        <is>
          <t>Regulatory / gate compliance</t>
        </is>
      </c>
      <c r="F26" s="6" t="inlineStr">
        <is>
          <t>INDICATOR TEST — تحقق compartment sizes/routes/refuge capacity وإجراءات الانتقال المرحلي. 4 = 100% of applicable essential/mandatory requirements for the indicator test are Verified as satisfied; required approvals/acceptances are current; no material, blocking, or unapproved exception remains.</t>
        </is>
      </c>
      <c r="G26" s="6" t="inlineStr">
        <is>
          <t>INDICATOR TEST — تحقق compartment sizes/routes/refuge capacity وإجراءات الانتقال المرحلي. 3 = all essential/mandatory requirements are satisfied and &gt;=90% of non-critical checklist/record elements are complete; only minor non-material gaps remain; no acceptance-blocking item.</t>
        </is>
      </c>
      <c r="H26" s="6" t="inlineStr">
        <is>
          <t>INDICATOR TEST — تحقق compartment sizes/routes/refuge capacity وإجراءات الانتقال المرحلي. 2 = 70% to &lt;90% of non-critical checklist/record elements are complete OR one material but correctable gap remains; no Verified failure of an essential mandatory requirement.</t>
        </is>
      </c>
      <c r="I26" s="6" t="inlineStr">
        <is>
          <t>INDICATOR TEST — تحقق compartment sizes/routes/refuge capacity وإجراءات الانتقال المرحلي. 1 = &gt;0% to &lt;70% of required elements are complete/satisfied OR multiple material gaps/open approvals remain; the compliance/control is substantially deficient.</t>
        </is>
      </c>
      <c r="J26" s="6" t="inlineStr">
        <is>
          <t>INDICATOR TEST — تحقق compartment sizes/routes/refuge capacity وإجراءات الانتقال المرحلي. 0 = Verified failure/non-compliance of an essential mandatory requirement, rejected/absent required approval, prohibited condition, or required control is absent.</t>
        </is>
      </c>
      <c r="K26" s="6" t="inlineStr">
        <is>
          <t>INDICATOR GATE TEST — تحقق compartment sizes/routes/refuge capacity وإجراءات الانتقال المرحلي. PASS = Verified evidence demonstrates 100% satisfaction of all applicable essential mandatory requirements/approvals in the indicator test, with no blocking item, rejected requirement, or unapproved exception.</t>
        </is>
      </c>
      <c r="L26" s="6" t="inlineStr">
        <is>
          <t>Applicable fire/life-safety code and AHJ-approved fire strategy; 2021 International Building Code as benchmark where applicable; project-approved integrated test/evacuation criteria; HRWHPI V2.1 frozen set.</t>
        </is>
      </c>
      <c r="M26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26" s="6" t="inlineStr">
        <is>
          <t>LOCKED</t>
        </is>
      </c>
      <c r="O2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7" ht="72" customHeight="1">
      <c r="A27" s="6" t="inlineStr">
        <is>
          <t>V2-FIR-02</t>
        </is>
      </c>
      <c r="B27" s="6" t="inlineStr">
        <is>
          <t>Critical Gate</t>
        </is>
      </c>
      <c r="C27" s="6" t="inlineStr">
        <is>
          <t>تحقق travel distance/capacity/door widths/blocked-route scenarios وفق المرجع الساري.</t>
        </is>
      </c>
      <c r="D27" s="6" t="inlineStr">
        <is>
          <t>Egress calculations؛ life-safety plans؛ inspection records.</t>
        </is>
      </c>
      <c r="E27" s="6" t="inlineStr">
        <is>
          <t>Regulatory / gate compliance</t>
        </is>
      </c>
      <c r="F27" s="6" t="inlineStr">
        <is>
          <t>INDICATOR TEST — تحقق travel distance/capacity/door widths/blocked-route scenarios وفق المرجع الساري. 4 = 100% of applicable essential/mandatory requirements for the indicator test are Verified as satisfied; required approvals/acceptances are current; no material, blocking, or unapproved exception remains.</t>
        </is>
      </c>
      <c r="G27" s="6" t="inlineStr">
        <is>
          <t>INDICATOR TEST — تحقق travel distance/capacity/door widths/blocked-route scenarios وفق المرجع الساري. 3 = all essential/mandatory requirements are satisfied and &gt;=90% of non-critical checklist/record elements are complete; only minor non-material gaps remain; no acceptance-blocking item.</t>
        </is>
      </c>
      <c r="H27" s="6" t="inlineStr">
        <is>
          <t>INDICATOR TEST — تحقق travel distance/capacity/door widths/blocked-route scenarios وفق المرجع الساري. 2 = 70% to &lt;90% of non-critical checklist/record elements are complete OR one material but correctable gap remains; no Verified failure of an essential mandatory requirement.</t>
        </is>
      </c>
      <c r="I27" s="6" t="inlineStr">
        <is>
          <t>INDICATOR TEST — تحقق travel distance/capacity/door widths/blocked-route scenarios وفق المرجع الساري. 1 = &gt;0% to &lt;70% of required elements are complete/satisfied OR multiple material gaps/open approvals remain; the compliance/control is substantially deficient.</t>
        </is>
      </c>
      <c r="J27" s="6" t="inlineStr">
        <is>
          <t>INDICATOR TEST — تحقق travel distance/capacity/door widths/blocked-route scenarios وفق المرجع الساري. 0 = Verified failure/non-compliance of an essential mandatory requirement, rejected/absent required approval, prohibited condition, or required control is absent.</t>
        </is>
      </c>
      <c r="K27" s="6" t="inlineStr">
        <is>
          <t>INDICATOR GATE TEST — تحقق travel distance/capacity/door widths/blocked-route scenarios وفق المرجع الساري. PASS = Verified evidence demonstrates 100% satisfaction of all applicable essential mandatory requirements/approvals in the indicator test, with no blocking item, rejected requirement, or unapproved exception.</t>
        </is>
      </c>
      <c r="L27" s="6" t="inlineStr">
        <is>
          <t>Applicable fire/life-safety code and AHJ-approved fire strategy; 2021 International Building Code as benchmark where applicable; project-approved integrated test/evacuation criteria; HRWHPI V2.1 frozen set.</t>
        </is>
      </c>
      <c r="M27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27" s="6" t="inlineStr">
        <is>
          <t>LOCKED</t>
        </is>
      </c>
      <c r="O2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8" ht="72" customHeight="1">
      <c r="A28" s="6" t="inlineStr">
        <is>
          <t>V2-FIR-03</t>
        </is>
      </c>
      <c r="B28" s="6" t="inlineStr">
        <is>
          <t>Critical Gate</t>
        </is>
      </c>
      <c r="C28" s="6" t="inlineStr">
        <is>
          <t>اختبار الضغط/التدفق والدخان لكل سيناريو؛ مقارنة النتائج بمعايير القبول المعتمدة.</t>
        </is>
      </c>
      <c r="D28" s="6" t="inlineStr">
        <is>
          <t>Smoke-control basis؛ calculations؛ cause/effect؛ field test reports.</t>
        </is>
      </c>
      <c r="E28" s="6" t="inlineStr">
        <is>
          <t>Resilience / failure-scenario performance</t>
        </is>
      </c>
      <c r="F28" s="6" t="inlineStr">
        <is>
          <t>INDICATOR TEST — اختبار الضغط/التدفق والدخان لكل سيناريو؛ مقارنة النتائج بمعايير القبول المعتمدة. 4 = 100% of the pre-defined normal, credible failure, maintenance, and recovery scenarios required for this indicator pass; critical function is maintained and the locked recovery target is met.</t>
        </is>
      </c>
      <c r="G28" s="6" t="inlineStr">
        <is>
          <t>INDICATOR TEST — اختبار الضغط/التدفق والدخان لكل سيناريو؛ مقارنة النتائج بمعايير القبول المعتمدة. 3 = all critical functions and mandatory failover paths are maintained; only minor non-critical margin/timing variance (&lt;=10% beyond the locked target) remains.</t>
        </is>
      </c>
      <c r="H28" s="6" t="inlineStr">
        <is>
          <t>INDICATOR TEST — اختبار الضغط/التدفق والدخان لكل سيناريو؛ مقارنة النتائج بمعايير القبول المعتمدة. 2 = critical safety is maintained but one defined non-catastrophic resilience/failover scenario fails OR recovery is &gt;10% to &lt;=25% beyond the locked target; degraded service remains controlled.</t>
        </is>
      </c>
      <c r="I28" s="6" t="inlineStr">
        <is>
          <t>INDICATOR TEST — اختبار الضغط/التدفق والدخان لكل سيناريو؛ مقارنة النتائج بمعايير القبول المعتمدة. 1 = critical resilience is materially weak, multiple scenarios fail, or recovery is &gt;25% beyond the locked target; workaround/redundancy is not fully demonstrated.</t>
        </is>
      </c>
      <c r="J28" s="6" t="inlineStr">
        <is>
          <t>INDICATOR TEST — اختبار الضغط/التدفق والدخان لكل سيناريو؛ مقارنة النتائج بمعايير القبول المعتمدة. 0 = a defined credible failure/outage causes loss of an essential critical function, unsafe state, or no credible failover/recovery path is demonstrated.</t>
        </is>
      </c>
      <c r="K28" s="6" t="inlineStr">
        <is>
          <t>INDICATOR GATE TEST — اختبار الضغط/التدفق والدخان لكل سيناريو؛ مقارنة النتائج بمعايير القبول المعتمدة. PASS = Verified evidence demonstrates that all mandatory normal/failure/failover/recovery scenarios in the indicator test pass, essential critical function is maintained, and no unresolved critical failure remains.</t>
        </is>
      </c>
      <c r="L28" s="6" t="inlineStr">
        <is>
          <t>Applicable fire/life-safety code and AHJ-approved fire strategy; 2021 International Building Code as benchmark where applicable; project-approved integrated test/evacuation criteria; HRWHPI V2.1 frozen set.</t>
        </is>
      </c>
      <c r="M28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28" s="6" t="inlineStr">
        <is>
          <t>LOCKED</t>
        </is>
      </c>
      <c r="O2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29" ht="72" customHeight="1">
      <c r="A29" s="6" t="inlineStr">
        <is>
          <t>V2-FIR-04</t>
        </is>
      </c>
      <c r="B29" s="6" t="inlineStr">
        <is>
          <t>Critical Gate</t>
        </is>
      </c>
      <c r="C29" s="6" t="inlineStr">
        <is>
          <t>نسبة الاختراقات المسجلة والمطابقة؛ نسبة إغلاق المخالفات الحرجة؛ audit بعد التعديلات.</t>
        </is>
      </c>
      <c r="D29" s="6" t="inlineStr">
        <is>
          <t>Firestop register؛ door inspection log؛ photos/labels؛ NCR closure.</t>
        </is>
      </c>
      <c r="E29" s="6" t="inlineStr">
        <is>
          <t>Process / completeness / readiness</t>
        </is>
      </c>
      <c r="F29" s="6" t="inlineStr">
        <is>
          <t>INDICATOR TEST — نسبة الاختراقات المسجلة والمطابقة؛ نسبة إغلاق المخالفات الحرجة؛ audit بعد التعديلات. 4 = 100% of the required package, actions, records, tests, and approvals for the indicator are complete, current, traceable, and Verified; critical open items = 0.</t>
        </is>
      </c>
      <c r="G29" s="6" t="inlineStr">
        <is>
          <t>INDICATOR TEST — نسبة الاختراقات المسجلة والمطابقة؛ نسبة إغلاق المخالفات الحرجة؛ audit بعد التعديلات. 3 = &gt;=90% to &lt;100% complete/closed; critical open items = 0; only minor administrative gaps remain and traceability/readiness is not materially impaired.</t>
        </is>
      </c>
      <c r="H29" s="6" t="inlineStr">
        <is>
          <t>INDICATOR TEST — نسبة الاختراقات المسجلة والمطابقة؛ نسبة إغلاق المخالفات الحرجة؛ audit بعد التعديلات. 2 = &gt;=70% to &lt;90% complete/closed OR one material non-critical open item remains; the process is still auditable and a corrective path is defined.</t>
        </is>
      </c>
      <c r="I29" s="6" t="inlineStr">
        <is>
          <t>INDICATOR TEST — نسبة الاختراقات المسجلة والمطابقة؛ نسبة إغلاق المخالفات الحرجة؛ audit بعد التعديلات. 1 = &gt;0% to &lt;70% complete/closed OR multiple material open items/records are missing; closure/readiness is weak or poorly traceable.</t>
        </is>
      </c>
      <c r="J29" s="6" t="inlineStr">
        <is>
          <t>INDICATOR TEST — نسبة الاختراقات المسجلة والمطابقة؛ نسبة إغلاق المخالفات الحرجة؛ audit بعد التعديلات. 0 = the required process/package/control is absent, a required critical action/test is not implemented, or a critical blocking item remains open.</t>
        </is>
      </c>
      <c r="K29" s="6" t="inlineStr">
        <is>
          <t>INDICATOR GATE TEST — نسبة الاختراقات المسجلة والمطابقة؛ نسبة إغلاق المخالفات الحرجة؛ audit بعد التعديلات. PASS = Verified evidence demonstrates 100% completion and successful closure of all critical checklist/actions/tests in the indicator test; critical open items = 0.</t>
        </is>
      </c>
      <c r="L29" s="6" t="inlineStr">
        <is>
          <t>Applicable fire/life-safety code and AHJ-approved fire strategy; 2021 International Building Code as benchmark where applicable; project-approved integrated test/evacuation criteria; HRWHPI V2.1 frozen set.</t>
        </is>
      </c>
      <c r="M29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29" s="6" t="inlineStr">
        <is>
          <t>LOCKED</t>
        </is>
      </c>
      <c r="O2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0" ht="72" customHeight="1">
      <c r="A30" s="6" t="inlineStr">
        <is>
          <t>V2-FIR-05</t>
        </is>
      </c>
      <c r="B30" s="6" t="inlineStr">
        <is>
          <t>Critical Gate</t>
        </is>
      </c>
      <c r="C30" s="6" t="inlineStr">
        <is>
          <t>Integrated scenario testing مع timestamps ونتيجة Pass/Fail لكل واجهة.</t>
        </is>
      </c>
      <c r="D30" s="6" t="inlineStr">
        <is>
          <t>Cause-and-effect matrix؛ IST scripts؛ alarm logs؛ test certificates.</t>
        </is>
      </c>
      <c r="E30" s="6" t="inlineStr">
        <is>
          <t>Resilience / failure-scenario performance</t>
        </is>
      </c>
      <c r="F30" s="6" t="inlineStr">
        <is>
          <t>INDICATOR TEST — Integrated scenario testing مع timestamps ونتيجة Pass/Fail لكل واجهة. 4 = 100% of the pre-defined normal, credible failure, maintenance, and recovery scenarios required for this indicator pass; critical function is maintained and the locked recovery target is met.</t>
        </is>
      </c>
      <c r="G30" s="6" t="inlineStr">
        <is>
          <t>INDICATOR TEST — Integrated scenario testing مع timestamps ونتيجة Pass/Fail لكل واجهة. 3 = all critical functions and mandatory failover paths are maintained; only minor non-critical margin/timing variance (&lt;=10% beyond the locked target) remains.</t>
        </is>
      </c>
      <c r="H30" s="6" t="inlineStr">
        <is>
          <t>INDICATOR TEST — Integrated scenario testing مع timestamps ونتيجة Pass/Fail لكل واجهة. 2 = critical safety is maintained but one defined non-catastrophic resilience/failover scenario fails OR recovery is &gt;10% to &lt;=25% beyond the locked target; degraded service remains controlled.</t>
        </is>
      </c>
      <c r="I30" s="6" t="inlineStr">
        <is>
          <t>INDICATOR TEST — Integrated scenario testing مع timestamps ونتيجة Pass/Fail لكل واجهة. 1 = critical resilience is materially weak, multiple scenarios fail, or recovery is &gt;25% beyond the locked target; workaround/redundancy is not fully demonstrated.</t>
        </is>
      </c>
      <c r="J30" s="6" t="inlineStr">
        <is>
          <t>INDICATOR TEST — Integrated scenario testing مع timestamps ونتيجة Pass/Fail لكل واجهة. 0 = a defined credible failure/outage causes loss of an essential critical function, unsafe state, or no credible failover/recovery path is demonstrated.</t>
        </is>
      </c>
      <c r="K30" s="6" t="inlineStr">
        <is>
          <t>INDICATOR GATE TEST — Integrated scenario testing مع timestamps ونتيجة Pass/Fail لكل واجهة. PASS = Verified evidence demonstrates that all mandatory normal/failure/failover/recovery scenarios in the indicator test pass, essential critical function is maintained, and no unresolved critical failure remains.</t>
        </is>
      </c>
      <c r="L30" s="6" t="inlineStr">
        <is>
          <t>Applicable fire/life-safety code and AHJ-approved fire strategy; 2021 International Building Code as benchmark where applicable; project-approved integrated test/evacuation criteria; HRWHPI V2.1 frozen set.</t>
        </is>
      </c>
      <c r="M30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30" s="6" t="inlineStr">
        <is>
          <t>LOCKED</t>
        </is>
      </c>
      <c r="O3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1" ht="72" customHeight="1">
      <c r="A31" s="6" t="inlineStr">
        <is>
          <t>V2-FIR-06</t>
        </is>
      </c>
      <c r="B31" s="6" t="inlineStr">
        <is>
          <t>Critical Gate</t>
        </is>
      </c>
      <c r="C31" s="6" t="inlineStr">
        <is>
          <t>تمرين/محاكاة evacuation time حسب compartment والوردية والإشغال مع نقاط توقف سريرية.</t>
        </is>
      </c>
      <c r="D31" s="6" t="inlineStr">
        <is>
          <t>Evacuation model؛ drill records؛ scenario assumptions؛ corrective actions.</t>
        </is>
      </c>
      <c r="E31" s="6" t="inlineStr">
        <is>
          <t>Resilience / failure-scenario performance</t>
        </is>
      </c>
      <c r="F31" s="6" t="inlineStr">
        <is>
          <t>INDICATOR TEST — تمرين/محاكاة evacuation time حسب compartment والوردية والإشغال مع نقاط توقف سريرية. 4 = 100% of the pre-defined normal, credible failure, maintenance, and recovery scenarios required for this indicator pass; critical function is maintained and the locked recovery target is met.</t>
        </is>
      </c>
      <c r="G31" s="6" t="inlineStr">
        <is>
          <t>INDICATOR TEST — تمرين/محاكاة evacuation time حسب compartment والوردية والإشغال مع نقاط توقف سريرية. 3 = all critical functions and mandatory failover paths are maintained; only minor non-critical margin/timing variance (&lt;=10% beyond the locked target) remains.</t>
        </is>
      </c>
      <c r="H31" s="6" t="inlineStr">
        <is>
          <t>INDICATOR TEST — تمرين/محاكاة evacuation time حسب compartment والوردية والإشغال مع نقاط توقف سريرية. 2 = critical safety is maintained but one defined non-catastrophic resilience/failover scenario fails OR recovery is &gt;10% to &lt;=25% beyond the locked target; degraded service remains controlled.</t>
        </is>
      </c>
      <c r="I31" s="6" t="inlineStr">
        <is>
          <t>INDICATOR TEST — تمرين/محاكاة evacuation time حسب compartment والوردية والإشغال مع نقاط توقف سريرية. 1 = critical resilience is materially weak, multiple scenarios fail, or recovery is &gt;25% beyond the locked target; workaround/redundancy is not fully demonstrated.</t>
        </is>
      </c>
      <c r="J31" s="6" t="inlineStr">
        <is>
          <t>INDICATOR TEST — تمرين/محاكاة evacuation time حسب compartment والوردية والإشغال مع نقاط توقف سريرية. 0 = a defined credible failure/outage causes loss of an essential critical function, unsafe state, or no credible failover/recovery path is demonstrated.</t>
        </is>
      </c>
      <c r="K31" s="6" t="inlineStr">
        <is>
          <t>INDICATOR GATE TEST — تمرين/محاكاة evacuation time حسب compartment والوردية والإشغال مع نقاط توقف سريرية. PASS = Verified evidence demonstrates that all mandatory normal/failure/failover/recovery scenarios in the indicator test pass, essential critical function is maintained, and no unresolved critical failure remains.</t>
        </is>
      </c>
      <c r="L31" s="6" t="inlineStr">
        <is>
          <t>Applicable fire/life-safety code and AHJ-approved fire strategy; 2021 International Building Code as benchmark where applicable; project-approved integrated test/evacuation criteria; HRWHPI V2.1 frozen set.</t>
        </is>
      </c>
      <c r="M31" s="6" t="inlineStr">
        <is>
          <t>CR-01 v1.0 (2026-08-10); 2021 IBC benchmark only where applicable. CASE-LOCK RULE: the applicable mandatory clause/edition and any numeric benchmark denominator/target must be frozen in the evidence register before independent paired-rater scoring.</t>
        </is>
      </c>
      <c r="N31" s="6" t="inlineStr">
        <is>
          <t>LOCKED</t>
        </is>
      </c>
      <c r="O3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2" ht="72" customHeight="1">
      <c r="A32" s="6" t="inlineStr">
        <is>
          <t>V2-MEP-01</t>
        </is>
      </c>
      <c r="B32" s="6" t="inlineStr">
        <is>
          <t>Critical Gate</t>
        </is>
      </c>
      <c r="C32" s="6" t="inlineStr">
        <is>
          <t>اختبار فقد المصدر والتحويل للمولد/UPS وقياس زمن الاستعادة والأحمال غير المخدومة.</t>
        </is>
      </c>
      <c r="D32" s="6" t="inlineStr">
        <is>
          <t>Single-line؛ load schedules؛ generator/UPS tests؛ failover logs.</t>
        </is>
      </c>
      <c r="E32" s="6" t="inlineStr">
        <is>
          <t>Resilience / failure-scenario performance</t>
        </is>
      </c>
      <c r="F32" s="6" t="inlineStr">
        <is>
          <t>INDICATOR TEST — اختبار فقد المصدر والتحويل للمولد/UPS وقياس زمن الاستعادة والأحمال غير المخدومة. 4 = 100% of the pre-defined normal, credible failure, maintenance, and recovery scenarios required for this indicator pass; critical function is maintained and the locked recovery target is met.</t>
        </is>
      </c>
      <c r="G32" s="6" t="inlineStr">
        <is>
          <t>INDICATOR TEST — اختبار فقد المصدر والتحويل للمولد/UPS وقياس زمن الاستعادة والأحمال غير المخدومة. 3 = all critical functions and mandatory failover paths are maintained; only minor non-critical margin/timing variance (&lt;=10% beyond the locked target) remains.</t>
        </is>
      </c>
      <c r="H32" s="6" t="inlineStr">
        <is>
          <t>INDICATOR TEST — اختبار فقد المصدر والتحويل للمولد/UPS وقياس زمن الاستعادة والأحمال غير المخدومة. 2 = critical safety is maintained but one defined non-catastrophic resilience/failover scenario fails OR recovery is &gt;10% to &lt;=25% beyond the locked target; degraded service remains controlled.</t>
        </is>
      </c>
      <c r="I32" s="6" t="inlineStr">
        <is>
          <t>INDICATOR TEST — اختبار فقد المصدر والتحويل للمولد/UPS وقياس زمن الاستعادة والأحمال غير المخدومة. 1 = critical resilience is materially weak, multiple scenarios fail, or recovery is &gt;25% beyond the locked target; workaround/redundancy is not fully demonstrated.</t>
        </is>
      </c>
      <c r="J32" s="6" t="inlineStr">
        <is>
          <t>INDICATOR TEST — اختبار فقد المصدر والتحويل للمولد/UPS وقياس زمن الاستعادة والأحمال غير المخدومة. 0 = a defined credible failure/outage causes loss of an essential critical function, unsafe state, or no credible failover/recovery path is demonstrated.</t>
        </is>
      </c>
      <c r="K32" s="6" t="inlineStr">
        <is>
          <t>INDICATOR GATE TEST — اختبار فقد المصدر والتحويل للمولد/UPS وقياس زمن الاستعادة والأحمال غير المخدومة. PASS = Verified evidence demonstrates that all mandatory normal/failure/failover/recovery scenarios in the indicator test pass, essential critical function is maintained, and no unresolved critical failure remains.</t>
        </is>
      </c>
      <c r="L32" s="6" t="inlineStr">
        <is>
          <t>Applicable MEP/electrical/medical-gas/water codes and approved project engineering criteria; ANSI/ASHRAE/ASHE Standard 170-2021 where HVAC applies; CBAHI Hospital Standards; HRWHPI V2.1 frozen set.</t>
        </is>
      </c>
      <c r="M32" s="6" t="inlineStr">
        <is>
          <t>CR-01 v1.0 (2026-08-10); ANSI/ASHRAE/ASHE 170-2021 where applicable;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2" s="6" t="inlineStr">
        <is>
          <t>LOCKED</t>
        </is>
      </c>
      <c r="O3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3" ht="72" customHeight="1">
      <c r="A33" s="6" t="inlineStr">
        <is>
          <t>V2-MEP-02</t>
        </is>
      </c>
      <c r="B33" s="6" t="inlineStr">
        <is>
          <t>Critical Gate</t>
        </is>
      </c>
      <c r="C33" s="6" t="inlineStr">
        <is>
          <t>Trend/field measurement في normal/failure modes؛ زمن الاستعادة بعد الاضطراب.</t>
        </is>
      </c>
      <c r="D33" s="6" t="inlineStr">
        <is>
          <t>TAB؛ commissioning؛ BMS trends؛ pressure/temperature/humidity logs.</t>
        </is>
      </c>
      <c r="E33" s="6" t="inlineStr">
        <is>
          <t>Resilience / failure-scenario performance</t>
        </is>
      </c>
      <c r="F33" s="6" t="inlineStr">
        <is>
          <t>INDICATOR TEST — Trend/field measurement في normal/failure modes؛ زمن الاستعادة بعد الاضطراب. 4 = 100% of the pre-defined normal, credible failure, maintenance, and recovery scenarios required for this indicator pass; critical function is maintained and the locked recovery target is met.</t>
        </is>
      </c>
      <c r="G33" s="6" t="inlineStr">
        <is>
          <t>INDICATOR TEST — Trend/field measurement في normal/failure modes؛ زمن الاستعادة بعد الاضطراب. 3 = all critical functions and mandatory failover paths are maintained; only minor non-critical margin/timing variance (&lt;=10% beyond the locked target) remains.</t>
        </is>
      </c>
      <c r="H33" s="6" t="inlineStr">
        <is>
          <t>INDICATOR TEST — Trend/field measurement في normal/failure modes؛ زمن الاستعادة بعد الاضطراب. 2 = critical safety is maintained but one defined non-catastrophic resilience/failover scenario fails OR recovery is &gt;10% to &lt;=25% beyond the locked target; degraded service remains controlled.</t>
        </is>
      </c>
      <c r="I33" s="6" t="inlineStr">
        <is>
          <t>INDICATOR TEST — Trend/field measurement في normal/failure modes؛ زمن الاستعادة بعد الاضطراب. 1 = critical resilience is materially weak, multiple scenarios fail, or recovery is &gt;25% beyond the locked target; workaround/redundancy is not fully demonstrated.</t>
        </is>
      </c>
      <c r="J33" s="6" t="inlineStr">
        <is>
          <t>INDICATOR TEST — Trend/field measurement في normal/failure modes؛ زمن الاستعادة بعد الاضطراب. 0 = a defined credible failure/outage causes loss of an essential critical function, unsafe state, or no credible failover/recovery path is demonstrated.</t>
        </is>
      </c>
      <c r="K33" s="6" t="inlineStr">
        <is>
          <t>INDICATOR GATE TEST — Trend/field measurement في normal/failure modes؛ زمن الاستعادة بعد الاضطراب. PASS = Verified evidence demonstrates that all mandatory normal/failure/failover/recovery scenarios in the indicator test pass, essential critical function is maintained, and no unresolved critical failure remains.</t>
        </is>
      </c>
      <c r="L33" s="6" t="inlineStr">
        <is>
          <t>Applicable MEP/electrical/medical-gas/water codes and approved project engineering criteria; ANSI/ASHRAE/ASHE Standard 170-2021 where HVAC applies; CBAHI Hospital Standards; HRWHPI V2.1 frozen set.</t>
        </is>
      </c>
      <c r="M33" s="6" t="inlineStr">
        <is>
          <t>CR-01 v1.0 (2026-08-10); ANSI/ASHRAE/ASHE 170-2021 where applicable;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3" s="6" t="inlineStr">
        <is>
          <t>LOCKED</t>
        </is>
      </c>
      <c r="O3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4" ht="72" customHeight="1">
      <c r="A34" s="6" t="inlineStr">
        <is>
          <t>V2-MEP-03</t>
        </is>
      </c>
      <c r="B34" s="6" t="inlineStr">
        <is>
          <t>Critical Gate</t>
        </is>
      </c>
      <c r="C34" s="6" t="inlineStr">
        <is>
          <t>اختبارات pressure/purity/alarm/failover؛ زمن الاستعادة؛ تحقق source redundancy.</t>
        </is>
      </c>
      <c r="D34" s="6" t="inlineStr">
        <is>
          <t>Medical-gas certification؛ alarm tests؛ zone-valve plan؛ failover records.</t>
        </is>
      </c>
      <c r="E34" s="6" t="inlineStr">
        <is>
          <t>Resilience / failure-scenario performance</t>
        </is>
      </c>
      <c r="F34" s="6" t="inlineStr">
        <is>
          <t>INDICATOR TEST — اختبارات pressure/purity/alarm/failover؛ زمن الاستعادة؛ تحقق source redundancy. 4 = 100% of the pre-defined normal, credible failure, maintenance, and recovery scenarios required for this indicator pass; critical function is maintained and the locked recovery target is met.</t>
        </is>
      </c>
      <c r="G34" s="6" t="inlineStr">
        <is>
          <t>INDICATOR TEST — اختبارات pressure/purity/alarm/failover؛ زمن الاستعادة؛ تحقق source redundancy. 3 = all critical functions and mandatory failover paths are maintained; only minor non-critical margin/timing variance (&lt;=10% beyond the locked target) remains.</t>
        </is>
      </c>
      <c r="H34" s="6" t="inlineStr">
        <is>
          <t>INDICATOR TEST — اختبارات pressure/purity/alarm/failover؛ زمن الاستعادة؛ تحقق source redundancy. 2 = critical safety is maintained but one defined non-catastrophic resilience/failover scenario fails OR recovery is &gt;10% to &lt;=25% beyond the locked target; degraded service remains controlled.</t>
        </is>
      </c>
      <c r="I34" s="6" t="inlineStr">
        <is>
          <t>INDICATOR TEST — اختبارات pressure/purity/alarm/failover؛ زمن الاستعادة؛ تحقق source redundancy. 1 = critical resilience is materially weak, multiple scenarios fail, or recovery is &gt;25% beyond the locked target; workaround/redundancy is not fully demonstrated.</t>
        </is>
      </c>
      <c r="J34" s="6" t="inlineStr">
        <is>
          <t>INDICATOR TEST — اختبارات pressure/purity/alarm/failover؛ زمن الاستعادة؛ تحقق source redundancy. 0 = a defined credible failure/outage causes loss of an essential critical function, unsafe state, or no credible failover/recovery path is demonstrated.</t>
        </is>
      </c>
      <c r="K34" s="6" t="inlineStr">
        <is>
          <t>INDICATOR GATE TEST — اختبارات pressure/purity/alarm/failover؛ زمن الاستعادة؛ تحقق source redundancy. PASS = Verified evidence demonstrates that all mandatory normal/failure/failover/recovery scenarios in the indicator test pass, essential critical function is maintained, and no unresolved critical failure remains.</t>
        </is>
      </c>
      <c r="L34" s="6" t="inlineStr">
        <is>
          <t>Applicable MEP/electrical/medical-gas/water codes and approved project engineering criteria; ANSI/ASHRAE/ASHE Standard 170-2021 where HVAC applies; CBAHI Hospital Standards; HRWHPI V2.1 frozen set.</t>
        </is>
      </c>
      <c r="M34" s="6" t="inlineStr">
        <is>
          <t>CR-01 v1.0 (2026-08-10); ANSI/ASHRAE/ASHE 170-2021 where applicable;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4" s="6" t="inlineStr">
        <is>
          <t>LOCKED</t>
        </is>
      </c>
      <c r="O3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5" ht="72" customHeight="1">
      <c r="A35" s="6" t="inlineStr">
        <is>
          <t>V2-MEP-04</t>
        </is>
      </c>
      <c r="B35" s="6" t="inlineStr">
        <is>
          <t>Critical Gate</t>
        </is>
      </c>
      <c r="C35" s="6" t="inlineStr">
        <is>
          <t>اختبار redundancy/isolation/backflow؛ زمن الاستجابة للتسرب؛ تحقق سعة الضغط والصرف.</t>
        </is>
      </c>
      <c r="D35" s="6" t="inlineStr">
        <is>
          <t>P&amp;ID؛ water-quality records؛ backflow tests؛ incident/repair logs.</t>
        </is>
      </c>
      <c r="E35" s="6" t="inlineStr">
        <is>
          <t>Resilience / failure-scenario performance</t>
        </is>
      </c>
      <c r="F35" s="6" t="inlineStr">
        <is>
          <t>INDICATOR TEST — اختبار redundancy/isolation/backflow؛ زمن الاستجابة للتسرب؛ تحقق سعة الضغط والصرف. 4 = 100% of the pre-defined normal, credible failure, maintenance, and recovery scenarios required for this indicator pass; critical function is maintained and the locked recovery target is met.</t>
        </is>
      </c>
      <c r="G35" s="6" t="inlineStr">
        <is>
          <t>INDICATOR TEST — اختبار redundancy/isolation/backflow؛ زمن الاستجابة للتسرب؛ تحقق سعة الضغط والصرف. 3 = all critical functions and mandatory failover paths are maintained; only minor non-critical margin/timing variance (&lt;=10% beyond the locked target) remains.</t>
        </is>
      </c>
      <c r="H35" s="6" t="inlineStr">
        <is>
          <t>INDICATOR TEST — اختبار redundancy/isolation/backflow؛ زمن الاستجابة للتسرب؛ تحقق سعة الضغط والصرف. 2 = critical safety is maintained but one defined non-catastrophic resilience/failover scenario fails OR recovery is &gt;10% to &lt;=25% beyond the locked target; degraded service remains controlled.</t>
        </is>
      </c>
      <c r="I35" s="6" t="inlineStr">
        <is>
          <t>INDICATOR TEST — اختبار redundancy/isolation/backflow؛ زمن الاستجابة للتسرب؛ تحقق سعة الضغط والصرف. 1 = critical resilience is materially weak, multiple scenarios fail, or recovery is &gt;25% beyond the locked target; workaround/redundancy is not fully demonstrated.</t>
        </is>
      </c>
      <c r="J35" s="6" t="inlineStr">
        <is>
          <t>INDICATOR TEST — اختبار redundancy/isolation/backflow؛ زمن الاستجابة للتسرب؛ تحقق سعة الضغط والصرف. 0 = a defined credible failure/outage causes loss of an essential critical function, unsafe state, or no credible failover/recovery path is demonstrated.</t>
        </is>
      </c>
      <c r="K35" s="6" t="inlineStr">
        <is>
          <t>INDICATOR GATE TEST — اختبار redundancy/isolation/backflow؛ زمن الاستجابة للتسرب؛ تحقق سعة الضغط والصرف. PASS = Verified evidence demonstrates that all mandatory normal/failure/failover/recovery scenarios in the indicator test pass, essential critical function is maintained, and no unresolved critical failure remains.</t>
        </is>
      </c>
      <c r="L35" s="6" t="inlineStr">
        <is>
          <t>Applicable MEP/electrical/medical-gas/water codes and approved project engineering criteria; ANSI/ASHRAE/ASHE Standard 170-2021 where HVAC applies; CBAHI Hospital Standards; HRWHPI V2.1 frozen set.</t>
        </is>
      </c>
      <c r="M35" s="6" t="inlineStr">
        <is>
          <t>CR-01 v1.0 (2026-08-10); ANSI/ASHRAE/ASHE 170-2021 where applicable;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5" s="6" t="inlineStr">
        <is>
          <t>LOCKED</t>
        </is>
      </c>
      <c r="O3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6" ht="72" customHeight="1">
      <c r="A36" s="6" t="inlineStr">
        <is>
          <t>V2-RES-01</t>
        </is>
      </c>
      <c r="B36" s="6" t="inlineStr">
        <is>
          <t>Performance</t>
        </is>
      </c>
      <c r="C36" s="6" t="inlineStr">
        <is>
          <t>حساب availability وMTTR وrecovery time لكل نظام حرج خلال فترة محددة.</t>
        </is>
      </c>
      <c r="D36" s="6" t="inlineStr">
        <is>
          <t>CMMS/BMS logs؛ incident records؛ failure-test reports.</t>
        </is>
      </c>
      <c r="E36" s="6" t="inlineStr">
        <is>
          <t>Quantitative performance</t>
        </is>
      </c>
      <c r="F36" s="6" t="inlineStr">
        <is>
          <t>INDICATOR TEST — حساب availability وMTTR وrecovery time لكل نظام حرج خلال فترة محددة. 4 = 100% of the pre-locked required performance target(s) are met or exceeded under the required representative condition(s), with every mandatory minimum satisfied.</t>
        </is>
      </c>
      <c r="G36" s="6" t="inlineStr">
        <is>
          <t>INDICATOR TEST — حساب availability وMTTR وrecovery time لكل نظام حرج خلال فترة محددة. 3 = every mandatory minimum is satisfied and &gt;=90% of the pre-locked performance targets are met; remaining variance is minor and non-critical.</t>
        </is>
      </c>
      <c r="H36" s="6" t="inlineStr">
        <is>
          <t>INDICATOR TEST — حساب availability وMTTR وrecovery time لكل نظام حرج خلال فترة محددة. 2 = &gt;=75% to &lt;90% of pre-locked performance targets are met, with material but correctable shortfall(s); no Verified failure of an essential mandatory minimum.</t>
        </is>
      </c>
      <c r="I36" s="6" t="inlineStr">
        <is>
          <t>INDICATOR TEST — حساب availability وMTTR وrecovery time لكل نظام حرج خلال فترة محددة. 1 = &gt;0% to &lt;75% of pre-locked performance targets are met OR repeated/large material shortfalls remain; performance is poorly controlled.</t>
        </is>
      </c>
      <c r="J36" s="6" t="inlineStr">
        <is>
          <t>INDICATOR TEST — حساب availability وMTTR وrecovery time لكل نظام حرج خلال فترة محددة. 0 = a Verified essential mandatory minimum fails, the required performance capability is absent, or none of the required target set is demonstrably achieved.</t>
        </is>
      </c>
      <c r="K36" s="6" t="inlineStr">
        <is>
          <t>N/A - non-critical indicator</t>
        </is>
      </c>
      <c r="L36" s="6" t="inlineStr">
        <is>
          <t>Project-approved resilience/FMEA/commissioning criteria and applicable critical-system requirements; CBAHI Hospital Standards; HRWHPI V2.1 frozen set.</t>
        </is>
      </c>
      <c r="M36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6" s="6" t="inlineStr">
        <is>
          <t>LOCKED</t>
        </is>
      </c>
      <c r="O3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7" ht="72" customHeight="1">
      <c r="A37" s="6" t="inlineStr">
        <is>
          <t>V2-RES-02</t>
        </is>
      </c>
      <c r="B37" s="6" t="inlineStr">
        <is>
          <t>Critical Gate</t>
        </is>
      </c>
      <c r="C37" s="6" t="inlineStr">
        <is>
          <t>FMEA + isolation/failover test؛ تحقق فقد عنصر منفرد دون فقد الوظيفة الحرجة المحددة.</t>
        </is>
      </c>
      <c r="D37" s="6" t="inlineStr">
        <is>
          <t>FMEA؛ zoning/isolation drawings؛ failover test؛ maintenance method.</t>
        </is>
      </c>
      <c r="E37" s="6" t="inlineStr">
        <is>
          <t>Resilience / failure-scenario performance</t>
        </is>
      </c>
      <c r="F37" s="6" t="inlineStr">
        <is>
          <t>INDICATOR TEST — FMEA + isolation/failover test؛ تحقق فقد عنصر منفرد دون فقد الوظيفة الحرجة المحددة. 4 = 100% of the pre-defined normal, credible failure, maintenance, and recovery scenarios required for this indicator pass; critical function is maintained and the locked recovery target is met.</t>
        </is>
      </c>
      <c r="G37" s="6" t="inlineStr">
        <is>
          <t>INDICATOR TEST — FMEA + isolation/failover test؛ تحقق فقد عنصر منفرد دون فقد الوظيفة الحرجة المحددة. 3 = all critical functions and mandatory failover paths are maintained; only minor non-critical margin/timing variance (&lt;=10% beyond the locked target) remains.</t>
        </is>
      </c>
      <c r="H37" s="6" t="inlineStr">
        <is>
          <t>INDICATOR TEST — FMEA + isolation/failover test؛ تحقق فقد عنصر منفرد دون فقد الوظيفة الحرجة المحددة. 2 = critical safety is maintained but one defined non-catastrophic resilience/failover scenario fails OR recovery is &gt;10% to &lt;=25% beyond the locked target; degraded service remains controlled.</t>
        </is>
      </c>
      <c r="I37" s="6" t="inlineStr">
        <is>
          <t>INDICATOR TEST — FMEA + isolation/failover test؛ تحقق فقد عنصر منفرد دون فقد الوظيفة الحرجة المحددة. 1 = critical resilience is materially weak, multiple scenarios fail, or recovery is &gt;25% beyond the locked target; workaround/redundancy is not fully demonstrated.</t>
        </is>
      </c>
      <c r="J37" s="6" t="inlineStr">
        <is>
          <t>INDICATOR TEST — FMEA + isolation/failover test؛ تحقق فقد عنصر منفرد دون فقد الوظيفة الحرجة المحددة. 0 = a defined credible failure/outage causes loss of an essential critical function, unsafe state, or no credible failover/recovery path is demonstrated.</t>
        </is>
      </c>
      <c r="K37" s="6" t="inlineStr">
        <is>
          <t>INDICATOR GATE TEST — FMEA + isolation/failover test؛ تحقق فقد عنصر منفرد دون فقد الوظيفة الحرجة المحددة. PASS = Verified evidence demonstrates that all mandatory normal/failure/failover/recovery scenarios in the indicator test pass, essential critical function is maintained, and no unresolved critical failure remains.</t>
        </is>
      </c>
      <c r="L37" s="6" t="inlineStr">
        <is>
          <t>Project-approved resilience/FMEA/commissioning criteria and applicable critical-system requirements; CBAHI Hospital Standards; HRWHPI V2.1 frozen set.</t>
        </is>
      </c>
      <c r="M37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7" s="6" t="inlineStr">
        <is>
          <t>LOCKED</t>
        </is>
      </c>
      <c r="O3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8" ht="72" customHeight="1">
      <c r="A38" s="6" t="inlineStr">
        <is>
          <t>V2-RES-03</t>
        </is>
      </c>
      <c r="B38" s="6" t="inlineStr">
        <is>
          <t>Mandatory</t>
        </is>
      </c>
      <c r="C38" s="6" t="inlineStr">
        <is>
          <t>سيناريوات tabletop ثم staged integrated tests؛ قياس استمرارية الوظائف وزمن الاستعادة.</t>
        </is>
      </c>
      <c r="D38" s="6" t="inlineStr">
        <is>
          <t>Hazard register؛ emergency scripts؛ IST records؛ corrective-action log.</t>
        </is>
      </c>
      <c r="E38" s="6" t="inlineStr">
        <is>
          <t>Process / completeness / readiness</t>
        </is>
      </c>
      <c r="F38" s="6" t="inlineStr">
        <is>
          <t>INDICATOR TEST — سيناريوات tabletop ثم staged integrated tests؛ قياس استمرارية الوظائف وزمن الاستعادة. 4 = 100% of the required package, actions, records, tests, and approvals for the indicator are complete, current, traceable, and Verified; critical open items = 0.</t>
        </is>
      </c>
      <c r="G38" s="6" t="inlineStr">
        <is>
          <t>INDICATOR TEST — سيناريوات tabletop ثم staged integrated tests؛ قياس استمرارية الوظائف وزمن الاستعادة. 3 = &gt;=90% to &lt;100% complete/closed; critical open items = 0; only minor administrative gaps remain and traceability/readiness is not materially impaired.</t>
        </is>
      </c>
      <c r="H38" s="6" t="inlineStr">
        <is>
          <t>INDICATOR TEST — سيناريوات tabletop ثم staged integrated tests؛ قياس استمرارية الوظائف وزمن الاستعادة. 2 = &gt;=70% to &lt;90% complete/closed OR one material non-critical open item remains; the process is still auditable and a corrective path is defined.</t>
        </is>
      </c>
      <c r="I38" s="6" t="inlineStr">
        <is>
          <t>INDICATOR TEST — سيناريوات tabletop ثم staged integrated tests؛ قياس استمرارية الوظائف وزمن الاستعادة. 1 = &gt;0% to &lt;70% complete/closed OR multiple material open items/records are missing; closure/readiness is weak or poorly traceable.</t>
        </is>
      </c>
      <c r="J38" s="6" t="inlineStr">
        <is>
          <t>INDICATOR TEST — سيناريوات tabletop ثم staged integrated tests؛ قياس استمرارية الوظائف وزمن الاستعادة. 0 = the required process/package/control is absent, a required critical action/test is not implemented, or a critical blocking item remains open.</t>
        </is>
      </c>
      <c r="K38" s="6" t="inlineStr">
        <is>
          <t>N/A - non-critical indicator</t>
        </is>
      </c>
      <c r="L38" s="6" t="inlineStr">
        <is>
          <t>Project-approved resilience/FMEA/commissioning criteria and applicable critical-system requirements; CBAHI Hospital Standards; HRWHPI V2.1 frozen set.</t>
        </is>
      </c>
      <c r="M38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8" s="6" t="inlineStr">
        <is>
          <t>LOCKED</t>
        </is>
      </c>
      <c r="O3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39" ht="72" customHeight="1">
      <c r="A39" s="6" t="inlineStr">
        <is>
          <t>V2-RES-04</t>
        </is>
      </c>
      <c r="B39" s="6" t="inlineStr">
        <is>
          <t>Critical Gate</t>
        </is>
      </c>
      <c r="C39" s="6" t="inlineStr">
        <is>
          <t>Failure injection / simulated outage؛ زمن التحويل والاستعادة؛ Pass/Fail حسب سيناريو متفق عليه.</t>
        </is>
      </c>
      <c r="D39" s="6" t="inlineStr">
        <is>
          <t>Test script؛ outage log؛ failover sequence؛ rollback plan؛ sign-off.</t>
        </is>
      </c>
      <c r="E39" s="6" t="inlineStr">
        <is>
          <t>Resilience / failure-scenario performance</t>
        </is>
      </c>
      <c r="F39" s="6" t="inlineStr">
        <is>
          <t>INDICATOR TEST — Failure injection / simulated outage؛ زمن التحويل والاستعادة؛ Pass/Fail حسب سيناريو متفق عليه. 4 = 100% of the pre-defined normal, credible failure, maintenance, and recovery scenarios required for this indicator pass; critical function is maintained and the locked recovery target is met.</t>
        </is>
      </c>
      <c r="G39" s="6" t="inlineStr">
        <is>
          <t>INDICATOR TEST — Failure injection / simulated outage؛ زمن التحويل والاستعادة؛ Pass/Fail حسب سيناريو متفق عليه. 3 = all critical functions and mandatory failover paths are maintained; only minor non-critical margin/timing variance (&lt;=10% beyond the locked target) remains.</t>
        </is>
      </c>
      <c r="H39" s="6" t="inlineStr">
        <is>
          <t>INDICATOR TEST — Failure injection / simulated outage؛ زمن التحويل والاستعادة؛ Pass/Fail حسب سيناريو متفق عليه. 2 = critical safety is maintained but one defined non-catastrophic resilience/failover scenario fails OR recovery is &gt;10% to &lt;=25% beyond the locked target; degraded service remains controlled.</t>
        </is>
      </c>
      <c r="I39" s="6" t="inlineStr">
        <is>
          <t>INDICATOR TEST — Failure injection / simulated outage؛ زمن التحويل والاستعادة؛ Pass/Fail حسب سيناريو متفق عليه. 1 = critical resilience is materially weak, multiple scenarios fail, or recovery is &gt;25% beyond the locked target; workaround/redundancy is not fully demonstrated.</t>
        </is>
      </c>
      <c r="J39" s="6" t="inlineStr">
        <is>
          <t>INDICATOR TEST — Failure injection / simulated outage؛ زمن التحويل والاستعادة؛ Pass/Fail حسب سيناريو متفق عليه. 0 = a defined credible failure/outage causes loss of an essential critical function, unsafe state, or no credible failover/recovery path is demonstrated.</t>
        </is>
      </c>
      <c r="K39" s="6" t="inlineStr">
        <is>
          <t>INDICATOR GATE TEST — Failure injection / simulated outage؛ زمن التحويل والاستعادة؛ Pass/Fail حسب سيناريو متفق عليه. PASS = Verified evidence demonstrates that all mandatory normal/failure/failover/recovery scenarios in the indicator test pass, essential critical function is maintained, and no unresolved critical failure remains.</t>
        </is>
      </c>
      <c r="L39" s="6" t="inlineStr">
        <is>
          <t>Project-approved resilience/FMEA/commissioning criteria and applicable critical-system requirements; CBAHI Hospital Standards; HRWHPI V2.1 frozen set.</t>
        </is>
      </c>
      <c r="M39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39" s="6" t="inlineStr">
        <is>
          <t>LOCKED</t>
        </is>
      </c>
      <c r="O3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0" ht="72" customHeight="1">
      <c r="A40" s="6" t="inlineStr">
        <is>
          <t>V2-ENV-01</t>
        </is>
      </c>
      <c r="B40" s="6" t="inlineStr">
        <is>
          <t>Critical Gate</t>
        </is>
      </c>
      <c r="C40" s="6" t="inlineStr">
        <is>
          <t>Audit تنفيذ ICRA حسب المرحلة؛ قياسات الضغط/الجسيمات؛ حوادث الاختراق؛ إغلاق المخالفات.</t>
        </is>
      </c>
      <c r="D40" s="6" t="inlineStr">
        <is>
          <t>ICRA forms؛ barrier/pressure logs؛ particle monitoring؛ cleaning records.</t>
        </is>
      </c>
      <c r="E40" s="6" t="inlineStr">
        <is>
          <t>Environmental / infection-control performance</t>
        </is>
      </c>
      <c r="F40" s="6" t="inlineStr">
        <is>
          <t>INDICATOR TEST — Audit تنفيذ ICRA حسب المرحلة؛ قياسات الضغط/الجسيمات؛ حوادث الاختراق؛ إغلاق المخالفات. 4 = 100% of critical environmental/infection-control parameters and controls meet applicable mandatory limits and &gt;=95% of all pre-defined representative observations/control points conform; monitoring is complete.</t>
        </is>
      </c>
      <c r="G40" s="6" t="inlineStr">
        <is>
          <t>INDICATOR TEST — Audit تنفيذ ICRA حسب المرحلة؛ قياسات الضغط/الجسيمات؛ حوادث الاختراق؛ إغلاق المخالفات. 3 = 100% of critical mandatory limits are met and &gt;=90% to &lt;95% of all representative observations/control points conform; only isolated corrected non-critical deviations remain.</t>
        </is>
      </c>
      <c r="H40" s="6" t="inlineStr">
        <is>
          <t>INDICATOR TEST — Audit تنفيذ ICRA حسب المرحلة؛ قياسات الضغط/الجسيمات؛ حوادث الاختراق؛ إغلاق المخالفات. 2 = no critical mandatory failure is Verified, but &gt;=75% to &lt;90% of observations/control points conform OR one material non-critical deviation/incomplete monitoring gap remains.</t>
        </is>
      </c>
      <c r="I40" s="6" t="inlineStr">
        <is>
          <t>INDICATOR TEST — Audit تنفيذ ICRA حسب المرحلة؛ قياسات الضغط/الجسيمات؛ حوادث الاختراق؛ إغلاق المخالفات. 1 = &gt;=50% to &lt;75% conform OR recurrent material deviations/control instability/inadequate monitoring materially affect the intended condition.</t>
        </is>
      </c>
      <c r="J40" s="6" t="inlineStr">
        <is>
          <t>INDICATOR TEST — Audit تنفيذ ICRA حسب المرحلة؛ قياسات الضغط/الجسيمات؛ حوادث الاختراق؛ إغلاق المخالفات. 0 = any Verified critical environmental/infection-control minimum or critical control fails, an uncontrolled critical hazard remains, or &lt;50% of representative observations/control points conform.</t>
        </is>
      </c>
      <c r="K40" s="6" t="inlineStr">
        <is>
          <t>INDICATOR GATE TEST — Audit تنفيذ ICRA حسب المرحلة؛ قياسات الضغط/الجسيمات؛ حوادث الاختراق؛ إغلاق المخالفات. PASS = Verified evidence demonstrates that every critical environmental/infection-control parameter and control point in the indicator test is within the applicable mandatory limit; no uncontrolled critical hazard remains.</t>
        </is>
      </c>
      <c r="L40" s="6" t="inlineStr">
        <is>
          <t>ANSI/ASHRAE/ASHE Standard 170-2021; WELL Building Standard v2 Q4 2020 as benchmark; IFC Performance Standards effective 2012 PS3/PS4 as risk/performance benchmark; CBAHI infection-control requirements; HRWHPI V2.1 frozen set.</t>
        </is>
      </c>
      <c r="M40" s="6" t="inlineStr">
        <is>
          <t>CR-01 v1.0 (2026-08-10); ANSI/ASHRAE/ASHE 170-2021 where applicable; WELL v2 Q4 2020 benchmark; IFC PS (effective 2012) PS3/PS4 benchmark. CASE-LOCK RULE: the applicable mandatory clause/edition and any numeric benchmark denominator/target must be frozen in the evidence register before independent paired-rater scoring.</t>
        </is>
      </c>
      <c r="N40" s="6" t="inlineStr">
        <is>
          <t>LOCKED</t>
        </is>
      </c>
      <c r="O4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1" ht="72" customHeight="1">
      <c r="A41" s="6" t="inlineStr">
        <is>
          <t>V2-ENV-02</t>
        </is>
      </c>
      <c r="B41" s="6" t="inlineStr">
        <is>
          <t>Mandatory</t>
        </is>
      </c>
      <c r="C41" s="6" t="inlineStr">
        <is>
          <t>تتبع route intersections؛ storage capacity؛ room ventilation/temperature؛ audit نقاط النقل.</t>
        </is>
      </c>
      <c r="D41" s="6" t="inlineStr">
        <is>
          <t>Waste plan؛ linen/cleaning routes؛ storage room data؛ operational audit.</t>
        </is>
      </c>
      <c r="E41" s="6" t="inlineStr">
        <is>
          <t>Environmental / infection-control performance</t>
        </is>
      </c>
      <c r="F41" s="6" t="inlineStr">
        <is>
          <t>INDICATOR TEST — تتبع route intersections؛ storage capacity؛ room ventilation/temperature؛ audit نقاط النقل. 4 = 100% of critical environmental/infection-control parameters and controls meet applicable mandatory limits and &gt;=95% of all pre-defined representative observations/control points conform; monitoring is complete.</t>
        </is>
      </c>
      <c r="G41" s="6" t="inlineStr">
        <is>
          <t>INDICATOR TEST — تتبع route intersections؛ storage capacity؛ room ventilation/temperature؛ audit نقاط النقل. 3 = 100% of critical mandatory limits are met and &gt;=90% to &lt;95% of all representative observations/control points conform; only isolated corrected non-critical deviations remain.</t>
        </is>
      </c>
      <c r="H41" s="6" t="inlineStr">
        <is>
          <t>INDICATOR TEST — تتبع route intersections؛ storage capacity؛ room ventilation/temperature؛ audit نقاط النقل. 2 = no critical mandatory failure is Verified, but &gt;=75% to &lt;90% of observations/control points conform OR one material non-critical deviation/incomplete monitoring gap remains.</t>
        </is>
      </c>
      <c r="I41" s="6" t="inlineStr">
        <is>
          <t>INDICATOR TEST — تتبع route intersections؛ storage capacity؛ room ventilation/temperature؛ audit نقاط النقل. 1 = &gt;=50% to &lt;75% conform OR recurrent material deviations/control instability/inadequate monitoring materially affect the intended condition.</t>
        </is>
      </c>
      <c r="J41" s="6" t="inlineStr">
        <is>
          <t>INDICATOR TEST — تتبع route intersections؛ storage capacity؛ room ventilation/temperature؛ audit نقاط النقل. 0 = any Verified critical environmental/infection-control minimum or critical control fails, an uncontrolled critical hazard remains, or &lt;50% of representative observations/control points conform.</t>
        </is>
      </c>
      <c r="K41" s="6" t="inlineStr">
        <is>
          <t>N/A - non-critical indicator</t>
        </is>
      </c>
      <c r="L41" s="6" t="inlineStr">
        <is>
          <t>ANSI/ASHRAE/ASHE Standard 170-2021; WELL Building Standard v2 Q4 2020 as benchmark; IFC Performance Standards effective 2012 PS3/PS4 as risk/performance benchmark; CBAHI infection-control requirements; HRWHPI V2.1 frozen set.</t>
        </is>
      </c>
      <c r="M41" s="6" t="inlineStr">
        <is>
          <t>CR-01 v1.0 (2026-08-10); ANSI/ASHRAE/ASHE 170-2021 where applicable; WELL v2 Q4 2020 benchmark; IFC PS (effective 2012) PS3/PS4 benchmark. CASE-LOCK RULE: the applicable mandatory clause/edition and any numeric benchmark denominator/target must be frozen in the evidence register before independent paired-rater scoring.</t>
        </is>
      </c>
      <c r="N41" s="6" t="inlineStr">
        <is>
          <t>LOCKED</t>
        </is>
      </c>
      <c r="O4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2" ht="72" customHeight="1">
      <c r="A42" s="6" t="inlineStr">
        <is>
          <t>V2-ENV-03</t>
        </is>
      </c>
      <c r="B42" s="6" t="inlineStr">
        <is>
          <t>Critical Gate</t>
        </is>
      </c>
      <c r="C42" s="6" t="inlineStr">
        <is>
          <t>تحليل source-to-intake separation + wind/dispersion study أو قياس عند الحاجة.</t>
        </is>
      </c>
      <c r="D42" s="6" t="inlineStr">
        <is>
          <t>Site pollution map؛ intake locations؛ wind study؛ air-quality measurements.</t>
        </is>
      </c>
      <c r="E42" s="6" t="inlineStr">
        <is>
          <t>Environmental / infection-control performance</t>
        </is>
      </c>
      <c r="F42" s="6" t="inlineStr">
        <is>
          <t>INDICATOR TEST — تحليل source-to-intake separation + wind/dispersion study أو قياس عند الحاجة. 4 = 100% of critical environmental/infection-control parameters and controls meet applicable mandatory limits and &gt;=95% of all pre-defined representative observations/control points conform; monitoring is complete.</t>
        </is>
      </c>
      <c r="G42" s="6" t="inlineStr">
        <is>
          <t>INDICATOR TEST — تحليل source-to-intake separation + wind/dispersion study أو قياس عند الحاجة. 3 = 100% of critical mandatory limits are met and &gt;=90% to &lt;95% of all representative observations/control points conform; only isolated corrected non-critical deviations remain.</t>
        </is>
      </c>
      <c r="H42" s="6" t="inlineStr">
        <is>
          <t>INDICATOR TEST — تحليل source-to-intake separation + wind/dispersion study أو قياس عند الحاجة. 2 = no critical mandatory failure is Verified, but &gt;=75% to &lt;90% of observations/control points conform OR one material non-critical deviation/incomplete monitoring gap remains.</t>
        </is>
      </c>
      <c r="I42" s="6" t="inlineStr">
        <is>
          <t>INDICATOR TEST — تحليل source-to-intake separation + wind/dispersion study أو قياس عند الحاجة. 1 = &gt;=50% to &lt;75% conform OR recurrent material deviations/control instability/inadequate monitoring materially affect the intended condition.</t>
        </is>
      </c>
      <c r="J42" s="6" t="inlineStr">
        <is>
          <t>INDICATOR TEST — تحليل source-to-intake separation + wind/dispersion study أو قياس عند الحاجة. 0 = any Verified critical environmental/infection-control minimum or critical control fails, an uncontrolled critical hazard remains, or &lt;50% of representative observations/control points conform.</t>
        </is>
      </c>
      <c r="K42" s="6" t="inlineStr">
        <is>
          <t>INDICATOR GATE TEST — تحليل source-to-intake separation + wind/dispersion study أو قياس عند الحاجة. PASS = Verified evidence demonstrates that every critical environmental/infection-control parameter and control point in the indicator test is within the applicable mandatory limit; no uncontrolled critical hazard remains.</t>
        </is>
      </c>
      <c r="L42" s="6" t="inlineStr">
        <is>
          <t>ANSI/ASHRAE/ASHE Standard 170-2021; WELL Building Standard v2 Q4 2020 as benchmark; IFC Performance Standards effective 2012 PS3/PS4 as risk/performance benchmark; CBAHI infection-control requirements; HRWHPI V2.1 frozen set.</t>
        </is>
      </c>
      <c r="M42" s="6" t="inlineStr">
        <is>
          <t>CR-01 v1.0 (2026-08-10); ANSI/ASHRAE/ASHE 170-2021 where applicable; WELL v2 Q4 2020 benchmark; IFC PS (effective 2012) PS3/PS4 benchmark. CASE-LOCK RULE: the applicable mandatory clause/edition and any numeric benchmark denominator/target must be frozen in the evidence register before independent paired-rater scoring.</t>
        </is>
      </c>
      <c r="N42" s="6" t="inlineStr">
        <is>
          <t>LOCKED</t>
        </is>
      </c>
      <c r="O4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3" ht="72" customHeight="1">
      <c r="A43" s="6" t="inlineStr">
        <is>
          <t>V2-ENV-04</t>
        </is>
      </c>
      <c r="B43" s="6" t="inlineStr">
        <is>
          <t>Performance</t>
        </is>
      </c>
      <c r="C43" s="6" t="inlineStr">
        <is>
          <t>مؤشرات التعرض الحراري/الغبار/الضوضاء حسب نقاط استخدام محددة ومواسم التشغيل.</t>
        </is>
      </c>
      <c r="D43" s="6" t="inlineStr">
        <is>
          <t>Environmental study؛ climate model؛ sensor/monitoring data؛ mitigation plan.</t>
        </is>
      </c>
      <c r="E43" s="6" t="inlineStr">
        <is>
          <t>Environmental / infection-control performance</t>
        </is>
      </c>
      <c r="F43" s="6" t="inlineStr">
        <is>
          <t>INDICATOR TEST — مؤشرات التعرض الحراري/الغبار/الضوضاء حسب نقاط استخدام محددة ومواسم التشغيل. 4 = 100% of critical environmental/infection-control parameters and controls meet applicable mandatory limits and &gt;=95% of all pre-defined representative observations/control points conform; monitoring is complete.</t>
        </is>
      </c>
      <c r="G43" s="6" t="inlineStr">
        <is>
          <t>INDICATOR TEST — مؤشرات التعرض الحراري/الغبار/الضوضاء حسب نقاط استخدام محددة ومواسم التشغيل. 3 = 100% of critical mandatory limits are met and &gt;=90% to &lt;95% of all representative observations/control points conform; only isolated corrected non-critical deviations remain.</t>
        </is>
      </c>
      <c r="H43" s="6" t="inlineStr">
        <is>
          <t>INDICATOR TEST — مؤشرات التعرض الحراري/الغبار/الضوضاء حسب نقاط استخدام محددة ومواسم التشغيل. 2 = no critical mandatory failure is Verified, but &gt;=75% to &lt;90% of observations/control points conform OR one material non-critical deviation/incomplete monitoring gap remains.</t>
        </is>
      </c>
      <c r="I43" s="6" t="inlineStr">
        <is>
          <t>INDICATOR TEST — مؤشرات التعرض الحراري/الغبار/الضوضاء حسب نقاط استخدام محددة ومواسم التشغيل. 1 = &gt;=50% to &lt;75% conform OR recurrent material deviations/control instability/inadequate monitoring materially affect the intended condition.</t>
        </is>
      </c>
      <c r="J43" s="6" t="inlineStr">
        <is>
          <t>INDICATOR TEST — مؤشرات التعرض الحراري/الغبار/الضوضاء حسب نقاط استخدام محددة ومواسم التشغيل. 0 = any Verified critical environmental/infection-control minimum or critical control fails, an uncontrolled critical hazard remains, or &lt;50% of representative observations/control points conform.</t>
        </is>
      </c>
      <c r="K43" s="6" t="inlineStr">
        <is>
          <t>N/A - non-critical indicator</t>
        </is>
      </c>
      <c r="L43" s="6" t="inlineStr">
        <is>
          <t>ANSI/ASHRAE/ASHE Standard 170-2021; WELL Building Standard v2 Q4 2020 as benchmark; IFC Performance Standards effective 2012 PS3/PS4 as risk/performance benchmark; CBAHI infection-control requirements; HRWHPI V2.1 frozen set.</t>
        </is>
      </c>
      <c r="M43" s="6" t="inlineStr">
        <is>
          <t>CR-01 v1.0 (2026-08-10); ANSI/ASHRAE/ASHE 170-2021 where applicable; WELL v2 Q4 2020 benchmark; IFC PS (effective 2012) PS3/PS4 benchmark. CASE-LOCK RULE: the applicable mandatory clause/edition and any numeric benchmark denominator/target must be frozen in the evidence register before independent paired-rater scoring.</t>
        </is>
      </c>
      <c r="N43" s="6" t="inlineStr">
        <is>
          <t>LOCKED</t>
        </is>
      </c>
      <c r="O4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4" ht="72" customHeight="1">
      <c r="A44" s="6" t="inlineStr">
        <is>
          <t>V2-ENV-05</t>
        </is>
      </c>
      <c r="B44" s="6" t="inlineStr">
        <is>
          <t>Performance</t>
        </is>
      </c>
      <c r="C44" s="6" t="inlineStr">
        <is>
          <t>Audit score؛ cleaning defects/incidents؛ response/closure time؛ repeat issues.</t>
        </is>
      </c>
      <c r="D44" s="6" t="inlineStr">
        <is>
          <t>Cleaning logs؛ audit reports؛ incident/complaint records.</t>
        </is>
      </c>
      <c r="E44" s="6" t="inlineStr">
        <is>
          <t>Environmental / infection-control performance</t>
        </is>
      </c>
      <c r="F44" s="6" t="inlineStr">
        <is>
          <t>INDICATOR TEST — Audit score؛ cleaning defects/incidents؛ response/closure time؛ repeat issues. 4 = 100% of critical environmental/infection-control parameters and controls meet applicable mandatory limits and &gt;=95% of all pre-defined representative observations/control points conform; monitoring is complete.</t>
        </is>
      </c>
      <c r="G44" s="6" t="inlineStr">
        <is>
          <t>INDICATOR TEST — Audit score؛ cleaning defects/incidents؛ response/closure time؛ repeat issues. 3 = 100% of critical mandatory limits are met and &gt;=90% to &lt;95% of all representative observations/control points conform; only isolated corrected non-critical deviations remain.</t>
        </is>
      </c>
      <c r="H44" s="6" t="inlineStr">
        <is>
          <t>INDICATOR TEST — Audit score؛ cleaning defects/incidents؛ response/closure time؛ repeat issues. 2 = no critical mandatory failure is Verified, but &gt;=75% to &lt;90% of observations/control points conform OR one material non-critical deviation/incomplete monitoring gap remains.</t>
        </is>
      </c>
      <c r="I44" s="6" t="inlineStr">
        <is>
          <t>INDICATOR TEST — Audit score؛ cleaning defects/incidents؛ response/closure time؛ repeat issues. 1 = &gt;=50% to &lt;75% conform OR recurrent material deviations/control instability/inadequate monitoring materially affect the intended condition.</t>
        </is>
      </c>
      <c r="J44" s="6" t="inlineStr">
        <is>
          <t>INDICATOR TEST — Audit score؛ cleaning defects/incidents؛ response/closure time؛ repeat issues. 0 = any Verified critical environmental/infection-control minimum or critical control fails, an uncontrolled critical hazard remains, or &lt;50% of representative observations/control points conform.</t>
        </is>
      </c>
      <c r="K44" s="6" t="inlineStr">
        <is>
          <t>N/A - non-critical indicator</t>
        </is>
      </c>
      <c r="L44" s="6" t="inlineStr">
        <is>
          <t>ANSI/ASHRAE/ASHE Standard 170-2021; WELL Building Standard v2 Q4 2020 as benchmark; IFC Performance Standards effective 2012 PS3/PS4 as risk/performance benchmark; CBAHI infection-control requirements; HRWHPI V2.1 frozen set.</t>
        </is>
      </c>
      <c r="M44" s="6" t="inlineStr">
        <is>
          <t>CR-01 v1.0 (2026-08-10); ANSI/ASHRAE/ASHE 170-2021 where applicable; WELL v2 Q4 2020 benchmark; IFC PS (effective 2012) PS3/PS4 benchmark. CASE-LOCK RULE: the applicable mandatory clause/edition and any numeric benchmark denominator/target must be frozen in the evidence register before independent paired-rater scoring.</t>
        </is>
      </c>
      <c r="N44" s="6" t="inlineStr">
        <is>
          <t>LOCKED</t>
        </is>
      </c>
      <c r="O4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5" ht="72" customHeight="1">
      <c r="A45" s="6" t="inlineStr">
        <is>
          <t>V2-ENV-06</t>
        </is>
      </c>
      <c r="B45" s="6" t="inlineStr">
        <is>
          <t>Enhancement</t>
        </is>
      </c>
      <c r="C45" s="6" t="inlineStr">
        <is>
          <t>Daylight/solar/thermal simulation + glare and sightline checks for representative rooms.</t>
        </is>
      </c>
      <c r="D45" s="6" t="inlineStr">
        <is>
          <t>Daylight model؛ thermal model؛ façade data؛ view/privacy analysis.</t>
        </is>
      </c>
      <c r="E45" s="6" t="inlineStr">
        <is>
          <t>Environmental / infection-control performance</t>
        </is>
      </c>
      <c r="F45" s="6" t="inlineStr">
        <is>
          <t>INDICATOR TEST — Daylight/solar/thermal simulation + glare and sightline checks for representative rooms. 4 = 100% of critical environmental/infection-control parameters and controls meet applicable mandatory limits and &gt;=95% of all pre-defined representative observations/control points conform; monitoring is complete.</t>
        </is>
      </c>
      <c r="G45" s="6" t="inlineStr">
        <is>
          <t>INDICATOR TEST — Daylight/solar/thermal simulation + glare and sightline checks for representative rooms. 3 = 100% of critical mandatory limits are met and &gt;=90% to &lt;95% of all representative observations/control points conform; only isolated corrected non-critical deviations remain.</t>
        </is>
      </c>
      <c r="H45" s="6" t="inlineStr">
        <is>
          <t>INDICATOR TEST — Daylight/solar/thermal simulation + glare and sightline checks for representative rooms. 2 = no critical mandatory failure is Verified, but &gt;=75% to &lt;90% of observations/control points conform OR one material non-critical deviation/incomplete monitoring gap remains.</t>
        </is>
      </c>
      <c r="I45" s="6" t="inlineStr">
        <is>
          <t>INDICATOR TEST — Daylight/solar/thermal simulation + glare and sightline checks for representative rooms. 1 = &gt;=50% to &lt;75% conform OR recurrent material deviations/control instability/inadequate monitoring materially affect the intended condition.</t>
        </is>
      </c>
      <c r="J45" s="6" t="inlineStr">
        <is>
          <t>INDICATOR TEST — Daylight/solar/thermal simulation + glare and sightline checks for representative rooms. 0 = any Verified critical environmental/infection-control minimum or critical control fails, an uncontrolled critical hazard remains, or &lt;50% of representative observations/control points conform.</t>
        </is>
      </c>
      <c r="K45" s="6" t="inlineStr">
        <is>
          <t>N/A - non-critical indicator</t>
        </is>
      </c>
      <c r="L45" s="6" t="inlineStr">
        <is>
          <t>ANSI/ASHRAE/ASHE Standard 170-2021; WELL Building Standard v2 Q4 2020 as benchmark; IFC Performance Standards effective 2012 PS3/PS4 as risk/performance benchmark; CBAHI infection-control requirements; HRWHPI V2.1 frozen set.</t>
        </is>
      </c>
      <c r="M45" s="6" t="inlineStr">
        <is>
          <t>CR-01 v1.0 (2026-08-10); ANSI/ASHRAE/ASHE 170-2021 where applicable; WELL v2 Q4 2020 benchmark; IFC PS (effective 2012) PS3/PS4 benchmark. CASE-LOCK RULE: the applicable mandatory clause/edition and any numeric benchmark denominator/target must be frozen in the evidence register before independent paired-rater scoring.</t>
        </is>
      </c>
      <c r="N45" s="6" t="inlineStr">
        <is>
          <t>LOCKED</t>
        </is>
      </c>
      <c r="O4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6" ht="72" customHeight="1">
      <c r="A46" s="6" t="inlineStr">
        <is>
          <t>V2-CON-01</t>
        </is>
      </c>
      <c r="B46" s="6" t="inlineStr">
        <is>
          <t>Mandatory</t>
        </is>
      </c>
      <c r="C46" s="6" t="inlineStr">
        <is>
          <t>Open-clash density؛ RFI closure before work؛ shop-drawing completeness؛ access checks.</t>
        </is>
      </c>
      <c r="D46" s="6" t="inlineStr">
        <is>
          <t>Federated BIM؛ clash report؛ RFI log؛ shop drawings؛ constructability reviews.</t>
        </is>
      </c>
      <c r="E46" s="6" t="inlineStr">
        <is>
          <t>Process / completeness / readiness</t>
        </is>
      </c>
      <c r="F46" s="6" t="inlineStr">
        <is>
          <t>INDICATOR TEST — Open-clash density؛ RFI closure before work؛ shop-drawing completeness؛ access checks. 4 = 100% of the required package, actions, records, tests, and approvals for the indicator are complete, current, traceable, and Verified; critical open items = 0.</t>
        </is>
      </c>
      <c r="G46" s="6" t="inlineStr">
        <is>
          <t>INDICATOR TEST — Open-clash density؛ RFI closure before work؛ shop-drawing completeness؛ access checks. 3 = &gt;=90% to &lt;100% complete/closed; critical open items = 0; only minor administrative gaps remain and traceability/readiness is not materially impaired.</t>
        </is>
      </c>
      <c r="H46" s="6" t="inlineStr">
        <is>
          <t>INDICATOR TEST — Open-clash density؛ RFI closure before work؛ shop-drawing completeness؛ access checks. 2 = &gt;=70% to &lt;90% complete/closed OR one material non-critical open item remains; the process is still auditable and a corrective path is defined.</t>
        </is>
      </c>
      <c r="I46" s="6" t="inlineStr">
        <is>
          <t>INDICATOR TEST — Open-clash density؛ RFI closure before work؛ shop-drawing completeness؛ access checks. 1 = &gt;0% to &lt;70% complete/closed OR multiple material open items/records are missing; closure/readiness is weak or poorly traceable.</t>
        </is>
      </c>
      <c r="J46" s="6" t="inlineStr">
        <is>
          <t>INDICATOR TEST — Open-clash density؛ RFI closure before work؛ shop-drawing completeness؛ access checks. 0 = the required process/package/control is absent, a required critical action/test is not implemented, or a critical blocking item remains open.</t>
        </is>
      </c>
      <c r="K46" s="6" t="inlineStr">
        <is>
          <t>N/A - non-critical indicator</t>
        </is>
      </c>
      <c r="L46" s="6" t="inlineStr">
        <is>
          <t>Approved project specifications, ITP/WIR/NCR and construction infection/safety controls plus applicable AHJ requirements; HRWHPI V2.1 frozen set.</t>
        </is>
      </c>
      <c r="M46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46" s="6" t="inlineStr">
        <is>
          <t>LOCKED</t>
        </is>
      </c>
      <c r="O4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7" ht="72" customHeight="1">
      <c r="A47" s="6" t="inlineStr">
        <is>
          <t>V2-CON-02</t>
        </is>
      </c>
      <c r="B47" s="6" t="inlineStr">
        <is>
          <t>Mandatory</t>
        </is>
      </c>
      <c r="C47" s="6" t="inlineStr">
        <is>
          <t>Critical clashes per area/package؛ closure rate؛ model LOD/information completeness؛ sign-off responsibility.</t>
        </is>
      </c>
      <c r="D47" s="6" t="inlineStr">
        <is>
          <t>BEP؛ federated model؛ clash reports؛ model issue log؛ approvals.</t>
        </is>
      </c>
      <c r="E47" s="6" t="inlineStr">
        <is>
          <t>Process / completeness / readiness</t>
        </is>
      </c>
      <c r="F47" s="6" t="inlineStr">
        <is>
          <t>INDICATOR TEST — Critical clashes per area/package؛ closure rate؛ model LOD/information completeness؛ sign-off responsibility. 4 = 100% of the required package, actions, records, tests, and approvals for the indicator are complete, current, traceable, and Verified; critical open items = 0.</t>
        </is>
      </c>
      <c r="G47" s="6" t="inlineStr">
        <is>
          <t>INDICATOR TEST — Critical clashes per area/package؛ closure rate؛ model LOD/information completeness؛ sign-off responsibility. 3 = &gt;=90% to &lt;100% complete/closed; critical open items = 0; only minor administrative gaps remain and traceability/readiness is not materially impaired.</t>
        </is>
      </c>
      <c r="H47" s="6" t="inlineStr">
        <is>
          <t>INDICATOR TEST — Critical clashes per area/package؛ closure rate؛ model LOD/information completeness؛ sign-off responsibility. 2 = &gt;=70% to &lt;90% complete/closed OR one material non-critical open item remains; the process is still auditable and a corrective path is defined.</t>
        </is>
      </c>
      <c r="I47" s="6" t="inlineStr">
        <is>
          <t>INDICATOR TEST — Critical clashes per area/package؛ closure rate؛ model LOD/information completeness؛ sign-off responsibility. 1 = &gt;0% to &lt;70% complete/closed OR multiple material open items/records are missing; closure/readiness is weak or poorly traceable.</t>
        </is>
      </c>
      <c r="J47" s="6" t="inlineStr">
        <is>
          <t>INDICATOR TEST — Critical clashes per area/package؛ closure rate؛ model LOD/information completeness؛ sign-off responsibility. 0 = the required process/package/control is absent, a required critical action/test is not implemented, or a critical blocking item remains open.</t>
        </is>
      </c>
      <c r="K47" s="6" t="inlineStr">
        <is>
          <t>N/A - non-critical indicator</t>
        </is>
      </c>
      <c r="L47" s="6" t="inlineStr">
        <is>
          <t>Approved project specifications, ITP/WIR/NCR and construction infection/safety controls plus applicable AHJ requirements; HRWHPI V2.1 frozen set.</t>
        </is>
      </c>
      <c r="M47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47" s="6" t="inlineStr">
        <is>
          <t>LOCKED</t>
        </is>
      </c>
      <c r="O4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8" ht="72" customHeight="1">
      <c r="A48" s="6" t="inlineStr">
        <is>
          <t>V2-CON-03</t>
        </is>
      </c>
      <c r="B48" s="6" t="inlineStr">
        <is>
          <t>Critical Gate</t>
        </is>
      </c>
      <c r="C48" s="6" t="inlineStr">
        <is>
          <t>نسبة الأعمال المخفية التي أغلقت بعد WIR/ITP مكتمل ونجاح الاختبارات المطلوبة.</t>
        </is>
      </c>
      <c r="D48" s="6" t="inlineStr">
        <is>
          <t>ITP؛ WIR/MIR؛ photos؛ pressure/leak tests؛ firestop records.</t>
        </is>
      </c>
      <c r="E48" s="6" t="inlineStr">
        <is>
          <t>Process / completeness / readiness</t>
        </is>
      </c>
      <c r="F48" s="6" t="inlineStr">
        <is>
          <t>INDICATOR TEST — نسبة الأعمال المخفية التي أغلقت بعد WIR/ITP مكتمل ونجاح الاختبارات المطلوبة. 4 = 100% of the required package, actions, records, tests, and approvals for the indicator are complete, current, traceable, and Verified; critical open items = 0.</t>
        </is>
      </c>
      <c r="G48" s="6" t="inlineStr">
        <is>
          <t>INDICATOR TEST — نسبة الأعمال المخفية التي أغلقت بعد WIR/ITP مكتمل ونجاح الاختبارات المطلوبة. 3 = &gt;=90% to &lt;100% complete/closed; critical open items = 0; only minor administrative gaps remain and traceability/readiness is not materially impaired.</t>
        </is>
      </c>
      <c r="H48" s="6" t="inlineStr">
        <is>
          <t>INDICATOR TEST — نسبة الأعمال المخفية التي أغلقت بعد WIR/ITP مكتمل ونجاح الاختبارات المطلوبة. 2 = &gt;=70% to &lt;90% complete/closed OR one material non-critical open item remains; the process is still auditable and a corrective path is defined.</t>
        </is>
      </c>
      <c r="I48" s="6" t="inlineStr">
        <is>
          <t>INDICATOR TEST — نسبة الأعمال المخفية التي أغلقت بعد WIR/ITP مكتمل ونجاح الاختبارات المطلوبة. 1 = &gt;0% to &lt;70% complete/closed OR multiple material open items/records are missing; closure/readiness is weak or poorly traceable.</t>
        </is>
      </c>
      <c r="J48" s="6" t="inlineStr">
        <is>
          <t>INDICATOR TEST — نسبة الأعمال المخفية التي أغلقت بعد WIR/ITP مكتمل ونجاح الاختبارات المطلوبة. 0 = the required process/package/control is absent, a required critical action/test is not implemented, or a critical blocking item remains open.</t>
        </is>
      </c>
      <c r="K48" s="6" t="inlineStr">
        <is>
          <t>INDICATOR GATE TEST — نسبة الأعمال المخفية التي أغلقت بعد WIR/ITP مكتمل ونجاح الاختبارات المطلوبة. PASS = Verified evidence demonstrates 100% completion and successful closure of all critical checklist/actions/tests in the indicator test; critical open items = 0.</t>
        </is>
      </c>
      <c r="L48" s="6" t="inlineStr">
        <is>
          <t>Approved project specifications, ITP/WIR/NCR and construction infection/safety controls plus applicable AHJ requirements; HRWHPI V2.1 frozen set.</t>
        </is>
      </c>
      <c r="M48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48" s="6" t="inlineStr">
        <is>
          <t>LOCKED</t>
        </is>
      </c>
      <c r="O4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49" ht="72" customHeight="1">
      <c r="A49" s="6" t="inlineStr">
        <is>
          <t>V2-CON-04</t>
        </is>
      </c>
      <c r="B49" s="6" t="inlineStr">
        <is>
          <t>Performance</t>
        </is>
      </c>
      <c r="C49" s="6" t="inlineStr">
        <is>
          <t>First-pass yield؛ NCR rate؛ rework hours/cost؛ recurrence trend.</t>
        </is>
      </c>
      <c r="D49" s="6" t="inlineStr">
        <is>
          <t>Inspection/test logs؛ NCR register؛ rework records؛ weekly quality trends.</t>
        </is>
      </c>
      <c r="E49" s="6" t="inlineStr">
        <is>
          <t>Quantitative performance</t>
        </is>
      </c>
      <c r="F49" s="6" t="inlineStr">
        <is>
          <t>INDICATOR TEST — First-pass yield؛ NCR rate؛ rework hours/cost؛ recurrence trend. 4 = 100% of the pre-locked required performance target(s) are met or exceeded under the required representative condition(s), with every mandatory minimum satisfied.</t>
        </is>
      </c>
      <c r="G49" s="6" t="inlineStr">
        <is>
          <t>INDICATOR TEST — First-pass yield؛ NCR rate؛ rework hours/cost؛ recurrence trend. 3 = every mandatory minimum is satisfied and &gt;=90% of the pre-locked performance targets are met; remaining variance is minor and non-critical.</t>
        </is>
      </c>
      <c r="H49" s="6" t="inlineStr">
        <is>
          <t>INDICATOR TEST — First-pass yield؛ NCR rate؛ rework hours/cost؛ recurrence trend. 2 = &gt;=75% to &lt;90% of pre-locked performance targets are met, with material but correctable shortfall(s); no Verified failure of an essential mandatory minimum.</t>
        </is>
      </c>
      <c r="I49" s="6" t="inlineStr">
        <is>
          <t>INDICATOR TEST — First-pass yield؛ NCR rate؛ rework hours/cost؛ recurrence trend. 1 = &gt;0% to &lt;75% of pre-locked performance targets are met OR repeated/large material shortfalls remain; performance is poorly controlled.</t>
        </is>
      </c>
      <c r="J49" s="6" t="inlineStr">
        <is>
          <t>INDICATOR TEST — First-pass yield؛ NCR rate؛ rework hours/cost؛ recurrence trend. 0 = a Verified essential mandatory minimum fails, the required performance capability is absent, or none of the required target set is demonstrably achieved.</t>
        </is>
      </c>
      <c r="K49" s="6" t="inlineStr">
        <is>
          <t>N/A - non-critical indicator</t>
        </is>
      </c>
      <c r="L49" s="6" t="inlineStr">
        <is>
          <t>Approved project specifications, ITP/WIR/NCR and construction infection/safety controls plus applicable AHJ requirements; HRWHPI V2.1 frozen set.</t>
        </is>
      </c>
      <c r="M49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49" s="6" t="inlineStr">
        <is>
          <t>LOCKED</t>
        </is>
      </c>
      <c r="O4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0" ht="72" customHeight="1">
      <c r="A50" s="6" t="inlineStr">
        <is>
          <t>V2-CON-05</t>
        </is>
      </c>
      <c r="B50" s="6" t="inlineStr">
        <is>
          <t>Critical Gate</t>
        </is>
      </c>
      <c r="C50" s="6" t="inlineStr">
        <is>
          <t>Phase-specific access/ICRA/outage review؛ incident count؛ continuity test before each tie-in.</t>
        </is>
      </c>
      <c r="D50" s="6" t="inlineStr">
        <is>
          <t>Phasing plan؛ ICRA؛ work permits؛ temporary services؛ tie-in/rollback plans.</t>
        </is>
      </c>
      <c r="E50" s="6" t="inlineStr">
        <is>
          <t>Resilience / failure-scenario performance</t>
        </is>
      </c>
      <c r="F50" s="6" t="inlineStr">
        <is>
          <t>INDICATOR TEST — Phase-specific access/ICRA/outage review؛ incident count؛ continuity test before each tie-in. 4 = 100% of the pre-defined normal, credible failure, maintenance, and recovery scenarios required for this indicator pass; critical function is maintained and the locked recovery target is met.</t>
        </is>
      </c>
      <c r="G50" s="6" t="inlineStr">
        <is>
          <t>INDICATOR TEST — Phase-specific access/ICRA/outage review؛ incident count؛ continuity test before each tie-in. 3 = all critical functions and mandatory failover paths are maintained; only minor non-critical margin/timing variance (&lt;=10% beyond the locked target) remains.</t>
        </is>
      </c>
      <c r="H50" s="6" t="inlineStr">
        <is>
          <t>INDICATOR TEST — Phase-specific access/ICRA/outage review؛ incident count؛ continuity test before each tie-in. 2 = critical safety is maintained but one defined non-catastrophic resilience/failover scenario fails OR recovery is &gt;10% to &lt;=25% beyond the locked target; degraded service remains controlled.</t>
        </is>
      </c>
      <c r="I50" s="6" t="inlineStr">
        <is>
          <t>INDICATOR TEST — Phase-specific access/ICRA/outage review؛ incident count؛ continuity test before each tie-in. 1 = critical resilience is materially weak, multiple scenarios fail, or recovery is &gt;25% beyond the locked target; workaround/redundancy is not fully demonstrated.</t>
        </is>
      </c>
      <c r="J50" s="6" t="inlineStr">
        <is>
          <t>INDICATOR TEST — Phase-specific access/ICRA/outage review؛ incident count؛ continuity test before each tie-in. 0 = a defined credible failure/outage causes loss of an essential critical function, unsafe state, or no credible failover/recovery path is demonstrated.</t>
        </is>
      </c>
      <c r="K50" s="6" t="inlineStr">
        <is>
          <t>INDICATOR GATE TEST — Phase-specific access/ICRA/outage review؛ incident count؛ continuity test before each tie-in. PASS = Verified evidence demonstrates that all mandatory normal/failure/failover/recovery scenarios in the indicator test pass, essential critical function is maintained, and no unresolved critical failure remains.</t>
        </is>
      </c>
      <c r="L50" s="6" t="inlineStr">
        <is>
          <t>Approved project specifications, ITP/WIR/NCR and construction infection/safety controls plus applicable AHJ requirements; HRWHPI V2.1 frozen set.</t>
        </is>
      </c>
      <c r="M50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50" s="6" t="inlineStr">
        <is>
          <t>LOCKED</t>
        </is>
      </c>
      <c r="O5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1" ht="72" customHeight="1">
      <c r="A51" s="6" t="inlineStr">
        <is>
          <t>V2-CON-06</t>
        </is>
      </c>
      <c r="B51" s="6" t="inlineStr">
        <is>
          <t>Mandatory</t>
        </is>
      </c>
      <c r="C51" s="6" t="inlineStr">
        <is>
          <t>Document completeness index + open critical defects + retest closure.</t>
        </is>
      </c>
      <c r="D51" s="6" t="inlineStr">
        <is>
          <t>ITP؛ WIR/MIR؛ test reports؛ NCRs؛ punch list؛ retest evidence.</t>
        </is>
      </c>
      <c r="E51" s="6" t="inlineStr">
        <is>
          <t>Process / completeness / readiness</t>
        </is>
      </c>
      <c r="F51" s="6" t="inlineStr">
        <is>
          <t>INDICATOR TEST — Document completeness index + open critical defects + retest closure. 4 = 100% of the required package, actions, records, tests, and approvals for the indicator are complete, current, traceable, and Verified; critical open items = 0.</t>
        </is>
      </c>
      <c r="G51" s="6" t="inlineStr">
        <is>
          <t>INDICATOR TEST — Document completeness index + open critical defects + retest closure. 3 = &gt;=90% to &lt;100% complete/closed; critical open items = 0; only minor administrative gaps remain and traceability/readiness is not materially impaired.</t>
        </is>
      </c>
      <c r="H51" s="6" t="inlineStr">
        <is>
          <t>INDICATOR TEST — Document completeness index + open critical defects + retest closure. 2 = &gt;=70% to &lt;90% complete/closed OR one material non-critical open item remains; the process is still auditable and a corrective path is defined.</t>
        </is>
      </c>
      <c r="I51" s="6" t="inlineStr">
        <is>
          <t>INDICATOR TEST — Document completeness index + open critical defects + retest closure. 1 = &gt;0% to &lt;70% complete/closed OR multiple material open items/records are missing; closure/readiness is weak or poorly traceable.</t>
        </is>
      </c>
      <c r="J51" s="6" t="inlineStr">
        <is>
          <t>INDICATOR TEST — Document completeness index + open critical defects + retest closure. 0 = the required process/package/control is absent, a required critical action/test is not implemented, or a critical blocking item remains open.</t>
        </is>
      </c>
      <c r="K51" s="6" t="inlineStr">
        <is>
          <t>N/A - non-critical indicator</t>
        </is>
      </c>
      <c r="L51" s="6" t="inlineStr">
        <is>
          <t>Approved project specifications, ITP/WIR/NCR and construction infection/safety controls plus applicable AHJ requirements; HRWHPI V2.1 frozen set.</t>
        </is>
      </c>
      <c r="M51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51" s="6" t="inlineStr">
        <is>
          <t>LOCKED</t>
        </is>
      </c>
      <c r="O5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2" ht="72" customHeight="1">
      <c r="A52" s="6" t="inlineStr">
        <is>
          <t>V2-COM-01</t>
        </is>
      </c>
      <c r="B52" s="6" t="inlineStr">
        <is>
          <t>Mandatory</t>
        </is>
      </c>
      <c r="C52" s="6" t="inlineStr">
        <is>
          <t>Commissioning completion + functional performance tests + unresolved deficiency count.</t>
        </is>
      </c>
      <c r="D52" s="6" t="inlineStr">
        <is>
          <t>Commissioning plan/reports؛ TAB؛ functional tests؛ deficiency log.</t>
        </is>
      </c>
      <c r="E52" s="6" t="inlineStr">
        <is>
          <t>Process / completeness / readiness</t>
        </is>
      </c>
      <c r="F52" s="6" t="inlineStr">
        <is>
          <t>INDICATOR TEST — Commissioning completion + functional performance tests + unresolved deficiency count. 4 = 100% of the required package, actions, records, tests, and approvals for the indicator are complete, current, traceable, and Verified; critical open items = 0.</t>
        </is>
      </c>
      <c r="G52" s="6" t="inlineStr">
        <is>
          <t>INDICATOR TEST — Commissioning completion + functional performance tests + unresolved deficiency count. 3 = &gt;=90% to &lt;100% complete/closed; critical open items = 0; only minor administrative gaps remain and traceability/readiness is not materially impaired.</t>
        </is>
      </c>
      <c r="H52" s="6" t="inlineStr">
        <is>
          <t>INDICATOR TEST — Commissioning completion + functional performance tests + unresolved deficiency count. 2 = &gt;=70% to &lt;90% complete/closed OR one material non-critical open item remains; the process is still auditable and a corrective path is defined.</t>
        </is>
      </c>
      <c r="I52" s="6" t="inlineStr">
        <is>
          <t>INDICATOR TEST — Commissioning completion + functional performance tests + unresolved deficiency count. 1 = &gt;0% to &lt;70% complete/closed OR multiple material open items/records are missing; closure/readiness is weak or poorly traceable.</t>
        </is>
      </c>
      <c r="J52" s="6" t="inlineStr">
        <is>
          <t>INDICATOR TEST — Commissioning completion + functional performance tests + unresolved deficiency count. 0 = the required process/package/control is absent, a required critical action/test is not implemented, or a critical blocking item remains open.</t>
        </is>
      </c>
      <c r="K52" s="6" t="inlineStr">
        <is>
          <t>N/A - non-critical indicator</t>
        </is>
      </c>
      <c r="L52" s="6" t="inlineStr">
        <is>
          <t>Approved commissioning plan, functional-performance/integrated-system testing acceptance criteria and project specifications; CBAHI readiness requirements; HRWHPI V2.1 frozen set.</t>
        </is>
      </c>
      <c r="M52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2" s="6" t="inlineStr">
        <is>
          <t>LOCKED</t>
        </is>
      </c>
      <c r="O5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3" ht="72" customHeight="1">
      <c r="A53" s="6" t="inlineStr">
        <is>
          <t>V2-COM-02</t>
        </is>
      </c>
      <c r="B53" s="6" t="inlineStr">
        <is>
          <t>Critical Gate</t>
        </is>
      </c>
      <c r="C53" s="6" t="inlineStr">
        <is>
          <t>IST scenario pass rate؛ interface failures؛ timing deviations؛ corrective retest.</t>
        </is>
      </c>
      <c r="D53" s="6" t="inlineStr">
        <is>
          <t>IST scripts؛ cause/effect؛ timestamps؛ integrated test reports.</t>
        </is>
      </c>
      <c r="E53" s="6" t="inlineStr">
        <is>
          <t>Resilience / failure-scenario performance</t>
        </is>
      </c>
      <c r="F53" s="6" t="inlineStr">
        <is>
          <t>INDICATOR TEST — IST scenario pass rate؛ interface failures؛ timing deviations؛ corrective retest. 4 = 100% of the pre-defined normal, credible failure, maintenance, and recovery scenarios required for this indicator pass; critical function is maintained and the locked recovery target is met.</t>
        </is>
      </c>
      <c r="G53" s="6" t="inlineStr">
        <is>
          <t>INDICATOR TEST — IST scenario pass rate؛ interface failures؛ timing deviations؛ corrective retest. 3 = all critical functions and mandatory failover paths are maintained; only minor non-critical margin/timing variance (&lt;=10% beyond the locked target) remains.</t>
        </is>
      </c>
      <c r="H53" s="6" t="inlineStr">
        <is>
          <t>INDICATOR TEST — IST scenario pass rate؛ interface failures؛ timing deviations؛ corrective retest. 2 = critical safety is maintained but one defined non-catastrophic resilience/failover scenario fails OR recovery is &gt;10% to &lt;=25% beyond the locked target; degraded service remains controlled.</t>
        </is>
      </c>
      <c r="I53" s="6" t="inlineStr">
        <is>
          <t>INDICATOR TEST — IST scenario pass rate؛ interface failures؛ timing deviations؛ corrective retest. 1 = critical resilience is materially weak, multiple scenarios fail, or recovery is &gt;25% beyond the locked target; workaround/redundancy is not fully demonstrated.</t>
        </is>
      </c>
      <c r="J53" s="6" t="inlineStr">
        <is>
          <t>INDICATOR TEST — IST scenario pass rate؛ interface failures؛ timing deviations؛ corrective retest. 0 = a defined credible failure/outage causes loss of an essential critical function, unsafe state, or no credible failover/recovery path is demonstrated.</t>
        </is>
      </c>
      <c r="K53" s="6" t="inlineStr">
        <is>
          <t>INDICATOR GATE TEST — IST scenario pass rate؛ interface failures؛ timing deviations؛ corrective retest. PASS = Verified evidence demonstrates that all mandatory normal/failure/failover/recovery scenarios in the indicator test pass, essential critical function is maintained, and no unresolved critical failure remains.</t>
        </is>
      </c>
      <c r="L53" s="6" t="inlineStr">
        <is>
          <t>Approved commissioning plan, functional-performance/integrated-system testing acceptance criteria and project specifications; CBAHI readiness requirements; HRWHPI V2.1 frozen set.</t>
        </is>
      </c>
      <c r="M53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3" s="6" t="inlineStr">
        <is>
          <t>LOCKED</t>
        </is>
      </c>
      <c r="O5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4" ht="72" customHeight="1">
      <c r="A54" s="6" t="inlineStr">
        <is>
          <t>V2-OPS-01</t>
        </is>
      </c>
      <c r="B54" s="6" t="inlineStr">
        <is>
          <t>Mandatory</t>
        </is>
      </c>
      <c r="C54" s="6" t="inlineStr">
        <is>
          <t>Readiness index across work/records/training/spares/permits/transition with critical-open-item stop.</t>
        </is>
      </c>
      <c r="D54" s="6" t="inlineStr">
        <is>
          <t>Readiness checklist؛ training records؛ permits؛ spare-parts list؛ transition plan.</t>
        </is>
      </c>
      <c r="E54" s="6" t="inlineStr">
        <is>
          <t>Process / completeness / readiness</t>
        </is>
      </c>
      <c r="F54" s="6" t="inlineStr">
        <is>
          <t>INDICATOR TEST — Readiness index across work/records/training/spares/permits/transition with critical-open-item stop. 4 = 100% of the required package, actions, records, tests, and approvals for the indicator are complete, current, traceable, and Verified; critical open items = 0.</t>
        </is>
      </c>
      <c r="G54" s="6" t="inlineStr">
        <is>
          <t>INDICATOR TEST — Readiness index across work/records/training/spares/permits/transition with critical-open-item stop. 3 = &gt;=90% to &lt;100% complete/closed; critical open items = 0; only minor administrative gaps remain and traceability/readiness is not materially impaired.</t>
        </is>
      </c>
      <c r="H54" s="6" t="inlineStr">
        <is>
          <t>INDICATOR TEST — Readiness index across work/records/training/spares/permits/transition with critical-open-item stop. 2 = &gt;=70% to &lt;90% complete/closed OR one material non-critical open item remains; the process is still auditable and a corrective path is defined.</t>
        </is>
      </c>
      <c r="I54" s="6" t="inlineStr">
        <is>
          <t>INDICATOR TEST — Readiness index across work/records/training/spares/permits/transition with critical-open-item stop. 1 = &gt;0% to &lt;70% complete/closed OR multiple material open items/records are missing; closure/readiness is weak or poorly traceable.</t>
        </is>
      </c>
      <c r="J54" s="6" t="inlineStr">
        <is>
          <t>INDICATOR TEST — Readiness index across work/records/training/spares/permits/transition with critical-open-item stop. 0 = the required process/package/control is absent, a required critical action/test is not implemented, or a critical blocking item remains open.</t>
        </is>
      </c>
      <c r="K54" s="6" t="inlineStr">
        <is>
          <t>N/A - non-critical indicator</t>
        </is>
      </c>
      <c r="L54" s="6" t="inlineStr">
        <is>
          <t>Approved operational-readiness, facility SLA and asset-handover requirements; CBAHI Hospital Standards; WELL Health-Safety Rating Guidebook Q2 2021 as operational/documentation benchmark; HRWHPI V2.1 frozen set.</t>
        </is>
      </c>
      <c r="M54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4" s="6" t="inlineStr">
        <is>
          <t>LOCKED</t>
        </is>
      </c>
      <c r="O5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5" ht="72" customHeight="1">
      <c r="A55" s="6" t="inlineStr">
        <is>
          <t>V2-OPS-02</t>
        </is>
      </c>
      <c r="B55" s="6" t="inlineStr">
        <is>
          <t>Mandatory</t>
        </is>
      </c>
      <c r="C55" s="6" t="inlineStr">
        <is>
          <t>نسبة الأصول الحرجة ذات بيانات كاملة ومربوطة بـBIM/COBie/CMMS وO&amp;M وضمانات وقطع غيار.</t>
        </is>
      </c>
      <c r="D55" s="6" t="inlineStr">
        <is>
          <t>Asset register؛ BIM/COBie؛ CMMS upload؛ O&amp;M manuals؛ warranties.</t>
        </is>
      </c>
      <c r="E55" s="6" t="inlineStr">
        <is>
          <t>Process / completeness / readiness</t>
        </is>
      </c>
      <c r="F55" s="6" t="inlineStr">
        <is>
          <t>INDICATOR TEST — نسبة الأصول الحرجة ذات بيانات كاملة ومربوطة بـBIM/COBie/CMMS وO&amp;M وضمانات وقطع غيار. 4 = 100% of the required package, actions, records, tests, and approvals for the indicator are complete, current, traceable, and Verified; critical open items = 0.</t>
        </is>
      </c>
      <c r="G55" s="6" t="inlineStr">
        <is>
          <t>INDICATOR TEST — نسبة الأصول الحرجة ذات بيانات كاملة ومربوطة بـBIM/COBie/CMMS وO&amp;M وضمانات وقطع غيار. 3 = &gt;=90% to &lt;100% complete/closed; critical open items = 0; only minor administrative gaps remain and traceability/readiness is not materially impaired.</t>
        </is>
      </c>
      <c r="H55" s="6" t="inlineStr">
        <is>
          <t>INDICATOR TEST — نسبة الأصول الحرجة ذات بيانات كاملة ومربوطة بـBIM/COBie/CMMS وO&amp;M وضمانات وقطع غيار. 2 = &gt;=70% to &lt;90% complete/closed OR one material non-critical open item remains; the process is still auditable and a corrective path is defined.</t>
        </is>
      </c>
      <c r="I55" s="6" t="inlineStr">
        <is>
          <t>INDICATOR TEST — نسبة الأصول الحرجة ذات بيانات كاملة ومربوطة بـBIM/COBie/CMMS وO&amp;M وضمانات وقطع غيار. 1 = &gt;0% to &lt;70% complete/closed OR multiple material open items/records are missing; closure/readiness is weak or poorly traceable.</t>
        </is>
      </c>
      <c r="J55" s="6" t="inlineStr">
        <is>
          <t>INDICATOR TEST — نسبة الأصول الحرجة ذات بيانات كاملة ومربوطة بـBIM/COBie/CMMS وO&amp;M وضمانات وقطع غيار. 0 = the required process/package/control is absent, a required critical action/test is not implemented, or a critical blocking item remains open.</t>
        </is>
      </c>
      <c r="K55" s="6" t="inlineStr">
        <is>
          <t>N/A - non-critical indicator</t>
        </is>
      </c>
      <c r="L55" s="6" t="inlineStr">
        <is>
          <t>Approved operational-readiness, facility SLA and asset-handover requirements; CBAHI Hospital Standards; WELL Health-Safety Rating Guidebook Q2 2021 as operational/documentation benchmark; HRWHPI V2.1 frozen set.</t>
        </is>
      </c>
      <c r="M55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5" s="6" t="inlineStr">
        <is>
          <t>LOCKED</t>
        </is>
      </c>
      <c r="O5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6" ht="72" customHeight="1">
      <c r="A56" s="6" t="inlineStr">
        <is>
          <t>V2-OPS-03</t>
        </is>
      </c>
      <c r="B56" s="6" t="inlineStr">
        <is>
          <t>Performance</t>
        </is>
      </c>
      <c r="C56" s="6" t="inlineStr">
        <is>
          <t>Occupancy/use density by time period؛ peak queue/load versus design assumptions.</t>
        </is>
      </c>
      <c r="D56" s="6" t="inlineStr">
        <is>
          <t>Scheduling/appointment data؛ sensor counts؛ elevator logs؛ space observations.</t>
        </is>
      </c>
      <c r="E56" s="6" t="inlineStr">
        <is>
          <t>Quantitative performance</t>
        </is>
      </c>
      <c r="F56" s="6" t="inlineStr">
        <is>
          <t>INDICATOR TEST — Occupancy/use density by time period؛ peak queue/load versus design assumptions. 4 = 100% of the pre-locked required performance target(s) are met or exceeded under the required representative condition(s), with every mandatory minimum satisfied.</t>
        </is>
      </c>
      <c r="G56" s="6" t="inlineStr">
        <is>
          <t>INDICATOR TEST — Occupancy/use density by time period؛ peak queue/load versus design assumptions. 3 = every mandatory minimum is satisfied and &gt;=90% of the pre-locked performance targets are met; remaining variance is minor and non-critical.</t>
        </is>
      </c>
      <c r="H56" s="6" t="inlineStr">
        <is>
          <t>INDICATOR TEST — Occupancy/use density by time period؛ peak queue/load versus design assumptions. 2 = &gt;=75% to &lt;90% of pre-locked performance targets are met, with material but correctable shortfall(s); no Verified failure of an essential mandatory minimum.</t>
        </is>
      </c>
      <c r="I56" s="6" t="inlineStr">
        <is>
          <t>INDICATOR TEST — Occupancy/use density by time period؛ peak queue/load versus design assumptions. 1 = &gt;0% to &lt;75% of pre-locked performance targets are met OR repeated/large material shortfalls remain; performance is poorly controlled.</t>
        </is>
      </c>
      <c r="J56" s="6" t="inlineStr">
        <is>
          <t>INDICATOR TEST — Occupancy/use density by time period؛ peak queue/load versus design assumptions. 0 = a Verified essential mandatory minimum fails, the required performance capability is absent, or none of the required target set is demonstrably achieved.</t>
        </is>
      </c>
      <c r="K56" s="6" t="inlineStr">
        <is>
          <t>N/A - non-critical indicator</t>
        </is>
      </c>
      <c r="L56" s="6" t="inlineStr">
        <is>
          <t>Approved operational-readiness, facility SLA and asset-handover requirements; CBAHI Hospital Standards; WELL Health-Safety Rating Guidebook Q2 2021 as operational/documentation benchmark; HRWHPI V2.1 frozen set.</t>
        </is>
      </c>
      <c r="M56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6" s="6" t="inlineStr">
        <is>
          <t>LOCKED</t>
        </is>
      </c>
      <c r="O5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7" ht="72" customHeight="1">
      <c r="A57" s="6" t="inlineStr">
        <is>
          <t>V2-LIF-01</t>
        </is>
      </c>
      <c r="B57" s="6" t="inlineStr">
        <is>
          <t>Mandatory</t>
        </is>
      </c>
      <c r="C57" s="6" t="inlineStr">
        <is>
          <t>Maintenance-access audit؛ isolation test؛ mean repair time؛ unsafe/inaccessible asset count.</t>
        </is>
      </c>
      <c r="D57" s="6" t="inlineStr">
        <is>
          <t>Maintenance clearances؛ isolation diagrams؛ CMMS work orders؛ field audit.</t>
        </is>
      </c>
      <c r="E57" s="6" t="inlineStr">
        <is>
          <t>Operational / lifecycle performance</t>
        </is>
      </c>
      <c r="F57" s="6" t="inlineStr">
        <is>
          <t>INDICATOR TEST — Maintenance-access audit؛ isolation test؛ mean repair time؛ unsafe/inaccessible asset count. 4 = &gt;=95% of the pre-locked operational/lifecycle targets are met across the defined observation period; critical backlog, unsafe assets, and uncontained critical exceptions = 0.</t>
        </is>
      </c>
      <c r="G57" s="6" t="inlineStr">
        <is>
          <t>INDICATOR TEST — Maintenance-access audit؛ isolation test؛ mean repair time؛ unsafe/inaccessible asset count. 3 = &gt;=90% to &lt;95% of targets are met; no critical service impact or uncontained critical backlog exists; only minor isolated variance remains.</t>
        </is>
      </c>
      <c r="H57" s="6" t="inlineStr">
        <is>
          <t>INDICATOR TEST — Maintenance-access audit؛ isolation test؛ mean repair time؛ unsafe/inaccessible asset count. 2 = &gt;=75% to &lt;90% of targets are met OR recurring moderate gaps exist with controlled impact and a documented corrective plan.</t>
        </is>
      </c>
      <c r="I57" s="6" t="inlineStr">
        <is>
          <t>INDICATOR TEST — Maintenance-access audit؛ isolation test؛ mean repair time؛ unsafe/inaccessible asset count. 1 = &gt;=50% to &lt;75% of targets are met OR recurrent major gaps/overdue material actions materially affect maintainability, reliability, data quality, or operations.</t>
        </is>
      </c>
      <c r="J57" s="6" t="inlineStr">
        <is>
          <t>INDICATOR TEST — Maintenance-access audit؛ isolation test؛ mean repair time؛ unsafe/inaccessible asset count. 0 = &lt;50% of targets are met, or a critical operational capability/control is failed, unsafe, unavailable, or not effectively controlled.</t>
        </is>
      </c>
      <c r="K57" s="6" t="inlineStr">
        <is>
          <t>N/A - non-critical indicator</t>
        </is>
      </c>
      <c r="L57" s="6" t="inlineStr">
        <is>
          <t>Approved FM/maintenance/POE SLA, asset-management and lifecycle policies; CBAHI Hospital Standards; WELL Health-Safety Rating Guidebook Q2 2021; HRWHPI V2.1 frozen set.</t>
        </is>
      </c>
      <c r="M57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7" s="6" t="inlineStr">
        <is>
          <t>LOCKED</t>
        </is>
      </c>
      <c r="O5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8" ht="72" customHeight="1">
      <c r="A58" s="6" t="inlineStr">
        <is>
          <t>V2-LIF-02</t>
        </is>
      </c>
      <c r="B58" s="6" t="inlineStr">
        <is>
          <t>Mandatory</t>
        </is>
      </c>
      <c r="C58" s="6" t="inlineStr">
        <is>
          <t>Route clearance / turning / floor-load check + replacement scenario walkthrough.</t>
        </is>
      </c>
      <c r="D58" s="6" t="inlineStr">
        <is>
          <t>Replacement-route drawings؛ lifting plan؛ equipment dimensions؛ floor-load data.</t>
        </is>
      </c>
      <c r="E58" s="6" t="inlineStr">
        <is>
          <t>Operational / lifecycle performance</t>
        </is>
      </c>
      <c r="F58" s="6" t="inlineStr">
        <is>
          <t>INDICATOR TEST — Route clearance / turning / floor-load check + replacement scenario walkthrough. 4 = &gt;=95% of the pre-locked operational/lifecycle targets are met across the defined observation period; critical backlog, unsafe assets, and uncontained critical exceptions = 0.</t>
        </is>
      </c>
      <c r="G58" s="6" t="inlineStr">
        <is>
          <t>INDICATOR TEST — Route clearance / turning / floor-load check + replacement scenario walkthrough. 3 = &gt;=90% to &lt;95% of targets are met; no critical service impact or uncontained critical backlog exists; only minor isolated variance remains.</t>
        </is>
      </c>
      <c r="H58" s="6" t="inlineStr">
        <is>
          <t>INDICATOR TEST — Route clearance / turning / floor-load check + replacement scenario walkthrough. 2 = &gt;=75% to &lt;90% of targets are met OR recurring moderate gaps exist with controlled impact and a documented corrective plan.</t>
        </is>
      </c>
      <c r="I58" s="6" t="inlineStr">
        <is>
          <t>INDICATOR TEST — Route clearance / turning / floor-load check + replacement scenario walkthrough. 1 = &gt;=50% to &lt;75% of targets are met OR recurrent major gaps/overdue material actions materially affect maintainability, reliability, data quality, or operations.</t>
        </is>
      </c>
      <c r="J58" s="6" t="inlineStr">
        <is>
          <t>INDICATOR TEST — Route clearance / turning / floor-load check + replacement scenario walkthrough. 0 = &lt;50% of targets are met, or a critical operational capability/control is failed, unsafe, unavailable, or not effectively controlled.</t>
        </is>
      </c>
      <c r="K58" s="6" t="inlineStr">
        <is>
          <t>N/A - non-critical indicator</t>
        </is>
      </c>
      <c r="L58" s="6" t="inlineStr">
        <is>
          <t>Approved FM/maintenance/POE SLA, asset-management and lifecycle policies; CBAHI Hospital Standards; WELL Health-Safety Rating Guidebook Q2 2021; HRWHPI V2.1 frozen set.</t>
        </is>
      </c>
      <c r="M58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8" s="6" t="inlineStr">
        <is>
          <t>LOCKED</t>
        </is>
      </c>
      <c r="O5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59" ht="72" customHeight="1">
      <c r="A59" s="6" t="inlineStr">
        <is>
          <t>V2-LIF-03</t>
        </is>
      </c>
      <c r="B59" s="6" t="inlineStr">
        <is>
          <t>Mandatory</t>
        </is>
      </c>
      <c r="C59" s="6" t="inlineStr">
        <is>
          <t>Critical-spare fill rate؛ lead time؛ stock-out incidents؛ risk-based spare list coverage.</t>
        </is>
      </c>
      <c r="D59" s="6" t="inlineStr">
        <is>
          <t>Spare-parts register؛ supplier lead times؛ CMMS inventory؛ criticality analysis.</t>
        </is>
      </c>
      <c r="E59" s="6" t="inlineStr">
        <is>
          <t>Operational / lifecycle performance</t>
        </is>
      </c>
      <c r="F59" s="6" t="inlineStr">
        <is>
          <t>INDICATOR TEST — Critical-spare fill rate؛ lead time؛ stock-out incidents؛ risk-based spare list coverage. 4 = &gt;=95% of the pre-locked operational/lifecycle targets are met across the defined observation period; critical backlog, unsafe assets, and uncontained critical exceptions = 0.</t>
        </is>
      </c>
      <c r="G59" s="6" t="inlineStr">
        <is>
          <t>INDICATOR TEST — Critical-spare fill rate؛ lead time؛ stock-out incidents؛ risk-based spare list coverage. 3 = &gt;=90% to &lt;95% of targets are met; no critical service impact or uncontained critical backlog exists; only minor isolated variance remains.</t>
        </is>
      </c>
      <c r="H59" s="6" t="inlineStr">
        <is>
          <t>INDICATOR TEST — Critical-spare fill rate؛ lead time؛ stock-out incidents؛ risk-based spare list coverage. 2 = &gt;=75% to &lt;90% of targets are met OR recurring moderate gaps exist with controlled impact and a documented corrective plan.</t>
        </is>
      </c>
      <c r="I59" s="6" t="inlineStr">
        <is>
          <t>INDICATOR TEST — Critical-spare fill rate؛ lead time؛ stock-out incidents؛ risk-based spare list coverage. 1 = &gt;=50% to &lt;75% of targets are met OR recurrent major gaps/overdue material actions materially affect maintainability, reliability, data quality, or operations.</t>
        </is>
      </c>
      <c r="J59" s="6" t="inlineStr">
        <is>
          <t>INDICATOR TEST — Critical-spare fill rate؛ lead time؛ stock-out incidents؛ risk-based spare list coverage. 0 = &lt;50% of targets are met, or a critical operational capability/control is failed, unsafe, unavailable, or not effectively controlled.</t>
        </is>
      </c>
      <c r="K59" s="6" t="inlineStr">
        <is>
          <t>N/A - non-critical indicator</t>
        </is>
      </c>
      <c r="L59" s="6" t="inlineStr">
        <is>
          <t>Approved FM/maintenance/POE SLA, asset-management and lifecycle policies; CBAHI Hospital Standards; WELL Health-Safety Rating Guidebook Q2 2021; HRWHPI V2.1 frozen set.</t>
        </is>
      </c>
      <c r="M59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59" s="6" t="inlineStr">
        <is>
          <t>LOCKED</t>
        </is>
      </c>
      <c r="O5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0" ht="72" customHeight="1">
      <c r="A60" s="6" t="inlineStr">
        <is>
          <t>V2-LIF-04</t>
        </is>
      </c>
      <c r="B60" s="6" t="inlineStr">
        <is>
          <t>Mandatory</t>
        </is>
      </c>
      <c r="C60" s="6" t="inlineStr">
        <is>
          <t>Skill coverage per shift؛ response-time test؛ competency/training completion.</t>
        </is>
      </c>
      <c r="D60" s="6" t="inlineStr">
        <is>
          <t>Roster؛ competency matrix؛ training records؛ call-out logs.</t>
        </is>
      </c>
      <c r="E60" s="6" t="inlineStr">
        <is>
          <t>Operational / lifecycle performance</t>
        </is>
      </c>
      <c r="F60" s="6" t="inlineStr">
        <is>
          <t>INDICATOR TEST — Skill coverage per shift؛ response-time test؛ competency/training completion. 4 = &gt;=95% of the pre-locked operational/lifecycle targets are met across the defined observation period; critical backlog, unsafe assets, and uncontained critical exceptions = 0.</t>
        </is>
      </c>
      <c r="G60" s="6" t="inlineStr">
        <is>
          <t>INDICATOR TEST — Skill coverage per shift؛ response-time test؛ competency/training completion. 3 = &gt;=90% to &lt;95% of targets are met; no critical service impact or uncontained critical backlog exists; only minor isolated variance remains.</t>
        </is>
      </c>
      <c r="H60" s="6" t="inlineStr">
        <is>
          <t>INDICATOR TEST — Skill coverage per shift؛ response-time test؛ competency/training completion. 2 = &gt;=75% to &lt;90% of targets are met OR recurring moderate gaps exist with controlled impact and a documented corrective plan.</t>
        </is>
      </c>
      <c r="I60" s="6" t="inlineStr">
        <is>
          <t>INDICATOR TEST — Skill coverage per shift؛ response-time test؛ competency/training completion. 1 = &gt;=50% to &lt;75% of targets are met OR recurrent major gaps/overdue material actions materially affect maintainability, reliability, data quality, or operations.</t>
        </is>
      </c>
      <c r="J60" s="6" t="inlineStr">
        <is>
          <t>INDICATOR TEST — Skill coverage per shift؛ response-time test؛ competency/training completion. 0 = &lt;50% of targets are met, or a critical operational capability/control is failed, unsafe, unavailable, or not effectively controlled.</t>
        </is>
      </c>
      <c r="K60" s="6" t="inlineStr">
        <is>
          <t>N/A - non-critical indicator</t>
        </is>
      </c>
      <c r="L60" s="6" t="inlineStr">
        <is>
          <t>Approved FM/maintenance/POE SLA, asset-management and lifecycle policies; CBAHI Hospital Standards; WELL Health-Safety Rating Guidebook Q2 2021; HRWHPI V2.1 frozen set.</t>
        </is>
      </c>
      <c r="M60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0" s="6" t="inlineStr">
        <is>
          <t>LOCKED</t>
        </is>
      </c>
      <c r="O6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1" ht="72" customHeight="1">
      <c r="A61" s="6" t="inlineStr">
        <is>
          <t>V2-LIF-05</t>
        </is>
      </c>
      <c r="B61" s="6" t="inlineStr">
        <is>
          <t>Performance</t>
        </is>
      </c>
      <c r="C61" s="6" t="inlineStr">
        <is>
          <t>Response time؛ MTTR؛ recurrence rate؛ backlog age by criticality.</t>
        </is>
      </c>
      <c r="D61" s="6" t="inlineStr">
        <is>
          <t>CMMS work orders؛ fault logs؛ escalation records.</t>
        </is>
      </c>
      <c r="E61" s="6" t="inlineStr">
        <is>
          <t>Quantitative performance</t>
        </is>
      </c>
      <c r="F61" s="6" t="inlineStr">
        <is>
          <t>INDICATOR TEST — Response time؛ MTTR؛ recurrence rate؛ backlog age by criticality. 4 = 100% of the pre-locked required performance target(s) are met or exceeded under the required representative condition(s), with every mandatory minimum satisfied.</t>
        </is>
      </c>
      <c r="G61" s="6" t="inlineStr">
        <is>
          <t>INDICATOR TEST — Response time؛ MTTR؛ recurrence rate؛ backlog age by criticality. 3 = every mandatory minimum is satisfied and &gt;=90% of the pre-locked performance targets are met; remaining variance is minor and non-critical.</t>
        </is>
      </c>
      <c r="H61" s="6" t="inlineStr">
        <is>
          <t>INDICATOR TEST — Response time؛ MTTR؛ recurrence rate؛ backlog age by criticality. 2 = &gt;=75% to &lt;90% of pre-locked performance targets are met, with material but correctable shortfall(s); no Verified failure of an essential mandatory minimum.</t>
        </is>
      </c>
      <c r="I61" s="6" t="inlineStr">
        <is>
          <t>INDICATOR TEST — Response time؛ MTTR؛ recurrence rate؛ backlog age by criticality. 1 = &gt;0% to &lt;75% of pre-locked performance targets are met OR repeated/large material shortfalls remain; performance is poorly controlled.</t>
        </is>
      </c>
      <c r="J61" s="6" t="inlineStr">
        <is>
          <t>INDICATOR TEST — Response time؛ MTTR؛ recurrence rate؛ backlog age by criticality. 0 = a Verified essential mandatory minimum fails, the required performance capability is absent, or none of the required target set is demonstrably achieved.</t>
        </is>
      </c>
      <c r="K61" s="6" t="inlineStr">
        <is>
          <t>N/A - non-critical indicator</t>
        </is>
      </c>
      <c r="L61" s="6" t="inlineStr">
        <is>
          <t>Approved FM/maintenance/POE SLA, asset-management and lifecycle policies; CBAHI Hospital Standards; WELL Health-Safety Rating Guidebook Q2 2021; HRWHPI V2.1 frozen set.</t>
        </is>
      </c>
      <c r="M61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1" s="6" t="inlineStr">
        <is>
          <t>LOCKED</t>
        </is>
      </c>
      <c r="O6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2" ht="72" customHeight="1">
      <c r="A62" s="6" t="inlineStr">
        <is>
          <t>V2-LIF-06</t>
        </is>
      </c>
      <c r="B62" s="6" t="inlineStr">
        <is>
          <t>Performance</t>
        </is>
      </c>
      <c r="C62" s="6" t="inlineStr">
        <is>
          <t>Scenario test for renewal without full shutdown؛ affected clinical area/time; rollback readiness.</t>
        </is>
      </c>
      <c r="D62" s="6" t="inlineStr">
        <is>
          <t>Renewal strategy؛ isolation plan؛ temporary-services plan؛ phasing drawings.</t>
        </is>
      </c>
      <c r="E62" s="6" t="inlineStr">
        <is>
          <t>Resilience / failure-scenario performance</t>
        </is>
      </c>
      <c r="F62" s="6" t="inlineStr">
        <is>
          <t>INDICATOR TEST — Scenario test for renewal without full shutdown؛ affected clinical area/time; rollback readiness. 4 = 100% of the pre-defined normal, credible failure, maintenance, and recovery scenarios required for this indicator pass; critical function is maintained and the locked recovery target is met.</t>
        </is>
      </c>
      <c r="G62" s="6" t="inlineStr">
        <is>
          <t>INDICATOR TEST — Scenario test for renewal without full shutdown؛ affected clinical area/time; rollback readiness. 3 = all critical functions and mandatory failover paths are maintained; only minor non-critical margin/timing variance (&lt;=10% beyond the locked target) remains.</t>
        </is>
      </c>
      <c r="H62" s="6" t="inlineStr">
        <is>
          <t>INDICATOR TEST — Scenario test for renewal without full shutdown؛ affected clinical area/time; rollback readiness. 2 = critical safety is maintained but one defined non-catastrophic resilience/failover scenario fails OR recovery is &gt;10% to &lt;=25% beyond the locked target; degraded service remains controlled.</t>
        </is>
      </c>
      <c r="I62" s="6" t="inlineStr">
        <is>
          <t>INDICATOR TEST — Scenario test for renewal without full shutdown؛ affected clinical area/time; rollback readiness. 1 = critical resilience is materially weak, multiple scenarios fail, or recovery is &gt;25% beyond the locked target; workaround/redundancy is not fully demonstrated.</t>
        </is>
      </c>
      <c r="J62" s="6" t="inlineStr">
        <is>
          <t>INDICATOR TEST — Scenario test for renewal without full shutdown؛ affected clinical area/time; rollback readiness. 0 = a defined credible failure/outage causes loss of an essential critical function, unsafe state, or no credible failover/recovery path is demonstrated.</t>
        </is>
      </c>
      <c r="K62" s="6" t="inlineStr">
        <is>
          <t>N/A - non-critical indicator</t>
        </is>
      </c>
      <c r="L62" s="6" t="inlineStr">
        <is>
          <t>Approved FM/maintenance/POE SLA, asset-management and lifecycle policies; CBAHI Hospital Standards; WELL Health-Safety Rating Guidebook Q2 2021; HRWHPI V2.1 frozen set.</t>
        </is>
      </c>
      <c r="M62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2" s="6" t="inlineStr">
        <is>
          <t>LOCKED</t>
        </is>
      </c>
      <c r="O6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3" ht="72" customHeight="1">
      <c r="A63" s="6" t="inlineStr">
        <is>
          <t>V2-LIF-07</t>
        </is>
      </c>
      <c r="B63" s="6" t="inlineStr">
        <is>
          <t>Performance</t>
        </is>
      </c>
      <c r="C63" s="6" t="inlineStr">
        <is>
          <t>Condition score؛ critical defects؛ closure time؛ repeat defect rate.</t>
        </is>
      </c>
      <c r="D63" s="6" t="inlineStr">
        <is>
          <t>Condition surveys؛ defect register؛ fire/infection barrier inspection records.</t>
        </is>
      </c>
      <c r="E63" s="6" t="inlineStr">
        <is>
          <t>Operational / lifecycle performance</t>
        </is>
      </c>
      <c r="F63" s="6" t="inlineStr">
        <is>
          <t>INDICATOR TEST — Condition score؛ critical defects؛ closure time؛ repeat defect rate. 4 = &gt;=95% of the pre-locked operational/lifecycle targets are met across the defined observation period; critical backlog, unsafe assets, and uncontained critical exceptions = 0.</t>
        </is>
      </c>
      <c r="G63" s="6" t="inlineStr">
        <is>
          <t>INDICATOR TEST — Condition score؛ critical defects؛ closure time؛ repeat defect rate. 3 = &gt;=90% to &lt;95% of targets are met; no critical service impact or uncontained critical backlog exists; only minor isolated variance remains.</t>
        </is>
      </c>
      <c r="H63" s="6" t="inlineStr">
        <is>
          <t>INDICATOR TEST — Condition score؛ critical defects؛ closure time؛ repeat defect rate. 2 = &gt;=75% to &lt;90% of targets are met OR recurring moderate gaps exist with controlled impact and a documented corrective plan.</t>
        </is>
      </c>
      <c r="I63" s="6" t="inlineStr">
        <is>
          <t>INDICATOR TEST — Condition score؛ critical defects؛ closure time؛ repeat defect rate. 1 = &gt;=50% to &lt;75% of targets are met OR recurrent major gaps/overdue material actions materially affect maintainability, reliability, data quality, or operations.</t>
        </is>
      </c>
      <c r="J63" s="6" t="inlineStr">
        <is>
          <t>INDICATOR TEST — Condition score؛ critical defects؛ closure time؛ repeat defect rate. 0 = &lt;50% of targets are met, or a critical operational capability/control is failed, unsafe, unavailable, or not effectively controlled.</t>
        </is>
      </c>
      <c r="K63" s="6" t="inlineStr">
        <is>
          <t>N/A - non-critical indicator</t>
        </is>
      </c>
      <c r="L63" s="6" t="inlineStr">
        <is>
          <t>Approved FM/maintenance/POE SLA, asset-management and lifecycle policies; CBAHI Hospital Standards; WELL Health-Safety Rating Guidebook Q2 2021; HRWHPI V2.1 frozen set.</t>
        </is>
      </c>
      <c r="M63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3" s="6" t="inlineStr">
        <is>
          <t>LOCKED</t>
        </is>
      </c>
      <c r="O6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4" ht="72" customHeight="1">
      <c r="A64" s="6" t="inlineStr">
        <is>
          <t>V2-LIF-08</t>
        </is>
      </c>
      <c r="B64" s="6" t="inlineStr">
        <is>
          <t>Mandatory</t>
        </is>
      </c>
      <c r="C64" s="6" t="inlineStr">
        <is>
          <t>POE at defined post-occupancy interval؛ comparison of measured outcomes to design assumptions.</t>
        </is>
      </c>
      <c r="D64" s="6" t="inlineStr">
        <is>
          <t>POE report؛ user surveys؛ CMMS/BMS؛ movement/queue data؛ complaints.</t>
        </is>
      </c>
      <c r="E64" s="6" t="inlineStr">
        <is>
          <t>Operational / lifecycle performance</t>
        </is>
      </c>
      <c r="F64" s="6" t="inlineStr">
        <is>
          <t>INDICATOR TEST — POE at defined post-occupancy interval؛ comparison of measured outcomes to design assumptions. 4 = &gt;=95% of the pre-locked operational/lifecycle targets are met across the defined observation period; critical backlog, unsafe assets, and uncontained critical exceptions = 0.</t>
        </is>
      </c>
      <c r="G64" s="6" t="inlineStr">
        <is>
          <t>INDICATOR TEST — POE at defined post-occupancy interval؛ comparison of measured outcomes to design assumptions. 3 = &gt;=90% to &lt;95% of targets are met; no critical service impact or uncontained critical backlog exists; only minor isolated variance remains.</t>
        </is>
      </c>
      <c r="H64" s="6" t="inlineStr">
        <is>
          <t>INDICATOR TEST — POE at defined post-occupancy interval؛ comparison of measured outcomes to design assumptions. 2 = &gt;=75% to &lt;90% of targets are met OR recurring moderate gaps exist with controlled impact and a documented corrective plan.</t>
        </is>
      </c>
      <c r="I64" s="6" t="inlineStr">
        <is>
          <t>INDICATOR TEST — POE at defined post-occupancy interval؛ comparison of measured outcomes to design assumptions. 1 = &gt;=50% to &lt;75% of targets are met OR recurrent major gaps/overdue material actions materially affect maintainability, reliability, data quality, or operations.</t>
        </is>
      </c>
      <c r="J64" s="6" t="inlineStr">
        <is>
          <t>INDICATOR TEST — POE at defined post-occupancy interval؛ comparison of measured outcomes to design assumptions. 0 = &lt;50% of targets are met, or a critical operational capability/control is failed, unsafe, unavailable, or not effectively controlled.</t>
        </is>
      </c>
      <c r="K64" s="6" t="inlineStr">
        <is>
          <t>N/A - non-critical indicator</t>
        </is>
      </c>
      <c r="L64" s="6" t="inlineStr">
        <is>
          <t>Approved FM/maintenance/POE SLA, asset-management and lifecycle policies; CBAHI Hospital Standards; WELL Health-Safety Rating Guidebook Q2 2021; HRWHPI V2.1 frozen set.</t>
        </is>
      </c>
      <c r="M64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4" s="6" t="inlineStr">
        <is>
          <t>LOCKED</t>
        </is>
      </c>
      <c r="O6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5" ht="72" customHeight="1">
      <c r="A65" s="6" t="inlineStr">
        <is>
          <t>V2-LIF-09</t>
        </is>
      </c>
      <c r="B65" s="6" t="inlineStr">
        <is>
          <t>Performance</t>
        </is>
      </c>
      <c r="C65" s="6" t="inlineStr">
        <is>
          <t>Number/severity of gaps؛ closure rate/time؛ post-correction verification.</t>
        </is>
      </c>
      <c r="D65" s="6" t="inlineStr">
        <is>
          <t>POE findings؛ corrective-action register؛ revised SOP/design records؛ follow-up data.</t>
        </is>
      </c>
      <c r="E65" s="6" t="inlineStr">
        <is>
          <t>Operational / lifecycle performance</t>
        </is>
      </c>
      <c r="F65" s="6" t="inlineStr">
        <is>
          <t>INDICATOR TEST — Number/severity of gaps؛ closure rate/time؛ post-correction verification. 4 = &gt;=95% of the pre-locked operational/lifecycle targets are met across the defined observation period; critical backlog, unsafe assets, and uncontained critical exceptions = 0.</t>
        </is>
      </c>
      <c r="G65" s="6" t="inlineStr">
        <is>
          <t>INDICATOR TEST — Number/severity of gaps؛ closure rate/time؛ post-correction verification. 3 = &gt;=90% to &lt;95% of targets are met; no critical service impact or uncontained critical backlog exists; only minor isolated variance remains.</t>
        </is>
      </c>
      <c r="H65" s="6" t="inlineStr">
        <is>
          <t>INDICATOR TEST — Number/severity of gaps؛ closure rate/time؛ post-correction verification. 2 = &gt;=75% to &lt;90% of targets are met OR recurring moderate gaps exist with controlled impact and a documented corrective plan.</t>
        </is>
      </c>
      <c r="I65" s="6" t="inlineStr">
        <is>
          <t>INDICATOR TEST — Number/severity of gaps؛ closure rate/time؛ post-correction verification. 1 = &gt;=50% to &lt;75% of targets are met OR recurrent major gaps/overdue material actions materially affect maintainability, reliability, data quality, or operations.</t>
        </is>
      </c>
      <c r="J65" s="6" t="inlineStr">
        <is>
          <t>INDICATOR TEST — Number/severity of gaps؛ closure rate/time؛ post-correction verification. 0 = &lt;50% of targets are met, or a critical operational capability/control is failed, unsafe, unavailable, or not effectively controlled.</t>
        </is>
      </c>
      <c r="K65" s="6" t="inlineStr">
        <is>
          <t>N/A - non-critical indicator</t>
        </is>
      </c>
      <c r="L65" s="6" t="inlineStr">
        <is>
          <t>Approved FM/maintenance/POE SLA, asset-management and lifecycle policies; CBAHI Hospital Standards; WELL Health-Safety Rating Guidebook Q2 2021; HRWHPI V2.1 frozen set.</t>
        </is>
      </c>
      <c r="M65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5" s="6" t="inlineStr">
        <is>
          <t>LOCKED</t>
        </is>
      </c>
      <c r="O6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6" ht="72" customHeight="1">
      <c r="A66" s="6" t="inlineStr">
        <is>
          <t>V2-LIF-10</t>
        </is>
      </c>
      <c r="B66" s="6" t="inlineStr">
        <is>
          <t>Performance</t>
        </is>
      </c>
      <c r="C66" s="6" t="inlineStr">
        <is>
          <t>LCC/NPV comparison over declared study period + sensitivity of key assumptions.</t>
        </is>
      </c>
      <c r="D66" s="6" t="inlineStr">
        <is>
          <t>LCC model؛ capex/opex assumptions؛ maintenance/replacement schedules.</t>
        </is>
      </c>
      <c r="E66" s="6" t="inlineStr">
        <is>
          <t>Economic / option appraisal</t>
        </is>
      </c>
      <c r="F66" s="6" t="inlineStr">
        <is>
          <t>INDICATOR TEST — LCC/NPV comparison over declared study period + sensitivity of key assumptions. 4 = 100% of required alternatives, life-cycle cost/NPV inputs, assumptions, risks, uncertainty/sensitivity tests, and decision trace are complete, transparent, and auditable.</t>
        </is>
      </c>
      <c r="G66" s="6" t="inlineStr">
        <is>
          <t>INDICATOR TEST — LCC/NPV comparison over declared study period + sensitivity of key assumptions. 3 = the core comparison is complete and &gt;=90% of required inputs/assumptions are documented; minor omissions do not change the decision basis.</t>
        </is>
      </c>
      <c r="H66" s="6" t="inlineStr">
        <is>
          <t>INDICATOR TEST — LCC/NPV comparison over declared study period + sensitivity of key assumptions. 2 = &gt;=70% to &lt;90% of required appraisal elements are complete OR one material risk/sensitivity/assumption gap remains; the decision is still interpretable.</t>
        </is>
      </c>
      <c r="I66" s="6" t="inlineStr">
        <is>
          <t>INDICATOR TEST — LCC/NPV comparison over declared study period + sensitivity of key assumptions. 1 = &gt;0% to &lt;70% of required appraisal elements are complete OR major cost/risk/alternative assumptions are missing; decision support is weak.</t>
        </is>
      </c>
      <c r="J66" s="6" t="inlineStr">
        <is>
          <t>INDICATOR TEST — LCC/NPV comparison over declared study period + sensitivity of key assumptions. 0 = no credible auditable comparison exists, required alternatives are not evaluated, or the decision is unsupported by traceable analysis.</t>
        </is>
      </c>
      <c r="K66" s="6" t="inlineStr">
        <is>
          <t>N/A - non-critical indicator</t>
        </is>
      </c>
      <c r="L66" s="6" t="inlineStr">
        <is>
          <t>Approved FM/maintenance/POE SLA, asset-management and lifecycle policies; CBAHI Hospital Standards; WELL Health-Safety Rating Guidebook Q2 2021; HRWHPI V2.1 frozen set.</t>
        </is>
      </c>
      <c r="M66" s="6" t="inlineStr">
        <is>
          <t>CR-01 v1.0 (2026-08-10); CBAHI Hospital Standards — exact project-adopted edition/clause to be logged. CASE-LOCK RULE: the applicable mandatory clause/edition and any numeric benchmark denominator/target must be frozen in the evidence register before independent paired-rater scoring.</t>
        </is>
      </c>
      <c r="N66" s="6" t="inlineStr">
        <is>
          <t>LOCKED</t>
        </is>
      </c>
      <c r="O6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7" ht="72" customHeight="1">
      <c r="A67" s="6" t="inlineStr">
        <is>
          <t>V2-DIG-01</t>
        </is>
      </c>
      <c r="B67" s="6" t="inlineStr">
        <is>
          <t>Mandatory</t>
        </is>
      </c>
      <c r="C67" s="6" t="inlineStr">
        <is>
          <t>Completeness/validity/timestamp coverage؛ asset-ID match rate؛ missing/invalid data rate.</t>
        </is>
      </c>
      <c r="D67" s="6" t="inlineStr">
        <is>
          <t>Point list؛ BMS trends؛ CMMS asset/work-order data؛ data-quality audit.</t>
        </is>
      </c>
      <c r="E67" s="6" t="inlineStr">
        <is>
          <t>Operational / lifecycle performance</t>
        </is>
      </c>
      <c r="F67" s="6" t="inlineStr">
        <is>
          <t>INDICATOR TEST — Completeness/validity/timestamp coverage؛ asset-ID match rate؛ missing/invalid data rate. 4 = &gt;=95% of the pre-locked operational/lifecycle targets are met across the defined observation period; critical backlog, unsafe assets, and uncontained critical exceptions = 0.</t>
        </is>
      </c>
      <c r="G67" s="6" t="inlineStr">
        <is>
          <t>INDICATOR TEST — Completeness/validity/timestamp coverage؛ asset-ID match rate؛ missing/invalid data rate. 3 = &gt;=90% to &lt;95% of targets are met; no critical service impact or uncontained critical backlog exists; only minor isolated variance remains.</t>
        </is>
      </c>
      <c r="H67" s="6" t="inlineStr">
        <is>
          <t>INDICATOR TEST — Completeness/validity/timestamp coverage؛ asset-ID match rate؛ missing/invalid data rate. 2 = &gt;=75% to &lt;90% of targets are met OR recurring moderate gaps exist with controlled impact and a documented corrective plan.</t>
        </is>
      </c>
      <c r="I67" s="6" t="inlineStr">
        <is>
          <t>INDICATOR TEST — Completeness/validity/timestamp coverage؛ asset-ID match rate؛ missing/invalid data rate. 1 = &gt;=50% to &lt;75% of targets are met OR recurrent major gaps/overdue material actions materially affect maintainability, reliability, data quality, or operations.</t>
        </is>
      </c>
      <c r="J67" s="6" t="inlineStr">
        <is>
          <t>INDICATOR TEST — Completeness/validity/timestamp coverage؛ asset-ID match rate؛ missing/invalid data rate. 0 = &lt;50% of targets are met, or a critical operational capability/control is failed, unsafe, unavailable, or not effectively controlled.</t>
        </is>
      </c>
      <c r="K67" s="6" t="inlineStr">
        <is>
          <t>N/A - non-critical indicator</t>
        </is>
      </c>
      <c r="L67" s="6" t="inlineStr">
        <is>
          <t>Approved BIM/COBie/CMMS/BMS information requirements, model/data validation plan and operational data governance; HRWHPI V2.1 frozen set.</t>
        </is>
      </c>
      <c r="M67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67" s="6" t="inlineStr">
        <is>
          <t>LOCKED</t>
        </is>
      </c>
      <c r="O67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8" ht="72" customHeight="1">
      <c r="A68" s="6" t="inlineStr">
        <is>
          <t>V2-DIG-02</t>
        </is>
      </c>
      <c r="B68" s="6" t="inlineStr">
        <is>
          <t>Performance</t>
        </is>
      </c>
      <c r="C68" s="6" t="inlineStr">
        <is>
          <t>Alarm rate per asset/time؛ nuisance-alarm share؛ acknowledgement/response time.</t>
        </is>
      </c>
      <c r="D68" s="6" t="inlineStr">
        <is>
          <t>Alarm history؛ rationalization register؛ response logs.</t>
        </is>
      </c>
      <c r="E68" s="6" t="inlineStr">
        <is>
          <t>Quantitative performance</t>
        </is>
      </c>
      <c r="F68" s="6" t="inlineStr">
        <is>
          <t>INDICATOR TEST — Alarm rate per asset/time؛ nuisance-alarm share؛ acknowledgement/response time. 4 = 100% of the pre-locked required performance target(s) are met or exceeded under the required representative condition(s), with every mandatory minimum satisfied.</t>
        </is>
      </c>
      <c r="G68" s="6" t="inlineStr">
        <is>
          <t>INDICATOR TEST — Alarm rate per asset/time؛ nuisance-alarm share؛ acknowledgement/response time. 3 = every mandatory minimum is satisfied and &gt;=90% of the pre-locked performance targets are met; remaining variance is minor and non-critical.</t>
        </is>
      </c>
      <c r="H68" s="6" t="inlineStr">
        <is>
          <t>INDICATOR TEST — Alarm rate per asset/time؛ nuisance-alarm share؛ acknowledgement/response time. 2 = &gt;=75% to &lt;90% of pre-locked performance targets are met, with material but correctable shortfall(s); no Verified failure of an essential mandatory minimum.</t>
        </is>
      </c>
      <c r="I68" s="6" t="inlineStr">
        <is>
          <t>INDICATOR TEST — Alarm rate per asset/time؛ nuisance-alarm share؛ acknowledgement/response time. 1 = &gt;0% to &lt;75% of pre-locked performance targets are met OR repeated/large material shortfalls remain; performance is poorly controlled.</t>
        </is>
      </c>
      <c r="J68" s="6" t="inlineStr">
        <is>
          <t>INDICATOR TEST — Alarm rate per asset/time؛ nuisance-alarm share؛ acknowledgement/response time. 0 = a Verified essential mandatory minimum fails, the required performance capability is absent, or none of the required target set is demonstrably achieved.</t>
        </is>
      </c>
      <c r="K68" s="6" t="inlineStr">
        <is>
          <t>N/A - non-critical indicator</t>
        </is>
      </c>
      <c r="L68" s="6" t="inlineStr">
        <is>
          <t>Approved BIM/COBie/CMMS/BMS information requirements, model/data validation plan and operational data governance; HRWHPI V2.1 frozen set.</t>
        </is>
      </c>
      <c r="M68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68" s="6" t="inlineStr">
        <is>
          <t>LOCKED</t>
        </is>
      </c>
      <c r="O68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69" ht="72" customHeight="1">
      <c r="A69" s="6" t="inlineStr">
        <is>
          <t>V2-DIG-03</t>
        </is>
      </c>
      <c r="B69" s="6" t="inlineStr">
        <is>
          <t>Enhancement</t>
        </is>
      </c>
      <c r="C69" s="6" t="inlineStr">
        <is>
          <t>Trend anomaly detection with confirmed maintenance findings / avoided failures.</t>
        </is>
      </c>
      <c r="D69" s="6" t="inlineStr">
        <is>
          <t>Trend analytics؛ predictive-maintenance records؛ condition-monitoring data.</t>
        </is>
      </c>
      <c r="E69" s="6" t="inlineStr">
        <is>
          <t>Operational / lifecycle performance</t>
        </is>
      </c>
      <c r="F69" s="6" t="inlineStr">
        <is>
          <t>INDICATOR TEST — Trend anomaly detection with confirmed maintenance findings / avoided failures. 4 = &gt;=95% of the pre-locked operational/lifecycle targets are met across the defined observation period; critical backlog, unsafe assets, and uncontained critical exceptions = 0.</t>
        </is>
      </c>
      <c r="G69" s="6" t="inlineStr">
        <is>
          <t>INDICATOR TEST — Trend anomaly detection with confirmed maintenance findings / avoided failures. 3 = &gt;=90% to &lt;95% of targets are met; no critical service impact or uncontained critical backlog exists; only minor isolated variance remains.</t>
        </is>
      </c>
      <c r="H69" s="6" t="inlineStr">
        <is>
          <t>INDICATOR TEST — Trend anomaly detection with confirmed maintenance findings / avoided failures. 2 = &gt;=75% to &lt;90% of targets are met OR recurring moderate gaps exist with controlled impact and a documented corrective plan.</t>
        </is>
      </c>
      <c r="I69" s="6" t="inlineStr">
        <is>
          <t>INDICATOR TEST — Trend anomaly detection with confirmed maintenance findings / avoided failures. 1 = &gt;=50% to &lt;75% of targets are met OR recurrent major gaps/overdue material actions materially affect maintainability, reliability, data quality, or operations.</t>
        </is>
      </c>
      <c r="J69" s="6" t="inlineStr">
        <is>
          <t>INDICATOR TEST — Trend anomaly detection with confirmed maintenance findings / avoided failures. 0 = &lt;50% of targets are met, or a critical operational capability/control is failed, unsafe, unavailable, or not effectively controlled.</t>
        </is>
      </c>
      <c r="K69" s="6" t="inlineStr">
        <is>
          <t>N/A - non-critical indicator</t>
        </is>
      </c>
      <c r="L69" s="6" t="inlineStr">
        <is>
          <t>Approved BIM/COBie/CMMS/BMS information requirements, model/data validation plan and operational data governance; HRWHPI V2.1 frozen set.</t>
        </is>
      </c>
      <c r="M69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69" s="6" t="inlineStr">
        <is>
          <t>LOCKED</t>
        </is>
      </c>
      <c r="O69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0" ht="72" customHeight="1">
      <c r="A70" s="6" t="inlineStr">
        <is>
          <t>V2-DIG-04</t>
        </is>
      </c>
      <c r="B70" s="6" t="inlineStr">
        <is>
          <t>Mandatory</t>
        </is>
      </c>
      <c r="C70" s="6" t="inlineStr">
        <is>
          <t>LOD/LOI completeness by required use; data-field completion; approved model exchanges.</t>
        </is>
      </c>
      <c r="D70" s="6" t="inlineStr">
        <is>
          <t>BEP؛ federated model؛ model audit؛ COBie/asset data.</t>
        </is>
      </c>
      <c r="E70" s="6" t="inlineStr">
        <is>
          <t>Operational / lifecycle performance</t>
        </is>
      </c>
      <c r="F70" s="6" t="inlineStr">
        <is>
          <t>INDICATOR TEST — LOD/LOI completeness by required use; data-field completion; approved model exchanges. 4 = &gt;=95% of the pre-locked operational/lifecycle targets are met across the defined observation period; critical backlog, unsafe assets, and uncontained critical exceptions = 0.</t>
        </is>
      </c>
      <c r="G70" s="6" t="inlineStr">
        <is>
          <t>INDICATOR TEST — LOD/LOI completeness by required use; data-field completion; approved model exchanges. 3 = &gt;=90% to &lt;95% of targets are met; no critical service impact or uncontained critical backlog exists; only minor isolated variance remains.</t>
        </is>
      </c>
      <c r="H70" s="6" t="inlineStr">
        <is>
          <t>INDICATOR TEST — LOD/LOI completeness by required use; data-field completion; approved model exchanges. 2 = &gt;=75% to &lt;90% of targets are met OR recurring moderate gaps exist with controlled impact and a documented corrective plan.</t>
        </is>
      </c>
      <c r="I70" s="6" t="inlineStr">
        <is>
          <t>INDICATOR TEST — LOD/LOI completeness by required use; data-field completion; approved model exchanges. 1 = &gt;=50% to &lt;75% of targets are met OR recurrent major gaps/overdue material actions materially affect maintainability, reliability, data quality, or operations.</t>
        </is>
      </c>
      <c r="J70" s="6" t="inlineStr">
        <is>
          <t>INDICATOR TEST — LOD/LOI completeness by required use; data-field completion; approved model exchanges. 0 = &lt;50% of targets are met, or a critical operational capability/control is failed, unsafe, unavailable, or not effectively controlled.</t>
        </is>
      </c>
      <c r="K70" s="6" t="inlineStr">
        <is>
          <t>N/A - non-critical indicator</t>
        </is>
      </c>
      <c r="L70" s="6" t="inlineStr">
        <is>
          <t>Approved BIM/COBie/CMMS/BMS information requirements, model/data validation plan and operational data governance; HRWHPI V2.1 frozen set.</t>
        </is>
      </c>
      <c r="M70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70" s="6" t="inlineStr">
        <is>
          <t>LOCKED</t>
        </is>
      </c>
      <c r="O70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1" ht="72" customHeight="1">
      <c r="A71" s="6" t="inlineStr">
        <is>
          <t>V2-DIG-05</t>
        </is>
      </c>
      <c r="B71" s="6" t="inlineStr">
        <is>
          <t>Mandatory</t>
        </is>
      </c>
      <c r="C71" s="6" t="inlineStr">
        <is>
          <t>Audit trace from input → model/version → calculation/output → reviewer/sign-off.</t>
        </is>
      </c>
      <c r="D71" s="6" t="inlineStr">
        <is>
          <t>Calculation reports؛ model version history؛ assumptions register؛ professional sign-off.</t>
        </is>
      </c>
      <c r="E71" s="6" t="inlineStr">
        <is>
          <t>Operational / lifecycle performance</t>
        </is>
      </c>
      <c r="F71" s="6" t="inlineStr">
        <is>
          <t>INDICATOR TEST — Audit trace from input → model/version → calculation/output → reviewer/sign-off. 4 = &gt;=95% of the pre-locked operational/lifecycle targets are met across the defined observation period; critical backlog, unsafe assets, and uncontained critical exceptions = 0.</t>
        </is>
      </c>
      <c r="G71" s="6" t="inlineStr">
        <is>
          <t>INDICATOR TEST — Audit trace from input → model/version → calculation/output → reviewer/sign-off. 3 = &gt;=90% to &lt;95% of targets are met; no critical service impact or uncontained critical backlog exists; only minor isolated variance remains.</t>
        </is>
      </c>
      <c r="H71" s="6" t="inlineStr">
        <is>
          <t>INDICATOR TEST — Audit trace from input → model/version → calculation/output → reviewer/sign-off. 2 = &gt;=75% to &lt;90% of targets are met OR recurring moderate gaps exist with controlled impact and a documented corrective plan.</t>
        </is>
      </c>
      <c r="I71" s="6" t="inlineStr">
        <is>
          <t>INDICATOR TEST — Audit trace from input → model/version → calculation/output → reviewer/sign-off. 1 = &gt;=50% to &lt;75% of targets are met OR recurrent major gaps/overdue material actions materially affect maintainability, reliability, data quality, or operations.</t>
        </is>
      </c>
      <c r="J71" s="6" t="inlineStr">
        <is>
          <t>INDICATOR TEST — Audit trace from input → model/version → calculation/output → reviewer/sign-off. 0 = &lt;50% of targets are met, or a critical operational capability/control is failed, unsafe, unavailable, or not effectively controlled.</t>
        </is>
      </c>
      <c r="K71" s="6" t="inlineStr">
        <is>
          <t>N/A - non-critical indicator</t>
        </is>
      </c>
      <c r="L71" s="6" t="inlineStr">
        <is>
          <t>Approved BIM/COBie/CMMS/BMS information requirements, model/data validation plan and operational data governance; HRWHPI V2.1 frozen set.</t>
        </is>
      </c>
      <c r="M71" s="6" t="inlineStr">
        <is>
          <t>CR-01 v1.0 (2026-08-10); Applicable project/AHJ source edition/clause to be logged. CASE-LOCK RULE: the applicable mandatory clause/edition and any numeric benchmark denominator/target must be frozen in the evidence register before independent paired-rater scoring.</t>
        </is>
      </c>
      <c r="N71" s="6" t="inlineStr">
        <is>
          <t>LOCKED</t>
        </is>
      </c>
      <c r="O71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2" ht="72" customHeight="1">
      <c r="A72" s="6" t="inlineStr">
        <is>
          <t>V2-GOV-01</t>
        </is>
      </c>
      <c r="B72" s="6" t="inlineStr">
        <is>
          <t>Critical Gate</t>
        </is>
      </c>
      <c r="C72" s="6" t="inlineStr">
        <is>
          <t>Pass/Fail/Conditional gate review at each stage + closure evidence before progression.</t>
        </is>
      </c>
      <c r="D72" s="6" t="inlineStr">
        <is>
          <t>Gate register؛ review minutes؛ risk/issue closure؛ approvals.</t>
        </is>
      </c>
      <c r="E72" s="6" t="inlineStr">
        <is>
          <t>Regulatory / gate compliance</t>
        </is>
      </c>
      <c r="F72" s="6" t="inlineStr">
        <is>
          <t>INDICATOR TEST — Pass/Fail/Conditional gate review at each stage + closure evidence before progression. 4 = 100% of applicable essential/mandatory requirements for the indicator test are Verified as satisfied; required approvals/acceptances are current; no material, blocking, or unapproved exception remains.</t>
        </is>
      </c>
      <c r="G72" s="6" t="inlineStr">
        <is>
          <t>INDICATOR TEST — Pass/Fail/Conditional gate review at each stage + closure evidence before progression. 3 = all essential/mandatory requirements are satisfied and &gt;=90% of non-critical checklist/record elements are complete; only minor non-material gaps remain; no acceptance-blocking item.</t>
        </is>
      </c>
      <c r="H72" s="6" t="inlineStr">
        <is>
          <t>INDICATOR TEST — Pass/Fail/Conditional gate review at each stage + closure evidence before progression. 2 = 70% to &lt;90% of non-critical checklist/record elements are complete OR one material but correctable gap remains; no Verified failure of an essential mandatory requirement.</t>
        </is>
      </c>
      <c r="I72" s="6" t="inlineStr">
        <is>
          <t>INDICATOR TEST — Pass/Fail/Conditional gate review at each stage + closure evidence before progression. 1 = &gt;0% to &lt;70% of required elements are complete/satisfied OR multiple material gaps/open approvals remain; the compliance/control is substantially deficient.</t>
        </is>
      </c>
      <c r="J72" s="6" t="inlineStr">
        <is>
          <t>INDICATOR TEST — Pass/Fail/Conditional gate review at each stage + closure evidence before progression. 0 = Verified failure/non-compliance of an essential mandatory requirement, rejected/absent required approval, prohibited condition, or required control is absent.</t>
        </is>
      </c>
      <c r="K72" s="6" t="inlineStr">
        <is>
          <t>INDICATOR GATE TEST — Pass/Fail/Conditional gate review at each stage + closure evidence before progression. PASS = Verified evidence demonstrates 100% satisfaction of all applicable essential mandatory requirements/approvals in the indicator test, with no blocking item, rejected requirement, or unapproved exception.</t>
        </is>
      </c>
      <c r="L72" s="6" t="inlineStr">
        <is>
          <t>HRWHPI governance/evidence protocol; IFC Performance Standards effective 2012 PS1 as risk-management benchmark; WELL Health-Safety Rating Guidebook Q2 2021 as documentation/governance benchmark.</t>
        </is>
      </c>
      <c r="M72" s="6" t="inlineStr">
        <is>
          <t>CR-01 v1.0 (2026-08-10); IFC PS (effective 2012) PS1 benchmark; WELL Health-Safety Guidebook Q2 2021 benchmark. CASE-LOCK RULE: the applicable mandatory clause/edition and any numeric benchmark denominator/target must be frozen in the evidence register before independent paired-rater scoring.</t>
        </is>
      </c>
      <c r="N72" s="6" t="inlineStr">
        <is>
          <t>LOCKED</t>
        </is>
      </c>
      <c r="O72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3" ht="72" customHeight="1">
      <c r="A73" s="6" t="inlineStr">
        <is>
          <t>V2-GOV-02</t>
        </is>
      </c>
      <c r="B73" s="6" t="inlineStr">
        <is>
          <t>Mandatory</t>
        </is>
      </c>
      <c r="C73" s="6" t="inlineStr">
        <is>
          <t>نسبة التغييرات ذات impact assessment مكتمل وموافقة قبل التنفيذ؛ critical-change exceptions.</t>
        </is>
      </c>
      <c r="D73" s="6" t="inlineStr">
        <is>
          <t>Change log؛ impact assessment؛ updated BIM/drawings؛ approvals؛ risk update.</t>
        </is>
      </c>
      <c r="E73" s="6" t="inlineStr">
        <is>
          <t>Process / completeness / readiness</t>
        </is>
      </c>
      <c r="F73" s="6" t="inlineStr">
        <is>
          <t>INDICATOR TEST — نسبة التغييرات ذات impact assessment مكتمل وموافقة قبل التنفيذ؛ critical-change exceptions. 4 = 100% of the required package, actions, records, tests, and approvals for the indicator are complete, current, traceable, and Verified; critical open items = 0.</t>
        </is>
      </c>
      <c r="G73" s="6" t="inlineStr">
        <is>
          <t>INDICATOR TEST — نسبة التغييرات ذات impact assessment مكتمل وموافقة قبل التنفيذ؛ critical-change exceptions. 3 = &gt;=90% to &lt;100% complete/closed; critical open items = 0; only minor administrative gaps remain and traceability/readiness is not materially impaired.</t>
        </is>
      </c>
      <c r="H73" s="6" t="inlineStr">
        <is>
          <t>INDICATOR TEST — نسبة التغييرات ذات impact assessment مكتمل وموافقة قبل التنفيذ؛ critical-change exceptions. 2 = &gt;=70% to &lt;90% complete/closed OR one material non-critical open item remains; the process is still auditable and a corrective path is defined.</t>
        </is>
      </c>
      <c r="I73" s="6" t="inlineStr">
        <is>
          <t>INDICATOR TEST — نسبة التغييرات ذات impact assessment مكتمل وموافقة قبل التنفيذ؛ critical-change exceptions. 1 = &gt;0% to &lt;70% complete/closed OR multiple material open items/records are missing; closure/readiness is weak or poorly traceable.</t>
        </is>
      </c>
      <c r="J73" s="6" t="inlineStr">
        <is>
          <t>INDICATOR TEST — نسبة التغييرات ذات impact assessment مكتمل وموافقة قبل التنفيذ؛ critical-change exceptions. 0 = the required process/package/control is absent, a required critical action/test is not implemented, or a critical blocking item remains open.</t>
        </is>
      </c>
      <c r="K73" s="6" t="inlineStr">
        <is>
          <t>N/A - non-critical indicator</t>
        </is>
      </c>
      <c r="L73" s="6" t="inlineStr">
        <is>
          <t>HRWHPI governance/evidence protocol; IFC Performance Standards effective 2012 PS1 as risk-management benchmark; WELL Health-Safety Rating Guidebook Q2 2021 as documentation/governance benchmark.</t>
        </is>
      </c>
      <c r="M73" s="6" t="inlineStr">
        <is>
          <t>CR-01 v1.0 (2026-08-10); IFC PS (effective 2012) PS1 benchmark; WELL Health-Safety Guidebook Q2 2021 benchmark. CASE-LOCK RULE: the applicable mandatory clause/edition and any numeric benchmark denominator/target must be frozen in the evidence register before independent paired-rater scoring.</t>
        </is>
      </c>
      <c r="N73" s="6" t="inlineStr">
        <is>
          <t>LOCKED</t>
        </is>
      </c>
      <c r="O73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4" ht="72" customHeight="1">
      <c r="A74" s="6" t="inlineStr">
        <is>
          <t>V2-GOV-03</t>
        </is>
      </c>
      <c r="B74" s="6" t="inlineStr">
        <is>
          <t>Mandatory</t>
        </is>
      </c>
      <c r="C74" s="6" t="inlineStr">
        <is>
          <t>Completeness of option appraisal; sensitivity/assumption documentation; decision trace.</t>
        </is>
      </c>
      <c r="D74" s="6" t="inlineStr">
        <is>
          <t>Option appraisal؛ risk register؛ simulation/LCC outputs؛ user comments؛ approval minutes.</t>
        </is>
      </c>
      <c r="E74" s="6" t="inlineStr">
        <is>
          <t>Process / completeness / readiness</t>
        </is>
      </c>
      <c r="F74" s="6" t="inlineStr">
        <is>
          <t>INDICATOR TEST — Completeness of option appraisal; sensitivity/assumption documentation; decision trace. 4 = 100% of the required package, actions, records, tests, and approvals for the indicator are complete, current, traceable, and Verified; critical open items = 0.</t>
        </is>
      </c>
      <c r="G74" s="6" t="inlineStr">
        <is>
          <t>INDICATOR TEST — Completeness of option appraisal; sensitivity/assumption documentation; decision trace. 3 = &gt;=90% to &lt;100% complete/closed; critical open items = 0; only minor administrative gaps remain and traceability/readiness is not materially impaired.</t>
        </is>
      </c>
      <c r="H74" s="6" t="inlineStr">
        <is>
          <t>INDICATOR TEST — Completeness of option appraisal; sensitivity/assumption documentation; decision trace. 2 = &gt;=70% to &lt;90% complete/closed OR one material non-critical open item remains; the process is still auditable and a corrective path is defined.</t>
        </is>
      </c>
      <c r="I74" s="6" t="inlineStr">
        <is>
          <t>INDICATOR TEST — Completeness of option appraisal; sensitivity/assumption documentation; decision trace. 1 = &gt;0% to &lt;70% complete/closed OR multiple material open items/records are missing; closure/readiness is weak or poorly traceable.</t>
        </is>
      </c>
      <c r="J74" s="6" t="inlineStr">
        <is>
          <t>INDICATOR TEST — Completeness of option appraisal; sensitivity/assumption documentation; decision trace. 0 = the required process/package/control is absent, a required critical action/test is not implemented, or a critical blocking item remains open.</t>
        </is>
      </c>
      <c r="K74" s="6" t="inlineStr">
        <is>
          <t>N/A - non-critical indicator</t>
        </is>
      </c>
      <c r="L74" s="6" t="inlineStr">
        <is>
          <t>HRWHPI governance/evidence protocol; IFC Performance Standards effective 2012 PS1 as risk-management benchmark; WELL Health-Safety Rating Guidebook Q2 2021 as documentation/governance benchmark.</t>
        </is>
      </c>
      <c r="M74" s="6" t="inlineStr">
        <is>
          <t>CR-01 v1.0 (2026-08-10); IFC PS (effective 2012) PS1 benchmark; WELL Health-Safety Guidebook Q2 2021 benchmark. CASE-LOCK RULE: the applicable mandatory clause/edition and any numeric benchmark denominator/target must be frozen in the evidence register before independent paired-rater scoring.</t>
        </is>
      </c>
      <c r="N74" s="6" t="inlineStr">
        <is>
          <t>LOCKED</t>
        </is>
      </c>
      <c r="O74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5" ht="72" customHeight="1">
      <c r="A75" s="6" t="inlineStr">
        <is>
          <t>V2-GOV-04</t>
        </is>
      </c>
      <c r="B75" s="6" t="inlineStr">
        <is>
          <t>Mandatory</t>
        </is>
      </c>
      <c r="C75" s="6" t="inlineStr">
        <is>
          <t>Stage-evidence matrix؛ required evidence completion by stage; maturity status of each indicator.</t>
        </is>
      </c>
      <c r="D75" s="6" t="inlineStr">
        <is>
          <t>Stage checklist؛ evidence register؛ design/construction/commissioning/POE records.</t>
        </is>
      </c>
      <c r="E75" s="6" t="inlineStr">
        <is>
          <t>Process / completeness / readiness</t>
        </is>
      </c>
      <c r="F75" s="6" t="inlineStr">
        <is>
          <t>INDICATOR TEST — Stage-evidence matrix؛ required evidence completion by stage; maturity status of each indicator. 4 = 100% of the required package, actions, records, tests, and approvals for the indicator are complete, current, traceable, and Verified; critical open items = 0.</t>
        </is>
      </c>
      <c r="G75" s="6" t="inlineStr">
        <is>
          <t>INDICATOR TEST — Stage-evidence matrix؛ required evidence completion by stage; maturity status of each indicator. 3 = &gt;=90% to &lt;100% complete/closed; critical open items = 0; only minor administrative gaps remain and traceability/readiness is not materially impaired.</t>
        </is>
      </c>
      <c r="H75" s="6" t="inlineStr">
        <is>
          <t>INDICATOR TEST — Stage-evidence matrix؛ required evidence completion by stage; maturity status of each indicator. 2 = &gt;=70% to &lt;90% complete/closed OR one material non-critical open item remains; the process is still auditable and a corrective path is defined.</t>
        </is>
      </c>
      <c r="I75" s="6" t="inlineStr">
        <is>
          <t>INDICATOR TEST — Stage-evidence matrix؛ required evidence completion by stage; maturity status of each indicator. 1 = &gt;0% to &lt;70% complete/closed OR multiple material open items/records are missing; closure/readiness is weak or poorly traceable.</t>
        </is>
      </c>
      <c r="J75" s="6" t="inlineStr">
        <is>
          <t>INDICATOR TEST — Stage-evidence matrix؛ required evidence completion by stage; maturity status of each indicator. 0 = the required process/package/control is absent, a required critical action/test is not implemented, or a critical blocking item remains open.</t>
        </is>
      </c>
      <c r="K75" s="6" t="inlineStr">
        <is>
          <t>N/A - non-critical indicator</t>
        </is>
      </c>
      <c r="L75" s="6" t="inlineStr">
        <is>
          <t>HRWHPI governance/evidence protocol; IFC Performance Standards effective 2012 PS1 as risk-management benchmark; WELL Health-Safety Rating Guidebook Q2 2021 as documentation/governance benchmark.</t>
        </is>
      </c>
      <c r="M75" s="6" t="inlineStr">
        <is>
          <t>CR-01 v1.0 (2026-08-10); IFC PS (effective 2012) PS1 benchmark; WELL Health-Safety Guidebook Q2 2021 benchmark. CASE-LOCK RULE: the applicable mandatory clause/edition and any numeric benchmark denominator/target must be frozen in the evidence register before independent paired-rater scoring.</t>
        </is>
      </c>
      <c r="N75" s="6" t="inlineStr">
        <is>
          <t>LOCKED</t>
        </is>
      </c>
      <c r="O75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  <row r="76" ht="72" customHeight="1">
      <c r="A76" s="6" t="inlineStr">
        <is>
          <t>V2-EVD-01</t>
        </is>
      </c>
      <c r="B76" s="6" t="inlineStr">
        <is>
          <t>Mandatory</t>
        </is>
      </c>
      <c r="C76" s="6" t="inlineStr">
        <is>
          <t>Evidence completeness audit + traceability fields; separate status coding for NE versus NC.</t>
        </is>
      </c>
      <c r="D76" s="6" t="inlineStr">
        <is>
          <t>Evidence matrix؛ document/test/measurement IDs؛ verifier/date؛ NE/NC status log.</t>
        </is>
      </c>
      <c r="E76" s="6" t="inlineStr">
        <is>
          <t>Process / completeness / readiness</t>
        </is>
      </c>
      <c r="F76" s="6" t="inlineStr">
        <is>
          <t>INDICATOR TEST — Evidence completeness audit + traceability fields; separate status coding for NE versus NC. 4 = 100% of the required package, actions, records, tests, and approvals for the indicator are complete, current, traceable, and Verified; critical open items = 0.</t>
        </is>
      </c>
      <c r="G76" s="6" t="inlineStr">
        <is>
          <t>INDICATOR TEST — Evidence completeness audit + traceability fields; separate status coding for NE versus NC. 3 = &gt;=90% to &lt;100% complete/closed; critical open items = 0; only minor administrative gaps remain and traceability/readiness is not materially impaired.</t>
        </is>
      </c>
      <c r="H76" s="6" t="inlineStr">
        <is>
          <t>INDICATOR TEST — Evidence completeness audit + traceability fields; separate status coding for NE versus NC. 2 = &gt;=70% to &lt;90% complete/closed OR one material non-critical open item remains; the process is still auditable and a corrective path is defined.</t>
        </is>
      </c>
      <c r="I76" s="6" t="inlineStr">
        <is>
          <t>INDICATOR TEST — Evidence completeness audit + traceability fields; separate status coding for NE versus NC. 1 = &gt;0% to &lt;70% complete/closed OR multiple material open items/records are missing; closure/readiness is weak or poorly traceable.</t>
        </is>
      </c>
      <c r="J76" s="6" t="inlineStr">
        <is>
          <t>INDICATOR TEST — Evidence completeness audit + traceability fields; separate status coding for NE versus NC. 0 = the required process/package/control is absent, a required critical action/test is not implemented, or a critical blocking item remains open.</t>
        </is>
      </c>
      <c r="K76" s="6" t="inlineStr">
        <is>
          <t>N/A - non-critical indicator</t>
        </is>
      </c>
      <c r="L76" s="6" t="inlineStr">
        <is>
          <t>HRWHPI evidence taxonomy/audit-trail protocol; IFC Performance Standards effective 2012 PS1; WELL Health-Safety Rating Guidebook Q2 2021 documentation/governance benchmark.</t>
        </is>
      </c>
      <c r="M76" s="6" t="inlineStr">
        <is>
          <t>CR-01 v1.0 (2026-08-10); IFC PS (effective 2012) PS1 benchmark; WELL Health-Safety Guidebook Q2 2021 benchmark. CASE-LOCK RULE: the applicable mandatory clause/edition and any numeric benchmark denominator/target must be frozen in the evidence register before independent paired-rater scoring.</t>
        </is>
      </c>
      <c r="N76" s="6" t="inlineStr">
        <is>
          <t>LOCKED</t>
        </is>
      </c>
      <c r="O76" s="6" t="inlineStr">
        <is>
          <t>CR-01 v1.0 pre-IRR lock. Local/AHJ mandatory criteria prevail. Benchmark denominator/target/scenario set and source clause/version must be frozen before both raters score; changes require controlled re-release.</t>
        </is>
      </c>
    </row>
  </sheetData>
  <autoFilter ref="A4:O76"/>
  <mergeCells count="2">
    <mergeCell ref="A1:O1"/>
    <mergeCell ref="A2:O2"/>
  </mergeCells>
  <pageMargins left="0.25" right="0.25" top="0.4" bottom="0.4" header="0.2" footer="0.2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F91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8" customWidth="1" min="3" max="3"/>
    <col width="88" customWidth="1" min="4" max="4"/>
    <col width="20" customWidth="1" min="5" max="5"/>
    <col width="18" customWidth="1" min="6" max="6"/>
  </cols>
  <sheetData>
    <row r="1" ht="24" customHeight="1">
      <c r="A1" s="1" t="inlineStr">
        <is>
          <t>HRWHPI Expert-Confirmed Locked Weights</t>
        </is>
      </c>
    </row>
    <row r="2">
      <c r="A2" s="2" t="inlineStr">
        <is>
          <t>Aggregate-only reproduction. No expert-level weighting records are included.</t>
        </is>
      </c>
    </row>
    <row r="4" ht="32" customHeight="1">
      <c r="A4" s="3" t="inlineStr">
        <is>
          <t>Domain_ID</t>
        </is>
      </c>
      <c r="B4" s="3" t="inlineStr">
        <is>
          <t>Domain_Name</t>
        </is>
      </c>
      <c r="C4" s="3" t="inlineStr">
        <is>
          <t>Locked_Domain_Weight</t>
        </is>
      </c>
      <c r="D4" s="3" t="inlineStr">
        <is>
          <t>Points_of_100</t>
        </is>
      </c>
      <c r="E4" s="3" t="inlineStr">
        <is>
          <t>Indicator_Count</t>
        </is>
      </c>
      <c r="F4" s="3" t="inlineStr">
        <is>
          <t>Lock_Status</t>
        </is>
      </c>
    </row>
    <row r="5">
      <c r="A5" s="6" t="inlineStr">
        <is>
          <t>D1</t>
        </is>
      </c>
      <c r="B5" s="6" t="inlineStr">
        <is>
          <t>Regulatory, Site &amp; Access Governance</t>
        </is>
      </c>
      <c r="C5" s="8" t="n">
        <v>0.1100733735657588</v>
      </c>
      <c r="D5" s="9">
        <f>C5*100</f>
        <v/>
      </c>
      <c r="E5" s="7">
        <f>COUNTIF($B$19:$B$90,A5)</f>
        <v/>
      </c>
      <c r="F5" s="6" t="inlineStr">
        <is>
          <t>LOCKED</t>
        </is>
      </c>
    </row>
    <row r="6">
      <c r="A6" s="6" t="inlineStr">
        <is>
          <t>D2</t>
        </is>
      </c>
      <c r="B6" s="6" t="inlineStr">
        <is>
          <t>Spatial, Clinical &amp; Women/Neonatal Planning</t>
        </is>
      </c>
      <c r="C6" s="8" t="n">
        <v>0.1152066606853572</v>
      </c>
      <c r="D6" s="9">
        <f>C6*100</f>
        <v/>
      </c>
      <c r="E6" s="7">
        <f>COUNTIF($B$19:$B$90,A6)</f>
        <v/>
      </c>
      <c r="F6" s="6" t="inlineStr">
        <is>
          <t>LOCKED</t>
        </is>
      </c>
    </row>
    <row r="7">
      <c r="A7" s="6" t="inlineStr">
        <is>
          <t>D3</t>
        </is>
      </c>
      <c r="B7" s="6" t="inlineStr">
        <is>
          <t>Vertical Transportation &amp; Mobility Resilience</t>
        </is>
      </c>
      <c r="C7" s="8" t="n">
        <v>0.09946252089811451</v>
      </c>
      <c r="D7" s="9">
        <f>C7*100</f>
        <v/>
      </c>
      <c r="E7" s="7">
        <f>COUNTIF($B$19:$B$90,A7)</f>
        <v/>
      </c>
      <c r="F7" s="6" t="inlineStr">
        <is>
          <t>LOCKED</t>
        </is>
      </c>
    </row>
    <row r="8">
      <c r="A8" s="6" t="inlineStr">
        <is>
          <t>D4</t>
        </is>
      </c>
      <c r="B8" s="6" t="inlineStr">
        <is>
          <t>Fire &amp; Life Safety</t>
        </is>
      </c>
      <c r="C8" s="8" t="n">
        <v>0.1218162123656445</v>
      </c>
      <c r="D8" s="9">
        <f>C8*100</f>
        <v/>
      </c>
      <c r="E8" s="7">
        <f>COUNTIF($B$19:$B$90,A8)</f>
        <v/>
      </c>
      <c r="F8" s="6" t="inlineStr">
        <is>
          <t>LOCKED</t>
        </is>
      </c>
    </row>
    <row r="9">
      <c r="A9" s="6" t="inlineStr">
        <is>
          <t>D5</t>
        </is>
      </c>
      <c r="B9" s="6" t="inlineStr">
        <is>
          <t>Critical MEP, Utilities &amp; System Resilience</t>
        </is>
      </c>
      <c r="C9" s="8" t="n">
        <v>0.1627306424655103</v>
      </c>
      <c r="D9" s="9">
        <f>C9*100</f>
        <v/>
      </c>
      <c r="E9" s="7">
        <f>COUNTIF($B$19:$B$90,A9)</f>
        <v/>
      </c>
      <c r="F9" s="6" t="inlineStr">
        <is>
          <t>LOCKED</t>
        </is>
      </c>
    </row>
    <row r="10">
      <c r="A10" s="6" t="inlineStr">
        <is>
          <t>D6</t>
        </is>
      </c>
      <c r="B10" s="6" t="inlineStr">
        <is>
          <t>Environmental, Infection Control &amp; Healing Environment</t>
        </is>
      </c>
      <c r="C10" s="8" t="n">
        <v>0.08753813201348876</v>
      </c>
      <c r="D10" s="9">
        <f>C10*100</f>
        <v/>
      </c>
      <c r="E10" s="7">
        <f>COUNTIF($B$19:$B$90,A10)</f>
        <v/>
      </c>
      <c r="F10" s="6" t="inlineStr">
        <is>
          <t>LOCKED</t>
        </is>
      </c>
    </row>
    <row r="11">
      <c r="A11" s="6" t="inlineStr">
        <is>
          <t>D7</t>
        </is>
      </c>
      <c r="B11" s="6" t="inlineStr">
        <is>
          <t>Constructability, Commissioning &amp; Operational Readiness</t>
        </is>
      </c>
      <c r="C11" s="8" t="n">
        <v>0.1410987668245422</v>
      </c>
      <c r="D11" s="9">
        <f>C11*100</f>
        <v/>
      </c>
      <c r="E11" s="7">
        <f>COUNTIF($B$19:$B$90,A11)</f>
        <v/>
      </c>
      <c r="F11" s="6" t="inlineStr">
        <is>
          <t>LOCKED</t>
        </is>
      </c>
    </row>
    <row r="12">
      <c r="A12" s="6" t="inlineStr">
        <is>
          <t>D8</t>
        </is>
      </c>
      <c r="B12" s="6" t="inlineStr">
        <is>
          <t>Operations, Facilities &amp; Lifecycle Performance</t>
        </is>
      </c>
      <c r="C12" s="8" t="n">
        <v>0.09687686798366789</v>
      </c>
      <c r="D12" s="9">
        <f>C12*100</f>
        <v/>
      </c>
      <c r="E12" s="7">
        <f>COUNTIF($B$19:$B$90,A12)</f>
        <v/>
      </c>
      <c r="F12" s="6" t="inlineStr">
        <is>
          <t>LOCKED</t>
        </is>
      </c>
    </row>
    <row r="13">
      <c r="A13" s="6" t="inlineStr">
        <is>
          <t>D9</t>
        </is>
      </c>
      <c r="B13" s="6" t="inlineStr">
        <is>
          <t>Digital Intelligence, Evidence &amp; Governance</t>
        </is>
      </c>
      <c r="C13" s="8" t="n">
        <v>0.06519682319791587</v>
      </c>
      <c r="D13" s="9">
        <f>C13*100</f>
        <v/>
      </c>
      <c r="E13" s="7">
        <f>COUNTIF($B$19:$B$90,A13)</f>
        <v/>
      </c>
      <c r="F13" s="6" t="inlineStr">
        <is>
          <t>LOCKED</t>
        </is>
      </c>
    </row>
    <row r="14">
      <c r="A14" s="4" t="inlineStr">
        <is>
          <t>TOTAL</t>
        </is>
      </c>
      <c r="C14" s="10">
        <f>SUM(C5:C13)</f>
        <v/>
      </c>
      <c r="D14" s="9">
        <f>SUM(D5:D13)</f>
        <v/>
      </c>
      <c r="E14" s="7">
        <f>SUM(E5:E13)</f>
        <v/>
      </c>
      <c r="F14" s="7">
        <f>IF(AND(ABS(C14-1)&lt;0.0000001,ABS(D14-100)&lt;0.00001,E14=72),"PASS","CHECK")</f>
        <v/>
      </c>
    </row>
    <row r="17">
      <c r="A17" s="11" t="inlineStr">
        <is>
          <t>Indicator weights</t>
        </is>
      </c>
    </row>
    <row r="18" ht="32" customHeight="1">
      <c r="A18" s="3" t="inlineStr">
        <is>
          <t>Indicator_ID</t>
        </is>
      </c>
      <c r="B18" s="3" t="inlineStr">
        <is>
          <t>Domain_ID</t>
        </is>
      </c>
      <c r="C18" s="3" t="inlineStr">
        <is>
          <t>Class</t>
        </is>
      </c>
      <c r="D18" s="3" t="inlineStr">
        <is>
          <t>Frozen_Wording</t>
        </is>
      </c>
      <c r="E18" s="3" t="inlineStr">
        <is>
          <t>Global_Weight_Wj</t>
        </is>
      </c>
      <c r="F18" s="3" t="inlineStr">
        <is>
          <t>Points_of_100</t>
        </is>
      </c>
    </row>
    <row r="19" ht="42" customHeight="1">
      <c r="A19" s="6" t="inlineStr">
        <is>
          <t>V2-REG-01</t>
        </is>
      </c>
      <c r="B19" s="6" t="inlineStr">
        <is>
          <t>D1</t>
        </is>
      </c>
      <c r="C19" s="6" t="inlineStr">
        <is>
          <t>Critical Gate</t>
        </is>
      </c>
      <c r="D19" s="6" t="inlineStr">
        <is>
          <t>يوثق المشروع مسار الترخيص وموافقات الجهة ذات الاختصاص لكل مرحلة، مع حالة كل موافقة والاشتراطات المفتوحة والمانعة.</t>
        </is>
      </c>
      <c r="E19" s="8" t="n">
        <v>0.01492179409126956</v>
      </c>
      <c r="F19" s="9">
        <f>E19*100</f>
        <v/>
      </c>
    </row>
    <row r="20" ht="42" customHeight="1">
      <c r="A20" s="6" t="inlineStr">
        <is>
          <t>V2-REG-02</t>
        </is>
      </c>
      <c r="B20" s="6" t="inlineStr">
        <is>
          <t>D1</t>
        </is>
      </c>
      <c r="C20" s="6" t="inlineStr">
        <is>
          <t>Mandatory</t>
        </is>
      </c>
      <c r="D20" s="6" t="inlineStr">
        <is>
          <t>يربط كل مؤشر قابل للامتثال بالمرجع الساري وإصدار الكود والبند أو منهج التحقق والجهة صاحبة الاختصاص.</t>
        </is>
      </c>
      <c r="E20" s="8" t="n">
        <v>0.01246789991728807</v>
      </c>
      <c r="F20" s="9">
        <f>E20*100</f>
        <v/>
      </c>
    </row>
    <row r="21" ht="42" customHeight="1">
      <c r="A21" s="6" t="inlineStr">
        <is>
          <t>V2-REG-03</t>
        </is>
      </c>
      <c r="B21" s="6" t="inlineStr">
        <is>
          <t>D1</t>
        </is>
      </c>
      <c r="C21" s="6" t="inlineStr">
        <is>
          <t>Mandatory</t>
        </is>
      </c>
      <c r="D21" s="6" t="inlineStr">
        <is>
          <t>يوثق كل استثناء أو انحراف تنظيمي بمبرر فني وموافقة مكتوبة من الجهة المخولة قبل اعتباره مقبولًا.</t>
        </is>
      </c>
      <c r="E21" s="8" t="n">
        <v>0.01192511726773282</v>
      </c>
      <c r="F21" s="9">
        <f>E21*100</f>
        <v/>
      </c>
    </row>
    <row r="22" ht="42" customHeight="1">
      <c r="A22" s="6" t="inlineStr">
        <is>
          <t>V2-REG-04</t>
        </is>
      </c>
      <c r="B22" s="6" t="inlineStr">
        <is>
          <t>D1</t>
        </is>
      </c>
      <c r="C22" s="6" t="inlineStr">
        <is>
          <t>Mandatory</t>
        </is>
      </c>
      <c r="D22" s="6" t="inlineStr">
        <is>
          <t>يميز HRWHPI بوضوح بين التقييم المبدئي قبل الترخيص والامتثال المثبت بعد استلام الوثائق والموافقات الرسمية.</t>
        </is>
      </c>
      <c r="E22" s="8" t="n">
        <v>0.01076047555817457</v>
      </c>
      <c r="F22" s="9">
        <f>E22*100</f>
        <v/>
      </c>
    </row>
    <row r="23" ht="42" customHeight="1">
      <c r="A23" s="6" t="inlineStr">
        <is>
          <t>V2-SIT-01</t>
        </is>
      </c>
      <c r="B23" s="6" t="inlineStr">
        <is>
          <t>D1</t>
        </is>
      </c>
      <c r="C23" s="6" t="inlineStr">
        <is>
          <t>Critical Gate</t>
        </is>
      </c>
      <c r="D23" s="6" t="inlineStr">
        <is>
          <t>يثبت المشروع مشروعية الاستعمال والارتفاع والارتدادات ووصول الإطفاء والإسعاف قبل احتساب أي درجة أداء كلية.</t>
        </is>
      </c>
      <c r="E23" s="8" t="n">
        <v>0.01477604933836239</v>
      </c>
      <c r="F23" s="9">
        <f>E23*100</f>
        <v/>
      </c>
    </row>
    <row r="24" ht="42" customHeight="1">
      <c r="A24" s="6" t="inlineStr">
        <is>
          <t>V2-SIT-02</t>
        </is>
      </c>
      <c r="B24" s="6" t="inlineStr">
        <is>
          <t>D1</t>
        </is>
      </c>
      <c r="C24" s="6" t="inlineStr">
        <is>
          <t>Critical Gate</t>
        </is>
      </c>
      <c r="D24" s="6" t="inlineStr">
        <is>
          <t>يفصل التصميم الخارجي بقدر الإمكان بين الإسعاف والإطفاء والخدمات والجمهور، ويختبر نقاط التقاطع المتبقية تحت الذروة والطوارئ.</t>
        </is>
      </c>
      <c r="E24" s="8" t="n">
        <v>0.01255388815120367</v>
      </c>
      <c r="F24" s="9">
        <f>E24*100</f>
        <v/>
      </c>
    </row>
    <row r="25" ht="42" customHeight="1">
      <c r="A25" s="6" t="inlineStr">
        <is>
          <t>V2-SIT-03</t>
        </is>
      </c>
      <c r="B25" s="6" t="inlineStr">
        <is>
          <t>D1</t>
        </is>
      </c>
      <c r="C25" s="6" t="inlineStr">
        <is>
          <t>Critical Gate</t>
        </is>
      </c>
      <c r="D25" s="6" t="inlineStr">
        <is>
          <t>يحدد المشروع تعارضات الموقع وقدرة الكهرباء والمياه والصرف والخدمات الداعمة ويغلق المخاطر المانعة قبل اعتماد الموقع.</t>
        </is>
      </c>
      <c r="E25" s="8" t="n">
        <v>0.01396920891906013</v>
      </c>
      <c r="F25" s="9">
        <f>E25*100</f>
        <v/>
      </c>
    </row>
    <row r="26" ht="42" customHeight="1">
      <c r="A26" s="6" t="inlineStr">
        <is>
          <t>V2-SIT-04</t>
        </is>
      </c>
      <c r="B26" s="6" t="inlineStr">
        <is>
          <t>D1</t>
        </is>
      </c>
      <c r="C26" s="6" t="inlineStr">
        <is>
          <t>Performance</t>
        </is>
      </c>
      <c r="D26" s="6" t="inlineStr">
        <is>
          <t>يقاس الوصول الصحي الآمن للمشاة في المناخ الحار بزمن ومسافة المشي والتظليل والراحة الحرارية والفصل عن المركبات وسهولة الحوامل وذوي الإعاقة.</t>
        </is>
      </c>
      <c r="E26" s="8" t="n">
        <v>0.009822925321158677</v>
      </c>
      <c r="F26" s="9">
        <f>E26*100</f>
        <v/>
      </c>
    </row>
    <row r="27" ht="42" customHeight="1">
      <c r="A27" s="6" t="inlineStr">
        <is>
          <t>V2-SIT-05</t>
        </is>
      </c>
      <c r="B27" s="6" t="inlineStr">
        <is>
          <t>D1</t>
        </is>
      </c>
      <c r="C27" s="6" t="inlineStr">
        <is>
          <t>Performance</t>
        </is>
      </c>
      <c r="D27" s="6" t="inlineStr">
        <is>
          <t>يقاس أداء المواقف والإنزال بزمن الوصول والبحث والانتظار وطول الطابور وأولوية الحوامل وذوي الإعاقة والفصل عن الإسعاف والخدمات.</t>
        </is>
      </c>
      <c r="E27" s="8" t="n">
        <v>0.00887601500150886</v>
      </c>
      <c r="F27" s="9">
        <f>E27*100</f>
        <v/>
      </c>
    </row>
    <row r="28" ht="42" customHeight="1">
      <c r="A28" s="6" t="inlineStr">
        <is>
          <t>V2-SPA-01</t>
        </is>
      </c>
      <c r="B28" s="6" t="inlineStr">
        <is>
          <t>D2</t>
        </is>
      </c>
      <c r="C28" s="6" t="inlineStr">
        <is>
          <t>Performance</t>
        </is>
      </c>
      <c r="D28" s="6" t="inlineStr">
        <is>
          <t>يثبت المشروع اتجاهًا أو مساحة توسع محمية واحتياطيات بنيوية وخدمية تسمح بالنمو دون الإخلال بالمخارج والنواة والمسارات الحرجة.</t>
        </is>
      </c>
      <c r="E28" s="8" t="n">
        <v>0.01076181205142955</v>
      </c>
      <c r="F28" s="9">
        <f>E28*100</f>
        <v/>
      </c>
    </row>
    <row r="29" ht="42" customHeight="1">
      <c r="A29" s="6" t="inlineStr">
        <is>
          <t>V2-SPA-02</t>
        </is>
      </c>
      <c r="B29" s="6" t="inlineStr">
        <is>
          <t>D2</t>
        </is>
      </c>
      <c r="C29" s="6" t="inlineStr">
        <is>
          <t>Performance</t>
        </is>
      </c>
      <c r="D29" s="6" t="inlineStr">
        <is>
          <t>تثبت مرونة الطابق النموذجي بإمكانية تغيير الوظائف أو زيادة العناية دون أعمال إنشائية كبيرة أو تعطيل شامل.</t>
        </is>
      </c>
      <c r="E29" s="8" t="n">
        <v>0.01192659841405455</v>
      </c>
      <c r="F29" s="9">
        <f>E29*100</f>
        <v/>
      </c>
    </row>
    <row r="30" ht="42" customHeight="1">
      <c r="A30" s="6" t="inlineStr">
        <is>
          <t>V2-SPA-03</t>
        </is>
      </c>
      <c r="B30" s="6" t="inlineStr">
        <is>
          <t>D2</t>
        </is>
      </c>
      <c r="C30" s="6" t="inlineStr">
        <is>
          <t>Performance</t>
        </is>
      </c>
      <c r="D30" s="6" t="inlineStr">
        <is>
          <t>يقيم تأثير النواة وشبكة الأعمدة وارتفاعات الطوابق ومساحة الروافع والفراغات الفنية على المرونة والكفاءة وقابلية إضافة أو تعديل الأنظمة.</t>
        </is>
      </c>
      <c r="E30" s="8" t="n">
        <v>0.01180465983415144</v>
      </c>
      <c r="F30" s="9">
        <f>E30*100</f>
        <v/>
      </c>
    </row>
    <row r="31" ht="42" customHeight="1">
      <c r="A31" s="6" t="inlineStr">
        <is>
          <t>V2-CLN-01</t>
        </is>
      </c>
      <c r="B31" s="6" t="inlineStr">
        <is>
          <t>D2</t>
        </is>
      </c>
      <c r="C31" s="6" t="inlineStr">
        <is>
          <t>Critical Gate</t>
        </is>
      </c>
      <c r="D31" s="6" t="inlineStr">
        <is>
          <t>يقاس زمن الانتقال السريري للمسارات الحرجة مثل LDR–OR–NICU والطوارئ–التصوير/المختبر تحت سيناريوات تشغيل وذروة محددة.</t>
        </is>
      </c>
      <c r="E31" s="8" t="n">
        <v>0.01614271807714433</v>
      </c>
      <c r="F31" s="9">
        <f>E31*100</f>
        <v/>
      </c>
    </row>
    <row r="32" ht="42" customHeight="1">
      <c r="A32" s="6" t="inlineStr">
        <is>
          <t>V2-CLN-02</t>
        </is>
      </c>
      <c r="B32" s="6" t="inlineStr">
        <is>
          <t>D2</t>
        </is>
      </c>
      <c r="C32" s="6" t="inlineStr">
        <is>
          <t>Mandatory</t>
        </is>
      </c>
      <c r="D32" s="6" t="inlineStr">
        <is>
          <t>تثبت العلاقات السريرية الحرجة بمصفوفة علاقات ومسافات ومحاكاة حركة وزمن بدل الاكتفاء بوصف «قريب/بعيد».</t>
        </is>
      </c>
      <c r="E32" s="8" t="n">
        <v>0.01614271807714433</v>
      </c>
      <c r="F32" s="9">
        <f>E32*100</f>
        <v/>
      </c>
    </row>
    <row r="33" ht="42" customHeight="1">
      <c r="A33" s="6" t="inlineStr">
        <is>
          <t>V2-CLN-03</t>
        </is>
      </c>
      <c r="B33" s="6" t="inlineStr">
        <is>
          <t>D2</t>
        </is>
      </c>
      <c r="C33" s="6" t="inlineStr">
        <is>
          <t>Critical Gate</t>
        </is>
      </c>
      <c r="D33" s="6" t="inlineStr">
        <is>
          <t>يقلل التصميم تقاطع الحركة العامة والسريرية والخدمية ويثبت الفصل والتحكم في نقاط العبور والمصاعد المشتركة.</t>
        </is>
      </c>
      <c r="E33" s="8" t="n">
        <v>0.01614271807714433</v>
      </c>
      <c r="F33" s="9">
        <f>E33*100</f>
        <v/>
      </c>
    </row>
    <row r="34" ht="42" customHeight="1">
      <c r="A34" s="6" t="inlineStr">
        <is>
          <t>V2-CLN-04</t>
        </is>
      </c>
      <c r="B34" s="6" t="inlineStr">
        <is>
          <t>D2</t>
        </is>
      </c>
      <c r="C34" s="6" t="inlineStr">
        <is>
          <t>Mandatory</t>
        </is>
      </c>
      <c r="D34" s="6" t="inlineStr">
        <is>
          <t>تقاس الخصوصية وتجربة الأسرة في خدمات النساء والولادة وNICU بخطوط الرؤية وفصل المسارات والتحكم بالدخول وملاءمة وجود الأسرة.</t>
        </is>
      </c>
      <c r="E34" s="8" t="n">
        <v>0.01614271807714433</v>
      </c>
      <c r="F34" s="9">
        <f>E34*100</f>
        <v/>
      </c>
    </row>
    <row r="35" ht="42" customHeight="1">
      <c r="A35" s="6" t="inlineStr">
        <is>
          <t>V2-NIC-01</t>
        </is>
      </c>
      <c r="B35" s="6" t="inlineStr">
        <is>
          <t>D2</t>
        </is>
      </c>
      <c r="C35" s="6" t="inlineStr">
        <is>
          <t>Critical Gate</t>
        </is>
      </c>
      <c r="D35" s="6" t="inlineStr">
        <is>
          <t>تثبت بيئات NICU وحديثي الولادة استقرار الظروف البيئية والهدوء والمرونة والتنسيق الخدمي داخل المساحات الحساسة.</t>
        </is>
      </c>
      <c r="E35" s="8" t="n">
        <v>0.01614271807714433</v>
      </c>
      <c r="F35" s="9">
        <f>E35*100</f>
        <v/>
      </c>
    </row>
    <row r="36" ht="42" customHeight="1">
      <c r="A36" s="6" t="inlineStr">
        <is>
          <t>V2-VRT-01</t>
        </is>
      </c>
      <c r="B36" s="6" t="inlineStr">
        <is>
          <t>D3</t>
        </is>
      </c>
      <c r="C36" s="6" t="inlineStr">
        <is>
          <t>Mandatory</t>
        </is>
      </c>
      <c r="D36" s="6" t="inlineStr">
        <is>
          <t>يحدد عدد وتخصيص المصاعد من نموذج طلب فعلي للأسرة والمرضى والمواد والزوار وفترات الذروة، لا من العدد الإجمالي فقط.</t>
        </is>
      </c>
      <c r="E36" s="8" t="n">
        <v>0.02393900587620369</v>
      </c>
      <c r="F36" s="9">
        <f>E36*100</f>
        <v/>
      </c>
    </row>
    <row r="37" ht="42" customHeight="1">
      <c r="A37" s="6" t="inlineStr">
        <is>
          <t>V2-VRT-02</t>
        </is>
      </c>
      <c r="B37" s="6" t="inlineStr">
        <is>
          <t>D3</t>
        </is>
      </c>
      <c r="C37" s="6" t="inlineStr">
        <is>
          <t>Performance</t>
        </is>
      </c>
      <c r="D37" s="6" t="inlineStr">
        <is>
          <t>يقاس أداء النقل الرأسي بأزمنة الانتظار والرحلة والمناولة ومستوى الخدمة لكل فئة حركة حرجة وعادية.</t>
        </is>
      </c>
      <c r="E37" s="8" t="n">
        <v>0.02102079235725096</v>
      </c>
      <c r="F37" s="9">
        <f>E37*100</f>
        <v/>
      </c>
    </row>
    <row r="38" ht="42" customHeight="1">
      <c r="A38" s="6" t="inlineStr">
        <is>
          <t>V2-VRT-03</t>
        </is>
      </c>
      <c r="B38" s="6" t="inlineStr">
        <is>
          <t>D3</t>
        </is>
      </c>
      <c r="C38" s="6" t="inlineStr">
        <is>
          <t>Critical Gate</t>
        </is>
      </c>
      <c r="D38" s="6" t="inlineStr">
        <is>
          <t>تتوفر مرونة N-1 أو بديل تشغيلي مكافئ للنقل الرأسي الحرج وفق تحليل الخطورة، بما يشمل الصيانة المخططة لا الطوارئ فقط.</t>
        </is>
      </c>
      <c r="E38" s="8" t="n">
        <v>0.02725136133232993</v>
      </c>
      <c r="F38" s="9">
        <f>E38*100</f>
        <v/>
      </c>
    </row>
    <row r="39" ht="42" customHeight="1">
      <c r="A39" s="6" t="inlineStr">
        <is>
          <t>V2-VRT-04</t>
        </is>
      </c>
      <c r="B39" s="6" t="inlineStr">
        <is>
          <t>D3</t>
        </is>
      </c>
      <c r="C39" s="6" t="inlineStr">
        <is>
          <t>Critical Gate</t>
        </is>
      </c>
      <c r="D39" s="6" t="inlineStr">
        <is>
          <t>تثبت استمرارية المصاعد ومسارات النقل الحرج أثناء الطوارئ والاختبارات والربط المرحلي مع وجود سعة بديلة وخطة rollback.</t>
        </is>
      </c>
      <c r="E39" s="8" t="n">
        <v>0.02725136133232993</v>
      </c>
      <c r="F39" s="9">
        <f>E39*100</f>
        <v/>
      </c>
    </row>
    <row r="40" ht="42" customHeight="1">
      <c r="A40" s="6" t="inlineStr">
        <is>
          <t>V2-FIR-01</t>
        </is>
      </c>
      <c r="B40" s="6" t="inlineStr">
        <is>
          <t>D4</t>
        </is>
      </c>
      <c r="C40" s="6" t="inlineStr">
        <is>
          <t>Critical Gate</t>
        </is>
      </c>
      <c r="D40" s="6" t="inlineStr">
        <is>
          <t>يثبت التصميم استراتيجية دفاع في المكان وتقسيمًا أفقيًا وإخلاءً مرحليًا مناسبًا لمرضى محدودي الحركة والمواليد.</t>
        </is>
      </c>
      <c r="E40" s="8" t="n">
        <v>0.02184514967071998</v>
      </c>
      <c r="F40" s="9">
        <f>E40*100</f>
        <v/>
      </c>
    </row>
    <row r="41" ht="42" customHeight="1">
      <c r="A41" s="6" t="inlineStr">
        <is>
          <t>V2-FIR-02</t>
        </is>
      </c>
      <c r="B41" s="6" t="inlineStr">
        <is>
          <t>D4</t>
        </is>
      </c>
      <c r="C41" s="6" t="inlineStr">
        <is>
          <t>Critical Gate</t>
        </is>
      </c>
      <c r="D41" s="6" t="inlineStr">
        <is>
          <t>تثبت مخارج الهروب وسعاتها واستمراريتها وعدم إعاقتها للمرضى والعاملين تحت سيناريوات الإشغال والطوارئ.</t>
        </is>
      </c>
      <c r="E41" s="8" t="n">
        <v>0.01981824174759919</v>
      </c>
      <c r="F41" s="9">
        <f>E41*100</f>
        <v/>
      </c>
    </row>
    <row r="42" ht="42" customHeight="1">
      <c r="A42" s="6" t="inlineStr">
        <is>
          <t>V2-FIR-03</t>
        </is>
      </c>
      <c r="B42" s="6" t="inlineStr">
        <is>
          <t>D4</t>
        </is>
      </c>
      <c r="C42" s="6" t="inlineStr">
        <is>
          <t>Critical Gate</t>
        </is>
      </c>
      <c r="D42" s="6" t="inlineStr">
        <is>
          <t>تتحقق أنظمة التحكم في الدخان بالقياس تحت الحالات العادية وأوضاع الفشل والطاقة الاحتياطية وفق أساس تصميم واضح.</t>
        </is>
      </c>
      <c r="E42" s="8" t="n">
        <v>0.01929597520229978</v>
      </c>
      <c r="F42" s="9">
        <f>E42*100</f>
        <v/>
      </c>
    </row>
    <row r="43" ht="42" customHeight="1">
      <c r="A43" s="6" t="inlineStr">
        <is>
          <t>V2-FIR-04</t>
        </is>
      </c>
      <c r="B43" s="6" t="inlineStr">
        <is>
          <t>D4</t>
        </is>
      </c>
      <c r="C43" s="6" t="inlineStr">
        <is>
          <t>Critical Gate</t>
        </is>
      </c>
      <c r="D43" s="6" t="inlineStr">
        <is>
          <t>تدار سلامة الحواجز والأبواب والاختراقات طوال التنفيذ والتشغيل بسجل قابل للتتبع وفحص قبل الإغلاق وبعد كل تعديل.</t>
        </is>
      </c>
      <c r="E43" s="8" t="n">
        <v>0.01878038605078752</v>
      </c>
      <c r="F43" s="9">
        <f>E43*100</f>
        <v/>
      </c>
    </row>
    <row r="44" ht="42" customHeight="1">
      <c r="A44" s="6" t="inlineStr">
        <is>
          <t>V2-FIR-05</t>
        </is>
      </c>
      <c r="B44" s="6" t="inlineStr">
        <is>
          <t>D4</t>
        </is>
      </c>
      <c r="C44" s="6" t="inlineStr">
        <is>
          <t>Critical Gate</t>
        </is>
      </c>
      <c r="D44" s="6" t="inlineStr">
        <is>
          <t>تختبر وظائف الإنذار والرش والأبواب والدخان والمصاعد والطاقة والمضخات كمنظومة مترابطة مع التحقق من التوقيت والعودة للوضع الطبيعي.</t>
        </is>
      </c>
      <c r="E44" s="8" t="n">
        <v>0.0214806550699698</v>
      </c>
      <c r="F44" s="9">
        <f>E44*100</f>
        <v/>
      </c>
    </row>
    <row r="45" ht="42" customHeight="1">
      <c r="A45" s="6" t="inlineStr">
        <is>
          <t>V2-FIR-06</t>
        </is>
      </c>
      <c r="B45" s="6" t="inlineStr">
        <is>
          <t>D4</t>
        </is>
      </c>
      <c r="C45" s="6" t="inlineStr">
        <is>
          <t>Critical Gate</t>
        </is>
      </c>
      <c r="D45" s="6" t="inlineStr">
        <is>
          <t>يقاس زمن الإخلاء المرحلي للانتقال إلى حجرة آمنة ثم للمراحل اللاحقة عند الحاجة وفق خصائص مرضى مستشفى النساء والمواليد.</t>
        </is>
      </c>
      <c r="E45" s="8" t="n">
        <v>0.02059580462426823</v>
      </c>
      <c r="F45" s="9">
        <f>E45*100</f>
        <v/>
      </c>
    </row>
    <row r="46" ht="42" customHeight="1">
      <c r="A46" s="6" t="inlineStr">
        <is>
          <t>V2-MEP-01</t>
        </is>
      </c>
      <c r="B46" s="6" t="inlineStr">
        <is>
          <t>D5</t>
        </is>
      </c>
      <c r="C46" s="6" t="inlineStr">
        <is>
          <t>Critical Gate</t>
        </is>
      </c>
      <c r="D46" s="6" t="inlineStr">
        <is>
          <t>تثبت منظومة الطاقة الحرجة التكرار والتحويل الآمن واستمرار الأحمال السريرية الحرجة أثناء فقد المصدر والصيانة.</t>
        </is>
      </c>
      <c r="E46" s="8" t="n">
        <v>0.02233784669235891</v>
      </c>
      <c r="F46" s="9">
        <f>E46*100</f>
        <v/>
      </c>
    </row>
    <row r="47" ht="42" customHeight="1">
      <c r="A47" s="6" t="inlineStr">
        <is>
          <t>V2-MEP-02</t>
        </is>
      </c>
      <c r="B47" s="6" t="inlineStr">
        <is>
          <t>D5</t>
        </is>
      </c>
      <c r="C47" s="6" t="inlineStr">
        <is>
          <t>Critical Gate</t>
        </is>
      </c>
      <c r="D47" s="6" t="inlineStr">
        <is>
          <t>تحافظ أنظمة HVAC للمناطق الحرجة على الضغط والحرارة والرطوبة والترشيح أثناء التشغيل الطبيعي وأوضاع الفشل المحددة.</t>
        </is>
      </c>
      <c r="E47" s="8" t="n">
        <v>0.02233784669235891</v>
      </c>
      <c r="F47" s="9">
        <f>E47*100</f>
        <v/>
      </c>
    </row>
    <row r="48" ht="42" customHeight="1">
      <c r="A48" s="6" t="inlineStr">
        <is>
          <t>V2-MEP-03</t>
        </is>
      </c>
      <c r="B48" s="6" t="inlineStr">
        <is>
          <t>D5</t>
        </is>
      </c>
      <c r="C48" s="6" t="inlineStr">
        <is>
          <t>Critical Gate</t>
        </is>
      </c>
      <c r="D48" s="6" t="inlineStr">
        <is>
          <t>تثبت شبكة الغازات الطبية نقاء وضغط وإنذارات وتكرارًا مناسبًا للمناطق الحرجة وتستمر أثناء الفشل والصيانة المخططة.</t>
        </is>
      </c>
      <c r="E48" s="8" t="n">
        <v>0.02181779222165348</v>
      </c>
      <c r="F48" s="9">
        <f>E48*100</f>
        <v/>
      </c>
    </row>
    <row r="49" ht="42" customHeight="1">
      <c r="A49" s="6" t="inlineStr">
        <is>
          <t>V2-MEP-04</t>
        </is>
      </c>
      <c r="B49" s="6" t="inlineStr">
        <is>
          <t>D5</t>
        </is>
      </c>
      <c r="C49" s="6" t="inlineStr">
        <is>
          <t>Critical Gate</t>
        </is>
      </c>
      <c r="D49" s="6" t="inlineStr">
        <is>
          <t>تثبت أنظمة المياه والصرف الاستقلال/الاحتياط وجودة المياه ومنع الارتداد والاستجابة للتسربات دون تعطيل سريري غير مقبول.</t>
        </is>
      </c>
      <c r="E49" s="8" t="n">
        <v>0.02074827079908836</v>
      </c>
      <c r="F49" s="9">
        <f>E49*100</f>
        <v/>
      </c>
    </row>
    <row r="50" ht="42" customHeight="1">
      <c r="A50" s="6" t="inlineStr">
        <is>
          <t>V2-RES-01</t>
        </is>
      </c>
      <c r="B50" s="6" t="inlineStr">
        <is>
          <t>D5</t>
        </is>
      </c>
      <c r="C50" s="6" t="inlineStr">
        <is>
          <t>Performance</t>
        </is>
      </c>
      <c r="D50" s="6" t="inlineStr">
        <is>
          <t>تقاس اعتمادية الأنظمة الحرجة بالتوافر Availability وزمن الاستعادة وMTTR من بيانات تشغيل فعلية أو اختبارات فشل موحدة.</t>
        </is>
      </c>
      <c r="E50" s="8" t="n">
        <v>0.01687510813754169</v>
      </c>
      <c r="F50" s="9">
        <f>E50*100</f>
        <v/>
      </c>
    </row>
    <row r="51" ht="42" customHeight="1">
      <c r="A51" s="6" t="inlineStr">
        <is>
          <t>V2-RES-02</t>
        </is>
      </c>
      <c r="B51" s="6" t="inlineStr">
        <is>
          <t>D5</t>
        </is>
      </c>
      <c r="C51" s="6" t="inlineStr">
        <is>
          <t>Critical Gate</t>
        </is>
      </c>
      <c r="D51" s="6" t="inlineStr">
        <is>
          <t>تثبت الأنظمة الحرجة قابلية العزل والتكرار واستمرار الخدمة أثناء الفشل والصيانة المخططة وفق تحليل الخطورة.</t>
        </is>
      </c>
      <c r="E51" s="8" t="n">
        <v>0.02106032383102997</v>
      </c>
      <c r="F51" s="9">
        <f>E51*100</f>
        <v/>
      </c>
    </row>
    <row r="52" ht="42" customHeight="1">
      <c r="A52" s="6" t="inlineStr">
        <is>
          <t>V2-RES-03</t>
        </is>
      </c>
      <c r="B52" s="6" t="inlineStr">
        <is>
          <t>D5</t>
        </is>
      </c>
      <c r="C52" s="6" t="inlineStr">
        <is>
          <t>Mandatory</t>
        </is>
      </c>
      <c r="D52" s="6" t="inlineStr">
        <is>
          <t>تختبر سيناريوهات Multi-hazard المركبة التي تجمع أخطارًا مترابطة ذات صلة بالموقع والتشغيل بدل اختبار كل نظام منفردًا فقط.</t>
        </is>
      </c>
      <c r="E52" s="8" t="n">
        <v>0.01595481937534396</v>
      </c>
      <c r="F52" s="9">
        <f>E52*100</f>
        <v/>
      </c>
    </row>
    <row r="53" ht="42" customHeight="1">
      <c r="A53" s="6" t="inlineStr">
        <is>
          <t>V2-RES-04</t>
        </is>
      </c>
      <c r="B53" s="6" t="inlineStr">
        <is>
          <t>D5</t>
        </is>
      </c>
      <c r="C53" s="6" t="inlineStr">
        <is>
          <t>Critical Gate</t>
        </is>
      </c>
      <c r="D53" s="6" t="inlineStr">
        <is>
          <t>ينفذ اختبار سيناريو انقطاع موثق لكل نظام حرج لإثبات الاستمرارية والتحويل والعودة الآمنة، لا مجرد مراجعة وجود معدات احتياطية.</t>
        </is>
      </c>
      <c r="E53" s="8" t="n">
        <v>0.02159863471613504</v>
      </c>
      <c r="F53" s="9">
        <f>E53*100</f>
        <v/>
      </c>
    </row>
    <row r="54" ht="42" customHeight="1">
      <c r="A54" s="6" t="inlineStr">
        <is>
          <t>V2-ENV-01</t>
        </is>
      </c>
      <c r="B54" s="6" t="inlineStr">
        <is>
          <t>D6</t>
        </is>
      </c>
      <c r="C54" s="6" t="inlineStr">
        <is>
          <t>Critical Gate</t>
        </is>
      </c>
      <c r="D54" s="6" t="inlineStr">
        <is>
          <t>يطبق ICRA قبل وأثناء الأعمال المرتبطة بمنشأة عاملة مع حواجز وضغط ومسارات عمال ونفايات ورصد وتنظيف متوافق مع مستوى الخطورة.</t>
        </is>
      </c>
      <c r="E54" s="8" t="n">
        <v>0.01793536510753853</v>
      </c>
      <c r="F54" s="9">
        <f>E54*100</f>
        <v/>
      </c>
    </row>
    <row r="55" ht="42" customHeight="1">
      <c r="A55" s="6" t="inlineStr">
        <is>
          <t>V2-ENV-02</t>
        </is>
      </c>
      <c r="B55" s="6" t="inlineStr">
        <is>
          <t>D6</t>
        </is>
      </c>
      <c r="C55" s="6" t="inlineStr">
        <is>
          <t>Mandatory</t>
        </is>
      </c>
      <c r="D55" s="6" t="inlineStr">
        <is>
          <t>يفصل تدفق النفايات والبياضات والتنظيف عن الجمهور والمسارات النظيفة مع سعة تخزين مؤقت وظروف بيئية مناسبة.</t>
        </is>
      </c>
      <c r="E55" s="8" t="n">
        <v>0.01423581254326288</v>
      </c>
      <c r="F55" s="9">
        <f>E55*100</f>
        <v/>
      </c>
    </row>
    <row r="56" ht="42" customHeight="1">
      <c r="A56" s="6" t="inlineStr">
        <is>
          <t>V2-ENV-03</t>
        </is>
      </c>
      <c r="B56" s="6" t="inlineStr">
        <is>
          <t>D6</t>
        </is>
      </c>
      <c r="C56" s="6" t="inlineStr">
        <is>
          <t>Critical Gate</t>
        </is>
      </c>
      <c r="D56" s="6" t="inlineStr">
        <is>
          <t>يقيّم خطر جودة الهواء عند مآخذ الهواء بالنسبة للغبار والعوادم والمولدات والتحميل واتجاهات الرياح ويعالج مصادر التلوث غير المقبولة.</t>
        </is>
      </c>
      <c r="E56" s="8" t="n">
        <v>0.0169293295642932</v>
      </c>
      <c r="F56" s="9">
        <f>E56*100</f>
        <v/>
      </c>
    </row>
    <row r="57" ht="42" customHeight="1">
      <c r="A57" s="6" t="inlineStr">
        <is>
          <t>V2-ENV-04</t>
        </is>
      </c>
      <c r="B57" s="6" t="inlineStr">
        <is>
          <t>D6</t>
        </is>
      </c>
      <c r="C57" s="6" t="inlineStr">
        <is>
          <t>Performance</t>
        </is>
      </c>
      <c r="D57" s="6" t="inlineStr">
        <is>
          <t>يقيس المشروع تعرض المستخدمين والمداخل والفراغات الخارجية للحرارة والغبار والضوضاء والتلوث ويطبق تخفيفًا قابلًا للتحقق.</t>
        </is>
      </c>
      <c r="E57" s="8" t="n">
        <v>0.01263646867995499</v>
      </c>
      <c r="F57" s="9">
        <f>E57*100</f>
        <v/>
      </c>
    </row>
    <row r="58" ht="42" customHeight="1">
      <c r="A58" s="6" t="inlineStr">
        <is>
          <t>V2-ENV-05</t>
        </is>
      </c>
      <c r="B58" s="6" t="inlineStr">
        <is>
          <t>D6</t>
        </is>
      </c>
      <c r="C58" s="6" t="inlineStr">
        <is>
          <t>Performance</t>
        </is>
      </c>
      <c r="D58" s="6" t="inlineStr">
        <is>
          <t>تقاس النظافة التشغيلية في المناطق الحرجة ومسارات الدعم بمؤشرات تدقيق وبلاغات واستجابة قابلة للتتبع، لا بوصف عام فقط.</t>
        </is>
      </c>
      <c r="E58" s="8" t="n">
        <v>0.01529737611406672</v>
      </c>
      <c r="F58" s="9">
        <f>E58*100</f>
        <v/>
      </c>
    </row>
    <row r="59" ht="42" customHeight="1">
      <c r="A59" s="6" t="inlineStr">
        <is>
          <t>V2-ENV-06</t>
        </is>
      </c>
      <c r="B59" s="6" t="inlineStr">
        <is>
          <t>D6</t>
        </is>
      </c>
      <c r="C59" s="6" t="inlineStr">
        <is>
          <t>Enhancement</t>
        </is>
      </c>
      <c r="D59" s="6" t="inlineStr">
        <is>
          <t>تختبر جودة الضوء الطبيعي والوهج والراحة الحرارية وخطوط الرؤية والخصوصية في الفراغات السريرية بدل الاعتماد على مساحة الزجاج وحدها.</t>
        </is>
      </c>
      <c r="E59" s="8" t="n">
        <v>0.01050378000437243</v>
      </c>
      <c r="F59" s="9">
        <f>E59*100</f>
        <v/>
      </c>
    </row>
    <row r="60" ht="42" customHeight="1">
      <c r="A60" s="6" t="inlineStr">
        <is>
          <t>V2-CON-01</t>
        </is>
      </c>
      <c r="B60" s="6" t="inlineStr">
        <is>
          <t>D7</t>
        </is>
      </c>
      <c r="C60" s="6" t="inlineStr">
        <is>
          <t>Mandatory</t>
        </is>
      </c>
      <c r="D60" s="6" t="inlineStr">
        <is>
          <t>تقاس جاهزية التصميم للتنفيذ بمستوى التنسيق والتعارضات المفتوحة وRFIs وجاهزية shop drawings ومساحات التركيب والصيانة.</t>
        </is>
      </c>
      <c r="E60" s="8" t="n">
        <v>0.0132741481864616</v>
      </c>
      <c r="F60" s="9">
        <f>E60*100</f>
        <v/>
      </c>
    </row>
    <row r="61" ht="42" customHeight="1">
      <c r="A61" s="6" t="inlineStr">
        <is>
          <t>V2-CON-02</t>
        </is>
      </c>
      <c r="B61" s="6" t="inlineStr">
        <is>
          <t>D7</t>
        </is>
      </c>
      <c r="C61" s="6" t="inlineStr">
        <is>
          <t>Mandatory</t>
        </is>
      </c>
      <c r="D61" s="6" t="inlineStr">
        <is>
          <t>يقاس نضج BIM والتنسيق متعدد التخصصات بكثافة التعارضات الحرجة المفتوحة واكتمال النموذج ومسؤوليات التحقق قبل الطرح والتنفيذ.</t>
        </is>
      </c>
      <c r="E61" s="8" t="n">
        <v>0.0114115185087435</v>
      </c>
      <c r="F61" s="9">
        <f>E61*100</f>
        <v/>
      </c>
    </row>
    <row r="62" ht="42" customHeight="1">
      <c r="A62" s="6" t="inlineStr">
        <is>
          <t>V2-CON-03</t>
        </is>
      </c>
      <c r="B62" s="6" t="inlineStr">
        <is>
          <t>D7</t>
        </is>
      </c>
      <c r="C62" s="6" t="inlineStr">
        <is>
          <t>Critical Gate</t>
        </is>
      </c>
      <c r="D62" s="6" t="inlineStr">
        <is>
          <t>تحدد نقاط توقف Hold Points للأعمال المخفية الحرجة قبل إغلاق الأسقف والجدران مع أدلة قبول إلزامية.</t>
        </is>
      </c>
      <c r="E62" s="8" t="n">
        <v>0.01515557155884419</v>
      </c>
      <c r="F62" s="9">
        <f>E62*100</f>
        <v/>
      </c>
    </row>
    <row r="63" ht="42" customHeight="1">
      <c r="A63" s="6" t="inlineStr">
        <is>
          <t>V2-CON-04</t>
        </is>
      </c>
      <c r="B63" s="6" t="inlineStr">
        <is>
          <t>D7</t>
        </is>
      </c>
      <c r="C63" s="6" t="inlineStr">
        <is>
          <t>Performance</t>
        </is>
      </c>
      <c r="D63" s="6" t="inlineStr">
        <is>
          <t>تقاس جودة التنفيذ بنسبة نجاح الفحص والاختبار من أول مرة واتجاه NCR وإعادة العمل في الحزم الحرجة.</t>
        </is>
      </c>
      <c r="E63" s="8" t="n">
        <v>0.01215149063012795</v>
      </c>
      <c r="F63" s="9">
        <f>E63*100</f>
        <v/>
      </c>
    </row>
    <row r="64" ht="42" customHeight="1">
      <c r="A64" s="6" t="inlineStr">
        <is>
          <t>V2-CON-05</t>
        </is>
      </c>
      <c r="B64" s="6" t="inlineStr">
        <is>
          <t>D7</t>
        </is>
      </c>
      <c r="C64" s="6" t="inlineStr">
        <is>
          <t>Critical Gate</t>
        </is>
      </c>
      <c r="D64" s="6" t="inlineStr">
        <is>
          <t>تثبت خطط التنفيذ داخل مستشفى عامل فصل الإنشاء عن المرضى والإسعاف والخدمات واستمرارية التشغيل أثناء الرفع والربط والاختبار.</t>
        </is>
      </c>
      <c r="E64" s="8" t="n">
        <v>0.01738840738105332</v>
      </c>
      <c r="F64" s="9">
        <f>E64*100</f>
        <v/>
      </c>
    </row>
    <row r="65" ht="42" customHeight="1">
      <c r="A65" s="6" t="inlineStr">
        <is>
          <t>V2-CON-06</t>
        </is>
      </c>
      <c r="B65" s="6" t="inlineStr">
        <is>
          <t>D7</t>
        </is>
      </c>
      <c r="C65" s="6" t="inlineStr">
        <is>
          <t>Mandatory</t>
        </is>
      </c>
      <c r="D65" s="6" t="inlineStr">
        <is>
          <t>يكتمل ملف الفحص والاختبار لكل حزمة حرجة قبل القبول، مع ربط النتائج بالعيوب والتصحيح وإعادة الاختبار.</t>
        </is>
      </c>
      <c r="E65" s="8" t="n">
        <v>0.01357065900358301</v>
      </c>
      <c r="F65" s="9">
        <f>E65*100</f>
        <v/>
      </c>
    </row>
    <row r="66" ht="42" customHeight="1">
      <c r="A66" s="6" t="inlineStr">
        <is>
          <t>V2-COM-01</t>
        </is>
      </c>
      <c r="B66" s="6" t="inlineStr">
        <is>
          <t>D7</t>
        </is>
      </c>
      <c r="C66" s="6" t="inlineStr">
        <is>
          <t>Mandatory</t>
        </is>
      </c>
      <c r="D66" s="6" t="inlineStr">
        <is>
          <t>تكتمل أعمال Commissioning للأنظمة الحرجة بقبول قائم على الأداء والاختبار والاتجاهات لا على الشهادات المنفردة فقط.</t>
        </is>
      </c>
      <c r="E66" s="8" t="n">
        <v>0.01472805758996771</v>
      </c>
      <c r="F66" s="9">
        <f>E66*100</f>
        <v/>
      </c>
    </row>
    <row r="67" ht="42" customHeight="1">
      <c r="A67" s="6" t="inlineStr">
        <is>
          <t>V2-COM-02</t>
        </is>
      </c>
      <c r="B67" s="6" t="inlineStr">
        <is>
          <t>D7</t>
        </is>
      </c>
      <c r="C67" s="6" t="inlineStr">
        <is>
          <t>Critical Gate</t>
        </is>
      </c>
      <c r="D67" s="6" t="inlineStr">
        <is>
          <t>تنفذ اختبارات تكامل للواجهات بين الطاقة والحريق والدخان والمصاعد وBMS والأنظمة الحرجة ذات الصلة وفق سيناريوات فشل وعودة للوضع الطبيعي.</t>
        </is>
      </c>
      <c r="E67" s="8" t="n">
        <v>0.01671884373969752</v>
      </c>
      <c r="F67" s="9">
        <f>E67*100</f>
        <v/>
      </c>
    </row>
    <row r="68" ht="42" customHeight="1">
      <c r="A68" s="6" t="inlineStr">
        <is>
          <t>V2-OPS-01</t>
        </is>
      </c>
      <c r="B68" s="6" t="inlineStr">
        <is>
          <t>D7</t>
        </is>
      </c>
      <c r="C68" s="6" t="inlineStr">
        <is>
          <t>Mandatory</t>
        </is>
      </c>
      <c r="D68" s="6" t="inlineStr">
        <is>
          <t>تقاس الجاهزية التشغيلية قبل التسليم باكتمال الأعمال والاختبارات والوثائق والتدريب وقطع الغيار والتصاريح وخطة الانتقال.</t>
        </is>
      </c>
      <c r="E68" s="8" t="n">
        <v>0.0146847382723384</v>
      </c>
      <c r="F68" s="9">
        <f>E68*100</f>
        <v/>
      </c>
    </row>
    <row r="69" ht="42" customHeight="1">
      <c r="A69" s="6" t="inlineStr">
        <is>
          <t>V2-OPS-02</t>
        </is>
      </c>
      <c r="B69" s="6" t="inlineStr">
        <is>
          <t>D7</t>
        </is>
      </c>
      <c r="C69" s="6" t="inlineStr">
        <is>
          <t>Mandatory</t>
        </is>
      </c>
      <c r="D69" s="6" t="inlineStr">
        <is>
          <t>يكتمل ملف تسليم الأصول الرقمي والتشغيلي بما يسمح بالتشغيل والصيانة والتتبع بعد الاستلام.</t>
        </is>
      </c>
      <c r="E69" s="8" t="n">
        <v>0.01201533195372503</v>
      </c>
      <c r="F69" s="9">
        <f>E69*100</f>
        <v/>
      </c>
    </row>
    <row r="70" ht="42" customHeight="1">
      <c r="A70" s="6" t="inlineStr">
        <is>
          <t>V2-OPS-03</t>
        </is>
      </c>
      <c r="B70" s="6" t="inlineStr">
        <is>
          <t>D8</t>
        </is>
      </c>
      <c r="C70" s="6" t="inlineStr">
        <is>
          <t>Performance</t>
        </is>
      </c>
      <c r="D70" s="6" t="inlineStr">
        <is>
          <t>تقاس كثافة الاستخدام والذروة الفعلية للفراغات والمصاعد والخدمات لتحديد الفجوة بين افتراضات التصميم والتشغيل.</t>
        </is>
      </c>
      <c r="E70" s="8" t="n">
        <v>0.007363902364341548</v>
      </c>
      <c r="F70" s="9">
        <f>E70*100</f>
        <v/>
      </c>
    </row>
    <row r="71" ht="42" customHeight="1">
      <c r="A71" s="6" t="inlineStr">
        <is>
          <t>V2-LIF-01</t>
        </is>
      </c>
      <c r="B71" s="6" t="inlineStr">
        <is>
          <t>D8</t>
        </is>
      </c>
      <c r="C71" s="6" t="inlineStr">
        <is>
          <t>Mandatory</t>
        </is>
      </c>
      <c r="D71" s="6" t="inlineStr">
        <is>
          <t>تثبت قابلية صيانة الأنظمة والمعدات من حيث الوصول والعزل ومساحة العمل وزمن الإصلاح دون تعطيل سريري غير مقبول.</t>
        </is>
      </c>
      <c r="E71" s="8" t="n">
        <v>0.01059530110957238</v>
      </c>
      <c r="F71" s="9">
        <f>E71*100</f>
        <v/>
      </c>
    </row>
    <row r="72" ht="42" customHeight="1">
      <c r="A72" s="6" t="inlineStr">
        <is>
          <t>V2-LIF-02</t>
        </is>
      </c>
      <c r="B72" s="6" t="inlineStr">
        <is>
          <t>D8</t>
        </is>
      </c>
      <c r="C72" s="6" t="inlineStr">
        <is>
          <t>Mandatory</t>
        </is>
      </c>
      <c r="D72" s="6" t="inlineStr">
        <is>
          <t>يثبت لكل معدة كبيرة أو حرجة مسار إدخال واستبدال قابل للتنفيذ بعد التشغيل مع الأبعاد والأحمال ونقاط الرفع ومناطق العزل.</t>
        </is>
      </c>
      <c r="E72" s="8" t="n">
        <v>0.008913938235260389</v>
      </c>
      <c r="F72" s="9">
        <f>E72*100</f>
        <v/>
      </c>
    </row>
    <row r="73" ht="42" customHeight="1">
      <c r="A73" s="6" t="inlineStr">
        <is>
          <t>V2-LIF-03</t>
        </is>
      </c>
      <c r="B73" s="6" t="inlineStr">
        <is>
          <t>D8</t>
        </is>
      </c>
      <c r="C73" s="6" t="inlineStr">
        <is>
          <t>Mandatory</t>
        </is>
      </c>
      <c r="D73" s="6" t="inlineStr">
        <is>
          <t>تقاس جاهزية قطع الغيار الحرجة بالتوفر ومعدل التغطية وزمن التوريد بما يتوافق مع مخاطر وتعطل كل أصل حرج.</t>
        </is>
      </c>
      <c r="E73" s="8" t="n">
        <v>0.009520051656703899</v>
      </c>
      <c r="F73" s="9">
        <f>E73*100</f>
        <v/>
      </c>
    </row>
    <row r="74" ht="42" customHeight="1">
      <c r="A74" s="6" t="inlineStr">
        <is>
          <t>V2-LIF-04</t>
        </is>
      </c>
      <c r="B74" s="6" t="inlineStr">
        <is>
          <t>D8</t>
        </is>
      </c>
      <c r="C74" s="6" t="inlineStr">
        <is>
          <t>Mandatory</t>
        </is>
      </c>
      <c r="D74" s="6" t="inlineStr">
        <is>
          <t>تثبت تغطية المهارات الفنية الحرجة في كل وردية مع زمن استجابة وإجراءات طوارئ وأدوات مناسبة للأصول الحرجة.</t>
        </is>
      </c>
      <c r="E74" s="8" t="n">
        <v>0.01059333880555487</v>
      </c>
      <c r="F74" s="9">
        <f>E74*100</f>
        <v/>
      </c>
    </row>
    <row r="75" ht="42" customHeight="1">
      <c r="A75" s="6" t="inlineStr">
        <is>
          <t>V2-LIF-05</t>
        </is>
      </c>
      <c r="B75" s="6" t="inlineStr">
        <is>
          <t>D8</t>
        </is>
      </c>
      <c r="C75" s="6" t="inlineStr">
        <is>
          <t>Performance</t>
        </is>
      </c>
      <c r="D75" s="6" t="inlineStr">
        <is>
          <t>يقاس زمن الاستجابة والإصلاح للأعطال الحرجة والمتكررة ويستخدم الاتجاه لتحديد ضعف قابلية الصيانة أو الموارد.</t>
        </is>
      </c>
      <c r="E75" s="8" t="n">
        <v>0.009777722203939375</v>
      </c>
      <c r="F75" s="9">
        <f>E75*100</f>
        <v/>
      </c>
    </row>
    <row r="76" ht="42" customHeight="1">
      <c r="A76" s="6" t="inlineStr">
        <is>
          <t>V2-LIF-06</t>
        </is>
      </c>
      <c r="B76" s="6" t="inlineStr">
        <is>
          <t>D8</t>
        </is>
      </c>
      <c r="C76" s="6" t="inlineStr">
        <is>
          <t>Performance</t>
        </is>
      </c>
      <c r="D76" s="6" t="inlineStr">
        <is>
          <t>تثبت قابلية تجديد أو استبدال المكونات أثناء استمرار التشغيل من خلال العزل المرحلي والمسارات والبدائل المؤقتة.</t>
        </is>
      </c>
      <c r="E76" s="8" t="n">
        <v>0.00924674823054158</v>
      </c>
      <c r="F76" s="9">
        <f>E76*100</f>
        <v/>
      </c>
    </row>
    <row r="77" ht="42" customHeight="1">
      <c r="A77" s="6" t="inlineStr">
        <is>
          <t>V2-LIF-07</t>
        </is>
      </c>
      <c r="B77" s="6" t="inlineStr">
        <is>
          <t>D8</t>
        </is>
      </c>
      <c r="C77" s="6" t="inlineStr">
        <is>
          <t>Performance</t>
        </is>
      </c>
      <c r="D77" s="6" t="inlineStr">
        <is>
          <t>تراقب حالة التشطيبات والحواجز ذات الأثر على العدوى والحريق والتشغيل وتغلق العيوب بحسب خطورتها.</t>
        </is>
      </c>
      <c r="E77" s="8" t="n">
        <v>0.007044892800639892</v>
      </c>
      <c r="F77" s="9">
        <f>E77*100</f>
        <v/>
      </c>
    </row>
    <row r="78" ht="42" customHeight="1">
      <c r="A78" s="6" t="inlineStr">
        <is>
          <t>V2-LIF-08</t>
        </is>
      </c>
      <c r="B78" s="6" t="inlineStr">
        <is>
          <t>D8</t>
        </is>
      </c>
      <c r="C78" s="6" t="inlineStr">
        <is>
          <t>Mandatory</t>
        </is>
      </c>
      <c r="D78" s="6" t="inlineStr">
        <is>
          <t>ينفذ تقييم ما بعد الإشغال للتحقق من الأداء الفعلي للحركة والبيئة والصيانة وتجربة المستخدم مقارنة بافتراضات التصميم.</t>
        </is>
      </c>
      <c r="E78" s="8" t="n">
        <v>0.009487391694392529</v>
      </c>
      <c r="F78" s="9">
        <f>E78*100</f>
        <v/>
      </c>
    </row>
    <row r="79" ht="42" customHeight="1">
      <c r="A79" s="6" t="inlineStr">
        <is>
          <t>V2-LIF-09</t>
        </is>
      </c>
      <c r="B79" s="6" t="inlineStr">
        <is>
          <t>D8</t>
        </is>
      </c>
      <c r="C79" s="6" t="inlineStr">
        <is>
          <t>Performance</t>
        </is>
      </c>
      <c r="D79" s="6" t="inlineStr">
        <is>
          <t>تسجل فجوات التصميم–التشغيل المكتشفة بعد الإشغال وتغلق بإجراءات تصحيح مع مسؤولية وموعد وإثبات أثر.</t>
        </is>
      </c>
      <c r="E79" s="8" t="n">
        <v>0.008114198429550266</v>
      </c>
      <c r="F79" s="9">
        <f>E79*100</f>
        <v/>
      </c>
    </row>
    <row r="80" ht="42" customHeight="1">
      <c r="A80" s="6" t="inlineStr">
        <is>
          <t>V2-LIF-10</t>
        </is>
      </c>
      <c r="B80" s="6" t="inlineStr">
        <is>
          <t>D8</t>
        </is>
      </c>
      <c r="C80" s="6" t="inlineStr">
        <is>
          <t>Performance</t>
        </is>
      </c>
      <c r="D80" s="6" t="inlineStr">
        <is>
          <t>تقارن البدائل على تكلفة دورة الحياة بما يشمل CAPEX وOPEX والصيانة والاستبدال ضمن افتراضات موثقة ومخاطر تشغيلية.</t>
        </is>
      </c>
      <c r="E80" s="8" t="n">
        <v>0.006219382453171153</v>
      </c>
      <c r="F80" s="9">
        <f>E80*100</f>
        <v/>
      </c>
    </row>
    <row r="81" ht="42" customHeight="1">
      <c r="A81" s="6" t="inlineStr">
        <is>
          <t>V2-DIG-01</t>
        </is>
      </c>
      <c r="B81" s="6" t="inlineStr">
        <is>
          <t>D9</t>
        </is>
      </c>
      <c r="C81" s="6" t="inlineStr">
        <is>
          <t>Mandatory</t>
        </is>
      </c>
      <c r="D81" s="6" t="inlineStr">
        <is>
          <t>تقاس جودة بيانات BMS/CMMS من الاكتمال والصحة والتوقيت وقابلية ربط الأصل والإنذار وأمر العمل بما يسمح باستخدامها في القرار والتحقق.</t>
        </is>
      </c>
      <c r="E81" s="8" t="n">
        <v>0.006478561652376889</v>
      </c>
      <c r="F81" s="9">
        <f>E81*100</f>
        <v/>
      </c>
    </row>
    <row r="82" ht="42" customHeight="1">
      <c r="A82" s="6" t="inlineStr">
        <is>
          <t>V2-DIG-02</t>
        </is>
      </c>
      <c r="B82" s="6" t="inlineStr">
        <is>
          <t>D9</t>
        </is>
      </c>
      <c r="C82" s="6" t="inlineStr">
        <is>
          <t>Performance</t>
        </is>
      </c>
      <c r="D82" s="6" t="inlineStr">
        <is>
          <t>تقاس جودة إدارة الإنذارات بمعدل الإنذارات الكاذبة والمتكررة وأولوية الإنذار وزمن الاستجابة بعد rationalization.</t>
        </is>
      </c>
      <c r="E82" s="8" t="n">
        <v>0.005854041289597665</v>
      </c>
      <c r="F82" s="9">
        <f>E82*100</f>
        <v/>
      </c>
    </row>
    <row r="83" ht="42" customHeight="1">
      <c r="A83" s="6" t="inlineStr">
        <is>
          <t>V2-DIG-03</t>
        </is>
      </c>
      <c r="B83" s="6" t="inlineStr">
        <is>
          <t>D9</t>
        </is>
      </c>
      <c r="C83" s="6" t="inlineStr">
        <is>
          <t>Enhancement</t>
        </is>
      </c>
      <c r="D83" s="6" t="inlineStr">
        <is>
          <t>تستخدم مؤشرات اتجاه وتدهور قابلة للتحقق للكشف المبكر عن فشل الأنظمة الحرجة وربطها بصيانة تنبؤية.</t>
        </is>
      </c>
      <c r="E83" s="8" t="n">
        <v>0.00499127721203353</v>
      </c>
      <c r="F83" s="9">
        <f>E83*100</f>
        <v/>
      </c>
    </row>
    <row r="84" ht="42" customHeight="1">
      <c r="A84" s="6" t="inlineStr">
        <is>
          <t>V2-DIG-04</t>
        </is>
      </c>
      <c r="B84" s="6" t="inlineStr">
        <is>
          <t>D9</t>
        </is>
      </c>
      <c r="C84" s="6" t="inlineStr">
        <is>
          <t>Mandatory</t>
        </is>
      </c>
      <c r="D84" s="6" t="inlineStr">
        <is>
          <t>يحدد مستوى نضج BIM واكتمال بيانات النموذج اللازمة للتحقق من المساحات والعلاقات والتعارضات والتسليم التشغيلي.</t>
        </is>
      </c>
      <c r="E84" s="8" t="n">
        <v>0.006028980953694463</v>
      </c>
      <c r="F84" s="9">
        <f>E84*100</f>
        <v/>
      </c>
    </row>
    <row r="85" ht="42" customHeight="1">
      <c r="A85" s="6" t="inlineStr">
        <is>
          <t>V2-DIG-05</t>
        </is>
      </c>
      <c r="B85" s="6" t="inlineStr">
        <is>
          <t>D9</t>
        </is>
      </c>
      <c r="C85" s="6" t="inlineStr">
        <is>
          <t>Mandatory</t>
        </is>
      </c>
      <c r="D85" s="6" t="inlineStr">
        <is>
          <t>ترتبط القرارات الحسابية أو المحاكاة بمسؤول تصميم محدد ومدخلات ونسخة نموذج ونتائج قابلة لإعادة التحقق، ولا تقبل الأوصاف النصية وحدها.</t>
        </is>
      </c>
      <c r="E85" s="8" t="n">
        <v>0.006840202976013968</v>
      </c>
      <c r="F85" s="9">
        <f>E85*100</f>
        <v/>
      </c>
    </row>
    <row r="86" ht="42" customHeight="1">
      <c r="A86" s="6" t="inlineStr">
        <is>
          <t>V2-GOV-01</t>
        </is>
      </c>
      <c r="B86" s="6" t="inlineStr">
        <is>
          <t>D9</t>
        </is>
      </c>
      <c r="C86" s="6" t="inlineStr">
        <is>
          <t>Critical Gate</t>
        </is>
      </c>
      <c r="D86" s="6" t="inlineStr">
        <is>
          <t>تطبق بوابات Go/No-Go مرحلية تمنع الانتقال عند فشل متطلب حرج غير قابل للتعويض ولا يسمح المتوسط الكلي بتجاوز الفشل.</t>
        </is>
      </c>
      <c r="E86" s="8" t="n">
        <v>0.00839754228404096</v>
      </c>
      <c r="F86" s="9">
        <f>E86*100</f>
        <v/>
      </c>
    </row>
    <row r="87" ht="42" customHeight="1">
      <c r="A87" s="6" t="inlineStr">
        <is>
          <t>V2-GOV-02</t>
        </is>
      </c>
      <c r="B87" s="6" t="inlineStr">
        <is>
          <t>D9</t>
        </is>
      </c>
      <c r="C87" s="6" t="inlineStr">
        <is>
          <t>Mandatory</t>
        </is>
      </c>
      <c r="D87" s="6" t="inlineStr">
        <is>
          <t>يخضع كل تغيير بعد تجميد التصميم لتقييم أثر موثق على السلامة والتشغيل والتكلفة والبرنامج والموافقات قبل التنفيذ.</t>
        </is>
      </c>
      <c r="E87" s="8" t="n">
        <v>0.007674400924835276</v>
      </c>
      <c r="F87" s="9">
        <f>E87*100</f>
        <v/>
      </c>
    </row>
    <row r="88" ht="42" customHeight="1">
      <c r="A88" s="6" t="inlineStr">
        <is>
          <t>V2-GOV-03</t>
        </is>
      </c>
      <c r="B88" s="6" t="inlineStr">
        <is>
          <t>D9</t>
        </is>
      </c>
      <c r="C88" s="6" t="inlineStr">
        <is>
          <t>Mandatory</t>
        </is>
      </c>
      <c r="D88" s="6" t="inlineStr">
        <is>
          <t>توثق مقارنة البدائل التصميمية بمعايير وأوزان وافتراضات ومخاطر ونتائج قابلة للتدقيق قبل تثبيت البديل.</t>
        </is>
      </c>
      <c r="E88" s="8" t="n">
        <v>0.005644559138818392</v>
      </c>
      <c r="F88" s="9">
        <f>E88*100</f>
        <v/>
      </c>
    </row>
    <row r="89" ht="42" customHeight="1">
      <c r="A89" s="6" t="inlineStr">
        <is>
          <t>V2-GOV-04</t>
        </is>
      </c>
      <c r="B89" s="6" t="inlineStr">
        <is>
          <t>D9</t>
        </is>
      </c>
      <c r="C89" s="6" t="inlineStr">
        <is>
          <t>Mandatory</t>
        </is>
      </c>
      <c r="D89" s="6" t="inlineStr">
        <is>
          <t>تختلف متطلبات دليل HRWHPI ودرجة نضج الإثبات حسب مرحلة الجدوى والتصميم والتنفيذ والتشغيل وما بعد الإشغال مع عدم مساواة الدليل المبدئي بالدليل النهائي.</t>
        </is>
      </c>
      <c r="E89" s="8" t="n">
        <v>0.00633996080049587</v>
      </c>
      <c r="F89" s="9">
        <f>E89*100</f>
        <v/>
      </c>
    </row>
    <row r="90" ht="42" customHeight="1">
      <c r="A90" s="6" t="inlineStr">
        <is>
          <t>V2-EVD-01</t>
        </is>
      </c>
      <c r="B90" s="6" t="inlineStr">
        <is>
          <t>D9</t>
        </is>
      </c>
      <c r="C90" s="6" t="inlineStr">
        <is>
          <t>Mandatory</t>
        </is>
      </c>
      <c r="D90" s="6" t="inlineStr">
        <is>
          <t>يرتبط كل مؤشر بحزمة دليل قابلة للتدقيق تحدد نوع الدليل ومصدره وتاريخه ومرحلة التقييم ومسؤول التحقق وحالة Not Evidenced منفصلة عن Non-Compliant.</t>
        </is>
      </c>
      <c r="E90" s="8" t="n">
        <v>0.006947295966008847</v>
      </c>
      <c r="F90" s="9">
        <f>E90*100</f>
        <v/>
      </c>
    </row>
    <row r="91">
      <c r="A91" s="4" t="inlineStr">
        <is>
          <t>TOTAL</t>
        </is>
      </c>
      <c r="E91" s="10">
        <f>SUM(E19:E90)</f>
        <v/>
      </c>
      <c r="F91" s="9">
        <f>SUM(F19:F90)</f>
        <v/>
      </c>
    </row>
  </sheetData>
  <autoFilter ref="A18:F90"/>
  <mergeCells count="3">
    <mergeCell ref="A2:F2"/>
    <mergeCell ref="A1:F1"/>
    <mergeCell ref="A17:F17"/>
  </mergeCells>
  <pageMargins left="0.25" right="0.25" top="0.4" bottom="0.4" header="0.2" footer="0.2"/>
  <pageSetup orientation="landscape" fitToHeight="0" fitToWidth="1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Z7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18" customWidth="1" min="3" max="3"/>
    <col width="11" customWidth="1" min="4" max="4"/>
    <col width="12" customWidth="1" min="5" max="5"/>
    <col width="12" customWidth="1" min="6" max="6"/>
    <col width="10" customWidth="1" min="7" max="7"/>
    <col width="12" customWidth="1" min="8" max="8"/>
    <col width="12" customWidth="1" min="9" max="9"/>
    <col width="12" customWidth="1" min="10" max="10"/>
    <col width="10" customWidth="1" min="11" max="11"/>
    <col width="12" customWidth="1" min="12" max="12"/>
    <col width="13" customWidth="1" min="13" max="13"/>
    <col width="12" customWidth="1" min="14" max="14"/>
    <col width="10" customWidth="1" min="15" max="15"/>
    <col width="12" customWidth="1" min="16" max="16"/>
    <col width="10" customWidth="1" min="17" max="17"/>
    <col width="10" customWidth="1" min="18" max="18"/>
    <col width="12" customWidth="1" min="19" max="19"/>
    <col width="14" customWidth="1" min="20" max="20"/>
    <col width="10" customWidth="1" min="21" max="21"/>
    <col width="10" customWidth="1" min="22" max="22"/>
    <col width="10" customWidth="1" min="23" max="23"/>
    <col width="10" customWidth="1" min="24" max="24"/>
    <col width="12" customWidth="1" min="25" max="25"/>
    <col width="14" customWidth="1" min="26" max="26"/>
  </cols>
  <sheetData>
    <row r="1" ht="24" customHeight="1">
      <c r="A1" s="1" t="inlineStr">
        <is>
          <t>Aggregate Delphi Round 1 Content Validation — 72 Indicators</t>
        </is>
      </c>
    </row>
    <row r="2">
      <c r="A2" s="2" t="inlineStr">
        <is>
          <t>Aggregate positive-category counts only. Positive = rating 3 or 4. Exact 3-versus-4 responses are not reconstructed; no expert identifiers are included.</t>
        </is>
      </c>
    </row>
    <row r="4" ht="32" customHeight="1">
      <c r="A4" s="3" t="inlineStr">
        <is>
          <t>Indicator_ID</t>
        </is>
      </c>
      <c r="B4" s="3" t="inlineStr">
        <is>
          <t>Domain</t>
        </is>
      </c>
      <c r="C4" s="3" t="inlineStr">
        <is>
          <t>Class</t>
        </is>
      </c>
      <c r="D4" s="3" t="inlineStr">
        <is>
          <t>Eligible_N</t>
        </is>
      </c>
      <c r="E4" s="3" t="inlineStr">
        <is>
          <t>Rel_Positive</t>
        </is>
      </c>
      <c r="F4" s="3" t="inlineStr">
        <is>
          <t>I-CVI_Rel</t>
        </is>
      </c>
      <c r="G4" s="3" t="inlineStr">
        <is>
          <t>Pc_Rel</t>
        </is>
      </c>
      <c r="H4" s="3" t="inlineStr">
        <is>
          <t>Kappa_Rel</t>
        </is>
      </c>
      <c r="I4" s="3" t="inlineStr">
        <is>
          <t>Clar_Positive</t>
        </is>
      </c>
      <c r="J4" s="3" t="inlineStr">
        <is>
          <t>I-CVI_Clar</t>
        </is>
      </c>
      <c r="K4" s="3" t="inlineStr">
        <is>
          <t>Pc_Clar</t>
        </is>
      </c>
      <c r="L4" s="3" t="inlineStr">
        <is>
          <t>Kappa_Clar</t>
        </is>
      </c>
      <c r="M4" s="3" t="inlineStr">
        <is>
          <t>Meas_Positive</t>
        </is>
      </c>
      <c r="N4" s="3" t="inlineStr">
        <is>
          <t>I-CVI_Meas</t>
        </is>
      </c>
      <c r="O4" s="3" t="inlineStr">
        <is>
          <t>Pc_Meas</t>
        </is>
      </c>
      <c r="P4" s="3" t="inlineStr">
        <is>
          <t>Kappa_Meas</t>
        </is>
      </c>
      <c r="Q4" s="3" t="inlineStr">
        <is>
          <t>Gate_Yes</t>
        </is>
      </c>
      <c r="R4" s="3" t="inlineStr">
        <is>
          <t>Gate_No</t>
        </is>
      </c>
      <c r="S4" s="3" t="inlineStr">
        <is>
          <t>Gate_Unsure</t>
        </is>
      </c>
      <c r="T4" s="3" t="inlineStr">
        <is>
          <t>Gate_Class_Agr</t>
        </is>
      </c>
      <c r="U4" s="3" t="inlineStr">
        <is>
          <t>Keep</t>
        </is>
      </c>
      <c r="V4" s="3" t="inlineStr">
        <is>
          <t>Modify</t>
        </is>
      </c>
      <c r="W4" s="3" t="inlineStr">
        <is>
          <t>Merge</t>
        </is>
      </c>
      <c r="X4" s="3" t="inlineStr">
        <is>
          <t>Delete</t>
        </is>
      </c>
      <c r="Y4" s="3" t="inlineStr">
        <is>
          <t>Change_Prop</t>
        </is>
      </c>
      <c r="Z4" s="3" t="inlineStr">
        <is>
          <t>R2_Required</t>
        </is>
      </c>
    </row>
    <row r="5">
      <c r="A5" s="6" t="inlineStr">
        <is>
          <t>V2-REG-01</t>
        </is>
      </c>
      <c r="B5" s="6" t="inlineStr">
        <is>
          <t>Regulatory legitimacy</t>
        </is>
      </c>
      <c r="C5" s="6" t="inlineStr">
        <is>
          <t>Critical Gate</t>
        </is>
      </c>
      <c r="D5" s="6" t="n">
        <v>3</v>
      </c>
      <c r="E5" s="6" t="n">
        <v>3</v>
      </c>
      <c r="F5" s="12">
        <f>IF(D5&gt;0,E5/D5,"")</f>
        <v/>
      </c>
      <c r="G5" s="12">
        <f>IF(D5&gt;0,COMBIN(D5,E5)*0.5^D5,"")</f>
        <v/>
      </c>
      <c r="H5" s="12">
        <f>IF(F5="","",IF(1-G5=0,"",(F5-G5)/(1-G5)))</f>
        <v/>
      </c>
      <c r="I5" s="6" t="n">
        <v>3</v>
      </c>
      <c r="J5" s="12">
        <f>IF(D5&gt;0,I5/D5,"")</f>
        <v/>
      </c>
      <c r="K5" s="12">
        <f>IF(D5&gt;0,COMBIN(D5,I5)*0.5^D5,"")</f>
        <v/>
      </c>
      <c r="L5" s="12">
        <f>IF(J5="","",IF(1-K5=0,"",(J5-K5)/(1-K5)))</f>
        <v/>
      </c>
      <c r="M5" s="6" t="n">
        <v>3</v>
      </c>
      <c r="N5" s="12">
        <f>IF(D5&gt;0,M5/D5,"")</f>
        <v/>
      </c>
      <c r="O5" s="12">
        <f>IF(D5&gt;0,COMBIN(D5,M5)*0.5^D5,"")</f>
        <v/>
      </c>
      <c r="P5" s="12">
        <f>IF(N5="","",IF(1-O5=0,"",(N5-O5)/(1-O5)))</f>
        <v/>
      </c>
      <c r="Q5" s="6" t="n">
        <v>3</v>
      </c>
      <c r="R5" s="6" t="n">
        <v>0</v>
      </c>
      <c r="S5" s="6" t="n">
        <v>0</v>
      </c>
      <c r="T5" s="12">
        <f>IF(D5&gt;0,IF(C5="Critical Gate",Q5/D5,R5/D5),"")</f>
        <v/>
      </c>
      <c r="U5" s="6" t="n">
        <v>3</v>
      </c>
      <c r="V5" s="6" t="n">
        <v>0</v>
      </c>
      <c r="W5" s="6" t="n">
        <v>0</v>
      </c>
      <c r="X5" s="6" t="n">
        <v>0</v>
      </c>
      <c r="Y5" s="12">
        <f>IF(D5&gt;0,SUM(V5:X5)/D5,"")</f>
        <v/>
      </c>
      <c r="Z5" s="7">
        <f>IF(AND(F5=1,J5=1,N5=1,H5=1,L5=1,P5=1,T5=1,U5=D5,Y5=0),"No","Yes")</f>
        <v/>
      </c>
    </row>
    <row r="6">
      <c r="A6" s="6" t="inlineStr">
        <is>
          <t>V2-REG-02</t>
        </is>
      </c>
      <c r="B6" s="6" t="inlineStr">
        <is>
          <t>Regulatory legitimacy</t>
        </is>
      </c>
      <c r="C6" s="6" t="inlineStr">
        <is>
          <t>Mandatory</t>
        </is>
      </c>
      <c r="D6" s="6" t="n">
        <v>3</v>
      </c>
      <c r="E6" s="6" t="n">
        <v>3</v>
      </c>
      <c r="F6" s="12">
        <f>IF(D6&gt;0,E6/D6,"")</f>
        <v/>
      </c>
      <c r="G6" s="12">
        <f>IF(D6&gt;0,COMBIN(D6,E6)*0.5^D6,"")</f>
        <v/>
      </c>
      <c r="H6" s="12">
        <f>IF(F6="","",IF(1-G6=0,"",(F6-G6)/(1-G6)))</f>
        <v/>
      </c>
      <c r="I6" s="6" t="n">
        <v>3</v>
      </c>
      <c r="J6" s="12">
        <f>IF(D6&gt;0,I6/D6,"")</f>
        <v/>
      </c>
      <c r="K6" s="12">
        <f>IF(D6&gt;0,COMBIN(D6,I6)*0.5^D6,"")</f>
        <v/>
      </c>
      <c r="L6" s="12">
        <f>IF(J6="","",IF(1-K6=0,"",(J6-K6)/(1-K6)))</f>
        <v/>
      </c>
      <c r="M6" s="6" t="n">
        <v>3</v>
      </c>
      <c r="N6" s="12">
        <f>IF(D6&gt;0,M6/D6,"")</f>
        <v/>
      </c>
      <c r="O6" s="12">
        <f>IF(D6&gt;0,COMBIN(D6,M6)*0.5^D6,"")</f>
        <v/>
      </c>
      <c r="P6" s="12">
        <f>IF(N6="","",IF(1-O6=0,"",(N6-O6)/(1-O6)))</f>
        <v/>
      </c>
      <c r="Q6" s="6" t="n">
        <v>0</v>
      </c>
      <c r="R6" s="6" t="n">
        <v>3</v>
      </c>
      <c r="S6" s="6" t="n">
        <v>0</v>
      </c>
      <c r="T6" s="12">
        <f>IF(D6&gt;0,IF(C6="Critical Gate",Q6/D6,R6/D6),"")</f>
        <v/>
      </c>
      <c r="U6" s="6" t="n">
        <v>3</v>
      </c>
      <c r="V6" s="6" t="n">
        <v>0</v>
      </c>
      <c r="W6" s="6" t="n">
        <v>0</v>
      </c>
      <c r="X6" s="6" t="n">
        <v>0</v>
      </c>
      <c r="Y6" s="12">
        <f>IF(D6&gt;0,SUM(V6:X6)/D6,"")</f>
        <v/>
      </c>
      <c r="Z6" s="7">
        <f>IF(AND(F6=1,J6=1,N6=1,H6=1,L6=1,P6=1,T6=1,U6=D6,Y6=0),"No","Yes")</f>
        <v/>
      </c>
    </row>
    <row r="7">
      <c r="A7" s="6" t="inlineStr">
        <is>
          <t>V2-REG-03</t>
        </is>
      </c>
      <c r="B7" s="6" t="inlineStr">
        <is>
          <t>Regulatory legitimacy</t>
        </is>
      </c>
      <c r="C7" s="6" t="inlineStr">
        <is>
          <t>Mandatory</t>
        </is>
      </c>
      <c r="D7" s="6" t="n">
        <v>3</v>
      </c>
      <c r="E7" s="6" t="n">
        <v>3</v>
      </c>
      <c r="F7" s="12">
        <f>IF(D7&gt;0,E7/D7,"")</f>
        <v/>
      </c>
      <c r="G7" s="12">
        <f>IF(D7&gt;0,COMBIN(D7,E7)*0.5^D7,"")</f>
        <v/>
      </c>
      <c r="H7" s="12">
        <f>IF(F7="","",IF(1-G7=0,"",(F7-G7)/(1-G7)))</f>
        <v/>
      </c>
      <c r="I7" s="6" t="n">
        <v>3</v>
      </c>
      <c r="J7" s="12">
        <f>IF(D7&gt;0,I7/D7,"")</f>
        <v/>
      </c>
      <c r="K7" s="12">
        <f>IF(D7&gt;0,COMBIN(D7,I7)*0.5^D7,"")</f>
        <v/>
      </c>
      <c r="L7" s="12">
        <f>IF(J7="","",IF(1-K7=0,"",(J7-K7)/(1-K7)))</f>
        <v/>
      </c>
      <c r="M7" s="6" t="n">
        <v>3</v>
      </c>
      <c r="N7" s="12">
        <f>IF(D7&gt;0,M7/D7,"")</f>
        <v/>
      </c>
      <c r="O7" s="12">
        <f>IF(D7&gt;0,COMBIN(D7,M7)*0.5^D7,"")</f>
        <v/>
      </c>
      <c r="P7" s="12">
        <f>IF(N7="","",IF(1-O7=0,"",(N7-O7)/(1-O7)))</f>
        <v/>
      </c>
      <c r="Q7" s="6" t="n">
        <v>0</v>
      </c>
      <c r="R7" s="6" t="n">
        <v>3</v>
      </c>
      <c r="S7" s="6" t="n">
        <v>0</v>
      </c>
      <c r="T7" s="12">
        <f>IF(D7&gt;0,IF(C7="Critical Gate",Q7/D7,R7/D7),"")</f>
        <v/>
      </c>
      <c r="U7" s="6" t="n">
        <v>3</v>
      </c>
      <c r="V7" s="6" t="n">
        <v>0</v>
      </c>
      <c r="W7" s="6" t="n">
        <v>0</v>
      </c>
      <c r="X7" s="6" t="n">
        <v>0</v>
      </c>
      <c r="Y7" s="12">
        <f>IF(D7&gt;0,SUM(V7:X7)/D7,"")</f>
        <v/>
      </c>
      <c r="Z7" s="7">
        <f>IF(AND(F7=1,J7=1,N7=1,H7=1,L7=1,P7=1,T7=1,U7=D7,Y7=0),"No","Yes")</f>
        <v/>
      </c>
    </row>
    <row r="8">
      <c r="A8" s="6" t="inlineStr">
        <is>
          <t>V2-REG-04</t>
        </is>
      </c>
      <c r="B8" s="6" t="inlineStr">
        <is>
          <t>Regulatory legitimacy</t>
        </is>
      </c>
      <c r="C8" s="6" t="inlineStr">
        <is>
          <t>Mandatory</t>
        </is>
      </c>
      <c r="D8" s="6" t="n">
        <v>3</v>
      </c>
      <c r="E8" s="6" t="n">
        <v>3</v>
      </c>
      <c r="F8" s="12">
        <f>IF(D8&gt;0,E8/D8,"")</f>
        <v/>
      </c>
      <c r="G8" s="12">
        <f>IF(D8&gt;0,COMBIN(D8,E8)*0.5^D8,"")</f>
        <v/>
      </c>
      <c r="H8" s="12">
        <f>IF(F8="","",IF(1-G8=0,"",(F8-G8)/(1-G8)))</f>
        <v/>
      </c>
      <c r="I8" s="6" t="n">
        <v>3</v>
      </c>
      <c r="J8" s="12">
        <f>IF(D8&gt;0,I8/D8,"")</f>
        <v/>
      </c>
      <c r="K8" s="12">
        <f>IF(D8&gt;0,COMBIN(D8,I8)*0.5^D8,"")</f>
        <v/>
      </c>
      <c r="L8" s="12">
        <f>IF(J8="","",IF(1-K8=0,"",(J8-K8)/(1-K8)))</f>
        <v/>
      </c>
      <c r="M8" s="6" t="n">
        <v>3</v>
      </c>
      <c r="N8" s="12">
        <f>IF(D8&gt;0,M8/D8,"")</f>
        <v/>
      </c>
      <c r="O8" s="12">
        <f>IF(D8&gt;0,COMBIN(D8,M8)*0.5^D8,"")</f>
        <v/>
      </c>
      <c r="P8" s="12">
        <f>IF(N8="","",IF(1-O8=0,"",(N8-O8)/(1-O8)))</f>
        <v/>
      </c>
      <c r="Q8" s="6" t="n">
        <v>0</v>
      </c>
      <c r="R8" s="6" t="n">
        <v>3</v>
      </c>
      <c r="S8" s="6" t="n">
        <v>0</v>
      </c>
      <c r="T8" s="12">
        <f>IF(D8&gt;0,IF(C8="Critical Gate",Q8/D8,R8/D8),"")</f>
        <v/>
      </c>
      <c r="U8" s="6" t="n">
        <v>3</v>
      </c>
      <c r="V8" s="6" t="n">
        <v>0</v>
      </c>
      <c r="W8" s="6" t="n">
        <v>0</v>
      </c>
      <c r="X8" s="6" t="n">
        <v>0</v>
      </c>
      <c r="Y8" s="12">
        <f>IF(D8&gt;0,SUM(V8:X8)/D8,"")</f>
        <v/>
      </c>
      <c r="Z8" s="7">
        <f>IF(AND(F8=1,J8=1,N8=1,H8=1,L8=1,P8=1,T8=1,U8=D8,Y8=0),"No","Yes")</f>
        <v/>
      </c>
    </row>
    <row r="9">
      <c r="A9" s="6" t="inlineStr">
        <is>
          <t>V2-SIT-01</t>
        </is>
      </c>
      <c r="B9" s="6" t="inlineStr">
        <is>
          <t>Site &amp; regulatory safety</t>
        </is>
      </c>
      <c r="C9" s="6" t="inlineStr">
        <is>
          <t>Critical Gate</t>
        </is>
      </c>
      <c r="D9" s="6" t="n">
        <v>4</v>
      </c>
      <c r="E9" s="6" t="n">
        <v>4</v>
      </c>
      <c r="F9" s="12">
        <f>IF(D9&gt;0,E9/D9,"")</f>
        <v/>
      </c>
      <c r="G9" s="12">
        <f>IF(D9&gt;0,COMBIN(D9,E9)*0.5^D9,"")</f>
        <v/>
      </c>
      <c r="H9" s="12">
        <f>IF(F9="","",IF(1-G9=0,"",(F9-G9)/(1-G9)))</f>
        <v/>
      </c>
      <c r="I9" s="6" t="n">
        <v>4</v>
      </c>
      <c r="J9" s="12">
        <f>IF(D9&gt;0,I9/D9,"")</f>
        <v/>
      </c>
      <c r="K9" s="12">
        <f>IF(D9&gt;0,COMBIN(D9,I9)*0.5^D9,"")</f>
        <v/>
      </c>
      <c r="L9" s="12">
        <f>IF(J9="","",IF(1-K9=0,"",(J9-K9)/(1-K9)))</f>
        <v/>
      </c>
      <c r="M9" s="6" t="n">
        <v>4</v>
      </c>
      <c r="N9" s="12">
        <f>IF(D9&gt;0,M9/D9,"")</f>
        <v/>
      </c>
      <c r="O9" s="12">
        <f>IF(D9&gt;0,COMBIN(D9,M9)*0.5^D9,"")</f>
        <v/>
      </c>
      <c r="P9" s="12">
        <f>IF(N9="","",IF(1-O9=0,"",(N9-O9)/(1-O9)))</f>
        <v/>
      </c>
      <c r="Q9" s="6" t="n">
        <v>4</v>
      </c>
      <c r="R9" s="6" t="n">
        <v>0</v>
      </c>
      <c r="S9" s="6" t="n">
        <v>0</v>
      </c>
      <c r="T9" s="12">
        <f>IF(D9&gt;0,IF(C9="Critical Gate",Q9/D9,R9/D9),"")</f>
        <v/>
      </c>
      <c r="U9" s="6" t="n">
        <v>4</v>
      </c>
      <c r="V9" s="6" t="n">
        <v>0</v>
      </c>
      <c r="W9" s="6" t="n">
        <v>0</v>
      </c>
      <c r="X9" s="6" t="n">
        <v>0</v>
      </c>
      <c r="Y9" s="12">
        <f>IF(D9&gt;0,SUM(V9:X9)/D9,"")</f>
        <v/>
      </c>
      <c r="Z9" s="7">
        <f>IF(AND(F9=1,J9=1,N9=1,H9=1,L9=1,P9=1,T9=1,U9=D9,Y9=0),"No","Yes")</f>
        <v/>
      </c>
    </row>
    <row r="10">
      <c r="A10" s="6" t="inlineStr">
        <is>
          <t>V2-SIT-02</t>
        </is>
      </c>
      <c r="B10" s="6" t="inlineStr">
        <is>
          <t>Site &amp; access performance</t>
        </is>
      </c>
      <c r="C10" s="6" t="inlineStr">
        <is>
          <t>Critical Gate</t>
        </is>
      </c>
      <c r="D10" s="6" t="n">
        <v>4</v>
      </c>
      <c r="E10" s="6" t="n">
        <v>4</v>
      </c>
      <c r="F10" s="12">
        <f>IF(D10&gt;0,E10/D10,"")</f>
        <v/>
      </c>
      <c r="G10" s="12">
        <f>IF(D10&gt;0,COMBIN(D10,E10)*0.5^D10,"")</f>
        <v/>
      </c>
      <c r="H10" s="12">
        <f>IF(F10="","",IF(1-G10=0,"",(F10-G10)/(1-G10)))</f>
        <v/>
      </c>
      <c r="I10" s="6" t="n">
        <v>4</v>
      </c>
      <c r="J10" s="12">
        <f>IF(D10&gt;0,I10/D10,"")</f>
        <v/>
      </c>
      <c r="K10" s="12">
        <f>IF(D10&gt;0,COMBIN(D10,I10)*0.5^D10,"")</f>
        <v/>
      </c>
      <c r="L10" s="12">
        <f>IF(J10="","",IF(1-K10=0,"",(J10-K10)/(1-K10)))</f>
        <v/>
      </c>
      <c r="M10" s="6" t="n">
        <v>4</v>
      </c>
      <c r="N10" s="12">
        <f>IF(D10&gt;0,M10/D10,"")</f>
        <v/>
      </c>
      <c r="O10" s="12">
        <f>IF(D10&gt;0,COMBIN(D10,M10)*0.5^D10,"")</f>
        <v/>
      </c>
      <c r="P10" s="12">
        <f>IF(N10="","",IF(1-O10=0,"",(N10-O10)/(1-O10)))</f>
        <v/>
      </c>
      <c r="Q10" s="6" t="n">
        <v>4</v>
      </c>
      <c r="R10" s="6" t="n">
        <v>0</v>
      </c>
      <c r="S10" s="6" t="n">
        <v>0</v>
      </c>
      <c r="T10" s="12">
        <f>IF(D10&gt;0,IF(C10="Critical Gate",Q10/D10,R10/D10),"")</f>
        <v/>
      </c>
      <c r="U10" s="6" t="n">
        <v>4</v>
      </c>
      <c r="V10" s="6" t="n">
        <v>0</v>
      </c>
      <c r="W10" s="6" t="n">
        <v>0</v>
      </c>
      <c r="X10" s="6" t="n">
        <v>0</v>
      </c>
      <c r="Y10" s="12">
        <f>IF(D10&gt;0,SUM(V10:X10)/D10,"")</f>
        <v/>
      </c>
      <c r="Z10" s="7">
        <f>IF(AND(F10=1,J10=1,N10=1,H10=1,L10=1,P10=1,T10=1,U10=D10,Y10=0),"No","Yes")</f>
        <v/>
      </c>
    </row>
    <row r="11">
      <c r="A11" s="6" t="inlineStr">
        <is>
          <t>V2-SIT-03</t>
        </is>
      </c>
      <c r="B11" s="6" t="inlineStr">
        <is>
          <t>Site &amp; infrastructure</t>
        </is>
      </c>
      <c r="C11" s="6" t="inlineStr">
        <is>
          <t>Critical Gate</t>
        </is>
      </c>
      <c r="D11" s="6" t="n">
        <v>5</v>
      </c>
      <c r="E11" s="6" t="n">
        <v>5</v>
      </c>
      <c r="F11" s="12">
        <f>IF(D11&gt;0,E11/D11,"")</f>
        <v/>
      </c>
      <c r="G11" s="12">
        <f>IF(D11&gt;0,COMBIN(D11,E11)*0.5^D11,"")</f>
        <v/>
      </c>
      <c r="H11" s="12">
        <f>IF(F11="","",IF(1-G11=0,"",(F11-G11)/(1-G11)))</f>
        <v/>
      </c>
      <c r="I11" s="6" t="n">
        <v>5</v>
      </c>
      <c r="J11" s="12">
        <f>IF(D11&gt;0,I11/D11,"")</f>
        <v/>
      </c>
      <c r="K11" s="12">
        <f>IF(D11&gt;0,COMBIN(D11,I11)*0.5^D11,"")</f>
        <v/>
      </c>
      <c r="L11" s="12">
        <f>IF(J11="","",IF(1-K11=0,"",(J11-K11)/(1-K11)))</f>
        <v/>
      </c>
      <c r="M11" s="6" t="n">
        <v>5</v>
      </c>
      <c r="N11" s="12">
        <f>IF(D11&gt;0,M11/D11,"")</f>
        <v/>
      </c>
      <c r="O11" s="12">
        <f>IF(D11&gt;0,COMBIN(D11,M11)*0.5^D11,"")</f>
        <v/>
      </c>
      <c r="P11" s="12">
        <f>IF(N11="","",IF(1-O11=0,"",(N11-O11)/(1-O11)))</f>
        <v/>
      </c>
      <c r="Q11" s="6" t="n">
        <v>5</v>
      </c>
      <c r="R11" s="6" t="n">
        <v>0</v>
      </c>
      <c r="S11" s="6" t="n">
        <v>0</v>
      </c>
      <c r="T11" s="12">
        <f>IF(D11&gt;0,IF(C11="Critical Gate",Q11/D11,R11/D11),"")</f>
        <v/>
      </c>
      <c r="U11" s="6" t="n">
        <v>5</v>
      </c>
      <c r="V11" s="6" t="n">
        <v>0</v>
      </c>
      <c r="W11" s="6" t="n">
        <v>0</v>
      </c>
      <c r="X11" s="6" t="n">
        <v>0</v>
      </c>
      <c r="Y11" s="12">
        <f>IF(D11&gt;0,SUM(V11:X11)/D11,"")</f>
        <v/>
      </c>
      <c r="Z11" s="7">
        <f>IF(AND(F11=1,J11=1,N11=1,H11=1,L11=1,P11=1,T11=1,U11=D11,Y11=0),"No","Yes")</f>
        <v/>
      </c>
    </row>
    <row r="12">
      <c r="A12" s="6" t="inlineStr">
        <is>
          <t>V2-SIT-04</t>
        </is>
      </c>
      <c r="B12" s="6" t="inlineStr">
        <is>
          <t>Site &amp; climate performance</t>
        </is>
      </c>
      <c r="C12" s="6" t="inlineStr">
        <is>
          <t>Performance</t>
        </is>
      </c>
      <c r="D12" s="6" t="n">
        <v>4</v>
      </c>
      <c r="E12" s="6" t="n">
        <v>4</v>
      </c>
      <c r="F12" s="12">
        <f>IF(D12&gt;0,E12/D12,"")</f>
        <v/>
      </c>
      <c r="G12" s="12">
        <f>IF(D12&gt;0,COMBIN(D12,E12)*0.5^D12,"")</f>
        <v/>
      </c>
      <c r="H12" s="12">
        <f>IF(F12="","",IF(1-G12=0,"",(F12-G12)/(1-G12)))</f>
        <v/>
      </c>
      <c r="I12" s="6" t="n">
        <v>4</v>
      </c>
      <c r="J12" s="12">
        <f>IF(D12&gt;0,I12/D12,"")</f>
        <v/>
      </c>
      <c r="K12" s="12">
        <f>IF(D12&gt;0,COMBIN(D12,I12)*0.5^D12,"")</f>
        <v/>
      </c>
      <c r="L12" s="12">
        <f>IF(J12="","",IF(1-K12=0,"",(J12-K12)/(1-K12)))</f>
        <v/>
      </c>
      <c r="M12" s="6" t="n">
        <v>4</v>
      </c>
      <c r="N12" s="12">
        <f>IF(D12&gt;0,M12/D12,"")</f>
        <v/>
      </c>
      <c r="O12" s="12">
        <f>IF(D12&gt;0,COMBIN(D12,M12)*0.5^D12,"")</f>
        <v/>
      </c>
      <c r="P12" s="12">
        <f>IF(N12="","",IF(1-O12=0,"",(N12-O12)/(1-O12)))</f>
        <v/>
      </c>
      <c r="Q12" s="6" t="n">
        <v>0</v>
      </c>
      <c r="R12" s="6" t="n">
        <v>4</v>
      </c>
      <c r="S12" s="6" t="n">
        <v>0</v>
      </c>
      <c r="T12" s="12">
        <f>IF(D12&gt;0,IF(C12="Critical Gate",Q12/D12,R12/D12),"")</f>
        <v/>
      </c>
      <c r="U12" s="6" t="n">
        <v>4</v>
      </c>
      <c r="V12" s="6" t="n">
        <v>0</v>
      </c>
      <c r="W12" s="6" t="n">
        <v>0</v>
      </c>
      <c r="X12" s="6" t="n">
        <v>0</v>
      </c>
      <c r="Y12" s="12">
        <f>IF(D12&gt;0,SUM(V12:X12)/D12,"")</f>
        <v/>
      </c>
      <c r="Z12" s="7">
        <f>IF(AND(F12=1,J12=1,N12=1,H12=1,L12=1,P12=1,T12=1,U12=D12,Y12=0),"No","Yes")</f>
        <v/>
      </c>
    </row>
    <row r="13">
      <c r="A13" s="6" t="inlineStr">
        <is>
          <t>V2-SIT-05</t>
        </is>
      </c>
      <c r="B13" s="6" t="inlineStr">
        <is>
          <t>Site &amp; access performance</t>
        </is>
      </c>
      <c r="C13" s="6" t="inlineStr">
        <is>
          <t>Performance</t>
        </is>
      </c>
      <c r="D13" s="6" t="n">
        <v>4</v>
      </c>
      <c r="E13" s="6" t="n">
        <v>4</v>
      </c>
      <c r="F13" s="12">
        <f>IF(D13&gt;0,E13/D13,"")</f>
        <v/>
      </c>
      <c r="G13" s="12">
        <f>IF(D13&gt;0,COMBIN(D13,E13)*0.5^D13,"")</f>
        <v/>
      </c>
      <c r="H13" s="12">
        <f>IF(F13="","",IF(1-G13=0,"",(F13-G13)/(1-G13)))</f>
        <v/>
      </c>
      <c r="I13" s="6" t="n">
        <v>4</v>
      </c>
      <c r="J13" s="12">
        <f>IF(D13&gt;0,I13/D13,"")</f>
        <v/>
      </c>
      <c r="K13" s="12">
        <f>IF(D13&gt;0,COMBIN(D13,I13)*0.5^D13,"")</f>
        <v/>
      </c>
      <c r="L13" s="12">
        <f>IF(J13="","",IF(1-K13=0,"",(J13-K13)/(1-K13)))</f>
        <v/>
      </c>
      <c r="M13" s="6" t="n">
        <v>4</v>
      </c>
      <c r="N13" s="12">
        <f>IF(D13&gt;0,M13/D13,"")</f>
        <v/>
      </c>
      <c r="O13" s="12">
        <f>IF(D13&gt;0,COMBIN(D13,M13)*0.5^D13,"")</f>
        <v/>
      </c>
      <c r="P13" s="12">
        <f>IF(N13="","",IF(1-O13=0,"",(N13-O13)/(1-O13)))</f>
        <v/>
      </c>
      <c r="Q13" s="6" t="n">
        <v>0</v>
      </c>
      <c r="R13" s="6" t="n">
        <v>4</v>
      </c>
      <c r="S13" s="6" t="n">
        <v>0</v>
      </c>
      <c r="T13" s="12">
        <f>IF(D13&gt;0,IF(C13="Critical Gate",Q13/D13,R13/D13),"")</f>
        <v/>
      </c>
      <c r="U13" s="6" t="n">
        <v>4</v>
      </c>
      <c r="V13" s="6" t="n">
        <v>0</v>
      </c>
      <c r="W13" s="6" t="n">
        <v>0</v>
      </c>
      <c r="X13" s="6" t="n">
        <v>0</v>
      </c>
      <c r="Y13" s="12">
        <f>IF(D13&gt;0,SUM(V13:X13)/D13,"")</f>
        <v/>
      </c>
      <c r="Z13" s="7">
        <f>IF(AND(F13=1,J13=1,N13=1,H13=1,L13=1,P13=1,T13=1,U13=D13,Y13=0),"No","Yes")</f>
        <v/>
      </c>
    </row>
    <row r="14">
      <c r="A14" s="6" t="inlineStr">
        <is>
          <t>V2-SPA-01</t>
        </is>
      </c>
      <c r="B14" s="6" t="inlineStr">
        <is>
          <t>Spatial &amp; future adaptability</t>
        </is>
      </c>
      <c r="C14" s="6" t="inlineStr">
        <is>
          <t>Performance</t>
        </is>
      </c>
      <c r="D14" s="6" t="n">
        <v>4</v>
      </c>
      <c r="E14" s="6" t="n">
        <v>4</v>
      </c>
      <c r="F14" s="12">
        <f>IF(D14&gt;0,E14/D14,"")</f>
        <v/>
      </c>
      <c r="G14" s="12">
        <f>IF(D14&gt;0,COMBIN(D14,E14)*0.5^D14,"")</f>
        <v/>
      </c>
      <c r="H14" s="12">
        <f>IF(F14="","",IF(1-G14=0,"",(F14-G14)/(1-G14)))</f>
        <v/>
      </c>
      <c r="I14" s="6" t="n">
        <v>4</v>
      </c>
      <c r="J14" s="12">
        <f>IF(D14&gt;0,I14/D14,"")</f>
        <v/>
      </c>
      <c r="K14" s="12">
        <f>IF(D14&gt;0,COMBIN(D14,I14)*0.5^D14,"")</f>
        <v/>
      </c>
      <c r="L14" s="12">
        <f>IF(J14="","",IF(1-K14=0,"",(J14-K14)/(1-K14)))</f>
        <v/>
      </c>
      <c r="M14" s="6" t="n">
        <v>4</v>
      </c>
      <c r="N14" s="12">
        <f>IF(D14&gt;0,M14/D14,"")</f>
        <v/>
      </c>
      <c r="O14" s="12">
        <f>IF(D14&gt;0,COMBIN(D14,M14)*0.5^D14,"")</f>
        <v/>
      </c>
      <c r="P14" s="12">
        <f>IF(N14="","",IF(1-O14=0,"",(N14-O14)/(1-O14)))</f>
        <v/>
      </c>
      <c r="Q14" s="6" t="n">
        <v>0</v>
      </c>
      <c r="R14" s="6" t="n">
        <v>4</v>
      </c>
      <c r="S14" s="6" t="n">
        <v>0</v>
      </c>
      <c r="T14" s="12">
        <f>IF(D14&gt;0,IF(C14="Critical Gate",Q14/D14,R14/D14),"")</f>
        <v/>
      </c>
      <c r="U14" s="6" t="n">
        <v>4</v>
      </c>
      <c r="V14" s="6" t="n">
        <v>0</v>
      </c>
      <c r="W14" s="6" t="n">
        <v>0</v>
      </c>
      <c r="X14" s="6" t="n">
        <v>0</v>
      </c>
      <c r="Y14" s="12">
        <f>IF(D14&gt;0,SUM(V14:X14)/D14,"")</f>
        <v/>
      </c>
      <c r="Z14" s="7">
        <f>IF(AND(F14=1,J14=1,N14=1,H14=1,L14=1,P14=1,T14=1,U14=D14,Y14=0),"No","Yes")</f>
        <v/>
      </c>
    </row>
    <row r="15">
      <c r="A15" s="6" t="inlineStr">
        <is>
          <t>V2-SPA-02</t>
        </is>
      </c>
      <c r="B15" s="6" t="inlineStr">
        <is>
          <t>Spatial &amp; future adaptability</t>
        </is>
      </c>
      <c r="C15" s="6" t="inlineStr">
        <is>
          <t>Performance</t>
        </is>
      </c>
      <c r="D15" s="6" t="n">
        <v>3</v>
      </c>
      <c r="E15" s="6" t="n">
        <v>3</v>
      </c>
      <c r="F15" s="12">
        <f>IF(D15&gt;0,E15/D15,"")</f>
        <v/>
      </c>
      <c r="G15" s="12">
        <f>IF(D15&gt;0,COMBIN(D15,E15)*0.5^D15,"")</f>
        <v/>
      </c>
      <c r="H15" s="12">
        <f>IF(F15="","",IF(1-G15=0,"",(F15-G15)/(1-G15)))</f>
        <v/>
      </c>
      <c r="I15" s="6" t="n">
        <v>3</v>
      </c>
      <c r="J15" s="12">
        <f>IF(D15&gt;0,I15/D15,"")</f>
        <v/>
      </c>
      <c r="K15" s="12">
        <f>IF(D15&gt;0,COMBIN(D15,I15)*0.5^D15,"")</f>
        <v/>
      </c>
      <c r="L15" s="12">
        <f>IF(J15="","",IF(1-K15=0,"",(J15-K15)/(1-K15)))</f>
        <v/>
      </c>
      <c r="M15" s="6" t="n">
        <v>3</v>
      </c>
      <c r="N15" s="12">
        <f>IF(D15&gt;0,M15/D15,"")</f>
        <v/>
      </c>
      <c r="O15" s="12">
        <f>IF(D15&gt;0,COMBIN(D15,M15)*0.5^D15,"")</f>
        <v/>
      </c>
      <c r="P15" s="12">
        <f>IF(N15="","",IF(1-O15=0,"",(N15-O15)/(1-O15)))</f>
        <v/>
      </c>
      <c r="Q15" s="6" t="n">
        <v>0</v>
      </c>
      <c r="R15" s="6" t="n">
        <v>3</v>
      </c>
      <c r="S15" s="6" t="n">
        <v>0</v>
      </c>
      <c r="T15" s="12">
        <f>IF(D15&gt;0,IF(C15="Critical Gate",Q15/D15,R15/D15),"")</f>
        <v/>
      </c>
      <c r="U15" s="6" t="n">
        <v>3</v>
      </c>
      <c r="V15" s="6" t="n">
        <v>0</v>
      </c>
      <c r="W15" s="6" t="n">
        <v>0</v>
      </c>
      <c r="X15" s="6" t="n">
        <v>0</v>
      </c>
      <c r="Y15" s="12">
        <f>IF(D15&gt;0,SUM(V15:X15)/D15,"")</f>
        <v/>
      </c>
      <c r="Z15" s="7">
        <f>IF(AND(F15=1,J15=1,N15=1,H15=1,L15=1,P15=1,T15=1,U15=D15,Y15=0),"No","Yes")</f>
        <v/>
      </c>
    </row>
    <row r="16">
      <c r="A16" s="6" t="inlineStr">
        <is>
          <t>V2-SPA-03</t>
        </is>
      </c>
      <c r="B16" s="6" t="inlineStr">
        <is>
          <t>Spatial &amp; technical adaptability</t>
        </is>
      </c>
      <c r="C16" s="6" t="inlineStr">
        <is>
          <t>Performance</t>
        </is>
      </c>
      <c r="D16" s="6" t="n">
        <v>5</v>
      </c>
      <c r="E16" s="6" t="n">
        <v>5</v>
      </c>
      <c r="F16" s="12">
        <f>IF(D16&gt;0,E16/D16,"")</f>
        <v/>
      </c>
      <c r="G16" s="12">
        <f>IF(D16&gt;0,COMBIN(D16,E16)*0.5^D16,"")</f>
        <v/>
      </c>
      <c r="H16" s="12">
        <f>IF(F16="","",IF(1-G16=0,"",(F16-G16)/(1-G16)))</f>
        <v/>
      </c>
      <c r="I16" s="6" t="n">
        <v>5</v>
      </c>
      <c r="J16" s="12">
        <f>IF(D16&gt;0,I16/D16,"")</f>
        <v/>
      </c>
      <c r="K16" s="12">
        <f>IF(D16&gt;0,COMBIN(D16,I16)*0.5^D16,"")</f>
        <v/>
      </c>
      <c r="L16" s="12">
        <f>IF(J16="","",IF(1-K16=0,"",(J16-K16)/(1-K16)))</f>
        <v/>
      </c>
      <c r="M16" s="6" t="n">
        <v>5</v>
      </c>
      <c r="N16" s="12">
        <f>IF(D16&gt;0,M16/D16,"")</f>
        <v/>
      </c>
      <c r="O16" s="12">
        <f>IF(D16&gt;0,COMBIN(D16,M16)*0.5^D16,"")</f>
        <v/>
      </c>
      <c r="P16" s="12">
        <f>IF(N16="","",IF(1-O16=0,"",(N16-O16)/(1-O16)))</f>
        <v/>
      </c>
      <c r="Q16" s="6" t="n">
        <v>0</v>
      </c>
      <c r="R16" s="6" t="n">
        <v>5</v>
      </c>
      <c r="S16" s="6" t="n">
        <v>0</v>
      </c>
      <c r="T16" s="12">
        <f>IF(D16&gt;0,IF(C16="Critical Gate",Q16/D16,R16/D16),"")</f>
        <v/>
      </c>
      <c r="U16" s="6" t="n">
        <v>5</v>
      </c>
      <c r="V16" s="6" t="n">
        <v>0</v>
      </c>
      <c r="W16" s="6" t="n">
        <v>0</v>
      </c>
      <c r="X16" s="6" t="n">
        <v>0</v>
      </c>
      <c r="Y16" s="12">
        <f>IF(D16&gt;0,SUM(V16:X16)/D16,"")</f>
        <v/>
      </c>
      <c r="Z16" s="7">
        <f>IF(AND(F16=1,J16=1,N16=1,H16=1,L16=1,P16=1,T16=1,U16=D16,Y16=0),"No","Yes")</f>
        <v/>
      </c>
    </row>
    <row r="17">
      <c r="A17" s="6" t="inlineStr">
        <is>
          <t>V2-CLN-01</t>
        </is>
      </c>
      <c r="B17" s="6" t="inlineStr">
        <is>
          <t>Clinical time-criticality</t>
        </is>
      </c>
      <c r="C17" s="6" t="inlineStr">
        <is>
          <t>Critical Gate</t>
        </is>
      </c>
      <c r="D17" s="6" t="n">
        <v>3</v>
      </c>
      <c r="E17" s="6" t="n">
        <v>3</v>
      </c>
      <c r="F17" s="12">
        <f>IF(D17&gt;0,E17/D17,"")</f>
        <v/>
      </c>
      <c r="G17" s="12">
        <f>IF(D17&gt;0,COMBIN(D17,E17)*0.5^D17,"")</f>
        <v/>
      </c>
      <c r="H17" s="12">
        <f>IF(F17="","",IF(1-G17=0,"",(F17-G17)/(1-G17)))</f>
        <v/>
      </c>
      <c r="I17" s="6" t="n">
        <v>3</v>
      </c>
      <c r="J17" s="12">
        <f>IF(D17&gt;0,I17/D17,"")</f>
        <v/>
      </c>
      <c r="K17" s="12">
        <f>IF(D17&gt;0,COMBIN(D17,I17)*0.5^D17,"")</f>
        <v/>
      </c>
      <c r="L17" s="12">
        <f>IF(J17="","",IF(1-K17=0,"",(J17-K17)/(1-K17)))</f>
        <v/>
      </c>
      <c r="M17" s="6" t="n">
        <v>3</v>
      </c>
      <c r="N17" s="12">
        <f>IF(D17&gt;0,M17/D17,"")</f>
        <v/>
      </c>
      <c r="O17" s="12">
        <f>IF(D17&gt;0,COMBIN(D17,M17)*0.5^D17,"")</f>
        <v/>
      </c>
      <c r="P17" s="12">
        <f>IF(N17="","",IF(1-O17=0,"",(N17-O17)/(1-O17)))</f>
        <v/>
      </c>
      <c r="Q17" s="6" t="n">
        <v>3</v>
      </c>
      <c r="R17" s="6" t="n">
        <v>0</v>
      </c>
      <c r="S17" s="6" t="n">
        <v>0</v>
      </c>
      <c r="T17" s="12">
        <f>IF(D17&gt;0,IF(C17="Critical Gate",Q17/D17,R17/D17),"")</f>
        <v/>
      </c>
      <c r="U17" s="6" t="n">
        <v>3</v>
      </c>
      <c r="V17" s="6" t="n">
        <v>0</v>
      </c>
      <c r="W17" s="6" t="n">
        <v>0</v>
      </c>
      <c r="X17" s="6" t="n">
        <v>0</v>
      </c>
      <c r="Y17" s="12">
        <f>IF(D17&gt;0,SUM(V17:X17)/D17,"")</f>
        <v/>
      </c>
      <c r="Z17" s="7">
        <f>IF(AND(F17=1,J17=1,N17=1,H17=1,L17=1,P17=1,T17=1,U17=D17,Y17=0),"No","Yes")</f>
        <v/>
      </c>
    </row>
    <row r="18">
      <c r="A18" s="6" t="inlineStr">
        <is>
          <t>V2-CLN-02</t>
        </is>
      </c>
      <c r="B18" s="6" t="inlineStr">
        <is>
          <t>Clinical time-criticality</t>
        </is>
      </c>
      <c r="C18" s="6" t="inlineStr">
        <is>
          <t>Mandatory</t>
        </is>
      </c>
      <c r="D18" s="6" t="n">
        <v>3</v>
      </c>
      <c r="E18" s="6" t="n">
        <v>3</v>
      </c>
      <c r="F18" s="12">
        <f>IF(D18&gt;0,E18/D18,"")</f>
        <v/>
      </c>
      <c r="G18" s="12">
        <f>IF(D18&gt;0,COMBIN(D18,E18)*0.5^D18,"")</f>
        <v/>
      </c>
      <c r="H18" s="12">
        <f>IF(F18="","",IF(1-G18=0,"",(F18-G18)/(1-G18)))</f>
        <v/>
      </c>
      <c r="I18" s="6" t="n">
        <v>3</v>
      </c>
      <c r="J18" s="12">
        <f>IF(D18&gt;0,I18/D18,"")</f>
        <v/>
      </c>
      <c r="K18" s="12">
        <f>IF(D18&gt;0,COMBIN(D18,I18)*0.5^D18,"")</f>
        <v/>
      </c>
      <c r="L18" s="12">
        <f>IF(J18="","",IF(1-K18=0,"",(J18-K18)/(1-K18)))</f>
        <v/>
      </c>
      <c r="M18" s="6" t="n">
        <v>3</v>
      </c>
      <c r="N18" s="12">
        <f>IF(D18&gt;0,M18/D18,"")</f>
        <v/>
      </c>
      <c r="O18" s="12">
        <f>IF(D18&gt;0,COMBIN(D18,M18)*0.5^D18,"")</f>
        <v/>
      </c>
      <c r="P18" s="12">
        <f>IF(N18="","",IF(1-O18=0,"",(N18-O18)/(1-O18)))</f>
        <v/>
      </c>
      <c r="Q18" s="6" t="n">
        <v>0</v>
      </c>
      <c r="R18" s="6" t="n">
        <v>3</v>
      </c>
      <c r="S18" s="6" t="n">
        <v>0</v>
      </c>
      <c r="T18" s="12">
        <f>IF(D18&gt;0,IF(C18="Critical Gate",Q18/D18,R18/D18),"")</f>
        <v/>
      </c>
      <c r="U18" s="6" t="n">
        <v>3</v>
      </c>
      <c r="V18" s="6" t="n">
        <v>0</v>
      </c>
      <c r="W18" s="6" t="n">
        <v>0</v>
      </c>
      <c r="X18" s="6" t="n">
        <v>0</v>
      </c>
      <c r="Y18" s="12">
        <f>IF(D18&gt;0,SUM(V18:X18)/D18,"")</f>
        <v/>
      </c>
      <c r="Z18" s="7">
        <f>IF(AND(F18=1,J18=1,N18=1,H18=1,L18=1,P18=1,T18=1,U18=D18,Y18=0),"No","Yes")</f>
        <v/>
      </c>
    </row>
    <row r="19">
      <c r="A19" s="6" t="inlineStr">
        <is>
          <t>V2-CLN-03</t>
        </is>
      </c>
      <c r="B19" s="6" t="inlineStr">
        <is>
          <t>Clinical circulation</t>
        </is>
      </c>
      <c r="C19" s="6" t="inlineStr">
        <is>
          <t>Critical Gate</t>
        </is>
      </c>
      <c r="D19" s="6" t="n">
        <v>4</v>
      </c>
      <c r="E19" s="6" t="n">
        <v>4</v>
      </c>
      <c r="F19" s="12">
        <f>IF(D19&gt;0,E19/D19,"")</f>
        <v/>
      </c>
      <c r="G19" s="12">
        <f>IF(D19&gt;0,COMBIN(D19,E19)*0.5^D19,"")</f>
        <v/>
      </c>
      <c r="H19" s="12">
        <f>IF(F19="","",IF(1-G19=0,"",(F19-G19)/(1-G19)))</f>
        <v/>
      </c>
      <c r="I19" s="6" t="n">
        <v>4</v>
      </c>
      <c r="J19" s="12">
        <f>IF(D19&gt;0,I19/D19,"")</f>
        <v/>
      </c>
      <c r="K19" s="12">
        <f>IF(D19&gt;0,COMBIN(D19,I19)*0.5^D19,"")</f>
        <v/>
      </c>
      <c r="L19" s="12">
        <f>IF(J19="","",IF(1-K19=0,"",(J19-K19)/(1-K19)))</f>
        <v/>
      </c>
      <c r="M19" s="6" t="n">
        <v>4</v>
      </c>
      <c r="N19" s="12">
        <f>IF(D19&gt;0,M19/D19,"")</f>
        <v/>
      </c>
      <c r="O19" s="12">
        <f>IF(D19&gt;0,COMBIN(D19,M19)*0.5^D19,"")</f>
        <v/>
      </c>
      <c r="P19" s="12">
        <f>IF(N19="","",IF(1-O19=0,"",(N19-O19)/(1-O19)))</f>
        <v/>
      </c>
      <c r="Q19" s="6" t="n">
        <v>4</v>
      </c>
      <c r="R19" s="6" t="n">
        <v>0</v>
      </c>
      <c r="S19" s="6" t="n">
        <v>0</v>
      </c>
      <c r="T19" s="12">
        <f>IF(D19&gt;0,IF(C19="Critical Gate",Q19/D19,R19/D19),"")</f>
        <v/>
      </c>
      <c r="U19" s="6" t="n">
        <v>4</v>
      </c>
      <c r="V19" s="6" t="n">
        <v>0</v>
      </c>
      <c r="W19" s="6" t="n">
        <v>0</v>
      </c>
      <c r="X19" s="6" t="n">
        <v>0</v>
      </c>
      <c r="Y19" s="12">
        <f>IF(D19&gt;0,SUM(V19:X19)/D19,"")</f>
        <v/>
      </c>
      <c r="Z19" s="7">
        <f>IF(AND(F19=1,J19=1,N19=1,H19=1,L19=1,P19=1,T19=1,U19=D19,Y19=0),"No","Yes")</f>
        <v/>
      </c>
    </row>
    <row r="20">
      <c r="A20" s="6" t="inlineStr">
        <is>
          <t>V2-CLN-04</t>
        </is>
      </c>
      <c r="B20" s="6" t="inlineStr">
        <is>
          <t>Patient &amp; family-centered care</t>
        </is>
      </c>
      <c r="C20" s="6" t="inlineStr">
        <is>
          <t>Mandatory</t>
        </is>
      </c>
      <c r="D20" s="6" t="n">
        <v>3</v>
      </c>
      <c r="E20" s="6" t="n">
        <v>3</v>
      </c>
      <c r="F20" s="12">
        <f>IF(D20&gt;0,E20/D20,"")</f>
        <v/>
      </c>
      <c r="G20" s="12">
        <f>IF(D20&gt;0,COMBIN(D20,E20)*0.5^D20,"")</f>
        <v/>
      </c>
      <c r="H20" s="12">
        <f>IF(F20="","",IF(1-G20=0,"",(F20-G20)/(1-G20)))</f>
        <v/>
      </c>
      <c r="I20" s="6" t="n">
        <v>3</v>
      </c>
      <c r="J20" s="12">
        <f>IF(D20&gt;0,I20/D20,"")</f>
        <v/>
      </c>
      <c r="K20" s="12">
        <f>IF(D20&gt;0,COMBIN(D20,I20)*0.5^D20,"")</f>
        <v/>
      </c>
      <c r="L20" s="12">
        <f>IF(J20="","",IF(1-K20=0,"",(J20-K20)/(1-K20)))</f>
        <v/>
      </c>
      <c r="M20" s="6" t="n">
        <v>3</v>
      </c>
      <c r="N20" s="12">
        <f>IF(D20&gt;0,M20/D20,"")</f>
        <v/>
      </c>
      <c r="O20" s="12">
        <f>IF(D20&gt;0,COMBIN(D20,M20)*0.5^D20,"")</f>
        <v/>
      </c>
      <c r="P20" s="12">
        <f>IF(N20="","",IF(1-O20=0,"",(N20-O20)/(1-O20)))</f>
        <v/>
      </c>
      <c r="Q20" s="6" t="n">
        <v>0</v>
      </c>
      <c r="R20" s="6" t="n">
        <v>3</v>
      </c>
      <c r="S20" s="6" t="n">
        <v>0</v>
      </c>
      <c r="T20" s="12">
        <f>IF(D20&gt;0,IF(C20="Critical Gate",Q20/D20,R20/D20),"")</f>
        <v/>
      </c>
      <c r="U20" s="6" t="n">
        <v>3</v>
      </c>
      <c r="V20" s="6" t="n">
        <v>0</v>
      </c>
      <c r="W20" s="6" t="n">
        <v>0</v>
      </c>
      <c r="X20" s="6" t="n">
        <v>0</v>
      </c>
      <c r="Y20" s="12">
        <f>IF(D20&gt;0,SUM(V20:X20)/D20,"")</f>
        <v/>
      </c>
      <c r="Z20" s="7">
        <f>IF(AND(F20=1,J20=1,N20=1,H20=1,L20=1,P20=1,T20=1,U20=D20,Y20=0),"No","Yes")</f>
        <v/>
      </c>
    </row>
    <row r="21">
      <c r="A21" s="6" t="inlineStr">
        <is>
          <t>V2-NIC-01</t>
        </is>
      </c>
      <c r="B21" s="6" t="inlineStr">
        <is>
          <t>Women &amp; neonatal clinical environment</t>
        </is>
      </c>
      <c r="C21" s="6" t="inlineStr">
        <is>
          <t>Critical Gate</t>
        </is>
      </c>
      <c r="D21" s="6" t="n">
        <v>4</v>
      </c>
      <c r="E21" s="6" t="n">
        <v>4</v>
      </c>
      <c r="F21" s="12">
        <f>IF(D21&gt;0,E21/D21,"")</f>
        <v/>
      </c>
      <c r="G21" s="12">
        <f>IF(D21&gt;0,COMBIN(D21,E21)*0.5^D21,"")</f>
        <v/>
      </c>
      <c r="H21" s="12">
        <f>IF(F21="","",IF(1-G21=0,"",(F21-G21)/(1-G21)))</f>
        <v/>
      </c>
      <c r="I21" s="6" t="n">
        <v>4</v>
      </c>
      <c r="J21" s="12">
        <f>IF(D21&gt;0,I21/D21,"")</f>
        <v/>
      </c>
      <c r="K21" s="12">
        <f>IF(D21&gt;0,COMBIN(D21,I21)*0.5^D21,"")</f>
        <v/>
      </c>
      <c r="L21" s="12">
        <f>IF(J21="","",IF(1-K21=0,"",(J21-K21)/(1-K21)))</f>
        <v/>
      </c>
      <c r="M21" s="6" t="n">
        <v>4</v>
      </c>
      <c r="N21" s="12">
        <f>IF(D21&gt;0,M21/D21,"")</f>
        <v/>
      </c>
      <c r="O21" s="12">
        <f>IF(D21&gt;0,COMBIN(D21,M21)*0.5^D21,"")</f>
        <v/>
      </c>
      <c r="P21" s="12">
        <f>IF(N21="","",IF(1-O21=0,"",(N21-O21)/(1-O21)))</f>
        <v/>
      </c>
      <c r="Q21" s="6" t="n">
        <v>4</v>
      </c>
      <c r="R21" s="6" t="n">
        <v>0</v>
      </c>
      <c r="S21" s="6" t="n">
        <v>0</v>
      </c>
      <c r="T21" s="12">
        <f>IF(D21&gt;0,IF(C21="Critical Gate",Q21/D21,R21/D21),"")</f>
        <v/>
      </c>
      <c r="U21" s="6" t="n">
        <v>4</v>
      </c>
      <c r="V21" s="6" t="n">
        <v>0</v>
      </c>
      <c r="W21" s="6" t="n">
        <v>0</v>
      </c>
      <c r="X21" s="6" t="n">
        <v>0</v>
      </c>
      <c r="Y21" s="12">
        <f>IF(D21&gt;0,SUM(V21:X21)/D21,"")</f>
        <v/>
      </c>
      <c r="Z21" s="7">
        <f>IF(AND(F21=1,J21=1,N21=1,H21=1,L21=1,P21=1,T21=1,U21=D21,Y21=0),"No","Yes")</f>
        <v/>
      </c>
    </row>
    <row r="22">
      <c r="A22" s="6" t="inlineStr">
        <is>
          <t>V2-VRT-01</t>
        </is>
      </c>
      <c r="B22" s="6" t="inlineStr">
        <is>
          <t>Vertical resilience</t>
        </is>
      </c>
      <c r="C22" s="6" t="inlineStr">
        <is>
          <t>Mandatory</t>
        </is>
      </c>
      <c r="D22" s="6" t="n">
        <v>4</v>
      </c>
      <c r="E22" s="6" t="n">
        <v>4</v>
      </c>
      <c r="F22" s="12">
        <f>IF(D22&gt;0,E22/D22,"")</f>
        <v/>
      </c>
      <c r="G22" s="12">
        <f>IF(D22&gt;0,COMBIN(D22,E22)*0.5^D22,"")</f>
        <v/>
      </c>
      <c r="H22" s="12">
        <f>IF(F22="","",IF(1-G22=0,"",(F22-G22)/(1-G22)))</f>
        <v/>
      </c>
      <c r="I22" s="6" t="n">
        <v>4</v>
      </c>
      <c r="J22" s="12">
        <f>IF(D22&gt;0,I22/D22,"")</f>
        <v/>
      </c>
      <c r="K22" s="12">
        <f>IF(D22&gt;0,COMBIN(D22,I22)*0.5^D22,"")</f>
        <v/>
      </c>
      <c r="L22" s="12">
        <f>IF(J22="","",IF(1-K22=0,"",(J22-K22)/(1-K22)))</f>
        <v/>
      </c>
      <c r="M22" s="6" t="n">
        <v>4</v>
      </c>
      <c r="N22" s="12">
        <f>IF(D22&gt;0,M22/D22,"")</f>
        <v/>
      </c>
      <c r="O22" s="12">
        <f>IF(D22&gt;0,COMBIN(D22,M22)*0.5^D22,"")</f>
        <v/>
      </c>
      <c r="P22" s="12">
        <f>IF(N22="","",IF(1-O22=0,"",(N22-O22)/(1-O22)))</f>
        <v/>
      </c>
      <c r="Q22" s="6" t="n">
        <v>0</v>
      </c>
      <c r="R22" s="6" t="n">
        <v>4</v>
      </c>
      <c r="S22" s="6" t="n">
        <v>0</v>
      </c>
      <c r="T22" s="12">
        <f>IF(D22&gt;0,IF(C22="Critical Gate",Q22/D22,R22/D22),"")</f>
        <v/>
      </c>
      <c r="U22" s="6" t="n">
        <v>4</v>
      </c>
      <c r="V22" s="6" t="n">
        <v>0</v>
      </c>
      <c r="W22" s="6" t="n">
        <v>0</v>
      </c>
      <c r="X22" s="6" t="n">
        <v>0</v>
      </c>
      <c r="Y22" s="12">
        <f>IF(D22&gt;0,SUM(V22:X22)/D22,"")</f>
        <v/>
      </c>
      <c r="Z22" s="7">
        <f>IF(AND(F22=1,J22=1,N22=1,H22=1,L22=1,P22=1,T22=1,U22=D22,Y22=0),"No","Yes")</f>
        <v/>
      </c>
    </row>
    <row r="23">
      <c r="A23" s="6" t="inlineStr">
        <is>
          <t>V2-VRT-02</t>
        </is>
      </c>
      <c r="B23" s="6" t="inlineStr">
        <is>
          <t>Vertical resilience</t>
        </is>
      </c>
      <c r="C23" s="6" t="inlineStr">
        <is>
          <t>Performance</t>
        </is>
      </c>
      <c r="D23" s="6" t="n">
        <v>5</v>
      </c>
      <c r="E23" s="6" t="n">
        <v>5</v>
      </c>
      <c r="F23" s="12">
        <f>IF(D23&gt;0,E23/D23,"")</f>
        <v/>
      </c>
      <c r="G23" s="12">
        <f>IF(D23&gt;0,COMBIN(D23,E23)*0.5^D23,"")</f>
        <v/>
      </c>
      <c r="H23" s="12">
        <f>IF(F23="","",IF(1-G23=0,"",(F23-G23)/(1-G23)))</f>
        <v/>
      </c>
      <c r="I23" s="6" t="n">
        <v>5</v>
      </c>
      <c r="J23" s="12">
        <f>IF(D23&gt;0,I23/D23,"")</f>
        <v/>
      </c>
      <c r="K23" s="12">
        <f>IF(D23&gt;0,COMBIN(D23,I23)*0.5^D23,"")</f>
        <v/>
      </c>
      <c r="L23" s="12">
        <f>IF(J23="","",IF(1-K23=0,"",(J23-K23)/(1-K23)))</f>
        <v/>
      </c>
      <c r="M23" s="6" t="n">
        <v>5</v>
      </c>
      <c r="N23" s="12">
        <f>IF(D23&gt;0,M23/D23,"")</f>
        <v/>
      </c>
      <c r="O23" s="12">
        <f>IF(D23&gt;0,COMBIN(D23,M23)*0.5^D23,"")</f>
        <v/>
      </c>
      <c r="P23" s="12">
        <f>IF(N23="","",IF(1-O23=0,"",(N23-O23)/(1-O23)))</f>
        <v/>
      </c>
      <c r="Q23" s="6" t="n">
        <v>0</v>
      </c>
      <c r="R23" s="6" t="n">
        <v>5</v>
      </c>
      <c r="S23" s="6" t="n">
        <v>0</v>
      </c>
      <c r="T23" s="12">
        <f>IF(D23&gt;0,IF(C23="Critical Gate",Q23/D23,R23/D23),"")</f>
        <v/>
      </c>
      <c r="U23" s="6" t="n">
        <v>5</v>
      </c>
      <c r="V23" s="6" t="n">
        <v>0</v>
      </c>
      <c r="W23" s="6" t="n">
        <v>0</v>
      </c>
      <c r="X23" s="6" t="n">
        <v>0</v>
      </c>
      <c r="Y23" s="12">
        <f>IF(D23&gt;0,SUM(V23:X23)/D23,"")</f>
        <v/>
      </c>
      <c r="Z23" s="7">
        <f>IF(AND(F23=1,J23=1,N23=1,H23=1,L23=1,P23=1,T23=1,U23=D23,Y23=0),"No","Yes")</f>
        <v/>
      </c>
    </row>
    <row r="24">
      <c r="A24" s="6" t="inlineStr">
        <is>
          <t>V2-VRT-03</t>
        </is>
      </c>
      <c r="B24" s="6" t="inlineStr">
        <is>
          <t>Vertical resilience</t>
        </is>
      </c>
      <c r="C24" s="6" t="inlineStr">
        <is>
          <t>Critical Gate</t>
        </is>
      </c>
      <c r="D24" s="6" t="n">
        <v>4</v>
      </c>
      <c r="E24" s="6" t="n">
        <v>4</v>
      </c>
      <c r="F24" s="12">
        <f>IF(D24&gt;0,E24/D24,"")</f>
        <v/>
      </c>
      <c r="G24" s="12">
        <f>IF(D24&gt;0,COMBIN(D24,E24)*0.5^D24,"")</f>
        <v/>
      </c>
      <c r="H24" s="12">
        <f>IF(F24="","",IF(1-G24=0,"",(F24-G24)/(1-G24)))</f>
        <v/>
      </c>
      <c r="I24" s="6" t="n">
        <v>4</v>
      </c>
      <c r="J24" s="12">
        <f>IF(D24&gt;0,I24/D24,"")</f>
        <v/>
      </c>
      <c r="K24" s="12">
        <f>IF(D24&gt;0,COMBIN(D24,I24)*0.5^D24,"")</f>
        <v/>
      </c>
      <c r="L24" s="12">
        <f>IF(J24="","",IF(1-K24=0,"",(J24-K24)/(1-K24)))</f>
        <v/>
      </c>
      <c r="M24" s="6" t="n">
        <v>4</v>
      </c>
      <c r="N24" s="12">
        <f>IF(D24&gt;0,M24/D24,"")</f>
        <v/>
      </c>
      <c r="O24" s="12">
        <f>IF(D24&gt;0,COMBIN(D24,M24)*0.5^D24,"")</f>
        <v/>
      </c>
      <c r="P24" s="12">
        <f>IF(N24="","",IF(1-O24=0,"",(N24-O24)/(1-O24)))</f>
        <v/>
      </c>
      <c r="Q24" s="6" t="n">
        <v>4</v>
      </c>
      <c r="R24" s="6" t="n">
        <v>0</v>
      </c>
      <c r="S24" s="6" t="n">
        <v>0</v>
      </c>
      <c r="T24" s="12">
        <f>IF(D24&gt;0,IF(C24="Critical Gate",Q24/D24,R24/D24),"")</f>
        <v/>
      </c>
      <c r="U24" s="6" t="n">
        <v>4</v>
      </c>
      <c r="V24" s="6" t="n">
        <v>0</v>
      </c>
      <c r="W24" s="6" t="n">
        <v>0</v>
      </c>
      <c r="X24" s="6" t="n">
        <v>0</v>
      </c>
      <c r="Y24" s="12">
        <f>IF(D24&gt;0,SUM(V24:X24)/D24,"")</f>
        <v/>
      </c>
      <c r="Z24" s="7">
        <f>IF(AND(F24=1,J24=1,N24=1,H24=1,L24=1,P24=1,T24=1,U24=D24,Y24=0),"No","Yes")</f>
        <v/>
      </c>
    </row>
    <row r="25">
      <c r="A25" s="6" t="inlineStr">
        <is>
          <t>V2-VRT-04</t>
        </is>
      </c>
      <c r="B25" s="6" t="inlineStr">
        <is>
          <t>Vertical resilience</t>
        </is>
      </c>
      <c r="C25" s="6" t="inlineStr">
        <is>
          <t>Critical Gate</t>
        </is>
      </c>
      <c r="D25" s="6" t="n">
        <v>4</v>
      </c>
      <c r="E25" s="6" t="n">
        <v>4</v>
      </c>
      <c r="F25" s="12">
        <f>IF(D25&gt;0,E25/D25,"")</f>
        <v/>
      </c>
      <c r="G25" s="12">
        <f>IF(D25&gt;0,COMBIN(D25,E25)*0.5^D25,"")</f>
        <v/>
      </c>
      <c r="H25" s="12">
        <f>IF(F25="","",IF(1-G25=0,"",(F25-G25)/(1-G25)))</f>
        <v/>
      </c>
      <c r="I25" s="6" t="n">
        <v>4</v>
      </c>
      <c r="J25" s="12">
        <f>IF(D25&gt;0,I25/D25,"")</f>
        <v/>
      </c>
      <c r="K25" s="12">
        <f>IF(D25&gt;0,COMBIN(D25,I25)*0.5^D25,"")</f>
        <v/>
      </c>
      <c r="L25" s="12">
        <f>IF(J25="","",IF(1-K25=0,"",(J25-K25)/(1-K25)))</f>
        <v/>
      </c>
      <c r="M25" s="6" t="n">
        <v>4</v>
      </c>
      <c r="N25" s="12">
        <f>IF(D25&gt;0,M25/D25,"")</f>
        <v/>
      </c>
      <c r="O25" s="12">
        <f>IF(D25&gt;0,COMBIN(D25,M25)*0.5^D25,"")</f>
        <v/>
      </c>
      <c r="P25" s="12">
        <f>IF(N25="","",IF(1-O25=0,"",(N25-O25)/(1-O25)))</f>
        <v/>
      </c>
      <c r="Q25" s="6" t="n">
        <v>4</v>
      </c>
      <c r="R25" s="6" t="n">
        <v>0</v>
      </c>
      <c r="S25" s="6" t="n">
        <v>0</v>
      </c>
      <c r="T25" s="12">
        <f>IF(D25&gt;0,IF(C25="Critical Gate",Q25/D25,R25/D25),"")</f>
        <v/>
      </c>
      <c r="U25" s="6" t="n">
        <v>4</v>
      </c>
      <c r="V25" s="6" t="n">
        <v>0</v>
      </c>
      <c r="W25" s="6" t="n">
        <v>0</v>
      </c>
      <c r="X25" s="6" t="n">
        <v>0</v>
      </c>
      <c r="Y25" s="12">
        <f>IF(D25&gt;0,SUM(V25:X25)/D25,"")</f>
        <v/>
      </c>
      <c r="Z25" s="7">
        <f>IF(AND(F25=1,J25=1,N25=1,H25=1,L25=1,P25=1,T25=1,U25=D25,Y25=0),"No","Yes")</f>
        <v/>
      </c>
    </row>
    <row r="26">
      <c r="A26" s="6" t="inlineStr">
        <is>
          <t>V2-FIR-01</t>
        </is>
      </c>
      <c r="B26" s="6" t="inlineStr">
        <is>
          <t>Fire &amp; life safety</t>
        </is>
      </c>
      <c r="C26" s="6" t="inlineStr">
        <is>
          <t>Critical Gate</t>
        </is>
      </c>
      <c r="D26" s="6" t="n">
        <v>5</v>
      </c>
      <c r="E26" s="6" t="n">
        <v>5</v>
      </c>
      <c r="F26" s="12">
        <f>IF(D26&gt;0,E26/D26,"")</f>
        <v/>
      </c>
      <c r="G26" s="12">
        <f>IF(D26&gt;0,COMBIN(D26,E26)*0.5^D26,"")</f>
        <v/>
      </c>
      <c r="H26" s="12">
        <f>IF(F26="","",IF(1-G26=0,"",(F26-G26)/(1-G26)))</f>
        <v/>
      </c>
      <c r="I26" s="6" t="n">
        <v>5</v>
      </c>
      <c r="J26" s="12">
        <f>IF(D26&gt;0,I26/D26,"")</f>
        <v/>
      </c>
      <c r="K26" s="12">
        <f>IF(D26&gt;0,COMBIN(D26,I26)*0.5^D26,"")</f>
        <v/>
      </c>
      <c r="L26" s="12">
        <f>IF(J26="","",IF(1-K26=0,"",(J26-K26)/(1-K26)))</f>
        <v/>
      </c>
      <c r="M26" s="6" t="n">
        <v>5</v>
      </c>
      <c r="N26" s="12">
        <f>IF(D26&gt;0,M26/D26,"")</f>
        <v/>
      </c>
      <c r="O26" s="12">
        <f>IF(D26&gt;0,COMBIN(D26,M26)*0.5^D26,"")</f>
        <v/>
      </c>
      <c r="P26" s="12">
        <f>IF(N26="","",IF(1-O26=0,"",(N26-O26)/(1-O26)))</f>
        <v/>
      </c>
      <c r="Q26" s="6" t="n">
        <v>5</v>
      </c>
      <c r="R26" s="6" t="n">
        <v>0</v>
      </c>
      <c r="S26" s="6" t="n">
        <v>0</v>
      </c>
      <c r="T26" s="12">
        <f>IF(D26&gt;0,IF(C26="Critical Gate",Q26/D26,R26/D26),"")</f>
        <v/>
      </c>
      <c r="U26" s="6" t="n">
        <v>5</v>
      </c>
      <c r="V26" s="6" t="n">
        <v>0</v>
      </c>
      <c r="W26" s="6" t="n">
        <v>0</v>
      </c>
      <c r="X26" s="6" t="n">
        <v>0</v>
      </c>
      <c r="Y26" s="12">
        <f>IF(D26&gt;0,SUM(V26:X26)/D26,"")</f>
        <v/>
      </c>
      <c r="Z26" s="7">
        <f>IF(AND(F26=1,J26=1,N26=1,H26=1,L26=1,P26=1,T26=1,U26=D26,Y26=0),"No","Yes")</f>
        <v/>
      </c>
    </row>
    <row r="27">
      <c r="A27" s="6" t="inlineStr">
        <is>
          <t>V2-FIR-02</t>
        </is>
      </c>
      <c r="B27" s="6" t="inlineStr">
        <is>
          <t>Fire &amp; life safety</t>
        </is>
      </c>
      <c r="C27" s="6" t="inlineStr">
        <is>
          <t>Critical Gate</t>
        </is>
      </c>
      <c r="D27" s="6" t="n">
        <v>5</v>
      </c>
      <c r="E27" s="6" t="n">
        <v>5</v>
      </c>
      <c r="F27" s="12">
        <f>IF(D27&gt;0,E27/D27,"")</f>
        <v/>
      </c>
      <c r="G27" s="12">
        <f>IF(D27&gt;0,COMBIN(D27,E27)*0.5^D27,"")</f>
        <v/>
      </c>
      <c r="H27" s="12">
        <f>IF(F27="","",IF(1-G27=0,"",(F27-G27)/(1-G27)))</f>
        <v/>
      </c>
      <c r="I27" s="6" t="n">
        <v>5</v>
      </c>
      <c r="J27" s="12">
        <f>IF(D27&gt;0,I27/D27,"")</f>
        <v/>
      </c>
      <c r="K27" s="12">
        <f>IF(D27&gt;0,COMBIN(D27,I27)*0.5^D27,"")</f>
        <v/>
      </c>
      <c r="L27" s="12">
        <f>IF(J27="","",IF(1-K27=0,"",(J27-K27)/(1-K27)))</f>
        <v/>
      </c>
      <c r="M27" s="6" t="n">
        <v>5</v>
      </c>
      <c r="N27" s="12">
        <f>IF(D27&gt;0,M27/D27,"")</f>
        <v/>
      </c>
      <c r="O27" s="12">
        <f>IF(D27&gt;0,COMBIN(D27,M27)*0.5^D27,"")</f>
        <v/>
      </c>
      <c r="P27" s="12">
        <f>IF(N27="","",IF(1-O27=0,"",(N27-O27)/(1-O27)))</f>
        <v/>
      </c>
      <c r="Q27" s="6" t="n">
        <v>5</v>
      </c>
      <c r="R27" s="6" t="n">
        <v>0</v>
      </c>
      <c r="S27" s="6" t="n">
        <v>0</v>
      </c>
      <c r="T27" s="12">
        <f>IF(D27&gt;0,IF(C27="Critical Gate",Q27/D27,R27/D27),"")</f>
        <v/>
      </c>
      <c r="U27" s="6" t="n">
        <v>5</v>
      </c>
      <c r="V27" s="6" t="n">
        <v>0</v>
      </c>
      <c r="W27" s="6" t="n">
        <v>0</v>
      </c>
      <c r="X27" s="6" t="n">
        <v>0</v>
      </c>
      <c r="Y27" s="12">
        <f>IF(D27&gt;0,SUM(V27:X27)/D27,"")</f>
        <v/>
      </c>
      <c r="Z27" s="7">
        <f>IF(AND(F27=1,J27=1,N27=1,H27=1,L27=1,P27=1,T27=1,U27=D27,Y27=0),"No","Yes")</f>
        <v/>
      </c>
    </row>
    <row r="28">
      <c r="A28" s="6" t="inlineStr">
        <is>
          <t>V2-FIR-03</t>
        </is>
      </c>
      <c r="B28" s="6" t="inlineStr">
        <is>
          <t>Fire &amp; life safety</t>
        </is>
      </c>
      <c r="C28" s="6" t="inlineStr">
        <is>
          <t>Critical Gate</t>
        </is>
      </c>
      <c r="D28" s="6" t="n">
        <v>5</v>
      </c>
      <c r="E28" s="6" t="n">
        <v>5</v>
      </c>
      <c r="F28" s="12">
        <f>IF(D28&gt;0,E28/D28,"")</f>
        <v/>
      </c>
      <c r="G28" s="12">
        <f>IF(D28&gt;0,COMBIN(D28,E28)*0.5^D28,"")</f>
        <v/>
      </c>
      <c r="H28" s="12">
        <f>IF(F28="","",IF(1-G28=0,"",(F28-G28)/(1-G28)))</f>
        <v/>
      </c>
      <c r="I28" s="6" t="n">
        <v>5</v>
      </c>
      <c r="J28" s="12">
        <f>IF(D28&gt;0,I28/D28,"")</f>
        <v/>
      </c>
      <c r="K28" s="12">
        <f>IF(D28&gt;0,COMBIN(D28,I28)*0.5^D28,"")</f>
        <v/>
      </c>
      <c r="L28" s="12">
        <f>IF(J28="","",IF(1-K28=0,"",(J28-K28)/(1-K28)))</f>
        <v/>
      </c>
      <c r="M28" s="6" t="n">
        <v>5</v>
      </c>
      <c r="N28" s="12">
        <f>IF(D28&gt;0,M28/D28,"")</f>
        <v/>
      </c>
      <c r="O28" s="12">
        <f>IF(D28&gt;0,COMBIN(D28,M28)*0.5^D28,"")</f>
        <v/>
      </c>
      <c r="P28" s="12">
        <f>IF(N28="","",IF(1-O28=0,"",(N28-O28)/(1-O28)))</f>
        <v/>
      </c>
      <c r="Q28" s="6" t="n">
        <v>5</v>
      </c>
      <c r="R28" s="6" t="n">
        <v>0</v>
      </c>
      <c r="S28" s="6" t="n">
        <v>0</v>
      </c>
      <c r="T28" s="12">
        <f>IF(D28&gt;0,IF(C28="Critical Gate",Q28/D28,R28/D28),"")</f>
        <v/>
      </c>
      <c r="U28" s="6" t="n">
        <v>5</v>
      </c>
      <c r="V28" s="6" t="n">
        <v>0</v>
      </c>
      <c r="W28" s="6" t="n">
        <v>0</v>
      </c>
      <c r="X28" s="6" t="n">
        <v>0</v>
      </c>
      <c r="Y28" s="12">
        <f>IF(D28&gt;0,SUM(V28:X28)/D28,"")</f>
        <v/>
      </c>
      <c r="Z28" s="7">
        <f>IF(AND(F28=1,J28=1,N28=1,H28=1,L28=1,P28=1,T28=1,U28=D28,Y28=0),"No","Yes")</f>
        <v/>
      </c>
    </row>
    <row r="29">
      <c r="A29" s="6" t="inlineStr">
        <is>
          <t>V2-FIR-04</t>
        </is>
      </c>
      <c r="B29" s="6" t="inlineStr">
        <is>
          <t>Fire &amp; life safety</t>
        </is>
      </c>
      <c r="C29" s="6" t="inlineStr">
        <is>
          <t>Critical Gate</t>
        </is>
      </c>
      <c r="D29" s="6" t="n">
        <v>4</v>
      </c>
      <c r="E29" s="6" t="n">
        <v>4</v>
      </c>
      <c r="F29" s="12">
        <f>IF(D29&gt;0,E29/D29,"")</f>
        <v/>
      </c>
      <c r="G29" s="12">
        <f>IF(D29&gt;0,COMBIN(D29,E29)*0.5^D29,"")</f>
        <v/>
      </c>
      <c r="H29" s="12">
        <f>IF(F29="","",IF(1-G29=0,"",(F29-G29)/(1-G29)))</f>
        <v/>
      </c>
      <c r="I29" s="6" t="n">
        <v>4</v>
      </c>
      <c r="J29" s="12">
        <f>IF(D29&gt;0,I29/D29,"")</f>
        <v/>
      </c>
      <c r="K29" s="12">
        <f>IF(D29&gt;0,COMBIN(D29,I29)*0.5^D29,"")</f>
        <v/>
      </c>
      <c r="L29" s="12">
        <f>IF(J29="","",IF(1-K29=0,"",(J29-K29)/(1-K29)))</f>
        <v/>
      </c>
      <c r="M29" s="6" t="n">
        <v>4</v>
      </c>
      <c r="N29" s="12">
        <f>IF(D29&gt;0,M29/D29,"")</f>
        <v/>
      </c>
      <c r="O29" s="12">
        <f>IF(D29&gt;0,COMBIN(D29,M29)*0.5^D29,"")</f>
        <v/>
      </c>
      <c r="P29" s="12">
        <f>IF(N29="","",IF(1-O29=0,"",(N29-O29)/(1-O29)))</f>
        <v/>
      </c>
      <c r="Q29" s="6" t="n">
        <v>4</v>
      </c>
      <c r="R29" s="6" t="n">
        <v>0</v>
      </c>
      <c r="S29" s="6" t="n">
        <v>0</v>
      </c>
      <c r="T29" s="12">
        <f>IF(D29&gt;0,IF(C29="Critical Gate",Q29/D29,R29/D29),"")</f>
        <v/>
      </c>
      <c r="U29" s="6" t="n">
        <v>4</v>
      </c>
      <c r="V29" s="6" t="n">
        <v>0</v>
      </c>
      <c r="W29" s="6" t="n">
        <v>0</v>
      </c>
      <c r="X29" s="6" t="n">
        <v>0</v>
      </c>
      <c r="Y29" s="12">
        <f>IF(D29&gt;0,SUM(V29:X29)/D29,"")</f>
        <v/>
      </c>
      <c r="Z29" s="7">
        <f>IF(AND(F29=1,J29=1,N29=1,H29=1,L29=1,P29=1,T29=1,U29=D29,Y29=0),"No","Yes")</f>
        <v/>
      </c>
    </row>
    <row r="30">
      <c r="A30" s="6" t="inlineStr">
        <is>
          <t>V2-FIR-05</t>
        </is>
      </c>
      <c r="B30" s="6" t="inlineStr">
        <is>
          <t>Fire &amp; life safety</t>
        </is>
      </c>
      <c r="C30" s="6" t="inlineStr">
        <is>
          <t>Critical Gate</t>
        </is>
      </c>
      <c r="D30" s="6" t="n">
        <v>7</v>
      </c>
      <c r="E30" s="6" t="n">
        <v>7</v>
      </c>
      <c r="F30" s="12">
        <f>IF(D30&gt;0,E30/D30,"")</f>
        <v/>
      </c>
      <c r="G30" s="12">
        <f>IF(D30&gt;0,COMBIN(D30,E30)*0.5^D30,"")</f>
        <v/>
      </c>
      <c r="H30" s="12">
        <f>IF(F30="","",IF(1-G30=0,"",(F30-G30)/(1-G30)))</f>
        <v/>
      </c>
      <c r="I30" s="6" t="n">
        <v>7</v>
      </c>
      <c r="J30" s="12">
        <f>IF(D30&gt;0,I30/D30,"")</f>
        <v/>
      </c>
      <c r="K30" s="12">
        <f>IF(D30&gt;0,COMBIN(D30,I30)*0.5^D30,"")</f>
        <v/>
      </c>
      <c r="L30" s="12">
        <f>IF(J30="","",IF(1-K30=0,"",(J30-K30)/(1-K30)))</f>
        <v/>
      </c>
      <c r="M30" s="6" t="n">
        <v>7</v>
      </c>
      <c r="N30" s="12">
        <f>IF(D30&gt;0,M30/D30,"")</f>
        <v/>
      </c>
      <c r="O30" s="12">
        <f>IF(D30&gt;0,COMBIN(D30,M30)*0.5^D30,"")</f>
        <v/>
      </c>
      <c r="P30" s="12">
        <f>IF(N30="","",IF(1-O30=0,"",(N30-O30)/(1-O30)))</f>
        <v/>
      </c>
      <c r="Q30" s="6" t="n">
        <v>7</v>
      </c>
      <c r="R30" s="6" t="n">
        <v>0</v>
      </c>
      <c r="S30" s="6" t="n">
        <v>0</v>
      </c>
      <c r="T30" s="12">
        <f>IF(D30&gt;0,IF(C30="Critical Gate",Q30/D30,R30/D30),"")</f>
        <v/>
      </c>
      <c r="U30" s="6" t="n">
        <v>7</v>
      </c>
      <c r="V30" s="6" t="n">
        <v>0</v>
      </c>
      <c r="W30" s="6" t="n">
        <v>0</v>
      </c>
      <c r="X30" s="6" t="n">
        <v>0</v>
      </c>
      <c r="Y30" s="12">
        <f>IF(D30&gt;0,SUM(V30:X30)/D30,"")</f>
        <v/>
      </c>
      <c r="Z30" s="7">
        <f>IF(AND(F30=1,J30=1,N30=1,H30=1,L30=1,P30=1,T30=1,U30=D30,Y30=0),"No","Yes")</f>
        <v/>
      </c>
    </row>
    <row r="31">
      <c r="A31" s="6" t="inlineStr">
        <is>
          <t>V2-FIR-06</t>
        </is>
      </c>
      <c r="B31" s="6" t="inlineStr">
        <is>
          <t>Fire &amp; life safety</t>
        </is>
      </c>
      <c r="C31" s="6" t="inlineStr">
        <is>
          <t>Critical Gate</t>
        </is>
      </c>
      <c r="D31" s="6" t="n">
        <v>4</v>
      </c>
      <c r="E31" s="6" t="n">
        <v>4</v>
      </c>
      <c r="F31" s="12">
        <f>IF(D31&gt;0,E31/D31,"")</f>
        <v/>
      </c>
      <c r="G31" s="12">
        <f>IF(D31&gt;0,COMBIN(D31,E31)*0.5^D31,"")</f>
        <v/>
      </c>
      <c r="H31" s="12">
        <f>IF(F31="","",IF(1-G31=0,"",(F31-G31)/(1-G31)))</f>
        <v/>
      </c>
      <c r="I31" s="6" t="n">
        <v>4</v>
      </c>
      <c r="J31" s="12">
        <f>IF(D31&gt;0,I31/D31,"")</f>
        <v/>
      </c>
      <c r="K31" s="12">
        <f>IF(D31&gt;0,COMBIN(D31,I31)*0.5^D31,"")</f>
        <v/>
      </c>
      <c r="L31" s="12">
        <f>IF(J31="","",IF(1-K31=0,"",(J31-K31)/(1-K31)))</f>
        <v/>
      </c>
      <c r="M31" s="6" t="n">
        <v>4</v>
      </c>
      <c r="N31" s="12">
        <f>IF(D31&gt;0,M31/D31,"")</f>
        <v/>
      </c>
      <c r="O31" s="12">
        <f>IF(D31&gt;0,COMBIN(D31,M31)*0.5^D31,"")</f>
        <v/>
      </c>
      <c r="P31" s="12">
        <f>IF(N31="","",IF(1-O31=0,"",(N31-O31)/(1-O31)))</f>
        <v/>
      </c>
      <c r="Q31" s="6" t="n">
        <v>4</v>
      </c>
      <c r="R31" s="6" t="n">
        <v>0</v>
      </c>
      <c r="S31" s="6" t="n">
        <v>0</v>
      </c>
      <c r="T31" s="12">
        <f>IF(D31&gt;0,IF(C31="Critical Gate",Q31/D31,R31/D31),"")</f>
        <v/>
      </c>
      <c r="U31" s="6" t="n">
        <v>4</v>
      </c>
      <c r="V31" s="6" t="n">
        <v>0</v>
      </c>
      <c r="W31" s="6" t="n">
        <v>0</v>
      </c>
      <c r="X31" s="6" t="n">
        <v>0</v>
      </c>
      <c r="Y31" s="12">
        <f>IF(D31&gt;0,SUM(V31:X31)/D31,"")</f>
        <v/>
      </c>
      <c r="Z31" s="7">
        <f>IF(AND(F31=1,J31=1,N31=1,H31=1,L31=1,P31=1,T31=1,U31=D31,Y31=0),"No","Yes")</f>
        <v/>
      </c>
    </row>
    <row r="32">
      <c r="A32" s="6" t="inlineStr">
        <is>
          <t>V2-MEP-01</t>
        </is>
      </c>
      <c r="B32" s="6" t="inlineStr">
        <is>
          <t>Critical utilities</t>
        </is>
      </c>
      <c r="C32" s="6" t="inlineStr">
        <is>
          <t>Critical Gate</t>
        </is>
      </c>
      <c r="D32" s="6" t="n">
        <v>6</v>
      </c>
      <c r="E32" s="6" t="n">
        <v>6</v>
      </c>
      <c r="F32" s="12">
        <f>IF(D32&gt;0,E32/D32,"")</f>
        <v/>
      </c>
      <c r="G32" s="12">
        <f>IF(D32&gt;0,COMBIN(D32,E32)*0.5^D32,"")</f>
        <v/>
      </c>
      <c r="H32" s="12">
        <f>IF(F32="","",IF(1-G32=0,"",(F32-G32)/(1-G32)))</f>
        <v/>
      </c>
      <c r="I32" s="6" t="n">
        <v>6</v>
      </c>
      <c r="J32" s="12">
        <f>IF(D32&gt;0,I32/D32,"")</f>
        <v/>
      </c>
      <c r="K32" s="12">
        <f>IF(D32&gt;0,COMBIN(D32,I32)*0.5^D32,"")</f>
        <v/>
      </c>
      <c r="L32" s="12">
        <f>IF(J32="","",IF(1-K32=0,"",(J32-K32)/(1-K32)))</f>
        <v/>
      </c>
      <c r="M32" s="6" t="n">
        <v>6</v>
      </c>
      <c r="N32" s="12">
        <f>IF(D32&gt;0,M32/D32,"")</f>
        <v/>
      </c>
      <c r="O32" s="12">
        <f>IF(D32&gt;0,COMBIN(D32,M32)*0.5^D32,"")</f>
        <v/>
      </c>
      <c r="P32" s="12">
        <f>IF(N32="","",IF(1-O32=0,"",(N32-O32)/(1-O32)))</f>
        <v/>
      </c>
      <c r="Q32" s="6" t="n">
        <v>6</v>
      </c>
      <c r="R32" s="6" t="n">
        <v>0</v>
      </c>
      <c r="S32" s="6" t="n">
        <v>0</v>
      </c>
      <c r="T32" s="12">
        <f>IF(D32&gt;0,IF(C32="Critical Gate",Q32/D32,R32/D32),"")</f>
        <v/>
      </c>
      <c r="U32" s="6" t="n">
        <v>6</v>
      </c>
      <c r="V32" s="6" t="n">
        <v>0</v>
      </c>
      <c r="W32" s="6" t="n">
        <v>0</v>
      </c>
      <c r="X32" s="6" t="n">
        <v>0</v>
      </c>
      <c r="Y32" s="12">
        <f>IF(D32&gt;0,SUM(V32:X32)/D32,"")</f>
        <v/>
      </c>
      <c r="Z32" s="7">
        <f>IF(AND(F32=1,J32=1,N32=1,H32=1,L32=1,P32=1,T32=1,U32=D32,Y32=0),"No","Yes")</f>
        <v/>
      </c>
    </row>
    <row r="33">
      <c r="A33" s="6" t="inlineStr">
        <is>
          <t>V2-MEP-02</t>
        </is>
      </c>
      <c r="B33" s="6" t="inlineStr">
        <is>
          <t>Critical utilities</t>
        </is>
      </c>
      <c r="C33" s="6" t="inlineStr">
        <is>
          <t>Critical Gate</t>
        </is>
      </c>
      <c r="D33" s="6" t="n">
        <v>5</v>
      </c>
      <c r="E33" s="6" t="n">
        <v>5</v>
      </c>
      <c r="F33" s="12">
        <f>IF(D33&gt;0,E33/D33,"")</f>
        <v/>
      </c>
      <c r="G33" s="12">
        <f>IF(D33&gt;0,COMBIN(D33,E33)*0.5^D33,"")</f>
        <v/>
      </c>
      <c r="H33" s="12">
        <f>IF(F33="","",IF(1-G33=0,"",(F33-G33)/(1-G33)))</f>
        <v/>
      </c>
      <c r="I33" s="6" t="n">
        <v>5</v>
      </c>
      <c r="J33" s="12">
        <f>IF(D33&gt;0,I33/D33,"")</f>
        <v/>
      </c>
      <c r="K33" s="12">
        <f>IF(D33&gt;0,COMBIN(D33,I33)*0.5^D33,"")</f>
        <v/>
      </c>
      <c r="L33" s="12">
        <f>IF(J33="","",IF(1-K33=0,"",(J33-K33)/(1-K33)))</f>
        <v/>
      </c>
      <c r="M33" s="6" t="n">
        <v>5</v>
      </c>
      <c r="N33" s="12">
        <f>IF(D33&gt;0,M33/D33,"")</f>
        <v/>
      </c>
      <c r="O33" s="12">
        <f>IF(D33&gt;0,COMBIN(D33,M33)*0.5^D33,"")</f>
        <v/>
      </c>
      <c r="P33" s="12">
        <f>IF(N33="","",IF(1-O33=0,"",(N33-O33)/(1-O33)))</f>
        <v/>
      </c>
      <c r="Q33" s="6" t="n">
        <v>5</v>
      </c>
      <c r="R33" s="6" t="n">
        <v>0</v>
      </c>
      <c r="S33" s="6" t="n">
        <v>0</v>
      </c>
      <c r="T33" s="12">
        <f>IF(D33&gt;0,IF(C33="Critical Gate",Q33/D33,R33/D33),"")</f>
        <v/>
      </c>
      <c r="U33" s="6" t="n">
        <v>5</v>
      </c>
      <c r="V33" s="6" t="n">
        <v>0</v>
      </c>
      <c r="W33" s="6" t="n">
        <v>0</v>
      </c>
      <c r="X33" s="6" t="n">
        <v>0</v>
      </c>
      <c r="Y33" s="12">
        <f>IF(D33&gt;0,SUM(V33:X33)/D33,"")</f>
        <v/>
      </c>
      <c r="Z33" s="7">
        <f>IF(AND(F33=1,J33=1,N33=1,H33=1,L33=1,P33=1,T33=1,U33=D33,Y33=0),"No","Yes")</f>
        <v/>
      </c>
    </row>
    <row r="34">
      <c r="A34" s="6" t="inlineStr">
        <is>
          <t>V2-MEP-03</t>
        </is>
      </c>
      <c r="B34" s="6" t="inlineStr">
        <is>
          <t>Critical utilities</t>
        </is>
      </c>
      <c r="C34" s="6" t="inlineStr">
        <is>
          <t>Critical Gate</t>
        </is>
      </c>
      <c r="D34" s="6" t="n">
        <v>5</v>
      </c>
      <c r="E34" s="6" t="n">
        <v>5</v>
      </c>
      <c r="F34" s="12">
        <f>IF(D34&gt;0,E34/D34,"")</f>
        <v/>
      </c>
      <c r="G34" s="12">
        <f>IF(D34&gt;0,COMBIN(D34,E34)*0.5^D34,"")</f>
        <v/>
      </c>
      <c r="H34" s="12">
        <f>IF(F34="","",IF(1-G34=0,"",(F34-G34)/(1-G34)))</f>
        <v/>
      </c>
      <c r="I34" s="6" t="n">
        <v>5</v>
      </c>
      <c r="J34" s="12">
        <f>IF(D34&gt;0,I34/D34,"")</f>
        <v/>
      </c>
      <c r="K34" s="12">
        <f>IF(D34&gt;0,COMBIN(D34,I34)*0.5^D34,"")</f>
        <v/>
      </c>
      <c r="L34" s="12">
        <f>IF(J34="","",IF(1-K34=0,"",(J34-K34)/(1-K34)))</f>
        <v/>
      </c>
      <c r="M34" s="6" t="n">
        <v>5</v>
      </c>
      <c r="N34" s="12">
        <f>IF(D34&gt;0,M34/D34,"")</f>
        <v/>
      </c>
      <c r="O34" s="12">
        <f>IF(D34&gt;0,COMBIN(D34,M34)*0.5^D34,"")</f>
        <v/>
      </c>
      <c r="P34" s="12">
        <f>IF(N34="","",IF(1-O34=0,"",(N34-O34)/(1-O34)))</f>
        <v/>
      </c>
      <c r="Q34" s="6" t="n">
        <v>5</v>
      </c>
      <c r="R34" s="6" t="n">
        <v>0</v>
      </c>
      <c r="S34" s="6" t="n">
        <v>0</v>
      </c>
      <c r="T34" s="12">
        <f>IF(D34&gt;0,IF(C34="Critical Gate",Q34/D34,R34/D34),"")</f>
        <v/>
      </c>
      <c r="U34" s="6" t="n">
        <v>5</v>
      </c>
      <c r="V34" s="6" t="n">
        <v>0</v>
      </c>
      <c r="W34" s="6" t="n">
        <v>0</v>
      </c>
      <c r="X34" s="6" t="n">
        <v>0</v>
      </c>
      <c r="Y34" s="12">
        <f>IF(D34&gt;0,SUM(V34:X34)/D34,"")</f>
        <v/>
      </c>
      <c r="Z34" s="7">
        <f>IF(AND(F34=1,J34=1,N34=1,H34=1,L34=1,P34=1,T34=1,U34=D34,Y34=0),"No","Yes")</f>
        <v/>
      </c>
    </row>
    <row r="35">
      <c r="A35" s="6" t="inlineStr">
        <is>
          <t>V2-MEP-04</t>
        </is>
      </c>
      <c r="B35" s="6" t="inlineStr">
        <is>
          <t>Critical utilities</t>
        </is>
      </c>
      <c r="C35" s="6" t="inlineStr">
        <is>
          <t>Critical Gate</t>
        </is>
      </c>
      <c r="D35" s="6" t="n">
        <v>5</v>
      </c>
      <c r="E35" s="6" t="n">
        <v>5</v>
      </c>
      <c r="F35" s="12">
        <f>IF(D35&gt;0,E35/D35,"")</f>
        <v/>
      </c>
      <c r="G35" s="12">
        <f>IF(D35&gt;0,COMBIN(D35,E35)*0.5^D35,"")</f>
        <v/>
      </c>
      <c r="H35" s="12">
        <f>IF(F35="","",IF(1-G35=0,"",(F35-G35)/(1-G35)))</f>
        <v/>
      </c>
      <c r="I35" s="6" t="n">
        <v>5</v>
      </c>
      <c r="J35" s="12">
        <f>IF(D35&gt;0,I35/D35,"")</f>
        <v/>
      </c>
      <c r="K35" s="12">
        <f>IF(D35&gt;0,COMBIN(D35,I35)*0.5^D35,"")</f>
        <v/>
      </c>
      <c r="L35" s="12">
        <f>IF(J35="","",IF(1-K35=0,"",(J35-K35)/(1-K35)))</f>
        <v/>
      </c>
      <c r="M35" s="6" t="n">
        <v>5</v>
      </c>
      <c r="N35" s="12">
        <f>IF(D35&gt;0,M35/D35,"")</f>
        <v/>
      </c>
      <c r="O35" s="12">
        <f>IF(D35&gt;0,COMBIN(D35,M35)*0.5^D35,"")</f>
        <v/>
      </c>
      <c r="P35" s="12">
        <f>IF(N35="","",IF(1-O35=0,"",(N35-O35)/(1-O35)))</f>
        <v/>
      </c>
      <c r="Q35" s="6" t="n">
        <v>5</v>
      </c>
      <c r="R35" s="6" t="n">
        <v>0</v>
      </c>
      <c r="S35" s="6" t="n">
        <v>0</v>
      </c>
      <c r="T35" s="12">
        <f>IF(D35&gt;0,IF(C35="Critical Gate",Q35/D35,R35/D35),"")</f>
        <v/>
      </c>
      <c r="U35" s="6" t="n">
        <v>5</v>
      </c>
      <c r="V35" s="6" t="n">
        <v>0</v>
      </c>
      <c r="W35" s="6" t="n">
        <v>0</v>
      </c>
      <c r="X35" s="6" t="n">
        <v>0</v>
      </c>
      <c r="Y35" s="12">
        <f>IF(D35&gt;0,SUM(V35:X35)/D35,"")</f>
        <v/>
      </c>
      <c r="Z35" s="7">
        <f>IF(AND(F35=1,J35=1,N35=1,H35=1,L35=1,P35=1,T35=1,U35=D35,Y35=0),"No","Yes")</f>
        <v/>
      </c>
    </row>
    <row r="36">
      <c r="A36" s="6" t="inlineStr">
        <is>
          <t>V2-RES-01</t>
        </is>
      </c>
      <c r="B36" s="6" t="inlineStr">
        <is>
          <t>Resilience &amp; reliability</t>
        </is>
      </c>
      <c r="C36" s="6" t="inlineStr">
        <is>
          <t>Performance</t>
        </is>
      </c>
      <c r="D36" s="6" t="n">
        <v>6</v>
      </c>
      <c r="E36" s="6" t="n">
        <v>6</v>
      </c>
      <c r="F36" s="12">
        <f>IF(D36&gt;0,E36/D36,"")</f>
        <v/>
      </c>
      <c r="G36" s="12">
        <f>IF(D36&gt;0,COMBIN(D36,E36)*0.5^D36,"")</f>
        <v/>
      </c>
      <c r="H36" s="12">
        <f>IF(F36="","",IF(1-G36=0,"",(F36-G36)/(1-G36)))</f>
        <v/>
      </c>
      <c r="I36" s="6" t="n">
        <v>6</v>
      </c>
      <c r="J36" s="12">
        <f>IF(D36&gt;0,I36/D36,"")</f>
        <v/>
      </c>
      <c r="K36" s="12">
        <f>IF(D36&gt;0,COMBIN(D36,I36)*0.5^D36,"")</f>
        <v/>
      </c>
      <c r="L36" s="12">
        <f>IF(J36="","",IF(1-K36=0,"",(J36-K36)/(1-K36)))</f>
        <v/>
      </c>
      <c r="M36" s="6" t="n">
        <v>6</v>
      </c>
      <c r="N36" s="12">
        <f>IF(D36&gt;0,M36/D36,"")</f>
        <v/>
      </c>
      <c r="O36" s="12">
        <f>IF(D36&gt;0,COMBIN(D36,M36)*0.5^D36,"")</f>
        <v/>
      </c>
      <c r="P36" s="12">
        <f>IF(N36="","",IF(1-O36=0,"",(N36-O36)/(1-O36)))</f>
        <v/>
      </c>
      <c r="Q36" s="6" t="n">
        <v>0</v>
      </c>
      <c r="R36" s="6" t="n">
        <v>6</v>
      </c>
      <c r="S36" s="6" t="n">
        <v>0</v>
      </c>
      <c r="T36" s="12">
        <f>IF(D36&gt;0,IF(C36="Critical Gate",Q36/D36,R36/D36),"")</f>
        <v/>
      </c>
      <c r="U36" s="6" t="n">
        <v>6</v>
      </c>
      <c r="V36" s="6" t="n">
        <v>0</v>
      </c>
      <c r="W36" s="6" t="n">
        <v>0</v>
      </c>
      <c r="X36" s="6" t="n">
        <v>0</v>
      </c>
      <c r="Y36" s="12">
        <f>IF(D36&gt;0,SUM(V36:X36)/D36,"")</f>
        <v/>
      </c>
      <c r="Z36" s="7">
        <f>IF(AND(F36=1,J36=1,N36=1,H36=1,L36=1,P36=1,T36=1,U36=D36,Y36=0),"No","Yes")</f>
        <v/>
      </c>
    </row>
    <row r="37">
      <c r="A37" s="6" t="inlineStr">
        <is>
          <t>V2-RES-02</t>
        </is>
      </c>
      <c r="B37" s="6" t="inlineStr">
        <is>
          <t>Resilience &amp; reliability</t>
        </is>
      </c>
      <c r="C37" s="6" t="inlineStr">
        <is>
          <t>Critical Gate</t>
        </is>
      </c>
      <c r="D37" s="6" t="n">
        <v>6</v>
      </c>
      <c r="E37" s="6" t="n">
        <v>6</v>
      </c>
      <c r="F37" s="12">
        <f>IF(D37&gt;0,E37/D37,"")</f>
        <v/>
      </c>
      <c r="G37" s="12">
        <f>IF(D37&gt;0,COMBIN(D37,E37)*0.5^D37,"")</f>
        <v/>
      </c>
      <c r="H37" s="12">
        <f>IF(F37="","",IF(1-G37=0,"",(F37-G37)/(1-G37)))</f>
        <v/>
      </c>
      <c r="I37" s="6" t="n">
        <v>6</v>
      </c>
      <c r="J37" s="12">
        <f>IF(D37&gt;0,I37/D37,"")</f>
        <v/>
      </c>
      <c r="K37" s="12">
        <f>IF(D37&gt;0,COMBIN(D37,I37)*0.5^D37,"")</f>
        <v/>
      </c>
      <c r="L37" s="12">
        <f>IF(J37="","",IF(1-K37=0,"",(J37-K37)/(1-K37)))</f>
        <v/>
      </c>
      <c r="M37" s="6" t="n">
        <v>6</v>
      </c>
      <c r="N37" s="12">
        <f>IF(D37&gt;0,M37/D37,"")</f>
        <v/>
      </c>
      <c r="O37" s="12">
        <f>IF(D37&gt;0,COMBIN(D37,M37)*0.5^D37,"")</f>
        <v/>
      </c>
      <c r="P37" s="12">
        <f>IF(N37="","",IF(1-O37=0,"",(N37-O37)/(1-O37)))</f>
        <v/>
      </c>
      <c r="Q37" s="6" t="n">
        <v>6</v>
      </c>
      <c r="R37" s="6" t="n">
        <v>0</v>
      </c>
      <c r="S37" s="6" t="n">
        <v>0</v>
      </c>
      <c r="T37" s="12">
        <f>IF(D37&gt;0,IF(C37="Critical Gate",Q37/D37,R37/D37),"")</f>
        <v/>
      </c>
      <c r="U37" s="6" t="n">
        <v>6</v>
      </c>
      <c r="V37" s="6" t="n">
        <v>0</v>
      </c>
      <c r="W37" s="6" t="n">
        <v>0</v>
      </c>
      <c r="X37" s="6" t="n">
        <v>0</v>
      </c>
      <c r="Y37" s="12">
        <f>IF(D37&gt;0,SUM(V37:X37)/D37,"")</f>
        <v/>
      </c>
      <c r="Z37" s="7">
        <f>IF(AND(F37=1,J37=1,N37=1,H37=1,L37=1,P37=1,T37=1,U37=D37,Y37=0),"No","Yes")</f>
        <v/>
      </c>
    </row>
    <row r="38">
      <c r="A38" s="6" t="inlineStr">
        <is>
          <t>V2-RES-03</t>
        </is>
      </c>
      <c r="B38" s="6" t="inlineStr">
        <is>
          <t>Resilience &amp; emergency readiness</t>
        </is>
      </c>
      <c r="C38" s="6" t="inlineStr">
        <is>
          <t>Mandatory</t>
        </is>
      </c>
      <c r="D38" s="6" t="n">
        <v>6</v>
      </c>
      <c r="E38" s="6" t="n">
        <v>6</v>
      </c>
      <c r="F38" s="12">
        <f>IF(D38&gt;0,E38/D38,"")</f>
        <v/>
      </c>
      <c r="G38" s="12">
        <f>IF(D38&gt;0,COMBIN(D38,E38)*0.5^D38,"")</f>
        <v/>
      </c>
      <c r="H38" s="12">
        <f>IF(F38="","",IF(1-G38=0,"",(F38-G38)/(1-G38)))</f>
        <v/>
      </c>
      <c r="I38" s="6" t="n">
        <v>6</v>
      </c>
      <c r="J38" s="12">
        <f>IF(D38&gt;0,I38/D38,"")</f>
        <v/>
      </c>
      <c r="K38" s="12">
        <f>IF(D38&gt;0,COMBIN(D38,I38)*0.5^D38,"")</f>
        <v/>
      </c>
      <c r="L38" s="12">
        <f>IF(J38="","",IF(1-K38=0,"",(J38-K38)/(1-K38)))</f>
        <v/>
      </c>
      <c r="M38" s="6" t="n">
        <v>6</v>
      </c>
      <c r="N38" s="12">
        <f>IF(D38&gt;0,M38/D38,"")</f>
        <v/>
      </c>
      <c r="O38" s="12">
        <f>IF(D38&gt;0,COMBIN(D38,M38)*0.5^D38,"")</f>
        <v/>
      </c>
      <c r="P38" s="12">
        <f>IF(N38="","",IF(1-O38=0,"",(N38-O38)/(1-O38)))</f>
        <v/>
      </c>
      <c r="Q38" s="6" t="n">
        <v>0</v>
      </c>
      <c r="R38" s="6" t="n">
        <v>6</v>
      </c>
      <c r="S38" s="6" t="n">
        <v>0</v>
      </c>
      <c r="T38" s="12">
        <f>IF(D38&gt;0,IF(C38="Critical Gate",Q38/D38,R38/D38),"")</f>
        <v/>
      </c>
      <c r="U38" s="6" t="n">
        <v>6</v>
      </c>
      <c r="V38" s="6" t="n">
        <v>0</v>
      </c>
      <c r="W38" s="6" t="n">
        <v>0</v>
      </c>
      <c r="X38" s="6" t="n">
        <v>0</v>
      </c>
      <c r="Y38" s="12">
        <f>IF(D38&gt;0,SUM(V38:X38)/D38,"")</f>
        <v/>
      </c>
      <c r="Z38" s="7">
        <f>IF(AND(F38=1,J38=1,N38=1,H38=1,L38=1,P38=1,T38=1,U38=D38,Y38=0),"No","Yes")</f>
        <v/>
      </c>
    </row>
    <row r="39">
      <c r="A39" s="6" t="inlineStr">
        <is>
          <t>V2-RES-04</t>
        </is>
      </c>
      <c r="B39" s="6" t="inlineStr">
        <is>
          <t>Resilience &amp; emergency readiness</t>
        </is>
      </c>
      <c r="C39" s="6" t="inlineStr">
        <is>
          <t>Critical Gate</t>
        </is>
      </c>
      <c r="D39" s="6" t="n">
        <v>7</v>
      </c>
      <c r="E39" s="6" t="n">
        <v>7</v>
      </c>
      <c r="F39" s="12">
        <f>IF(D39&gt;0,E39/D39,"")</f>
        <v/>
      </c>
      <c r="G39" s="12">
        <f>IF(D39&gt;0,COMBIN(D39,E39)*0.5^D39,"")</f>
        <v/>
      </c>
      <c r="H39" s="12">
        <f>IF(F39="","",IF(1-G39=0,"",(F39-G39)/(1-G39)))</f>
        <v/>
      </c>
      <c r="I39" s="6" t="n">
        <v>7</v>
      </c>
      <c r="J39" s="12">
        <f>IF(D39&gt;0,I39/D39,"")</f>
        <v/>
      </c>
      <c r="K39" s="12">
        <f>IF(D39&gt;0,COMBIN(D39,I39)*0.5^D39,"")</f>
        <v/>
      </c>
      <c r="L39" s="12">
        <f>IF(J39="","",IF(1-K39=0,"",(J39-K39)/(1-K39)))</f>
        <v/>
      </c>
      <c r="M39" s="6" t="n">
        <v>7</v>
      </c>
      <c r="N39" s="12">
        <f>IF(D39&gt;0,M39/D39,"")</f>
        <v/>
      </c>
      <c r="O39" s="12">
        <f>IF(D39&gt;0,COMBIN(D39,M39)*0.5^D39,"")</f>
        <v/>
      </c>
      <c r="P39" s="12">
        <f>IF(N39="","",IF(1-O39=0,"",(N39-O39)/(1-O39)))</f>
        <v/>
      </c>
      <c r="Q39" s="6" t="n">
        <v>7</v>
      </c>
      <c r="R39" s="6" t="n">
        <v>0</v>
      </c>
      <c r="S39" s="6" t="n">
        <v>0</v>
      </c>
      <c r="T39" s="12">
        <f>IF(D39&gt;0,IF(C39="Critical Gate",Q39/D39,R39/D39),"")</f>
        <v/>
      </c>
      <c r="U39" s="6" t="n">
        <v>7</v>
      </c>
      <c r="V39" s="6" t="n">
        <v>0</v>
      </c>
      <c r="W39" s="6" t="n">
        <v>0</v>
      </c>
      <c r="X39" s="6" t="n">
        <v>0</v>
      </c>
      <c r="Y39" s="12">
        <f>IF(D39&gt;0,SUM(V39:X39)/D39,"")</f>
        <v/>
      </c>
      <c r="Z39" s="7">
        <f>IF(AND(F39=1,J39=1,N39=1,H39=1,L39=1,P39=1,T39=1,U39=D39,Y39=0),"No","Yes")</f>
        <v/>
      </c>
    </row>
    <row r="40">
      <c r="A40" s="6" t="inlineStr">
        <is>
          <t>V2-ENV-01</t>
        </is>
      </c>
      <c r="B40" s="6" t="inlineStr">
        <is>
          <t>Environmental &amp; infection safety</t>
        </is>
      </c>
      <c r="C40" s="6" t="inlineStr">
        <is>
          <t>Critical Gate</t>
        </is>
      </c>
      <c r="D40" s="6" t="n">
        <v>5</v>
      </c>
      <c r="E40" s="6" t="n">
        <v>5</v>
      </c>
      <c r="F40" s="12">
        <f>IF(D40&gt;0,E40/D40,"")</f>
        <v/>
      </c>
      <c r="G40" s="12">
        <f>IF(D40&gt;0,COMBIN(D40,E40)*0.5^D40,"")</f>
        <v/>
      </c>
      <c r="H40" s="12">
        <f>IF(F40="","",IF(1-G40=0,"",(F40-G40)/(1-G40)))</f>
        <v/>
      </c>
      <c r="I40" s="6" t="n">
        <v>5</v>
      </c>
      <c r="J40" s="12">
        <f>IF(D40&gt;0,I40/D40,"")</f>
        <v/>
      </c>
      <c r="K40" s="12">
        <f>IF(D40&gt;0,COMBIN(D40,I40)*0.5^D40,"")</f>
        <v/>
      </c>
      <c r="L40" s="12">
        <f>IF(J40="","",IF(1-K40=0,"",(J40-K40)/(1-K40)))</f>
        <v/>
      </c>
      <c r="M40" s="6" t="n">
        <v>5</v>
      </c>
      <c r="N40" s="12">
        <f>IF(D40&gt;0,M40/D40,"")</f>
        <v/>
      </c>
      <c r="O40" s="12">
        <f>IF(D40&gt;0,COMBIN(D40,M40)*0.5^D40,"")</f>
        <v/>
      </c>
      <c r="P40" s="12">
        <f>IF(N40="","",IF(1-O40=0,"",(N40-O40)/(1-O40)))</f>
        <v/>
      </c>
      <c r="Q40" s="6" t="n">
        <v>5</v>
      </c>
      <c r="R40" s="6" t="n">
        <v>0</v>
      </c>
      <c r="S40" s="6" t="n">
        <v>0</v>
      </c>
      <c r="T40" s="12">
        <f>IF(D40&gt;0,IF(C40="Critical Gate",Q40/D40,R40/D40),"")</f>
        <v/>
      </c>
      <c r="U40" s="6" t="n">
        <v>5</v>
      </c>
      <c r="V40" s="6" t="n">
        <v>0</v>
      </c>
      <c r="W40" s="6" t="n">
        <v>0</v>
      </c>
      <c r="X40" s="6" t="n">
        <v>0</v>
      </c>
      <c r="Y40" s="12">
        <f>IF(D40&gt;0,SUM(V40:X40)/D40,"")</f>
        <v/>
      </c>
      <c r="Z40" s="7">
        <f>IF(AND(F40=1,J40=1,N40=1,H40=1,L40=1,P40=1,T40=1,U40=D40,Y40=0),"No","Yes")</f>
        <v/>
      </c>
    </row>
    <row r="41">
      <c r="A41" s="6" t="inlineStr">
        <is>
          <t>V2-ENV-02</t>
        </is>
      </c>
      <c r="B41" s="6" t="inlineStr">
        <is>
          <t>Environmental &amp; infection safety</t>
        </is>
      </c>
      <c r="C41" s="6" t="inlineStr">
        <is>
          <t>Mandatory</t>
        </is>
      </c>
      <c r="D41" s="6" t="n">
        <v>4</v>
      </c>
      <c r="E41" s="6" t="n">
        <v>4</v>
      </c>
      <c r="F41" s="12">
        <f>IF(D41&gt;0,E41/D41,"")</f>
        <v/>
      </c>
      <c r="G41" s="12">
        <f>IF(D41&gt;0,COMBIN(D41,E41)*0.5^D41,"")</f>
        <v/>
      </c>
      <c r="H41" s="12">
        <f>IF(F41="","",IF(1-G41=0,"",(F41-G41)/(1-G41)))</f>
        <v/>
      </c>
      <c r="I41" s="6" t="n">
        <v>4</v>
      </c>
      <c r="J41" s="12">
        <f>IF(D41&gt;0,I41/D41,"")</f>
        <v/>
      </c>
      <c r="K41" s="12">
        <f>IF(D41&gt;0,COMBIN(D41,I41)*0.5^D41,"")</f>
        <v/>
      </c>
      <c r="L41" s="12">
        <f>IF(J41="","",IF(1-K41=0,"",(J41-K41)/(1-K41)))</f>
        <v/>
      </c>
      <c r="M41" s="6" t="n">
        <v>4</v>
      </c>
      <c r="N41" s="12">
        <f>IF(D41&gt;0,M41/D41,"")</f>
        <v/>
      </c>
      <c r="O41" s="12">
        <f>IF(D41&gt;0,COMBIN(D41,M41)*0.5^D41,"")</f>
        <v/>
      </c>
      <c r="P41" s="12">
        <f>IF(N41="","",IF(1-O41=0,"",(N41-O41)/(1-O41)))</f>
        <v/>
      </c>
      <c r="Q41" s="6" t="n">
        <v>0</v>
      </c>
      <c r="R41" s="6" t="n">
        <v>4</v>
      </c>
      <c r="S41" s="6" t="n">
        <v>0</v>
      </c>
      <c r="T41" s="12">
        <f>IF(D41&gt;0,IF(C41="Critical Gate",Q41/D41,R41/D41),"")</f>
        <v/>
      </c>
      <c r="U41" s="6" t="n">
        <v>4</v>
      </c>
      <c r="V41" s="6" t="n">
        <v>0</v>
      </c>
      <c r="W41" s="6" t="n">
        <v>0</v>
      </c>
      <c r="X41" s="6" t="n">
        <v>0</v>
      </c>
      <c r="Y41" s="12">
        <f>IF(D41&gt;0,SUM(V41:X41)/D41,"")</f>
        <v/>
      </c>
      <c r="Z41" s="7">
        <f>IF(AND(F41=1,J41=1,N41=1,H41=1,L41=1,P41=1,T41=1,U41=D41,Y41=0),"No","Yes")</f>
        <v/>
      </c>
    </row>
    <row r="42">
      <c r="A42" s="6" t="inlineStr">
        <is>
          <t>V2-ENV-03</t>
        </is>
      </c>
      <c r="B42" s="6" t="inlineStr">
        <is>
          <t>Environmental &amp; infection safety</t>
        </is>
      </c>
      <c r="C42" s="6" t="inlineStr">
        <is>
          <t>Critical Gate</t>
        </is>
      </c>
      <c r="D42" s="6" t="n">
        <v>4</v>
      </c>
      <c r="E42" s="6" t="n">
        <v>4</v>
      </c>
      <c r="F42" s="12">
        <f>IF(D42&gt;0,E42/D42,"")</f>
        <v/>
      </c>
      <c r="G42" s="12">
        <f>IF(D42&gt;0,COMBIN(D42,E42)*0.5^D42,"")</f>
        <v/>
      </c>
      <c r="H42" s="12">
        <f>IF(F42="","",IF(1-G42=0,"",(F42-G42)/(1-G42)))</f>
        <v/>
      </c>
      <c r="I42" s="6" t="n">
        <v>4</v>
      </c>
      <c r="J42" s="12">
        <f>IF(D42&gt;0,I42/D42,"")</f>
        <v/>
      </c>
      <c r="K42" s="12">
        <f>IF(D42&gt;0,COMBIN(D42,I42)*0.5^D42,"")</f>
        <v/>
      </c>
      <c r="L42" s="12">
        <f>IF(J42="","",IF(1-K42=0,"",(J42-K42)/(1-K42)))</f>
        <v/>
      </c>
      <c r="M42" s="6" t="n">
        <v>4</v>
      </c>
      <c r="N42" s="12">
        <f>IF(D42&gt;0,M42/D42,"")</f>
        <v/>
      </c>
      <c r="O42" s="12">
        <f>IF(D42&gt;0,COMBIN(D42,M42)*0.5^D42,"")</f>
        <v/>
      </c>
      <c r="P42" s="12">
        <f>IF(N42="","",IF(1-O42=0,"",(N42-O42)/(1-O42)))</f>
        <v/>
      </c>
      <c r="Q42" s="6" t="n">
        <v>4</v>
      </c>
      <c r="R42" s="6" t="n">
        <v>0</v>
      </c>
      <c r="S42" s="6" t="n">
        <v>0</v>
      </c>
      <c r="T42" s="12">
        <f>IF(D42&gt;0,IF(C42="Critical Gate",Q42/D42,R42/D42),"")</f>
        <v/>
      </c>
      <c r="U42" s="6" t="n">
        <v>4</v>
      </c>
      <c r="V42" s="6" t="n">
        <v>0</v>
      </c>
      <c r="W42" s="6" t="n">
        <v>0</v>
      </c>
      <c r="X42" s="6" t="n">
        <v>0</v>
      </c>
      <c r="Y42" s="12">
        <f>IF(D42&gt;0,SUM(V42:X42)/D42,"")</f>
        <v/>
      </c>
      <c r="Z42" s="7">
        <f>IF(AND(F42=1,J42=1,N42=1,H42=1,L42=1,P42=1,T42=1,U42=D42,Y42=0),"No","Yes")</f>
        <v/>
      </c>
    </row>
    <row r="43">
      <c r="A43" s="6" t="inlineStr">
        <is>
          <t>V2-ENV-04</t>
        </is>
      </c>
      <c r="B43" s="6" t="inlineStr">
        <is>
          <t>Environmental &amp; climate performance</t>
        </is>
      </c>
      <c r="C43" s="6" t="inlineStr">
        <is>
          <t>Performance</t>
        </is>
      </c>
      <c r="D43" s="6" t="n">
        <v>5</v>
      </c>
      <c r="E43" s="6" t="n">
        <v>5</v>
      </c>
      <c r="F43" s="12">
        <f>IF(D43&gt;0,E43/D43,"")</f>
        <v/>
      </c>
      <c r="G43" s="12">
        <f>IF(D43&gt;0,COMBIN(D43,E43)*0.5^D43,"")</f>
        <v/>
      </c>
      <c r="H43" s="12">
        <f>IF(F43="","",IF(1-G43=0,"",(F43-G43)/(1-G43)))</f>
        <v/>
      </c>
      <c r="I43" s="6" t="n">
        <v>5</v>
      </c>
      <c r="J43" s="12">
        <f>IF(D43&gt;0,I43/D43,"")</f>
        <v/>
      </c>
      <c r="K43" s="12">
        <f>IF(D43&gt;0,COMBIN(D43,I43)*0.5^D43,"")</f>
        <v/>
      </c>
      <c r="L43" s="12">
        <f>IF(J43="","",IF(1-K43=0,"",(J43-K43)/(1-K43)))</f>
        <v/>
      </c>
      <c r="M43" s="6" t="n">
        <v>5</v>
      </c>
      <c r="N43" s="12">
        <f>IF(D43&gt;0,M43/D43,"")</f>
        <v/>
      </c>
      <c r="O43" s="12">
        <f>IF(D43&gt;0,COMBIN(D43,M43)*0.5^D43,"")</f>
        <v/>
      </c>
      <c r="P43" s="12">
        <f>IF(N43="","",IF(1-O43=0,"",(N43-O43)/(1-O43)))</f>
        <v/>
      </c>
      <c r="Q43" s="6" t="n">
        <v>0</v>
      </c>
      <c r="R43" s="6" t="n">
        <v>5</v>
      </c>
      <c r="S43" s="6" t="n">
        <v>0</v>
      </c>
      <c r="T43" s="12">
        <f>IF(D43&gt;0,IF(C43="Critical Gate",Q43/D43,R43/D43),"")</f>
        <v/>
      </c>
      <c r="U43" s="6" t="n">
        <v>5</v>
      </c>
      <c r="V43" s="6" t="n">
        <v>0</v>
      </c>
      <c r="W43" s="6" t="n">
        <v>0</v>
      </c>
      <c r="X43" s="6" t="n">
        <v>0</v>
      </c>
      <c r="Y43" s="12">
        <f>IF(D43&gt;0,SUM(V43:X43)/D43,"")</f>
        <v/>
      </c>
      <c r="Z43" s="7">
        <f>IF(AND(F43=1,J43=1,N43=1,H43=1,L43=1,P43=1,T43=1,U43=D43,Y43=0),"No","Yes")</f>
        <v/>
      </c>
    </row>
    <row r="44">
      <c r="A44" s="6" t="inlineStr">
        <is>
          <t>V2-ENV-05</t>
        </is>
      </c>
      <c r="B44" s="6" t="inlineStr">
        <is>
          <t>Environmental &amp; operational hygiene</t>
        </is>
      </c>
      <c r="C44" s="6" t="inlineStr">
        <is>
          <t>Performance</t>
        </is>
      </c>
      <c r="D44" s="6" t="n">
        <v>4</v>
      </c>
      <c r="E44" s="6" t="n">
        <v>4</v>
      </c>
      <c r="F44" s="12">
        <f>IF(D44&gt;0,E44/D44,"")</f>
        <v/>
      </c>
      <c r="G44" s="12">
        <f>IF(D44&gt;0,COMBIN(D44,E44)*0.5^D44,"")</f>
        <v/>
      </c>
      <c r="H44" s="12">
        <f>IF(F44="","",IF(1-G44=0,"",(F44-G44)/(1-G44)))</f>
        <v/>
      </c>
      <c r="I44" s="6" t="n">
        <v>4</v>
      </c>
      <c r="J44" s="12">
        <f>IF(D44&gt;0,I44/D44,"")</f>
        <v/>
      </c>
      <c r="K44" s="12">
        <f>IF(D44&gt;0,COMBIN(D44,I44)*0.5^D44,"")</f>
        <v/>
      </c>
      <c r="L44" s="12">
        <f>IF(J44="","",IF(1-K44=0,"",(J44-K44)/(1-K44)))</f>
        <v/>
      </c>
      <c r="M44" s="6" t="n">
        <v>4</v>
      </c>
      <c r="N44" s="12">
        <f>IF(D44&gt;0,M44/D44,"")</f>
        <v/>
      </c>
      <c r="O44" s="12">
        <f>IF(D44&gt;0,COMBIN(D44,M44)*0.5^D44,"")</f>
        <v/>
      </c>
      <c r="P44" s="12">
        <f>IF(N44="","",IF(1-O44=0,"",(N44-O44)/(1-O44)))</f>
        <v/>
      </c>
      <c r="Q44" s="6" t="n">
        <v>0</v>
      </c>
      <c r="R44" s="6" t="n">
        <v>4</v>
      </c>
      <c r="S44" s="6" t="n">
        <v>0</v>
      </c>
      <c r="T44" s="12">
        <f>IF(D44&gt;0,IF(C44="Critical Gate",Q44/D44,R44/D44),"")</f>
        <v/>
      </c>
      <c r="U44" s="6" t="n">
        <v>4</v>
      </c>
      <c r="V44" s="6" t="n">
        <v>0</v>
      </c>
      <c r="W44" s="6" t="n">
        <v>0</v>
      </c>
      <c r="X44" s="6" t="n">
        <v>0</v>
      </c>
      <c r="Y44" s="12">
        <f>IF(D44&gt;0,SUM(V44:X44)/D44,"")</f>
        <v/>
      </c>
      <c r="Z44" s="7">
        <f>IF(AND(F44=1,J44=1,N44=1,H44=1,L44=1,P44=1,T44=1,U44=D44,Y44=0),"No","Yes")</f>
        <v/>
      </c>
    </row>
    <row r="45">
      <c r="A45" s="6" t="inlineStr">
        <is>
          <t>V2-ENV-06</t>
        </is>
      </c>
      <c r="B45" s="6" t="inlineStr">
        <is>
          <t>Healing environment &amp; climate</t>
        </is>
      </c>
      <c r="C45" s="6" t="inlineStr">
        <is>
          <t>Enhancement</t>
        </is>
      </c>
      <c r="D45" s="6" t="n">
        <v>5</v>
      </c>
      <c r="E45" s="6" t="n">
        <v>5</v>
      </c>
      <c r="F45" s="12">
        <f>IF(D45&gt;0,E45/D45,"")</f>
        <v/>
      </c>
      <c r="G45" s="12">
        <f>IF(D45&gt;0,COMBIN(D45,E45)*0.5^D45,"")</f>
        <v/>
      </c>
      <c r="H45" s="12">
        <f>IF(F45="","",IF(1-G45=0,"",(F45-G45)/(1-G45)))</f>
        <v/>
      </c>
      <c r="I45" s="6" t="n">
        <v>5</v>
      </c>
      <c r="J45" s="12">
        <f>IF(D45&gt;0,I45/D45,"")</f>
        <v/>
      </c>
      <c r="K45" s="12">
        <f>IF(D45&gt;0,COMBIN(D45,I45)*0.5^D45,"")</f>
        <v/>
      </c>
      <c r="L45" s="12">
        <f>IF(J45="","",IF(1-K45=0,"",(J45-K45)/(1-K45)))</f>
        <v/>
      </c>
      <c r="M45" s="6" t="n">
        <v>5</v>
      </c>
      <c r="N45" s="12">
        <f>IF(D45&gt;0,M45/D45,"")</f>
        <v/>
      </c>
      <c r="O45" s="12">
        <f>IF(D45&gt;0,COMBIN(D45,M45)*0.5^D45,"")</f>
        <v/>
      </c>
      <c r="P45" s="12">
        <f>IF(N45="","",IF(1-O45=0,"",(N45-O45)/(1-O45)))</f>
        <v/>
      </c>
      <c r="Q45" s="6" t="n">
        <v>0</v>
      </c>
      <c r="R45" s="6" t="n">
        <v>5</v>
      </c>
      <c r="S45" s="6" t="n">
        <v>0</v>
      </c>
      <c r="T45" s="12">
        <f>IF(D45&gt;0,IF(C45="Critical Gate",Q45/D45,R45/D45),"")</f>
        <v/>
      </c>
      <c r="U45" s="6" t="n">
        <v>5</v>
      </c>
      <c r="V45" s="6" t="n">
        <v>0</v>
      </c>
      <c r="W45" s="6" t="n">
        <v>0</v>
      </c>
      <c r="X45" s="6" t="n">
        <v>0</v>
      </c>
      <c r="Y45" s="12">
        <f>IF(D45&gt;0,SUM(V45:X45)/D45,"")</f>
        <v/>
      </c>
      <c r="Z45" s="7">
        <f>IF(AND(F45=1,J45=1,N45=1,H45=1,L45=1,P45=1,T45=1,U45=D45,Y45=0),"No","Yes")</f>
        <v/>
      </c>
    </row>
    <row r="46">
      <c r="A46" s="6" t="inlineStr">
        <is>
          <t>V2-CON-01</t>
        </is>
      </c>
      <c r="B46" s="6" t="inlineStr">
        <is>
          <t>Constructability &amp; delivery</t>
        </is>
      </c>
      <c r="C46" s="6" t="inlineStr">
        <is>
          <t>Mandatory</t>
        </is>
      </c>
      <c r="D46" s="6" t="n">
        <v>5</v>
      </c>
      <c r="E46" s="6" t="n">
        <v>5</v>
      </c>
      <c r="F46" s="12">
        <f>IF(D46&gt;0,E46/D46,"")</f>
        <v/>
      </c>
      <c r="G46" s="12">
        <f>IF(D46&gt;0,COMBIN(D46,E46)*0.5^D46,"")</f>
        <v/>
      </c>
      <c r="H46" s="12">
        <f>IF(F46="","",IF(1-G46=0,"",(F46-G46)/(1-G46)))</f>
        <v/>
      </c>
      <c r="I46" s="6" t="n">
        <v>5</v>
      </c>
      <c r="J46" s="12">
        <f>IF(D46&gt;0,I46/D46,"")</f>
        <v/>
      </c>
      <c r="K46" s="12">
        <f>IF(D46&gt;0,COMBIN(D46,I46)*0.5^D46,"")</f>
        <v/>
      </c>
      <c r="L46" s="12">
        <f>IF(J46="","",IF(1-K46=0,"",(J46-K46)/(1-K46)))</f>
        <v/>
      </c>
      <c r="M46" s="6" t="n">
        <v>5</v>
      </c>
      <c r="N46" s="12">
        <f>IF(D46&gt;0,M46/D46,"")</f>
        <v/>
      </c>
      <c r="O46" s="12">
        <f>IF(D46&gt;0,COMBIN(D46,M46)*0.5^D46,"")</f>
        <v/>
      </c>
      <c r="P46" s="12">
        <f>IF(N46="","",IF(1-O46=0,"",(N46-O46)/(1-O46)))</f>
        <v/>
      </c>
      <c r="Q46" s="6" t="n">
        <v>0</v>
      </c>
      <c r="R46" s="6" t="n">
        <v>5</v>
      </c>
      <c r="S46" s="6" t="n">
        <v>0</v>
      </c>
      <c r="T46" s="12">
        <f>IF(D46&gt;0,IF(C46="Critical Gate",Q46/D46,R46/D46),"")</f>
        <v/>
      </c>
      <c r="U46" s="6" t="n">
        <v>5</v>
      </c>
      <c r="V46" s="6" t="n">
        <v>0</v>
      </c>
      <c r="W46" s="6" t="n">
        <v>0</v>
      </c>
      <c r="X46" s="6" t="n">
        <v>0</v>
      </c>
      <c r="Y46" s="12">
        <f>IF(D46&gt;0,SUM(V46:X46)/D46,"")</f>
        <v/>
      </c>
      <c r="Z46" s="7">
        <f>IF(AND(F46=1,J46=1,N46=1,H46=1,L46=1,P46=1,T46=1,U46=D46,Y46=0),"No","Yes")</f>
        <v/>
      </c>
    </row>
    <row r="47">
      <c r="A47" s="6" t="inlineStr">
        <is>
          <t>V2-CON-02</t>
        </is>
      </c>
      <c r="B47" s="6" t="inlineStr">
        <is>
          <t>Constructability &amp; digital coordination</t>
        </is>
      </c>
      <c r="C47" s="6" t="inlineStr">
        <is>
          <t>Mandatory</t>
        </is>
      </c>
      <c r="D47" s="6" t="n">
        <v>4</v>
      </c>
      <c r="E47" s="6" t="n">
        <v>4</v>
      </c>
      <c r="F47" s="12">
        <f>IF(D47&gt;0,E47/D47,"")</f>
        <v/>
      </c>
      <c r="G47" s="12">
        <f>IF(D47&gt;0,COMBIN(D47,E47)*0.5^D47,"")</f>
        <v/>
      </c>
      <c r="H47" s="12">
        <f>IF(F47="","",IF(1-G47=0,"",(F47-G47)/(1-G47)))</f>
        <v/>
      </c>
      <c r="I47" s="6" t="n">
        <v>4</v>
      </c>
      <c r="J47" s="12">
        <f>IF(D47&gt;0,I47/D47,"")</f>
        <v/>
      </c>
      <c r="K47" s="12">
        <f>IF(D47&gt;0,COMBIN(D47,I47)*0.5^D47,"")</f>
        <v/>
      </c>
      <c r="L47" s="12">
        <f>IF(J47="","",IF(1-K47=0,"",(J47-K47)/(1-K47)))</f>
        <v/>
      </c>
      <c r="M47" s="6" t="n">
        <v>4</v>
      </c>
      <c r="N47" s="12">
        <f>IF(D47&gt;0,M47/D47,"")</f>
        <v/>
      </c>
      <c r="O47" s="12">
        <f>IF(D47&gt;0,COMBIN(D47,M47)*0.5^D47,"")</f>
        <v/>
      </c>
      <c r="P47" s="12">
        <f>IF(N47="","",IF(1-O47=0,"",(N47-O47)/(1-O47)))</f>
        <v/>
      </c>
      <c r="Q47" s="6" t="n">
        <v>0</v>
      </c>
      <c r="R47" s="6" t="n">
        <v>4</v>
      </c>
      <c r="S47" s="6" t="n">
        <v>0</v>
      </c>
      <c r="T47" s="12">
        <f>IF(D47&gt;0,IF(C47="Critical Gate",Q47/D47,R47/D47),"")</f>
        <v/>
      </c>
      <c r="U47" s="6" t="n">
        <v>4</v>
      </c>
      <c r="V47" s="6" t="n">
        <v>0</v>
      </c>
      <c r="W47" s="6" t="n">
        <v>0</v>
      </c>
      <c r="X47" s="6" t="n">
        <v>0</v>
      </c>
      <c r="Y47" s="12">
        <f>IF(D47&gt;0,SUM(V47:X47)/D47,"")</f>
        <v/>
      </c>
      <c r="Z47" s="7">
        <f>IF(AND(F47=1,J47=1,N47=1,H47=1,L47=1,P47=1,T47=1,U47=D47,Y47=0),"No","Yes")</f>
        <v/>
      </c>
    </row>
    <row r="48">
      <c r="A48" s="6" t="inlineStr">
        <is>
          <t>V2-CON-03</t>
        </is>
      </c>
      <c r="B48" s="6" t="inlineStr">
        <is>
          <t>Construction quality</t>
        </is>
      </c>
      <c r="C48" s="6" t="inlineStr">
        <is>
          <t>Critical Gate</t>
        </is>
      </c>
      <c r="D48" s="6" t="n">
        <v>4</v>
      </c>
      <c r="E48" s="6" t="n">
        <v>4</v>
      </c>
      <c r="F48" s="12">
        <f>IF(D48&gt;0,E48/D48,"")</f>
        <v/>
      </c>
      <c r="G48" s="12">
        <f>IF(D48&gt;0,COMBIN(D48,E48)*0.5^D48,"")</f>
        <v/>
      </c>
      <c r="H48" s="12">
        <f>IF(F48="","",IF(1-G48=0,"",(F48-G48)/(1-G48)))</f>
        <v/>
      </c>
      <c r="I48" s="6" t="n">
        <v>4</v>
      </c>
      <c r="J48" s="12">
        <f>IF(D48&gt;0,I48/D48,"")</f>
        <v/>
      </c>
      <c r="K48" s="12">
        <f>IF(D48&gt;0,COMBIN(D48,I48)*0.5^D48,"")</f>
        <v/>
      </c>
      <c r="L48" s="12">
        <f>IF(J48="","",IF(1-K48=0,"",(J48-K48)/(1-K48)))</f>
        <v/>
      </c>
      <c r="M48" s="6" t="n">
        <v>4</v>
      </c>
      <c r="N48" s="12">
        <f>IF(D48&gt;0,M48/D48,"")</f>
        <v/>
      </c>
      <c r="O48" s="12">
        <f>IF(D48&gt;0,COMBIN(D48,M48)*0.5^D48,"")</f>
        <v/>
      </c>
      <c r="P48" s="12">
        <f>IF(N48="","",IF(1-O48=0,"",(N48-O48)/(1-O48)))</f>
        <v/>
      </c>
      <c r="Q48" s="6" t="n">
        <v>4</v>
      </c>
      <c r="R48" s="6" t="n">
        <v>0</v>
      </c>
      <c r="S48" s="6" t="n">
        <v>0</v>
      </c>
      <c r="T48" s="12">
        <f>IF(D48&gt;0,IF(C48="Critical Gate",Q48/D48,R48/D48),"")</f>
        <v/>
      </c>
      <c r="U48" s="6" t="n">
        <v>4</v>
      </c>
      <c r="V48" s="6" t="n">
        <v>0</v>
      </c>
      <c r="W48" s="6" t="n">
        <v>0</v>
      </c>
      <c r="X48" s="6" t="n">
        <v>0</v>
      </c>
      <c r="Y48" s="12">
        <f>IF(D48&gt;0,SUM(V48:X48)/D48,"")</f>
        <v/>
      </c>
      <c r="Z48" s="7">
        <f>IF(AND(F48=1,J48=1,N48=1,H48=1,L48=1,P48=1,T48=1,U48=D48,Y48=0),"No","Yes")</f>
        <v/>
      </c>
    </row>
    <row r="49">
      <c r="A49" s="6" t="inlineStr">
        <is>
          <t>V2-CON-04</t>
        </is>
      </c>
      <c r="B49" s="6" t="inlineStr">
        <is>
          <t>Construction quality</t>
        </is>
      </c>
      <c r="C49" s="6" t="inlineStr">
        <is>
          <t>Performance</t>
        </is>
      </c>
      <c r="D49" s="6" t="n">
        <v>3</v>
      </c>
      <c r="E49" s="6" t="n">
        <v>3</v>
      </c>
      <c r="F49" s="12">
        <f>IF(D49&gt;0,E49/D49,"")</f>
        <v/>
      </c>
      <c r="G49" s="12">
        <f>IF(D49&gt;0,COMBIN(D49,E49)*0.5^D49,"")</f>
        <v/>
      </c>
      <c r="H49" s="12">
        <f>IF(F49="","",IF(1-G49=0,"",(F49-G49)/(1-G49)))</f>
        <v/>
      </c>
      <c r="I49" s="6" t="n">
        <v>3</v>
      </c>
      <c r="J49" s="12">
        <f>IF(D49&gt;0,I49/D49,"")</f>
        <v/>
      </c>
      <c r="K49" s="12">
        <f>IF(D49&gt;0,COMBIN(D49,I49)*0.5^D49,"")</f>
        <v/>
      </c>
      <c r="L49" s="12">
        <f>IF(J49="","",IF(1-K49=0,"",(J49-K49)/(1-K49)))</f>
        <v/>
      </c>
      <c r="M49" s="6" t="n">
        <v>3</v>
      </c>
      <c r="N49" s="12">
        <f>IF(D49&gt;0,M49/D49,"")</f>
        <v/>
      </c>
      <c r="O49" s="12">
        <f>IF(D49&gt;0,COMBIN(D49,M49)*0.5^D49,"")</f>
        <v/>
      </c>
      <c r="P49" s="12">
        <f>IF(N49="","",IF(1-O49=0,"",(N49-O49)/(1-O49)))</f>
        <v/>
      </c>
      <c r="Q49" s="6" t="n">
        <v>0</v>
      </c>
      <c r="R49" s="6" t="n">
        <v>3</v>
      </c>
      <c r="S49" s="6" t="n">
        <v>0</v>
      </c>
      <c r="T49" s="12">
        <f>IF(D49&gt;0,IF(C49="Critical Gate",Q49/D49,R49/D49),"")</f>
        <v/>
      </c>
      <c r="U49" s="6" t="n">
        <v>3</v>
      </c>
      <c r="V49" s="6" t="n">
        <v>0</v>
      </c>
      <c r="W49" s="6" t="n">
        <v>0</v>
      </c>
      <c r="X49" s="6" t="n">
        <v>0</v>
      </c>
      <c r="Y49" s="12">
        <f>IF(D49&gt;0,SUM(V49:X49)/D49,"")</f>
        <v/>
      </c>
      <c r="Z49" s="7">
        <f>IF(AND(F49=1,J49=1,N49=1,H49=1,L49=1,P49=1,T49=1,U49=D49,Y49=0),"No","Yes")</f>
        <v/>
      </c>
    </row>
    <row r="50">
      <c r="A50" s="6" t="inlineStr">
        <is>
          <t>V2-CON-05</t>
        </is>
      </c>
      <c r="B50" s="6" t="inlineStr">
        <is>
          <t>Construction continuity</t>
        </is>
      </c>
      <c r="C50" s="6" t="inlineStr">
        <is>
          <t>Critical Gate</t>
        </is>
      </c>
      <c r="D50" s="6" t="n">
        <v>5</v>
      </c>
      <c r="E50" s="6" t="n">
        <v>5</v>
      </c>
      <c r="F50" s="12">
        <f>IF(D50&gt;0,E50/D50,"")</f>
        <v/>
      </c>
      <c r="G50" s="12">
        <f>IF(D50&gt;0,COMBIN(D50,E50)*0.5^D50,"")</f>
        <v/>
      </c>
      <c r="H50" s="12">
        <f>IF(F50="","",IF(1-G50=0,"",(F50-G50)/(1-G50)))</f>
        <v/>
      </c>
      <c r="I50" s="6" t="n">
        <v>5</v>
      </c>
      <c r="J50" s="12">
        <f>IF(D50&gt;0,I50/D50,"")</f>
        <v/>
      </c>
      <c r="K50" s="12">
        <f>IF(D50&gt;0,COMBIN(D50,I50)*0.5^D50,"")</f>
        <v/>
      </c>
      <c r="L50" s="12">
        <f>IF(J50="","",IF(1-K50=0,"",(J50-K50)/(1-K50)))</f>
        <v/>
      </c>
      <c r="M50" s="6" t="n">
        <v>5</v>
      </c>
      <c r="N50" s="12">
        <f>IF(D50&gt;0,M50/D50,"")</f>
        <v/>
      </c>
      <c r="O50" s="12">
        <f>IF(D50&gt;0,COMBIN(D50,M50)*0.5^D50,"")</f>
        <v/>
      </c>
      <c r="P50" s="12">
        <f>IF(N50="","",IF(1-O50=0,"",(N50-O50)/(1-O50)))</f>
        <v/>
      </c>
      <c r="Q50" s="6" t="n">
        <v>5</v>
      </c>
      <c r="R50" s="6" t="n">
        <v>0</v>
      </c>
      <c r="S50" s="6" t="n">
        <v>0</v>
      </c>
      <c r="T50" s="12">
        <f>IF(D50&gt;0,IF(C50="Critical Gate",Q50/D50,R50/D50),"")</f>
        <v/>
      </c>
      <c r="U50" s="6" t="n">
        <v>5</v>
      </c>
      <c r="V50" s="6" t="n">
        <v>0</v>
      </c>
      <c r="W50" s="6" t="n">
        <v>0</v>
      </c>
      <c r="X50" s="6" t="n">
        <v>0</v>
      </c>
      <c r="Y50" s="12">
        <f>IF(D50&gt;0,SUM(V50:X50)/D50,"")</f>
        <v/>
      </c>
      <c r="Z50" s="7">
        <f>IF(AND(F50=1,J50=1,N50=1,H50=1,L50=1,P50=1,T50=1,U50=D50,Y50=0),"No","Yes")</f>
        <v/>
      </c>
    </row>
    <row r="51">
      <c r="A51" s="6" t="inlineStr">
        <is>
          <t>V2-CON-06</t>
        </is>
      </c>
      <c r="B51" s="6" t="inlineStr">
        <is>
          <t>Construction quality</t>
        </is>
      </c>
      <c r="C51" s="6" t="inlineStr">
        <is>
          <t>Mandatory</t>
        </is>
      </c>
      <c r="D51" s="6" t="n">
        <v>4</v>
      </c>
      <c r="E51" s="6" t="n">
        <v>4</v>
      </c>
      <c r="F51" s="12">
        <f>IF(D51&gt;0,E51/D51,"")</f>
        <v/>
      </c>
      <c r="G51" s="12">
        <f>IF(D51&gt;0,COMBIN(D51,E51)*0.5^D51,"")</f>
        <v/>
      </c>
      <c r="H51" s="12">
        <f>IF(F51="","",IF(1-G51=0,"",(F51-G51)/(1-G51)))</f>
        <v/>
      </c>
      <c r="I51" s="6" t="n">
        <v>4</v>
      </c>
      <c r="J51" s="12">
        <f>IF(D51&gt;0,I51/D51,"")</f>
        <v/>
      </c>
      <c r="K51" s="12">
        <f>IF(D51&gt;0,COMBIN(D51,I51)*0.5^D51,"")</f>
        <v/>
      </c>
      <c r="L51" s="12">
        <f>IF(J51="","",IF(1-K51=0,"",(J51-K51)/(1-K51)))</f>
        <v/>
      </c>
      <c r="M51" s="6" t="n">
        <v>4</v>
      </c>
      <c r="N51" s="12">
        <f>IF(D51&gt;0,M51/D51,"")</f>
        <v/>
      </c>
      <c r="O51" s="12">
        <f>IF(D51&gt;0,COMBIN(D51,M51)*0.5^D51,"")</f>
        <v/>
      </c>
      <c r="P51" s="12">
        <f>IF(N51="","",IF(1-O51=0,"",(N51-O51)/(1-O51)))</f>
        <v/>
      </c>
      <c r="Q51" s="6" t="n">
        <v>0</v>
      </c>
      <c r="R51" s="6" t="n">
        <v>4</v>
      </c>
      <c r="S51" s="6" t="n">
        <v>0</v>
      </c>
      <c r="T51" s="12">
        <f>IF(D51&gt;0,IF(C51="Critical Gate",Q51/D51,R51/D51),"")</f>
        <v/>
      </c>
      <c r="U51" s="6" t="n">
        <v>4</v>
      </c>
      <c r="V51" s="6" t="n">
        <v>0</v>
      </c>
      <c r="W51" s="6" t="n">
        <v>0</v>
      </c>
      <c r="X51" s="6" t="n">
        <v>0</v>
      </c>
      <c r="Y51" s="12">
        <f>IF(D51&gt;0,SUM(V51:X51)/D51,"")</f>
        <v/>
      </c>
      <c r="Z51" s="7">
        <f>IF(AND(F51=1,J51=1,N51=1,H51=1,L51=1,P51=1,T51=1,U51=D51,Y51=0),"No","Yes")</f>
        <v/>
      </c>
    </row>
    <row r="52">
      <c r="A52" s="6" t="inlineStr">
        <is>
          <t>V2-COM-01</t>
        </is>
      </c>
      <c r="B52" s="6" t="inlineStr">
        <is>
          <t>Commissioning &amp; handover</t>
        </is>
      </c>
      <c r="C52" s="6" t="inlineStr">
        <is>
          <t>Mandatory</t>
        </is>
      </c>
      <c r="D52" s="6" t="n">
        <v>7</v>
      </c>
      <c r="E52" s="6" t="n">
        <v>7</v>
      </c>
      <c r="F52" s="12">
        <f>IF(D52&gt;0,E52/D52,"")</f>
        <v/>
      </c>
      <c r="G52" s="12">
        <f>IF(D52&gt;0,COMBIN(D52,E52)*0.5^D52,"")</f>
        <v/>
      </c>
      <c r="H52" s="12">
        <f>IF(F52="","",IF(1-G52=0,"",(F52-G52)/(1-G52)))</f>
        <v/>
      </c>
      <c r="I52" s="6" t="n">
        <v>7</v>
      </c>
      <c r="J52" s="12">
        <f>IF(D52&gt;0,I52/D52,"")</f>
        <v/>
      </c>
      <c r="K52" s="12">
        <f>IF(D52&gt;0,COMBIN(D52,I52)*0.5^D52,"")</f>
        <v/>
      </c>
      <c r="L52" s="12">
        <f>IF(J52="","",IF(1-K52=0,"",(J52-K52)/(1-K52)))</f>
        <v/>
      </c>
      <c r="M52" s="6" t="n">
        <v>7</v>
      </c>
      <c r="N52" s="12">
        <f>IF(D52&gt;0,M52/D52,"")</f>
        <v/>
      </c>
      <c r="O52" s="12">
        <f>IF(D52&gt;0,COMBIN(D52,M52)*0.5^D52,"")</f>
        <v/>
      </c>
      <c r="P52" s="12">
        <f>IF(N52="","",IF(1-O52=0,"",(N52-O52)/(1-O52)))</f>
        <v/>
      </c>
      <c r="Q52" s="6" t="n">
        <v>0</v>
      </c>
      <c r="R52" s="6" t="n">
        <v>7</v>
      </c>
      <c r="S52" s="6" t="n">
        <v>0</v>
      </c>
      <c r="T52" s="12">
        <f>IF(D52&gt;0,IF(C52="Critical Gate",Q52/D52,R52/D52),"")</f>
        <v/>
      </c>
      <c r="U52" s="6" t="n">
        <v>7</v>
      </c>
      <c r="V52" s="6" t="n">
        <v>0</v>
      </c>
      <c r="W52" s="6" t="n">
        <v>0</v>
      </c>
      <c r="X52" s="6" t="n">
        <v>0</v>
      </c>
      <c r="Y52" s="12">
        <f>IF(D52&gt;0,SUM(V52:X52)/D52,"")</f>
        <v/>
      </c>
      <c r="Z52" s="7">
        <f>IF(AND(F52=1,J52=1,N52=1,H52=1,L52=1,P52=1,T52=1,U52=D52,Y52=0),"No","Yes")</f>
        <v/>
      </c>
    </row>
    <row r="53">
      <c r="A53" s="6" t="inlineStr">
        <is>
          <t>V2-COM-02</t>
        </is>
      </c>
      <c r="B53" s="6" t="inlineStr">
        <is>
          <t>Commissioning &amp; handover</t>
        </is>
      </c>
      <c r="C53" s="6" t="inlineStr">
        <is>
          <t>Critical Gate</t>
        </is>
      </c>
      <c r="D53" s="6" t="n">
        <v>7</v>
      </c>
      <c r="E53" s="6" t="n">
        <v>7</v>
      </c>
      <c r="F53" s="12">
        <f>IF(D53&gt;0,E53/D53,"")</f>
        <v/>
      </c>
      <c r="G53" s="12">
        <f>IF(D53&gt;0,COMBIN(D53,E53)*0.5^D53,"")</f>
        <v/>
      </c>
      <c r="H53" s="12">
        <f>IF(F53="","",IF(1-G53=0,"",(F53-G53)/(1-G53)))</f>
        <v/>
      </c>
      <c r="I53" s="6" t="n">
        <v>7</v>
      </c>
      <c r="J53" s="12">
        <f>IF(D53&gt;0,I53/D53,"")</f>
        <v/>
      </c>
      <c r="K53" s="12">
        <f>IF(D53&gt;0,COMBIN(D53,I53)*0.5^D53,"")</f>
        <v/>
      </c>
      <c r="L53" s="12">
        <f>IF(J53="","",IF(1-K53=0,"",(J53-K53)/(1-K53)))</f>
        <v/>
      </c>
      <c r="M53" s="6" t="n">
        <v>7</v>
      </c>
      <c r="N53" s="12">
        <f>IF(D53&gt;0,M53/D53,"")</f>
        <v/>
      </c>
      <c r="O53" s="12">
        <f>IF(D53&gt;0,COMBIN(D53,M53)*0.5^D53,"")</f>
        <v/>
      </c>
      <c r="P53" s="12">
        <f>IF(N53="","",IF(1-O53=0,"",(N53-O53)/(1-O53)))</f>
        <v/>
      </c>
      <c r="Q53" s="6" t="n">
        <v>7</v>
      </c>
      <c r="R53" s="6" t="n">
        <v>0</v>
      </c>
      <c r="S53" s="6" t="n">
        <v>0</v>
      </c>
      <c r="T53" s="12">
        <f>IF(D53&gt;0,IF(C53="Critical Gate",Q53/D53,R53/D53),"")</f>
        <v/>
      </c>
      <c r="U53" s="6" t="n">
        <v>7</v>
      </c>
      <c r="V53" s="6" t="n">
        <v>0</v>
      </c>
      <c r="W53" s="6" t="n">
        <v>0</v>
      </c>
      <c r="X53" s="6" t="n">
        <v>0</v>
      </c>
      <c r="Y53" s="12">
        <f>IF(D53&gt;0,SUM(V53:X53)/D53,"")</f>
        <v/>
      </c>
      <c r="Z53" s="7">
        <f>IF(AND(F53=1,J53=1,N53=1,H53=1,L53=1,P53=1,T53=1,U53=D53,Y53=0),"No","Yes")</f>
        <v/>
      </c>
    </row>
    <row r="54">
      <c r="A54" s="6" t="inlineStr">
        <is>
          <t>V2-OPS-01</t>
        </is>
      </c>
      <c r="B54" s="6" t="inlineStr">
        <is>
          <t>Operational readiness</t>
        </is>
      </c>
      <c r="C54" s="6" t="inlineStr">
        <is>
          <t>Mandatory</t>
        </is>
      </c>
      <c r="D54" s="6" t="n">
        <v>7</v>
      </c>
      <c r="E54" s="6" t="n">
        <v>7</v>
      </c>
      <c r="F54" s="12">
        <f>IF(D54&gt;0,E54/D54,"")</f>
        <v/>
      </c>
      <c r="G54" s="12">
        <f>IF(D54&gt;0,COMBIN(D54,E54)*0.5^D54,"")</f>
        <v/>
      </c>
      <c r="H54" s="12">
        <f>IF(F54="","",IF(1-G54=0,"",(F54-G54)/(1-G54)))</f>
        <v/>
      </c>
      <c r="I54" s="6" t="n">
        <v>7</v>
      </c>
      <c r="J54" s="12">
        <f>IF(D54&gt;0,I54/D54,"")</f>
        <v/>
      </c>
      <c r="K54" s="12">
        <f>IF(D54&gt;0,COMBIN(D54,I54)*0.5^D54,"")</f>
        <v/>
      </c>
      <c r="L54" s="12">
        <f>IF(J54="","",IF(1-K54=0,"",(J54-K54)/(1-K54)))</f>
        <v/>
      </c>
      <c r="M54" s="6" t="n">
        <v>7</v>
      </c>
      <c r="N54" s="12">
        <f>IF(D54&gt;0,M54/D54,"")</f>
        <v/>
      </c>
      <c r="O54" s="12">
        <f>IF(D54&gt;0,COMBIN(D54,M54)*0.5^D54,"")</f>
        <v/>
      </c>
      <c r="P54" s="12">
        <f>IF(N54="","",IF(1-O54=0,"",(N54-O54)/(1-O54)))</f>
        <v/>
      </c>
      <c r="Q54" s="6" t="n">
        <v>0</v>
      </c>
      <c r="R54" s="6" t="n">
        <v>7</v>
      </c>
      <c r="S54" s="6" t="n">
        <v>0</v>
      </c>
      <c r="T54" s="12">
        <f>IF(D54&gt;0,IF(C54="Critical Gate",Q54/D54,R54/D54),"")</f>
        <v/>
      </c>
      <c r="U54" s="6" t="n">
        <v>7</v>
      </c>
      <c r="V54" s="6" t="n">
        <v>0</v>
      </c>
      <c r="W54" s="6" t="n">
        <v>0</v>
      </c>
      <c r="X54" s="6" t="n">
        <v>0</v>
      </c>
      <c r="Y54" s="12">
        <f>IF(D54&gt;0,SUM(V54:X54)/D54,"")</f>
        <v/>
      </c>
      <c r="Z54" s="7">
        <f>IF(AND(F54=1,J54=1,N54=1,H54=1,L54=1,P54=1,T54=1,U54=D54,Y54=0),"No","Yes")</f>
        <v/>
      </c>
    </row>
    <row r="55">
      <c r="A55" s="6" t="inlineStr">
        <is>
          <t>V2-OPS-02</t>
        </is>
      </c>
      <c r="B55" s="6" t="inlineStr">
        <is>
          <t>Asset handover</t>
        </is>
      </c>
      <c r="C55" s="6" t="inlineStr">
        <is>
          <t>Mandatory</t>
        </is>
      </c>
      <c r="D55" s="6" t="n">
        <v>5</v>
      </c>
      <c r="E55" s="6" t="n">
        <v>5</v>
      </c>
      <c r="F55" s="12">
        <f>IF(D55&gt;0,E55/D55,"")</f>
        <v/>
      </c>
      <c r="G55" s="12">
        <f>IF(D55&gt;0,COMBIN(D55,E55)*0.5^D55,"")</f>
        <v/>
      </c>
      <c r="H55" s="12">
        <f>IF(F55="","",IF(1-G55=0,"",(F55-G55)/(1-G55)))</f>
        <v/>
      </c>
      <c r="I55" s="6" t="n">
        <v>5</v>
      </c>
      <c r="J55" s="12">
        <f>IF(D55&gt;0,I55/D55,"")</f>
        <v/>
      </c>
      <c r="K55" s="12">
        <f>IF(D55&gt;0,COMBIN(D55,I55)*0.5^D55,"")</f>
        <v/>
      </c>
      <c r="L55" s="12">
        <f>IF(J55="","",IF(1-K55=0,"",(J55-K55)/(1-K55)))</f>
        <v/>
      </c>
      <c r="M55" s="6" t="n">
        <v>5</v>
      </c>
      <c r="N55" s="12">
        <f>IF(D55&gt;0,M55/D55,"")</f>
        <v/>
      </c>
      <c r="O55" s="12">
        <f>IF(D55&gt;0,COMBIN(D55,M55)*0.5^D55,"")</f>
        <v/>
      </c>
      <c r="P55" s="12">
        <f>IF(N55="","",IF(1-O55=0,"",(N55-O55)/(1-O55)))</f>
        <v/>
      </c>
      <c r="Q55" s="6" t="n">
        <v>0</v>
      </c>
      <c r="R55" s="6" t="n">
        <v>5</v>
      </c>
      <c r="S55" s="6" t="n">
        <v>0</v>
      </c>
      <c r="T55" s="12">
        <f>IF(D55&gt;0,IF(C55="Critical Gate",Q55/D55,R55/D55),"")</f>
        <v/>
      </c>
      <c r="U55" s="6" t="n">
        <v>5</v>
      </c>
      <c r="V55" s="6" t="n">
        <v>0</v>
      </c>
      <c r="W55" s="6" t="n">
        <v>0</v>
      </c>
      <c r="X55" s="6" t="n">
        <v>0</v>
      </c>
      <c r="Y55" s="12">
        <f>IF(D55&gt;0,SUM(V55:X55)/D55,"")</f>
        <v/>
      </c>
      <c r="Z55" s="7">
        <f>IF(AND(F55=1,J55=1,N55=1,H55=1,L55=1,P55=1,T55=1,U55=D55,Y55=0),"No","Yes")</f>
        <v/>
      </c>
    </row>
    <row r="56">
      <c r="A56" s="6" t="inlineStr">
        <is>
          <t>V2-OPS-03</t>
        </is>
      </c>
      <c r="B56" s="6" t="inlineStr">
        <is>
          <t>Operational performance</t>
        </is>
      </c>
      <c r="C56" s="6" t="inlineStr">
        <is>
          <t>Performance</t>
        </is>
      </c>
      <c r="D56" s="6" t="n">
        <v>6</v>
      </c>
      <c r="E56" s="6" t="n">
        <v>6</v>
      </c>
      <c r="F56" s="12">
        <f>IF(D56&gt;0,E56/D56,"")</f>
        <v/>
      </c>
      <c r="G56" s="12">
        <f>IF(D56&gt;0,COMBIN(D56,E56)*0.5^D56,"")</f>
        <v/>
      </c>
      <c r="H56" s="12">
        <f>IF(F56="","",IF(1-G56=0,"",(F56-G56)/(1-G56)))</f>
        <v/>
      </c>
      <c r="I56" s="6" t="n">
        <v>6</v>
      </c>
      <c r="J56" s="12">
        <f>IF(D56&gt;0,I56/D56,"")</f>
        <v/>
      </c>
      <c r="K56" s="12">
        <f>IF(D56&gt;0,COMBIN(D56,I56)*0.5^D56,"")</f>
        <v/>
      </c>
      <c r="L56" s="12">
        <f>IF(J56="","",IF(1-K56=0,"",(J56-K56)/(1-K56)))</f>
        <v/>
      </c>
      <c r="M56" s="6" t="n">
        <v>6</v>
      </c>
      <c r="N56" s="12">
        <f>IF(D56&gt;0,M56/D56,"")</f>
        <v/>
      </c>
      <c r="O56" s="12">
        <f>IF(D56&gt;0,COMBIN(D56,M56)*0.5^D56,"")</f>
        <v/>
      </c>
      <c r="P56" s="12">
        <f>IF(N56="","",IF(1-O56=0,"",(N56-O56)/(1-O56)))</f>
        <v/>
      </c>
      <c r="Q56" s="6" t="n">
        <v>0</v>
      </c>
      <c r="R56" s="6" t="n">
        <v>6</v>
      </c>
      <c r="S56" s="6" t="n">
        <v>0</v>
      </c>
      <c r="T56" s="12">
        <f>IF(D56&gt;0,IF(C56="Critical Gate",Q56/D56,R56/D56),"")</f>
        <v/>
      </c>
      <c r="U56" s="6" t="n">
        <v>6</v>
      </c>
      <c r="V56" s="6" t="n">
        <v>0</v>
      </c>
      <c r="W56" s="6" t="n">
        <v>0</v>
      </c>
      <c r="X56" s="6" t="n">
        <v>0</v>
      </c>
      <c r="Y56" s="12">
        <f>IF(D56&gt;0,SUM(V56:X56)/D56,"")</f>
        <v/>
      </c>
      <c r="Z56" s="7">
        <f>IF(AND(F56=1,J56=1,N56=1,H56=1,L56=1,P56=1,T56=1,U56=D56,Y56=0),"No","Yes")</f>
        <v/>
      </c>
    </row>
    <row r="57">
      <c r="A57" s="6" t="inlineStr">
        <is>
          <t>V2-LIF-01</t>
        </is>
      </c>
      <c r="B57" s="6" t="inlineStr">
        <is>
          <t>Lifecycle performance</t>
        </is>
      </c>
      <c r="C57" s="6" t="inlineStr">
        <is>
          <t>Mandatory</t>
        </is>
      </c>
      <c r="D57" s="6" t="n">
        <v>7</v>
      </c>
      <c r="E57" s="6" t="n">
        <v>7</v>
      </c>
      <c r="F57" s="12">
        <f>IF(D57&gt;0,E57/D57,"")</f>
        <v/>
      </c>
      <c r="G57" s="12">
        <f>IF(D57&gt;0,COMBIN(D57,E57)*0.5^D57,"")</f>
        <v/>
      </c>
      <c r="H57" s="12">
        <f>IF(F57="","",IF(1-G57=0,"",(F57-G57)/(1-G57)))</f>
        <v/>
      </c>
      <c r="I57" s="6" t="n">
        <v>7</v>
      </c>
      <c r="J57" s="12">
        <f>IF(D57&gt;0,I57/D57,"")</f>
        <v/>
      </c>
      <c r="K57" s="12">
        <f>IF(D57&gt;0,COMBIN(D57,I57)*0.5^D57,"")</f>
        <v/>
      </c>
      <c r="L57" s="12">
        <f>IF(J57="","",IF(1-K57=0,"",(J57-K57)/(1-K57)))</f>
        <v/>
      </c>
      <c r="M57" s="6" t="n">
        <v>7</v>
      </c>
      <c r="N57" s="12">
        <f>IF(D57&gt;0,M57/D57,"")</f>
        <v/>
      </c>
      <c r="O57" s="12">
        <f>IF(D57&gt;0,COMBIN(D57,M57)*0.5^D57,"")</f>
        <v/>
      </c>
      <c r="P57" s="12">
        <f>IF(N57="","",IF(1-O57=0,"",(N57-O57)/(1-O57)))</f>
        <v/>
      </c>
      <c r="Q57" s="6" t="n">
        <v>0</v>
      </c>
      <c r="R57" s="6" t="n">
        <v>7</v>
      </c>
      <c r="S57" s="6" t="n">
        <v>0</v>
      </c>
      <c r="T57" s="12">
        <f>IF(D57&gt;0,IF(C57="Critical Gate",Q57/D57,R57/D57),"")</f>
        <v/>
      </c>
      <c r="U57" s="6" t="n">
        <v>7</v>
      </c>
      <c r="V57" s="6" t="n">
        <v>0</v>
      </c>
      <c r="W57" s="6" t="n">
        <v>0</v>
      </c>
      <c r="X57" s="6" t="n">
        <v>0</v>
      </c>
      <c r="Y57" s="12">
        <f>IF(D57&gt;0,SUM(V57:X57)/D57,"")</f>
        <v/>
      </c>
      <c r="Z57" s="7">
        <f>IF(AND(F57=1,J57=1,N57=1,H57=1,L57=1,P57=1,T57=1,U57=D57,Y57=0),"No","Yes")</f>
        <v/>
      </c>
    </row>
    <row r="58">
      <c r="A58" s="6" t="inlineStr">
        <is>
          <t>V2-LIF-02</t>
        </is>
      </c>
      <c r="B58" s="6" t="inlineStr">
        <is>
          <t>Lifecycle performance</t>
        </is>
      </c>
      <c r="C58" s="6" t="inlineStr">
        <is>
          <t>Mandatory</t>
        </is>
      </c>
      <c r="D58" s="6" t="n">
        <v>5</v>
      </c>
      <c r="E58" s="6" t="n">
        <v>5</v>
      </c>
      <c r="F58" s="12">
        <f>IF(D58&gt;0,E58/D58,"")</f>
        <v/>
      </c>
      <c r="G58" s="12">
        <f>IF(D58&gt;0,COMBIN(D58,E58)*0.5^D58,"")</f>
        <v/>
      </c>
      <c r="H58" s="12">
        <f>IF(F58="","",IF(1-G58=0,"",(F58-G58)/(1-G58)))</f>
        <v/>
      </c>
      <c r="I58" s="6" t="n">
        <v>5</v>
      </c>
      <c r="J58" s="12">
        <f>IF(D58&gt;0,I58/D58,"")</f>
        <v/>
      </c>
      <c r="K58" s="12">
        <f>IF(D58&gt;0,COMBIN(D58,I58)*0.5^D58,"")</f>
        <v/>
      </c>
      <c r="L58" s="12">
        <f>IF(J58="","",IF(1-K58=0,"",(J58-K58)/(1-K58)))</f>
        <v/>
      </c>
      <c r="M58" s="6" t="n">
        <v>5</v>
      </c>
      <c r="N58" s="12">
        <f>IF(D58&gt;0,M58/D58,"")</f>
        <v/>
      </c>
      <c r="O58" s="12">
        <f>IF(D58&gt;0,COMBIN(D58,M58)*0.5^D58,"")</f>
        <v/>
      </c>
      <c r="P58" s="12">
        <f>IF(N58="","",IF(1-O58=0,"",(N58-O58)/(1-O58)))</f>
        <v/>
      </c>
      <c r="Q58" s="6" t="n">
        <v>0</v>
      </c>
      <c r="R58" s="6" t="n">
        <v>5</v>
      </c>
      <c r="S58" s="6" t="n">
        <v>0</v>
      </c>
      <c r="T58" s="12">
        <f>IF(D58&gt;0,IF(C58="Critical Gate",Q58/D58,R58/D58),"")</f>
        <v/>
      </c>
      <c r="U58" s="6" t="n">
        <v>5</v>
      </c>
      <c r="V58" s="6" t="n">
        <v>0</v>
      </c>
      <c r="W58" s="6" t="n">
        <v>0</v>
      </c>
      <c r="X58" s="6" t="n">
        <v>0</v>
      </c>
      <c r="Y58" s="12">
        <f>IF(D58&gt;0,SUM(V58:X58)/D58,"")</f>
        <v/>
      </c>
      <c r="Z58" s="7">
        <f>IF(AND(F58=1,J58=1,N58=1,H58=1,L58=1,P58=1,T58=1,U58=D58,Y58=0),"No","Yes")</f>
        <v/>
      </c>
    </row>
    <row r="59">
      <c r="A59" s="6" t="inlineStr">
        <is>
          <t>V2-LIF-03</t>
        </is>
      </c>
      <c r="B59" s="6" t="inlineStr">
        <is>
          <t>Lifecycle performance</t>
        </is>
      </c>
      <c r="C59" s="6" t="inlineStr">
        <is>
          <t>Mandatory</t>
        </is>
      </c>
      <c r="D59" s="6" t="n">
        <v>5</v>
      </c>
      <c r="E59" s="6" t="n">
        <v>5</v>
      </c>
      <c r="F59" s="12">
        <f>IF(D59&gt;0,E59/D59,"")</f>
        <v/>
      </c>
      <c r="G59" s="12">
        <f>IF(D59&gt;0,COMBIN(D59,E59)*0.5^D59,"")</f>
        <v/>
      </c>
      <c r="H59" s="12">
        <f>IF(F59="","",IF(1-G59=0,"",(F59-G59)/(1-G59)))</f>
        <v/>
      </c>
      <c r="I59" s="6" t="n">
        <v>5</v>
      </c>
      <c r="J59" s="12">
        <f>IF(D59&gt;0,I59/D59,"")</f>
        <v/>
      </c>
      <c r="K59" s="12">
        <f>IF(D59&gt;0,COMBIN(D59,I59)*0.5^D59,"")</f>
        <v/>
      </c>
      <c r="L59" s="12">
        <f>IF(J59="","",IF(1-K59=0,"",(J59-K59)/(1-K59)))</f>
        <v/>
      </c>
      <c r="M59" s="6" t="n">
        <v>5</v>
      </c>
      <c r="N59" s="12">
        <f>IF(D59&gt;0,M59/D59,"")</f>
        <v/>
      </c>
      <c r="O59" s="12">
        <f>IF(D59&gt;0,COMBIN(D59,M59)*0.5^D59,"")</f>
        <v/>
      </c>
      <c r="P59" s="12">
        <f>IF(N59="","",IF(1-O59=0,"",(N59-O59)/(1-O59)))</f>
        <v/>
      </c>
      <c r="Q59" s="6" t="n">
        <v>0</v>
      </c>
      <c r="R59" s="6" t="n">
        <v>5</v>
      </c>
      <c r="S59" s="6" t="n">
        <v>0</v>
      </c>
      <c r="T59" s="12">
        <f>IF(D59&gt;0,IF(C59="Critical Gate",Q59/D59,R59/D59),"")</f>
        <v/>
      </c>
      <c r="U59" s="6" t="n">
        <v>5</v>
      </c>
      <c r="V59" s="6" t="n">
        <v>0</v>
      </c>
      <c r="W59" s="6" t="n">
        <v>0</v>
      </c>
      <c r="X59" s="6" t="n">
        <v>0</v>
      </c>
      <c r="Y59" s="12">
        <f>IF(D59&gt;0,SUM(V59:X59)/D59,"")</f>
        <v/>
      </c>
      <c r="Z59" s="7">
        <f>IF(AND(F59=1,J59=1,N59=1,H59=1,L59=1,P59=1,T59=1,U59=D59,Y59=0),"No","Yes")</f>
        <v/>
      </c>
    </row>
    <row r="60">
      <c r="A60" s="6" t="inlineStr">
        <is>
          <t>V2-LIF-04</t>
        </is>
      </c>
      <c r="B60" s="6" t="inlineStr">
        <is>
          <t>Lifecycle performance</t>
        </is>
      </c>
      <c r="C60" s="6" t="inlineStr">
        <is>
          <t>Mandatory</t>
        </is>
      </c>
      <c r="D60" s="6" t="n">
        <v>5</v>
      </c>
      <c r="E60" s="6" t="n">
        <v>5</v>
      </c>
      <c r="F60" s="12">
        <f>IF(D60&gt;0,E60/D60,"")</f>
        <v/>
      </c>
      <c r="G60" s="12">
        <f>IF(D60&gt;0,COMBIN(D60,E60)*0.5^D60,"")</f>
        <v/>
      </c>
      <c r="H60" s="12">
        <f>IF(F60="","",IF(1-G60=0,"",(F60-G60)/(1-G60)))</f>
        <v/>
      </c>
      <c r="I60" s="6" t="n">
        <v>5</v>
      </c>
      <c r="J60" s="12">
        <f>IF(D60&gt;0,I60/D60,"")</f>
        <v/>
      </c>
      <c r="K60" s="12">
        <f>IF(D60&gt;0,COMBIN(D60,I60)*0.5^D60,"")</f>
        <v/>
      </c>
      <c r="L60" s="12">
        <f>IF(J60="","",IF(1-K60=0,"",(J60-K60)/(1-K60)))</f>
        <v/>
      </c>
      <c r="M60" s="6" t="n">
        <v>5</v>
      </c>
      <c r="N60" s="12">
        <f>IF(D60&gt;0,M60/D60,"")</f>
        <v/>
      </c>
      <c r="O60" s="12">
        <f>IF(D60&gt;0,COMBIN(D60,M60)*0.5^D60,"")</f>
        <v/>
      </c>
      <c r="P60" s="12">
        <f>IF(N60="","",IF(1-O60=0,"",(N60-O60)/(1-O60)))</f>
        <v/>
      </c>
      <c r="Q60" s="6" t="n">
        <v>0</v>
      </c>
      <c r="R60" s="6" t="n">
        <v>5</v>
      </c>
      <c r="S60" s="6" t="n">
        <v>0</v>
      </c>
      <c r="T60" s="12">
        <f>IF(D60&gt;0,IF(C60="Critical Gate",Q60/D60,R60/D60),"")</f>
        <v/>
      </c>
      <c r="U60" s="6" t="n">
        <v>5</v>
      </c>
      <c r="V60" s="6" t="n">
        <v>0</v>
      </c>
      <c r="W60" s="6" t="n">
        <v>0</v>
      </c>
      <c r="X60" s="6" t="n">
        <v>0</v>
      </c>
      <c r="Y60" s="12">
        <f>IF(D60&gt;0,SUM(V60:X60)/D60,"")</f>
        <v/>
      </c>
      <c r="Z60" s="7">
        <f>IF(AND(F60=1,J60=1,N60=1,H60=1,L60=1,P60=1,T60=1,U60=D60,Y60=0),"No","Yes")</f>
        <v/>
      </c>
    </row>
    <row r="61">
      <c r="A61" s="6" t="inlineStr">
        <is>
          <t>V2-LIF-05</t>
        </is>
      </c>
      <c r="B61" s="6" t="inlineStr">
        <is>
          <t>Lifecycle performance</t>
        </is>
      </c>
      <c r="C61" s="6" t="inlineStr">
        <is>
          <t>Performance</t>
        </is>
      </c>
      <c r="D61" s="6" t="n">
        <v>5</v>
      </c>
      <c r="E61" s="6" t="n">
        <v>5</v>
      </c>
      <c r="F61" s="12">
        <f>IF(D61&gt;0,E61/D61,"")</f>
        <v/>
      </c>
      <c r="G61" s="12">
        <f>IF(D61&gt;0,COMBIN(D61,E61)*0.5^D61,"")</f>
        <v/>
      </c>
      <c r="H61" s="12">
        <f>IF(F61="","",IF(1-G61=0,"",(F61-G61)/(1-G61)))</f>
        <v/>
      </c>
      <c r="I61" s="6" t="n">
        <v>5</v>
      </c>
      <c r="J61" s="12">
        <f>IF(D61&gt;0,I61/D61,"")</f>
        <v/>
      </c>
      <c r="K61" s="12">
        <f>IF(D61&gt;0,COMBIN(D61,I61)*0.5^D61,"")</f>
        <v/>
      </c>
      <c r="L61" s="12">
        <f>IF(J61="","",IF(1-K61=0,"",(J61-K61)/(1-K61)))</f>
        <v/>
      </c>
      <c r="M61" s="6" t="n">
        <v>5</v>
      </c>
      <c r="N61" s="12">
        <f>IF(D61&gt;0,M61/D61,"")</f>
        <v/>
      </c>
      <c r="O61" s="12">
        <f>IF(D61&gt;0,COMBIN(D61,M61)*0.5^D61,"")</f>
        <v/>
      </c>
      <c r="P61" s="12">
        <f>IF(N61="","",IF(1-O61=0,"",(N61-O61)/(1-O61)))</f>
        <v/>
      </c>
      <c r="Q61" s="6" t="n">
        <v>0</v>
      </c>
      <c r="R61" s="6" t="n">
        <v>5</v>
      </c>
      <c r="S61" s="6" t="n">
        <v>0</v>
      </c>
      <c r="T61" s="12">
        <f>IF(D61&gt;0,IF(C61="Critical Gate",Q61/D61,R61/D61),"")</f>
        <v/>
      </c>
      <c r="U61" s="6" t="n">
        <v>5</v>
      </c>
      <c r="V61" s="6" t="n">
        <v>0</v>
      </c>
      <c r="W61" s="6" t="n">
        <v>0</v>
      </c>
      <c r="X61" s="6" t="n">
        <v>0</v>
      </c>
      <c r="Y61" s="12">
        <f>IF(D61&gt;0,SUM(V61:X61)/D61,"")</f>
        <v/>
      </c>
      <c r="Z61" s="7">
        <f>IF(AND(F61=1,J61=1,N61=1,H61=1,L61=1,P61=1,T61=1,U61=D61,Y61=0),"No","Yes")</f>
        <v/>
      </c>
    </row>
    <row r="62">
      <c r="A62" s="6" t="inlineStr">
        <is>
          <t>V2-LIF-06</t>
        </is>
      </c>
      <c r="B62" s="6" t="inlineStr">
        <is>
          <t>Lifecycle performance</t>
        </is>
      </c>
      <c r="C62" s="6" t="inlineStr">
        <is>
          <t>Performance</t>
        </is>
      </c>
      <c r="D62" s="6" t="n">
        <v>6</v>
      </c>
      <c r="E62" s="6" t="n">
        <v>6</v>
      </c>
      <c r="F62" s="12">
        <f>IF(D62&gt;0,E62/D62,"")</f>
        <v/>
      </c>
      <c r="G62" s="12">
        <f>IF(D62&gt;0,COMBIN(D62,E62)*0.5^D62,"")</f>
        <v/>
      </c>
      <c r="H62" s="12">
        <f>IF(F62="","",IF(1-G62=0,"",(F62-G62)/(1-G62)))</f>
        <v/>
      </c>
      <c r="I62" s="6" t="n">
        <v>6</v>
      </c>
      <c r="J62" s="12">
        <f>IF(D62&gt;0,I62/D62,"")</f>
        <v/>
      </c>
      <c r="K62" s="12">
        <f>IF(D62&gt;0,COMBIN(D62,I62)*0.5^D62,"")</f>
        <v/>
      </c>
      <c r="L62" s="12">
        <f>IF(J62="","",IF(1-K62=0,"",(J62-K62)/(1-K62)))</f>
        <v/>
      </c>
      <c r="M62" s="6" t="n">
        <v>6</v>
      </c>
      <c r="N62" s="12">
        <f>IF(D62&gt;0,M62/D62,"")</f>
        <v/>
      </c>
      <c r="O62" s="12">
        <f>IF(D62&gt;0,COMBIN(D62,M62)*0.5^D62,"")</f>
        <v/>
      </c>
      <c r="P62" s="12">
        <f>IF(N62="","",IF(1-O62=0,"",(N62-O62)/(1-O62)))</f>
        <v/>
      </c>
      <c r="Q62" s="6" t="n">
        <v>0</v>
      </c>
      <c r="R62" s="6" t="n">
        <v>6</v>
      </c>
      <c r="S62" s="6" t="n">
        <v>0</v>
      </c>
      <c r="T62" s="12">
        <f>IF(D62&gt;0,IF(C62="Critical Gate",Q62/D62,R62/D62),"")</f>
        <v/>
      </c>
      <c r="U62" s="6" t="n">
        <v>6</v>
      </c>
      <c r="V62" s="6" t="n">
        <v>0</v>
      </c>
      <c r="W62" s="6" t="n">
        <v>0</v>
      </c>
      <c r="X62" s="6" t="n">
        <v>0</v>
      </c>
      <c r="Y62" s="12">
        <f>IF(D62&gt;0,SUM(V62:X62)/D62,"")</f>
        <v/>
      </c>
      <c r="Z62" s="7">
        <f>IF(AND(F62=1,J62=1,N62=1,H62=1,L62=1,P62=1,T62=1,U62=D62,Y62=0),"No","Yes")</f>
        <v/>
      </c>
    </row>
    <row r="63">
      <c r="A63" s="6" t="inlineStr">
        <is>
          <t>V2-LIF-07</t>
        </is>
      </c>
      <c r="B63" s="6" t="inlineStr">
        <is>
          <t>Lifecycle performance</t>
        </is>
      </c>
      <c r="C63" s="6" t="inlineStr">
        <is>
          <t>Performance</t>
        </is>
      </c>
      <c r="D63" s="6" t="n">
        <v>4</v>
      </c>
      <c r="E63" s="6" t="n">
        <v>4</v>
      </c>
      <c r="F63" s="12">
        <f>IF(D63&gt;0,E63/D63,"")</f>
        <v/>
      </c>
      <c r="G63" s="12">
        <f>IF(D63&gt;0,COMBIN(D63,E63)*0.5^D63,"")</f>
        <v/>
      </c>
      <c r="H63" s="12">
        <f>IF(F63="","",IF(1-G63=0,"",(F63-G63)/(1-G63)))</f>
        <v/>
      </c>
      <c r="I63" s="6" t="n">
        <v>4</v>
      </c>
      <c r="J63" s="12">
        <f>IF(D63&gt;0,I63/D63,"")</f>
        <v/>
      </c>
      <c r="K63" s="12">
        <f>IF(D63&gt;0,COMBIN(D63,I63)*0.5^D63,"")</f>
        <v/>
      </c>
      <c r="L63" s="12">
        <f>IF(J63="","",IF(1-K63=0,"",(J63-K63)/(1-K63)))</f>
        <v/>
      </c>
      <c r="M63" s="6" t="n">
        <v>4</v>
      </c>
      <c r="N63" s="12">
        <f>IF(D63&gt;0,M63/D63,"")</f>
        <v/>
      </c>
      <c r="O63" s="12">
        <f>IF(D63&gt;0,COMBIN(D63,M63)*0.5^D63,"")</f>
        <v/>
      </c>
      <c r="P63" s="12">
        <f>IF(N63="","",IF(1-O63=0,"",(N63-O63)/(1-O63)))</f>
        <v/>
      </c>
      <c r="Q63" s="6" t="n">
        <v>0</v>
      </c>
      <c r="R63" s="6" t="n">
        <v>4</v>
      </c>
      <c r="S63" s="6" t="n">
        <v>0</v>
      </c>
      <c r="T63" s="12">
        <f>IF(D63&gt;0,IF(C63="Critical Gate",Q63/D63,R63/D63),"")</f>
        <v/>
      </c>
      <c r="U63" s="6" t="n">
        <v>4</v>
      </c>
      <c r="V63" s="6" t="n">
        <v>0</v>
      </c>
      <c r="W63" s="6" t="n">
        <v>0</v>
      </c>
      <c r="X63" s="6" t="n">
        <v>0</v>
      </c>
      <c r="Y63" s="12">
        <f>IF(D63&gt;0,SUM(V63:X63)/D63,"")</f>
        <v/>
      </c>
      <c r="Z63" s="7">
        <f>IF(AND(F63=1,J63=1,N63=1,H63=1,L63=1,P63=1,T63=1,U63=D63,Y63=0),"No","Yes")</f>
        <v/>
      </c>
    </row>
    <row r="64">
      <c r="A64" s="6" t="inlineStr">
        <is>
          <t>V2-LIF-08</t>
        </is>
      </c>
      <c r="B64" s="6" t="inlineStr">
        <is>
          <t>Lifecycle performance</t>
        </is>
      </c>
      <c r="C64" s="6" t="inlineStr">
        <is>
          <t>Mandatory</t>
        </is>
      </c>
      <c r="D64" s="6" t="n">
        <v>6</v>
      </c>
      <c r="E64" s="6" t="n">
        <v>6</v>
      </c>
      <c r="F64" s="12">
        <f>IF(D64&gt;0,E64/D64,"")</f>
        <v/>
      </c>
      <c r="G64" s="12">
        <f>IF(D64&gt;0,COMBIN(D64,E64)*0.5^D64,"")</f>
        <v/>
      </c>
      <c r="H64" s="12">
        <f>IF(F64="","",IF(1-G64=0,"",(F64-G64)/(1-G64)))</f>
        <v/>
      </c>
      <c r="I64" s="6" t="n">
        <v>6</v>
      </c>
      <c r="J64" s="12">
        <f>IF(D64&gt;0,I64/D64,"")</f>
        <v/>
      </c>
      <c r="K64" s="12">
        <f>IF(D64&gt;0,COMBIN(D64,I64)*0.5^D64,"")</f>
        <v/>
      </c>
      <c r="L64" s="12">
        <f>IF(J64="","",IF(1-K64=0,"",(J64-K64)/(1-K64)))</f>
        <v/>
      </c>
      <c r="M64" s="6" t="n">
        <v>6</v>
      </c>
      <c r="N64" s="12">
        <f>IF(D64&gt;0,M64/D64,"")</f>
        <v/>
      </c>
      <c r="O64" s="12">
        <f>IF(D64&gt;0,COMBIN(D64,M64)*0.5^D64,"")</f>
        <v/>
      </c>
      <c r="P64" s="12">
        <f>IF(N64="","",IF(1-O64=0,"",(N64-O64)/(1-O64)))</f>
        <v/>
      </c>
      <c r="Q64" s="6" t="n">
        <v>0</v>
      </c>
      <c r="R64" s="6" t="n">
        <v>6</v>
      </c>
      <c r="S64" s="6" t="n">
        <v>0</v>
      </c>
      <c r="T64" s="12">
        <f>IF(D64&gt;0,IF(C64="Critical Gate",Q64/D64,R64/D64),"")</f>
        <v/>
      </c>
      <c r="U64" s="6" t="n">
        <v>6</v>
      </c>
      <c r="V64" s="6" t="n">
        <v>0</v>
      </c>
      <c r="W64" s="6" t="n">
        <v>0</v>
      </c>
      <c r="X64" s="6" t="n">
        <v>0</v>
      </c>
      <c r="Y64" s="12">
        <f>IF(D64&gt;0,SUM(V64:X64)/D64,"")</f>
        <v/>
      </c>
      <c r="Z64" s="7">
        <f>IF(AND(F64=1,J64=1,N64=1,H64=1,L64=1,P64=1,T64=1,U64=D64,Y64=0),"No","Yes")</f>
        <v/>
      </c>
    </row>
    <row r="65">
      <c r="A65" s="6" t="inlineStr">
        <is>
          <t>V2-LIF-09</t>
        </is>
      </c>
      <c r="B65" s="6" t="inlineStr">
        <is>
          <t>Lifecycle performance</t>
        </is>
      </c>
      <c r="C65" s="6" t="inlineStr">
        <is>
          <t>Performance</t>
        </is>
      </c>
      <c r="D65" s="6" t="n">
        <v>5</v>
      </c>
      <c r="E65" s="6" t="n">
        <v>5</v>
      </c>
      <c r="F65" s="12">
        <f>IF(D65&gt;0,E65/D65,"")</f>
        <v/>
      </c>
      <c r="G65" s="12">
        <f>IF(D65&gt;0,COMBIN(D65,E65)*0.5^D65,"")</f>
        <v/>
      </c>
      <c r="H65" s="12">
        <f>IF(F65="","",IF(1-G65=0,"",(F65-G65)/(1-G65)))</f>
        <v/>
      </c>
      <c r="I65" s="6" t="n">
        <v>5</v>
      </c>
      <c r="J65" s="12">
        <f>IF(D65&gt;0,I65/D65,"")</f>
        <v/>
      </c>
      <c r="K65" s="12">
        <f>IF(D65&gt;0,COMBIN(D65,I65)*0.5^D65,"")</f>
        <v/>
      </c>
      <c r="L65" s="12">
        <f>IF(J65="","",IF(1-K65=0,"",(J65-K65)/(1-K65)))</f>
        <v/>
      </c>
      <c r="M65" s="6" t="n">
        <v>5</v>
      </c>
      <c r="N65" s="12">
        <f>IF(D65&gt;0,M65/D65,"")</f>
        <v/>
      </c>
      <c r="O65" s="12">
        <f>IF(D65&gt;0,COMBIN(D65,M65)*0.5^D65,"")</f>
        <v/>
      </c>
      <c r="P65" s="12">
        <f>IF(N65="","",IF(1-O65=0,"",(N65-O65)/(1-O65)))</f>
        <v/>
      </c>
      <c r="Q65" s="6" t="n">
        <v>0</v>
      </c>
      <c r="R65" s="6" t="n">
        <v>5</v>
      </c>
      <c r="S65" s="6" t="n">
        <v>0</v>
      </c>
      <c r="T65" s="12">
        <f>IF(D65&gt;0,IF(C65="Critical Gate",Q65/D65,R65/D65),"")</f>
        <v/>
      </c>
      <c r="U65" s="6" t="n">
        <v>5</v>
      </c>
      <c r="V65" s="6" t="n">
        <v>0</v>
      </c>
      <c r="W65" s="6" t="n">
        <v>0</v>
      </c>
      <c r="X65" s="6" t="n">
        <v>0</v>
      </c>
      <c r="Y65" s="12">
        <f>IF(D65&gt;0,SUM(V65:X65)/D65,"")</f>
        <v/>
      </c>
      <c r="Z65" s="7">
        <f>IF(AND(F65=1,J65=1,N65=1,H65=1,L65=1,P65=1,T65=1,U65=D65,Y65=0),"No","Yes")</f>
        <v/>
      </c>
    </row>
    <row r="66">
      <c r="A66" s="6" t="inlineStr">
        <is>
          <t>V2-LIF-10</t>
        </is>
      </c>
      <c r="B66" s="6" t="inlineStr">
        <is>
          <t>Lifecycle performance</t>
        </is>
      </c>
      <c r="C66" s="6" t="inlineStr">
        <is>
          <t>Performance</t>
        </is>
      </c>
      <c r="D66" s="6" t="n">
        <v>5</v>
      </c>
      <c r="E66" s="6" t="n">
        <v>5</v>
      </c>
      <c r="F66" s="12">
        <f>IF(D66&gt;0,E66/D66,"")</f>
        <v/>
      </c>
      <c r="G66" s="12">
        <f>IF(D66&gt;0,COMBIN(D66,E66)*0.5^D66,"")</f>
        <v/>
      </c>
      <c r="H66" s="12">
        <f>IF(F66="","",IF(1-G66=0,"",(F66-G66)/(1-G66)))</f>
        <v/>
      </c>
      <c r="I66" s="6" t="n">
        <v>5</v>
      </c>
      <c r="J66" s="12">
        <f>IF(D66&gt;0,I66/D66,"")</f>
        <v/>
      </c>
      <c r="K66" s="12">
        <f>IF(D66&gt;0,COMBIN(D66,I66)*0.5^D66,"")</f>
        <v/>
      </c>
      <c r="L66" s="12">
        <f>IF(J66="","",IF(1-K66=0,"",(J66-K66)/(1-K66)))</f>
        <v/>
      </c>
      <c r="M66" s="6" t="n">
        <v>5</v>
      </c>
      <c r="N66" s="12">
        <f>IF(D66&gt;0,M66/D66,"")</f>
        <v/>
      </c>
      <c r="O66" s="12">
        <f>IF(D66&gt;0,COMBIN(D66,M66)*0.5^D66,"")</f>
        <v/>
      </c>
      <c r="P66" s="12">
        <f>IF(N66="","",IF(1-O66=0,"",(N66-O66)/(1-O66)))</f>
        <v/>
      </c>
      <c r="Q66" s="6" t="n">
        <v>0</v>
      </c>
      <c r="R66" s="6" t="n">
        <v>5</v>
      </c>
      <c r="S66" s="6" t="n">
        <v>0</v>
      </c>
      <c r="T66" s="12">
        <f>IF(D66&gt;0,IF(C66="Critical Gate",Q66/D66,R66/D66),"")</f>
        <v/>
      </c>
      <c r="U66" s="6" t="n">
        <v>5</v>
      </c>
      <c r="V66" s="6" t="n">
        <v>0</v>
      </c>
      <c r="W66" s="6" t="n">
        <v>0</v>
      </c>
      <c r="X66" s="6" t="n">
        <v>0</v>
      </c>
      <c r="Y66" s="12">
        <f>IF(D66&gt;0,SUM(V66:X66)/D66,"")</f>
        <v/>
      </c>
      <c r="Z66" s="7">
        <f>IF(AND(F66=1,J66=1,N66=1,H66=1,L66=1,P66=1,T66=1,U66=D66,Y66=0),"No","Yes")</f>
        <v/>
      </c>
    </row>
    <row r="67">
      <c r="A67" s="6" t="inlineStr">
        <is>
          <t>V2-DIG-01</t>
        </is>
      </c>
      <c r="B67" s="6" t="inlineStr">
        <is>
          <t>Digital asset intelligence</t>
        </is>
      </c>
      <c r="C67" s="6" t="inlineStr">
        <is>
          <t>Mandatory</t>
        </is>
      </c>
      <c r="D67" s="6" t="n">
        <v>4</v>
      </c>
      <c r="E67" s="6" t="n">
        <v>4</v>
      </c>
      <c r="F67" s="12">
        <f>IF(D67&gt;0,E67/D67,"")</f>
        <v/>
      </c>
      <c r="G67" s="12">
        <f>IF(D67&gt;0,COMBIN(D67,E67)*0.5^D67,"")</f>
        <v/>
      </c>
      <c r="H67" s="12">
        <f>IF(F67="","",IF(1-G67=0,"",(F67-G67)/(1-G67)))</f>
        <v/>
      </c>
      <c r="I67" s="6" t="n">
        <v>4</v>
      </c>
      <c r="J67" s="12">
        <f>IF(D67&gt;0,I67/D67,"")</f>
        <v/>
      </c>
      <c r="K67" s="12">
        <f>IF(D67&gt;0,COMBIN(D67,I67)*0.5^D67,"")</f>
        <v/>
      </c>
      <c r="L67" s="12">
        <f>IF(J67="","",IF(1-K67=0,"",(J67-K67)/(1-K67)))</f>
        <v/>
      </c>
      <c r="M67" s="6" t="n">
        <v>4</v>
      </c>
      <c r="N67" s="12">
        <f>IF(D67&gt;0,M67/D67,"")</f>
        <v/>
      </c>
      <c r="O67" s="12">
        <f>IF(D67&gt;0,COMBIN(D67,M67)*0.5^D67,"")</f>
        <v/>
      </c>
      <c r="P67" s="12">
        <f>IF(N67="","",IF(1-O67=0,"",(N67-O67)/(1-O67)))</f>
        <v/>
      </c>
      <c r="Q67" s="6" t="n">
        <v>0</v>
      </c>
      <c r="R67" s="6" t="n">
        <v>4</v>
      </c>
      <c r="S67" s="6" t="n">
        <v>0</v>
      </c>
      <c r="T67" s="12">
        <f>IF(D67&gt;0,IF(C67="Critical Gate",Q67/D67,R67/D67),"")</f>
        <v/>
      </c>
      <c r="U67" s="6" t="n">
        <v>4</v>
      </c>
      <c r="V67" s="6" t="n">
        <v>0</v>
      </c>
      <c r="W67" s="6" t="n">
        <v>0</v>
      </c>
      <c r="X67" s="6" t="n">
        <v>0</v>
      </c>
      <c r="Y67" s="12">
        <f>IF(D67&gt;0,SUM(V67:X67)/D67,"")</f>
        <v/>
      </c>
      <c r="Z67" s="7">
        <f>IF(AND(F67=1,J67=1,N67=1,H67=1,L67=1,P67=1,T67=1,U67=D67,Y67=0),"No","Yes")</f>
        <v/>
      </c>
    </row>
    <row r="68">
      <c r="A68" s="6" t="inlineStr">
        <is>
          <t>V2-DIG-02</t>
        </is>
      </c>
      <c r="B68" s="6" t="inlineStr">
        <is>
          <t>Digital asset intelligence</t>
        </is>
      </c>
      <c r="C68" s="6" t="inlineStr">
        <is>
          <t>Performance</t>
        </is>
      </c>
      <c r="D68" s="6" t="n">
        <v>4</v>
      </c>
      <c r="E68" s="6" t="n">
        <v>4</v>
      </c>
      <c r="F68" s="12">
        <f>IF(D68&gt;0,E68/D68,"")</f>
        <v/>
      </c>
      <c r="G68" s="12">
        <f>IF(D68&gt;0,COMBIN(D68,E68)*0.5^D68,"")</f>
        <v/>
      </c>
      <c r="H68" s="12">
        <f>IF(F68="","",IF(1-G68=0,"",(F68-G68)/(1-G68)))</f>
        <v/>
      </c>
      <c r="I68" s="6" t="n">
        <v>4</v>
      </c>
      <c r="J68" s="12">
        <f>IF(D68&gt;0,I68/D68,"")</f>
        <v/>
      </c>
      <c r="K68" s="12">
        <f>IF(D68&gt;0,COMBIN(D68,I68)*0.5^D68,"")</f>
        <v/>
      </c>
      <c r="L68" s="12">
        <f>IF(J68="","",IF(1-K68=0,"",(J68-K68)/(1-K68)))</f>
        <v/>
      </c>
      <c r="M68" s="6" t="n">
        <v>4</v>
      </c>
      <c r="N68" s="12">
        <f>IF(D68&gt;0,M68/D68,"")</f>
        <v/>
      </c>
      <c r="O68" s="12">
        <f>IF(D68&gt;0,COMBIN(D68,M68)*0.5^D68,"")</f>
        <v/>
      </c>
      <c r="P68" s="12">
        <f>IF(N68="","",IF(1-O68=0,"",(N68-O68)/(1-O68)))</f>
        <v/>
      </c>
      <c r="Q68" s="6" t="n">
        <v>0</v>
      </c>
      <c r="R68" s="6" t="n">
        <v>4</v>
      </c>
      <c r="S68" s="6" t="n">
        <v>0</v>
      </c>
      <c r="T68" s="12">
        <f>IF(D68&gt;0,IF(C68="Critical Gate",Q68/D68,R68/D68),"")</f>
        <v/>
      </c>
      <c r="U68" s="6" t="n">
        <v>4</v>
      </c>
      <c r="V68" s="6" t="n">
        <v>0</v>
      </c>
      <c r="W68" s="6" t="n">
        <v>0</v>
      </c>
      <c r="X68" s="6" t="n">
        <v>0</v>
      </c>
      <c r="Y68" s="12">
        <f>IF(D68&gt;0,SUM(V68:X68)/D68,"")</f>
        <v/>
      </c>
      <c r="Z68" s="7">
        <f>IF(AND(F68=1,J68=1,N68=1,H68=1,L68=1,P68=1,T68=1,U68=D68,Y68=0),"No","Yes")</f>
        <v/>
      </c>
    </row>
    <row r="69">
      <c r="A69" s="6" t="inlineStr">
        <is>
          <t>V2-DIG-03</t>
        </is>
      </c>
      <c r="B69" s="6" t="inlineStr">
        <is>
          <t>Digital asset intelligence</t>
        </is>
      </c>
      <c r="C69" s="6" t="inlineStr">
        <is>
          <t>Enhancement</t>
        </is>
      </c>
      <c r="D69" s="6" t="n">
        <v>3</v>
      </c>
      <c r="E69" s="6" t="n">
        <v>3</v>
      </c>
      <c r="F69" s="12">
        <f>IF(D69&gt;0,E69/D69,"")</f>
        <v/>
      </c>
      <c r="G69" s="12">
        <f>IF(D69&gt;0,COMBIN(D69,E69)*0.5^D69,"")</f>
        <v/>
      </c>
      <c r="H69" s="12">
        <f>IF(F69="","",IF(1-G69=0,"",(F69-G69)/(1-G69)))</f>
        <v/>
      </c>
      <c r="I69" s="6" t="n">
        <v>3</v>
      </c>
      <c r="J69" s="12">
        <f>IF(D69&gt;0,I69/D69,"")</f>
        <v/>
      </c>
      <c r="K69" s="12">
        <f>IF(D69&gt;0,COMBIN(D69,I69)*0.5^D69,"")</f>
        <v/>
      </c>
      <c r="L69" s="12">
        <f>IF(J69="","",IF(1-K69=0,"",(J69-K69)/(1-K69)))</f>
        <v/>
      </c>
      <c r="M69" s="6" t="n">
        <v>3</v>
      </c>
      <c r="N69" s="12">
        <f>IF(D69&gt;0,M69/D69,"")</f>
        <v/>
      </c>
      <c r="O69" s="12">
        <f>IF(D69&gt;0,COMBIN(D69,M69)*0.5^D69,"")</f>
        <v/>
      </c>
      <c r="P69" s="12">
        <f>IF(N69="","",IF(1-O69=0,"",(N69-O69)/(1-O69)))</f>
        <v/>
      </c>
      <c r="Q69" s="6" t="n">
        <v>0</v>
      </c>
      <c r="R69" s="6" t="n">
        <v>3</v>
      </c>
      <c r="S69" s="6" t="n">
        <v>0</v>
      </c>
      <c r="T69" s="12">
        <f>IF(D69&gt;0,IF(C69="Critical Gate",Q69/D69,R69/D69),"")</f>
        <v/>
      </c>
      <c r="U69" s="6" t="n">
        <v>3</v>
      </c>
      <c r="V69" s="6" t="n">
        <v>0</v>
      </c>
      <c r="W69" s="6" t="n">
        <v>0</v>
      </c>
      <c r="X69" s="6" t="n">
        <v>0</v>
      </c>
      <c r="Y69" s="12">
        <f>IF(D69&gt;0,SUM(V69:X69)/D69,"")</f>
        <v/>
      </c>
      <c r="Z69" s="7">
        <f>IF(AND(F69=1,J69=1,N69=1,H69=1,L69=1,P69=1,T69=1,U69=D69,Y69=0),"No","Yes")</f>
        <v/>
      </c>
    </row>
    <row r="70">
      <c r="A70" s="6" t="inlineStr">
        <is>
          <t>V2-DIG-04</t>
        </is>
      </c>
      <c r="B70" s="6" t="inlineStr">
        <is>
          <t>Digital coordination</t>
        </is>
      </c>
      <c r="C70" s="6" t="inlineStr">
        <is>
          <t>Mandatory</t>
        </is>
      </c>
      <c r="D70" s="6" t="n">
        <v>4</v>
      </c>
      <c r="E70" s="6" t="n">
        <v>4</v>
      </c>
      <c r="F70" s="12">
        <f>IF(D70&gt;0,E70/D70,"")</f>
        <v/>
      </c>
      <c r="G70" s="12">
        <f>IF(D70&gt;0,COMBIN(D70,E70)*0.5^D70,"")</f>
        <v/>
      </c>
      <c r="H70" s="12">
        <f>IF(F70="","",IF(1-G70=0,"",(F70-G70)/(1-G70)))</f>
        <v/>
      </c>
      <c r="I70" s="6" t="n">
        <v>4</v>
      </c>
      <c r="J70" s="12">
        <f>IF(D70&gt;0,I70/D70,"")</f>
        <v/>
      </c>
      <c r="K70" s="12">
        <f>IF(D70&gt;0,COMBIN(D70,I70)*0.5^D70,"")</f>
        <v/>
      </c>
      <c r="L70" s="12">
        <f>IF(J70="","",IF(1-K70=0,"",(J70-K70)/(1-K70)))</f>
        <v/>
      </c>
      <c r="M70" s="6" t="n">
        <v>4</v>
      </c>
      <c r="N70" s="12">
        <f>IF(D70&gt;0,M70/D70,"")</f>
        <v/>
      </c>
      <c r="O70" s="12">
        <f>IF(D70&gt;0,COMBIN(D70,M70)*0.5^D70,"")</f>
        <v/>
      </c>
      <c r="P70" s="12">
        <f>IF(N70="","",IF(1-O70=0,"",(N70-O70)/(1-O70)))</f>
        <v/>
      </c>
      <c r="Q70" s="6" t="n">
        <v>0</v>
      </c>
      <c r="R70" s="6" t="n">
        <v>4</v>
      </c>
      <c r="S70" s="6" t="n">
        <v>0</v>
      </c>
      <c r="T70" s="12">
        <f>IF(D70&gt;0,IF(C70="Critical Gate",Q70/D70,R70/D70),"")</f>
        <v/>
      </c>
      <c r="U70" s="6" t="n">
        <v>4</v>
      </c>
      <c r="V70" s="6" t="n">
        <v>0</v>
      </c>
      <c r="W70" s="6" t="n">
        <v>0</v>
      </c>
      <c r="X70" s="6" t="n">
        <v>0</v>
      </c>
      <c r="Y70" s="12">
        <f>IF(D70&gt;0,SUM(V70:X70)/D70,"")</f>
        <v/>
      </c>
      <c r="Z70" s="7">
        <f>IF(AND(F70=1,J70=1,N70=1,H70=1,L70=1,P70=1,T70=1,U70=D70,Y70=0),"No","Yes")</f>
        <v/>
      </c>
    </row>
    <row r="71">
      <c r="A71" s="6" t="inlineStr">
        <is>
          <t>V2-DIG-05</t>
        </is>
      </c>
      <c r="B71" s="6" t="inlineStr">
        <is>
          <t>Evidence-based design</t>
        </is>
      </c>
      <c r="C71" s="6" t="inlineStr">
        <is>
          <t>Mandatory</t>
        </is>
      </c>
      <c r="D71" s="6" t="n">
        <v>5</v>
      </c>
      <c r="E71" s="6" t="n">
        <v>5</v>
      </c>
      <c r="F71" s="12">
        <f>IF(D71&gt;0,E71/D71,"")</f>
        <v/>
      </c>
      <c r="G71" s="12">
        <f>IF(D71&gt;0,COMBIN(D71,E71)*0.5^D71,"")</f>
        <v/>
      </c>
      <c r="H71" s="12">
        <f>IF(F71="","",IF(1-G71=0,"",(F71-G71)/(1-G71)))</f>
        <v/>
      </c>
      <c r="I71" s="6" t="n">
        <v>5</v>
      </c>
      <c r="J71" s="12">
        <f>IF(D71&gt;0,I71/D71,"")</f>
        <v/>
      </c>
      <c r="K71" s="12">
        <f>IF(D71&gt;0,COMBIN(D71,I71)*0.5^D71,"")</f>
        <v/>
      </c>
      <c r="L71" s="12">
        <f>IF(J71="","",IF(1-K71=0,"",(J71-K71)/(1-K71)))</f>
        <v/>
      </c>
      <c r="M71" s="6" t="n">
        <v>5</v>
      </c>
      <c r="N71" s="12">
        <f>IF(D71&gt;0,M71/D71,"")</f>
        <v/>
      </c>
      <c r="O71" s="12">
        <f>IF(D71&gt;0,COMBIN(D71,M71)*0.5^D71,"")</f>
        <v/>
      </c>
      <c r="P71" s="12">
        <f>IF(N71="","",IF(1-O71=0,"",(N71-O71)/(1-O71)))</f>
        <v/>
      </c>
      <c r="Q71" s="6" t="n">
        <v>0</v>
      </c>
      <c r="R71" s="6" t="n">
        <v>5</v>
      </c>
      <c r="S71" s="6" t="n">
        <v>0</v>
      </c>
      <c r="T71" s="12">
        <f>IF(D71&gt;0,IF(C71="Critical Gate",Q71/D71,R71/D71),"")</f>
        <v/>
      </c>
      <c r="U71" s="6" t="n">
        <v>5</v>
      </c>
      <c r="V71" s="6" t="n">
        <v>0</v>
      </c>
      <c r="W71" s="6" t="n">
        <v>0</v>
      </c>
      <c r="X71" s="6" t="n">
        <v>0</v>
      </c>
      <c r="Y71" s="12">
        <f>IF(D71&gt;0,SUM(V71:X71)/D71,"")</f>
        <v/>
      </c>
      <c r="Z71" s="7">
        <f>IF(AND(F71=1,J71=1,N71=1,H71=1,L71=1,P71=1,T71=1,U71=D71,Y71=0),"No","Yes")</f>
        <v/>
      </c>
    </row>
    <row r="72">
      <c r="A72" s="6" t="inlineStr">
        <is>
          <t>V2-GOV-01</t>
        </is>
      </c>
      <c r="B72" s="6" t="inlineStr">
        <is>
          <t>Governance &amp; safety gates</t>
        </is>
      </c>
      <c r="C72" s="6" t="inlineStr">
        <is>
          <t>Critical Gate</t>
        </is>
      </c>
      <c r="D72" s="6" t="n">
        <v>6</v>
      </c>
      <c r="E72" s="6" t="n">
        <v>6</v>
      </c>
      <c r="F72" s="12">
        <f>IF(D72&gt;0,E72/D72,"")</f>
        <v/>
      </c>
      <c r="G72" s="12">
        <f>IF(D72&gt;0,COMBIN(D72,E72)*0.5^D72,"")</f>
        <v/>
      </c>
      <c r="H72" s="12">
        <f>IF(F72="","",IF(1-G72=0,"",(F72-G72)/(1-G72)))</f>
        <v/>
      </c>
      <c r="I72" s="6" t="n">
        <v>6</v>
      </c>
      <c r="J72" s="12">
        <f>IF(D72&gt;0,I72/D72,"")</f>
        <v/>
      </c>
      <c r="K72" s="12">
        <f>IF(D72&gt;0,COMBIN(D72,I72)*0.5^D72,"")</f>
        <v/>
      </c>
      <c r="L72" s="12">
        <f>IF(J72="","",IF(1-K72=0,"",(J72-K72)/(1-K72)))</f>
        <v/>
      </c>
      <c r="M72" s="6" t="n">
        <v>6</v>
      </c>
      <c r="N72" s="12">
        <f>IF(D72&gt;0,M72/D72,"")</f>
        <v/>
      </c>
      <c r="O72" s="12">
        <f>IF(D72&gt;0,COMBIN(D72,M72)*0.5^D72,"")</f>
        <v/>
      </c>
      <c r="P72" s="12">
        <f>IF(N72="","",IF(1-O72=0,"",(N72-O72)/(1-O72)))</f>
        <v/>
      </c>
      <c r="Q72" s="6" t="n">
        <v>6</v>
      </c>
      <c r="R72" s="6" t="n">
        <v>0</v>
      </c>
      <c r="S72" s="6" t="n">
        <v>0</v>
      </c>
      <c r="T72" s="12">
        <f>IF(D72&gt;0,IF(C72="Critical Gate",Q72/D72,R72/D72),"")</f>
        <v/>
      </c>
      <c r="U72" s="6" t="n">
        <v>6</v>
      </c>
      <c r="V72" s="6" t="n">
        <v>0</v>
      </c>
      <c r="W72" s="6" t="n">
        <v>0</v>
      </c>
      <c r="X72" s="6" t="n">
        <v>0</v>
      </c>
      <c r="Y72" s="12">
        <f>IF(D72&gt;0,SUM(V72:X72)/D72,"")</f>
        <v/>
      </c>
      <c r="Z72" s="7">
        <f>IF(AND(F72=1,J72=1,N72=1,H72=1,L72=1,P72=1,T72=1,U72=D72,Y72=0),"No","Yes")</f>
        <v/>
      </c>
    </row>
    <row r="73">
      <c r="A73" s="6" t="inlineStr">
        <is>
          <t>V2-GOV-02</t>
        </is>
      </c>
      <c r="B73" s="6" t="inlineStr">
        <is>
          <t>Governance &amp; change control</t>
        </is>
      </c>
      <c r="C73" s="6" t="inlineStr">
        <is>
          <t>Mandatory</t>
        </is>
      </c>
      <c r="D73" s="6" t="n">
        <v>5</v>
      </c>
      <c r="E73" s="6" t="n">
        <v>5</v>
      </c>
      <c r="F73" s="12">
        <f>IF(D73&gt;0,E73/D73,"")</f>
        <v/>
      </c>
      <c r="G73" s="12">
        <f>IF(D73&gt;0,COMBIN(D73,E73)*0.5^D73,"")</f>
        <v/>
      </c>
      <c r="H73" s="12">
        <f>IF(F73="","",IF(1-G73=0,"",(F73-G73)/(1-G73)))</f>
        <v/>
      </c>
      <c r="I73" s="6" t="n">
        <v>5</v>
      </c>
      <c r="J73" s="12">
        <f>IF(D73&gt;0,I73/D73,"")</f>
        <v/>
      </c>
      <c r="K73" s="12">
        <f>IF(D73&gt;0,COMBIN(D73,I73)*0.5^D73,"")</f>
        <v/>
      </c>
      <c r="L73" s="12">
        <f>IF(J73="","",IF(1-K73=0,"",(J73-K73)/(1-K73)))</f>
        <v/>
      </c>
      <c r="M73" s="6" t="n">
        <v>5</v>
      </c>
      <c r="N73" s="12">
        <f>IF(D73&gt;0,M73/D73,"")</f>
        <v/>
      </c>
      <c r="O73" s="12">
        <f>IF(D73&gt;0,COMBIN(D73,M73)*0.5^D73,"")</f>
        <v/>
      </c>
      <c r="P73" s="12">
        <f>IF(N73="","",IF(1-O73=0,"",(N73-O73)/(1-O73)))</f>
        <v/>
      </c>
      <c r="Q73" s="6" t="n">
        <v>0</v>
      </c>
      <c r="R73" s="6" t="n">
        <v>5</v>
      </c>
      <c r="S73" s="6" t="n">
        <v>0</v>
      </c>
      <c r="T73" s="12">
        <f>IF(D73&gt;0,IF(C73="Critical Gate",Q73/D73,R73/D73),"")</f>
        <v/>
      </c>
      <c r="U73" s="6" t="n">
        <v>5</v>
      </c>
      <c r="V73" s="6" t="n">
        <v>0</v>
      </c>
      <c r="W73" s="6" t="n">
        <v>0</v>
      </c>
      <c r="X73" s="6" t="n">
        <v>0</v>
      </c>
      <c r="Y73" s="12">
        <f>IF(D73&gt;0,SUM(V73:X73)/D73,"")</f>
        <v/>
      </c>
      <c r="Z73" s="7">
        <f>IF(AND(F73=1,J73=1,N73=1,H73=1,L73=1,P73=1,T73=1,U73=D73,Y73=0),"No","Yes")</f>
        <v/>
      </c>
    </row>
    <row r="74">
      <c r="A74" s="6" t="inlineStr">
        <is>
          <t>V2-GOV-03</t>
        </is>
      </c>
      <c r="B74" s="6" t="inlineStr">
        <is>
          <t>Governance &amp; decision quality</t>
        </is>
      </c>
      <c r="C74" s="6" t="inlineStr">
        <is>
          <t>Mandatory</t>
        </is>
      </c>
      <c r="D74" s="6" t="n">
        <v>5</v>
      </c>
      <c r="E74" s="6" t="n">
        <v>5</v>
      </c>
      <c r="F74" s="12">
        <f>IF(D74&gt;0,E74/D74,"")</f>
        <v/>
      </c>
      <c r="G74" s="12">
        <f>IF(D74&gt;0,COMBIN(D74,E74)*0.5^D74,"")</f>
        <v/>
      </c>
      <c r="H74" s="12">
        <f>IF(F74="","",IF(1-G74=0,"",(F74-G74)/(1-G74)))</f>
        <v/>
      </c>
      <c r="I74" s="6" t="n">
        <v>5</v>
      </c>
      <c r="J74" s="12">
        <f>IF(D74&gt;0,I74/D74,"")</f>
        <v/>
      </c>
      <c r="K74" s="12">
        <f>IF(D74&gt;0,COMBIN(D74,I74)*0.5^D74,"")</f>
        <v/>
      </c>
      <c r="L74" s="12">
        <f>IF(J74="","",IF(1-K74=0,"",(J74-K74)/(1-K74)))</f>
        <v/>
      </c>
      <c r="M74" s="6" t="n">
        <v>5</v>
      </c>
      <c r="N74" s="12">
        <f>IF(D74&gt;0,M74/D74,"")</f>
        <v/>
      </c>
      <c r="O74" s="12">
        <f>IF(D74&gt;0,COMBIN(D74,M74)*0.5^D74,"")</f>
        <v/>
      </c>
      <c r="P74" s="12">
        <f>IF(N74="","",IF(1-O74=0,"",(N74-O74)/(1-O74)))</f>
        <v/>
      </c>
      <c r="Q74" s="6" t="n">
        <v>0</v>
      </c>
      <c r="R74" s="6" t="n">
        <v>5</v>
      </c>
      <c r="S74" s="6" t="n">
        <v>0</v>
      </c>
      <c r="T74" s="12">
        <f>IF(D74&gt;0,IF(C74="Critical Gate",Q74/D74,R74/D74),"")</f>
        <v/>
      </c>
      <c r="U74" s="6" t="n">
        <v>5</v>
      </c>
      <c r="V74" s="6" t="n">
        <v>0</v>
      </c>
      <c r="W74" s="6" t="n">
        <v>0</v>
      </c>
      <c r="X74" s="6" t="n">
        <v>0</v>
      </c>
      <c r="Y74" s="12">
        <f>IF(D74&gt;0,SUM(V74:X74)/D74,"")</f>
        <v/>
      </c>
      <c r="Z74" s="7">
        <f>IF(AND(F74=1,J74=1,N74=1,H74=1,L74=1,P74=1,T74=1,U74=D74,Y74=0),"No","Yes")</f>
        <v/>
      </c>
    </row>
    <row r="75">
      <c r="A75" s="6" t="inlineStr">
        <is>
          <t>V2-GOV-04</t>
        </is>
      </c>
      <c r="B75" s="6" t="inlineStr">
        <is>
          <t>Lifecycle governance</t>
        </is>
      </c>
      <c r="C75" s="6" t="inlineStr">
        <is>
          <t>Mandatory</t>
        </is>
      </c>
      <c r="D75" s="6" t="n">
        <v>6</v>
      </c>
      <c r="E75" s="6" t="n">
        <v>6</v>
      </c>
      <c r="F75" s="12">
        <f>IF(D75&gt;0,E75/D75,"")</f>
        <v/>
      </c>
      <c r="G75" s="12">
        <f>IF(D75&gt;0,COMBIN(D75,E75)*0.5^D75,"")</f>
        <v/>
      </c>
      <c r="H75" s="12">
        <f>IF(F75="","",IF(1-G75=0,"",(F75-G75)/(1-G75)))</f>
        <v/>
      </c>
      <c r="I75" s="6" t="n">
        <v>6</v>
      </c>
      <c r="J75" s="12">
        <f>IF(D75&gt;0,I75/D75,"")</f>
        <v/>
      </c>
      <c r="K75" s="12">
        <f>IF(D75&gt;0,COMBIN(D75,I75)*0.5^D75,"")</f>
        <v/>
      </c>
      <c r="L75" s="12">
        <f>IF(J75="","",IF(1-K75=0,"",(J75-K75)/(1-K75)))</f>
        <v/>
      </c>
      <c r="M75" s="6" t="n">
        <v>6</v>
      </c>
      <c r="N75" s="12">
        <f>IF(D75&gt;0,M75/D75,"")</f>
        <v/>
      </c>
      <c r="O75" s="12">
        <f>IF(D75&gt;0,COMBIN(D75,M75)*0.5^D75,"")</f>
        <v/>
      </c>
      <c r="P75" s="12">
        <f>IF(N75="","",IF(1-O75=0,"",(N75-O75)/(1-O75)))</f>
        <v/>
      </c>
      <c r="Q75" s="6" t="n">
        <v>0</v>
      </c>
      <c r="R75" s="6" t="n">
        <v>6</v>
      </c>
      <c r="S75" s="6" t="n">
        <v>0</v>
      </c>
      <c r="T75" s="12">
        <f>IF(D75&gt;0,IF(C75="Critical Gate",Q75/D75,R75/D75),"")</f>
        <v/>
      </c>
      <c r="U75" s="6" t="n">
        <v>6</v>
      </c>
      <c r="V75" s="6" t="n">
        <v>0</v>
      </c>
      <c r="W75" s="6" t="n">
        <v>0</v>
      </c>
      <c r="X75" s="6" t="n">
        <v>0</v>
      </c>
      <c r="Y75" s="12">
        <f>IF(D75&gt;0,SUM(V75:X75)/D75,"")</f>
        <v/>
      </c>
      <c r="Z75" s="7">
        <f>IF(AND(F75=1,J75=1,N75=1,H75=1,L75=1,P75=1,T75=1,U75=D75,Y75=0),"No","Yes")</f>
        <v/>
      </c>
    </row>
    <row r="76">
      <c r="A76" s="6" t="inlineStr">
        <is>
          <t>V2-EVD-01</t>
        </is>
      </c>
      <c r="B76" s="6" t="inlineStr">
        <is>
          <t>Evidence traceability</t>
        </is>
      </c>
      <c r="C76" s="6" t="inlineStr">
        <is>
          <t>Mandatory</t>
        </is>
      </c>
      <c r="D76" s="6" t="n">
        <v>9</v>
      </c>
      <c r="E76" s="6" t="n">
        <v>9</v>
      </c>
      <c r="F76" s="12">
        <f>IF(D76&gt;0,E76/D76,"")</f>
        <v/>
      </c>
      <c r="G76" s="12">
        <f>IF(D76&gt;0,COMBIN(D76,E76)*0.5^D76,"")</f>
        <v/>
      </c>
      <c r="H76" s="12">
        <f>IF(F76="","",IF(1-G76=0,"",(F76-G76)/(1-G76)))</f>
        <v/>
      </c>
      <c r="I76" s="6" t="n">
        <v>9</v>
      </c>
      <c r="J76" s="12">
        <f>IF(D76&gt;0,I76/D76,"")</f>
        <v/>
      </c>
      <c r="K76" s="12">
        <f>IF(D76&gt;0,COMBIN(D76,I76)*0.5^D76,"")</f>
        <v/>
      </c>
      <c r="L76" s="12">
        <f>IF(J76="","",IF(1-K76=0,"",(J76-K76)/(1-K76)))</f>
        <v/>
      </c>
      <c r="M76" s="6" t="n">
        <v>9</v>
      </c>
      <c r="N76" s="12">
        <f>IF(D76&gt;0,M76/D76,"")</f>
        <v/>
      </c>
      <c r="O76" s="12">
        <f>IF(D76&gt;0,COMBIN(D76,M76)*0.5^D76,"")</f>
        <v/>
      </c>
      <c r="P76" s="12">
        <f>IF(N76="","",IF(1-O76=0,"",(N76-O76)/(1-O76)))</f>
        <v/>
      </c>
      <c r="Q76" s="6" t="n">
        <v>0</v>
      </c>
      <c r="R76" s="6" t="n">
        <v>9</v>
      </c>
      <c r="S76" s="6" t="n">
        <v>0</v>
      </c>
      <c r="T76" s="12">
        <f>IF(D76&gt;0,IF(C76="Critical Gate",Q76/D76,R76/D76),"")</f>
        <v/>
      </c>
      <c r="U76" s="6" t="n">
        <v>9</v>
      </c>
      <c r="V76" s="6" t="n">
        <v>0</v>
      </c>
      <c r="W76" s="6" t="n">
        <v>0</v>
      </c>
      <c r="X76" s="6" t="n">
        <v>0</v>
      </c>
      <c r="Y76" s="12">
        <f>IF(D76&gt;0,SUM(V76:X76)/D76,"")</f>
        <v/>
      </c>
      <c r="Z76" s="7">
        <f>IF(AND(F76=1,J76=1,N76=1,H76=1,L76=1,P76=1,T76=1,U76=D76,Y76=0),"No","Yes")</f>
        <v/>
      </c>
    </row>
  </sheetData>
  <autoFilter ref="A4:Z76"/>
  <mergeCells count="2">
    <mergeCell ref="A1:Z1"/>
    <mergeCell ref="A2:Z2"/>
  </mergeCells>
  <pageMargins left="0.25" right="0.25" top="0.4" bottom="0.4" header="0.2" footer="0.2"/>
  <pageSetup orientation="landscape" fitToHeight="0" fitToWidth="1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E1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6" customWidth="1" min="3" max="3"/>
    <col width="16" customWidth="1" min="4" max="4"/>
    <col width="64" customWidth="1" min="5" max="5"/>
  </cols>
  <sheetData>
    <row r="1" ht="24" customHeight="1">
      <c r="A1" s="1" t="inlineStr">
        <is>
          <t>Content-Validation Summary</t>
        </is>
      </c>
    </row>
    <row r="2">
      <c r="A2" s="2" t="inlineStr">
        <is>
          <t>Derived directly from the aggregate item-level counts in CONTENT_VALIDATION.</t>
        </is>
      </c>
    </row>
    <row r="4" ht="32" customHeight="1">
      <c r="A4" s="3" t="inlineStr">
        <is>
          <t>Metric</t>
        </is>
      </c>
      <c r="B4" s="3" t="inlineStr">
        <is>
          <t>Observed</t>
        </is>
      </c>
      <c r="C4" s="3" t="inlineStr">
        <is>
          <t>Interpretation</t>
        </is>
      </c>
      <c r="D4" s="3" t="inlineStr">
        <is>
          <t>Status</t>
        </is>
      </c>
      <c r="E4" s="3" t="inlineStr">
        <is>
          <t>Notes</t>
        </is>
      </c>
    </row>
    <row r="5">
      <c r="A5" s="4" t="inlineStr">
        <is>
          <t>Indicator count</t>
        </is>
      </c>
      <c r="B5" s="7">
        <f>COUNTA(CONTENT_VALIDATION!A5:A76)</f>
        <v/>
      </c>
      <c r="C5" s="4" t="inlineStr">
        <is>
          <t>Frozen denominator</t>
        </is>
      </c>
      <c r="D5" s="7">
        <f>IF(B5=72,"PASS","CHECK")</f>
        <v/>
      </c>
      <c r="E5" s="4" t="inlineStr">
        <is>
          <t>72 expected</t>
        </is>
      </c>
    </row>
    <row r="6">
      <c r="A6" s="4" t="inlineStr">
        <is>
          <t>S-CVI/Ave — Relevance</t>
        </is>
      </c>
      <c r="B6" s="12">
        <f>AVERAGE(CONTENT_VALIDATION!F5:F76)</f>
        <v/>
      </c>
      <c r="C6" s="4" t="inlineStr">
        <is>
          <t>Average item relevance CVI</t>
        </is>
      </c>
      <c r="D6" s="7">
        <f>IF(B6=1,"PASS","REVIEW")</f>
        <v/>
      </c>
      <c r="E6" s="4" t="inlineStr"/>
    </row>
    <row r="7">
      <c r="A7" s="4" t="inlineStr">
        <is>
          <t>S-CVI/Ave — Clarity</t>
        </is>
      </c>
      <c r="B7" s="12">
        <f>AVERAGE(CONTENT_VALIDATION!J5:J76)</f>
        <v/>
      </c>
      <c r="C7" s="4" t="inlineStr">
        <is>
          <t>Average item clarity CVI</t>
        </is>
      </c>
      <c r="D7" s="7">
        <f>IF(B7=1,"PASS","REVIEW")</f>
        <v/>
      </c>
      <c r="E7" s="4" t="inlineStr"/>
    </row>
    <row r="8">
      <c r="A8" s="4" t="inlineStr">
        <is>
          <t>S-CVI/Ave — Measurability</t>
        </is>
      </c>
      <c r="B8" s="12">
        <f>AVERAGE(CONTENT_VALIDATION!N5:N76)</f>
        <v/>
      </c>
      <c r="C8" s="4" t="inlineStr">
        <is>
          <t>Average item measurability CVI</t>
        </is>
      </c>
      <c r="D8" s="7">
        <f>IF(B8=1,"PASS","REVIEW")</f>
        <v/>
      </c>
      <c r="E8" s="4" t="inlineStr"/>
    </row>
    <row r="9">
      <c r="A9" s="4" t="inlineStr">
        <is>
          <t>S-CVI/Ave — overall</t>
        </is>
      </c>
      <c r="B9" s="12">
        <f>AVERAGE(B6:B8)</f>
        <v/>
      </c>
      <c r="C9" s="4" t="inlineStr">
        <is>
          <t>Overall average across the three content-validity dimensions</t>
        </is>
      </c>
      <c r="D9" s="7">
        <f>IF(B9=1,"PASS","REVIEW")</f>
        <v/>
      </c>
      <c r="E9" s="4" t="inlineStr"/>
    </row>
    <row r="10">
      <c r="A10" s="4" t="inlineStr">
        <is>
          <t>S-CVI/UA</t>
        </is>
      </c>
      <c r="B10" s="12">
        <f>SUMPRODUCT(--(CONTENT_VALIDATION!F5:F76=1),--(CONTENT_VALIDATION!J5:J76=1),--(CONTENT_VALIDATION!N5:N76=1))/B5</f>
        <v/>
      </c>
      <c r="C10" s="4" t="inlineStr">
        <is>
          <t>Universal agreement across all three CVI dimensions</t>
        </is>
      </c>
      <c r="D10" s="7">
        <f>IF(B10=1,"PASS","REVIEW")</f>
        <v/>
      </c>
      <c r="E10" s="4" t="inlineStr"/>
    </row>
    <row r="11">
      <c r="A11" s="4" t="inlineStr">
        <is>
          <t>Mean modified kappa</t>
        </is>
      </c>
      <c r="B11" s="12">
        <f>AVERAGE(CONTENT_VALIDATION!H5:H76,CONTENT_VALIDATION!L5:L76,CONTENT_VALIDATION!P5:P76)</f>
        <v/>
      </c>
      <c r="C11" s="4" t="inlineStr">
        <is>
          <t>Chance-corrected content validity</t>
        </is>
      </c>
      <c r="D11" s="7">
        <f>IF(B11=1,"PASS","REVIEW")</f>
        <v/>
      </c>
      <c r="E11" s="4" t="inlineStr"/>
    </row>
    <row r="12">
      <c r="A12" s="4" t="inlineStr">
        <is>
          <t>Gate/class agreement</t>
        </is>
      </c>
      <c r="B12" s="12">
        <f>AVERAGE(CONTENT_VALIDATION!T5:T76)</f>
        <v/>
      </c>
      <c r="C12" s="4" t="inlineStr">
        <is>
          <t>Agreement with proposed gate/non-gate classification</t>
        </is>
      </c>
      <c r="D12" s="7">
        <f>IF(B12=1,"PASS","REVIEW")</f>
        <v/>
      </c>
      <c r="E12" s="4" t="inlineStr"/>
    </row>
    <row r="13">
      <c r="A13" s="4" t="inlineStr">
        <is>
          <t>Unanimous Keep proportion</t>
        </is>
      </c>
      <c r="B13" s="12">
        <f>SUMPRODUCT(--(CONTENT_VALIDATION!U5:U76=CONTENT_VALIDATION!D5:D76))/B5</f>
        <v/>
      </c>
      <c r="C13" s="4" t="inlineStr">
        <is>
          <t>Indicators unanimously kept</t>
        </is>
      </c>
      <c r="D13" s="7">
        <f>IF(B13=1,"PASS","REVIEW")</f>
        <v/>
      </c>
      <c r="E13" s="4" t="inlineStr"/>
    </row>
    <row r="14">
      <c r="A14" s="4" t="inlineStr">
        <is>
          <t>Indicators requiring Round 2</t>
        </is>
      </c>
      <c r="B14" s="7">
        <f>COUNTIF(CONTENT_VALIDATION!Z5:Z76,"Yes")</f>
        <v/>
      </c>
      <c r="C14" s="4" t="inlineStr">
        <is>
          <t>Unresolved items under the pre-specified R2 rule</t>
        </is>
      </c>
      <c r="D14" s="7">
        <f>IF(B14=0,"NONE","REVIEW")</f>
        <v/>
      </c>
      <c r="E14" s="4" t="inlineStr">
        <is>
          <t>Round 2 is not artificially created when no unresolved item remains.</t>
        </is>
      </c>
    </row>
  </sheetData>
  <mergeCells count="2">
    <mergeCell ref="A2:E2"/>
    <mergeCell ref="A1:E1"/>
  </mergeCells>
  <pageMargins left="0.25" right="0.25" top="0.4" bottom="0.4" header="0.2" footer="0.2"/>
  <pageSetup orientation="portrait" fitToHeight="0" fitToWidth="1"/>
</worksheet>
</file>

<file path=xl/worksheets/sheet7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N7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15" customWidth="1" min="4" max="4"/>
    <col width="15" customWidth="1" min="5" max="5"/>
    <col width="10" customWidth="1" min="6" max="6"/>
    <col width="12" customWidth="1" min="7" max="7"/>
    <col width="11" customWidth="1" min="8" max="8"/>
    <col width="15" customWidth="1" min="9" max="9"/>
    <col width="15" customWidth="1" min="10" max="10"/>
    <col width="15" customWidth="1" min="11" max="11"/>
    <col width="12" customWidth="1" min="12" max="12"/>
    <col width="15" customWidth="1" min="13" max="13"/>
    <col width="22" customWidth="1" min="14" max="14"/>
  </cols>
  <sheetData>
    <row r="1" ht="24" customHeight="1">
      <c r="A1" s="1" t="inlineStr">
        <is>
          <t>Anonymized Paired Ratings — Stage 7 Controlled Calibration IRR</t>
        </is>
      </c>
    </row>
    <row r="2">
      <c r="A2" s="2" t="inlineStr">
        <is>
          <t>Rater identities are removed. These paired ratings support the reliability calculations only and are not Mayo final case scores.</t>
        </is>
      </c>
    </row>
    <row r="4" ht="32" customHeight="1">
      <c r="A4" s="3" t="inlineStr">
        <is>
          <t>Indicator_ID</t>
        </is>
      </c>
      <c r="B4" s="3" t="inlineStr">
        <is>
          <t>Domain_ID</t>
        </is>
      </c>
      <c r="C4" s="3" t="inlineStr">
        <is>
          <t>Class</t>
        </is>
      </c>
      <c r="D4" s="3" t="inlineStr">
        <is>
          <t>Rater_1_Score</t>
        </is>
      </c>
      <c r="E4" s="3" t="inlineStr">
        <is>
          <t>Rater_2_Score</t>
        </is>
      </c>
      <c r="F4" s="3" t="inlineStr">
        <is>
          <t>Abs_Diff</t>
        </is>
      </c>
      <c r="G4" s="3" t="inlineStr">
        <is>
          <t>Exact_Agree</t>
        </is>
      </c>
      <c r="H4" s="3" t="inlineStr">
        <is>
          <t>Within_1</t>
        </is>
      </c>
      <c r="I4" s="3" t="inlineStr">
        <is>
          <t>Rater_1_Gate</t>
        </is>
      </c>
      <c r="J4" s="3" t="inlineStr">
        <is>
          <t>Rater_2_Gate</t>
        </is>
      </c>
      <c r="K4" s="3" t="inlineStr">
        <is>
          <t>Gate_Pair_Valid</t>
        </is>
      </c>
      <c r="L4" s="3" t="inlineStr">
        <is>
          <t>Gate_Exact</t>
        </is>
      </c>
      <c r="M4" s="3" t="inlineStr">
        <is>
          <t>Gate_Discordance</t>
        </is>
      </c>
      <c r="N4" s="3" t="inlineStr">
        <is>
          <t>Decision_Changing_Unresolved</t>
        </is>
      </c>
    </row>
    <row r="5">
      <c r="A5" s="6" t="inlineStr">
        <is>
          <t>V2-REG-01</t>
        </is>
      </c>
      <c r="B5" s="6" t="inlineStr">
        <is>
          <t>D1</t>
        </is>
      </c>
      <c r="C5" s="6" t="inlineStr">
        <is>
          <t>Critical Gate</t>
        </is>
      </c>
      <c r="D5" s="6" t="n">
        <v>4</v>
      </c>
      <c r="E5" s="6" t="n">
        <v>4</v>
      </c>
      <c r="F5" s="7">
        <f>IF(AND(ISNUMBER(D5),ISNUMBER(E5)),ABS(D5-E5),"")</f>
        <v/>
      </c>
      <c r="G5" s="7">
        <f>IF(F5="","",--(D5=E5))</f>
        <v/>
      </c>
      <c r="H5" s="7">
        <f>IF(F5="","",--(F5&lt;=1))</f>
        <v/>
      </c>
      <c r="I5" s="7" t="inlineStr">
        <is>
          <t>PASS</t>
        </is>
      </c>
      <c r="J5" s="7" t="inlineStr">
        <is>
          <t>PASS</t>
        </is>
      </c>
      <c r="K5" s="7">
        <f>IF(C5&lt;&gt;"Critical Gate","N/A",IF(AND(I5&lt;&gt;"",J5&lt;&gt;""),"VALID","INCOMPLETE"))</f>
        <v/>
      </c>
      <c r="L5" s="7">
        <f>IF(K5="VALID",--(I5=J5),"")</f>
        <v/>
      </c>
      <c r="M5" s="7">
        <f>IF(K5&lt;&gt;"VALID","",IF(I5&lt;&gt;J5,"YES","NO"))</f>
        <v/>
      </c>
      <c r="N5" s="7">
        <f>IF(M5="YES","YES","NO")</f>
        <v/>
      </c>
    </row>
    <row r="6">
      <c r="A6" s="6" t="inlineStr">
        <is>
          <t>V2-REG-02</t>
        </is>
      </c>
      <c r="B6" s="6" t="inlineStr">
        <is>
          <t>D1</t>
        </is>
      </c>
      <c r="C6" s="6" t="inlineStr">
        <is>
          <t>Mandatory</t>
        </is>
      </c>
      <c r="D6" s="6" t="n">
        <v>3</v>
      </c>
      <c r="E6" s="6" t="n">
        <v>3</v>
      </c>
      <c r="F6" s="7">
        <f>IF(AND(ISNUMBER(D6),ISNUMBER(E6)),ABS(D6-E6),"")</f>
        <v/>
      </c>
      <c r="G6" s="7">
        <f>IF(F6="","",--(D6=E6))</f>
        <v/>
      </c>
      <c r="H6" s="7">
        <f>IF(F6="","",--(F6&lt;=1))</f>
        <v/>
      </c>
      <c r="I6" s="13" t="n"/>
      <c r="J6" s="13" t="n"/>
      <c r="K6" s="7">
        <f>IF(C6&lt;&gt;"Critical Gate","N/A",IF(AND(I6&lt;&gt;"",J6&lt;&gt;""),"VALID","INCOMPLETE"))</f>
        <v/>
      </c>
      <c r="L6" s="7">
        <f>IF(K6="VALID",--(I6=J6),"")</f>
        <v/>
      </c>
      <c r="M6" s="7">
        <f>IF(K6&lt;&gt;"VALID","",IF(I6&lt;&gt;J6,"YES","NO"))</f>
        <v/>
      </c>
      <c r="N6" s="7">
        <f>IF(M6="YES","YES","NO")</f>
        <v/>
      </c>
    </row>
    <row r="7">
      <c r="A7" s="6" t="inlineStr">
        <is>
          <t>V2-REG-03</t>
        </is>
      </c>
      <c r="B7" s="6" t="inlineStr">
        <is>
          <t>D1</t>
        </is>
      </c>
      <c r="C7" s="6" t="inlineStr">
        <is>
          <t>Mandatory</t>
        </is>
      </c>
      <c r="D7" s="6" t="n">
        <v>3</v>
      </c>
      <c r="E7" s="6" t="n">
        <v>3</v>
      </c>
      <c r="F7" s="7">
        <f>IF(AND(ISNUMBER(D7),ISNUMBER(E7)),ABS(D7-E7),"")</f>
        <v/>
      </c>
      <c r="G7" s="7">
        <f>IF(F7="","",--(D7=E7))</f>
        <v/>
      </c>
      <c r="H7" s="7">
        <f>IF(F7="","",--(F7&lt;=1))</f>
        <v/>
      </c>
      <c r="I7" s="13" t="n"/>
      <c r="J7" s="13" t="n"/>
      <c r="K7" s="7">
        <f>IF(C7&lt;&gt;"Critical Gate","N/A",IF(AND(I7&lt;&gt;"",J7&lt;&gt;""),"VALID","INCOMPLETE"))</f>
        <v/>
      </c>
      <c r="L7" s="7">
        <f>IF(K7="VALID",--(I7=J7),"")</f>
        <v/>
      </c>
      <c r="M7" s="7">
        <f>IF(K7&lt;&gt;"VALID","",IF(I7&lt;&gt;J7,"YES","NO"))</f>
        <v/>
      </c>
      <c r="N7" s="7">
        <f>IF(M7="YES","YES","NO")</f>
        <v/>
      </c>
    </row>
    <row r="8">
      <c r="A8" s="6" t="inlineStr">
        <is>
          <t>V2-REG-04</t>
        </is>
      </c>
      <c r="B8" s="6" t="inlineStr">
        <is>
          <t>D1</t>
        </is>
      </c>
      <c r="C8" s="6" t="inlineStr">
        <is>
          <t>Mandatory</t>
        </is>
      </c>
      <c r="D8" s="6" t="n">
        <v>2</v>
      </c>
      <c r="E8" s="6" t="n">
        <v>2</v>
      </c>
      <c r="F8" s="7">
        <f>IF(AND(ISNUMBER(D8),ISNUMBER(E8)),ABS(D8-E8),"")</f>
        <v/>
      </c>
      <c r="G8" s="7">
        <f>IF(F8="","",--(D8=E8))</f>
        <v/>
      </c>
      <c r="H8" s="7">
        <f>IF(F8="","",--(F8&lt;=1))</f>
        <v/>
      </c>
      <c r="I8" s="13" t="n"/>
      <c r="J8" s="13" t="n"/>
      <c r="K8" s="7">
        <f>IF(C8&lt;&gt;"Critical Gate","N/A",IF(AND(I8&lt;&gt;"",J8&lt;&gt;""),"VALID","INCOMPLETE"))</f>
        <v/>
      </c>
      <c r="L8" s="7">
        <f>IF(K8="VALID",--(I8=J8),"")</f>
        <v/>
      </c>
      <c r="M8" s="7">
        <f>IF(K8&lt;&gt;"VALID","",IF(I8&lt;&gt;J8,"YES","NO"))</f>
        <v/>
      </c>
      <c r="N8" s="7">
        <f>IF(M8="YES","YES","NO")</f>
        <v/>
      </c>
    </row>
    <row r="9">
      <c r="A9" s="6" t="inlineStr">
        <is>
          <t>V2-SIT-01</t>
        </is>
      </c>
      <c r="B9" s="6" t="inlineStr">
        <is>
          <t>D1</t>
        </is>
      </c>
      <c r="C9" s="6" t="inlineStr">
        <is>
          <t>Critical Gate</t>
        </is>
      </c>
      <c r="D9" s="6" t="n">
        <v>3</v>
      </c>
      <c r="E9" s="6" t="n">
        <v>3</v>
      </c>
      <c r="F9" s="7">
        <f>IF(AND(ISNUMBER(D9),ISNUMBER(E9)),ABS(D9-E9),"")</f>
        <v/>
      </c>
      <c r="G9" s="7">
        <f>IF(F9="","",--(D9=E9))</f>
        <v/>
      </c>
      <c r="H9" s="7">
        <f>IF(F9="","",--(F9&lt;=1))</f>
        <v/>
      </c>
      <c r="I9" s="7" t="inlineStr">
        <is>
          <t>PASS</t>
        </is>
      </c>
      <c r="J9" s="7" t="inlineStr">
        <is>
          <t>PASS</t>
        </is>
      </c>
      <c r="K9" s="7">
        <f>IF(C9&lt;&gt;"Critical Gate","N/A",IF(AND(I9&lt;&gt;"",J9&lt;&gt;""),"VALID","INCOMPLETE"))</f>
        <v/>
      </c>
      <c r="L9" s="7">
        <f>IF(K9="VALID",--(I9=J9),"")</f>
        <v/>
      </c>
      <c r="M9" s="7">
        <f>IF(K9&lt;&gt;"VALID","",IF(I9&lt;&gt;J9,"YES","NO"))</f>
        <v/>
      </c>
      <c r="N9" s="7">
        <f>IF(M9="YES","YES","NO")</f>
        <v/>
      </c>
    </row>
    <row r="10">
      <c r="A10" s="6" t="inlineStr">
        <is>
          <t>V2-SIT-02</t>
        </is>
      </c>
      <c r="B10" s="6" t="inlineStr">
        <is>
          <t>D1</t>
        </is>
      </c>
      <c r="C10" s="6" t="inlineStr">
        <is>
          <t>Critical Gate</t>
        </is>
      </c>
      <c r="D10" s="6" t="n">
        <v>4</v>
      </c>
      <c r="E10" s="6" t="n">
        <v>4</v>
      </c>
      <c r="F10" s="7">
        <f>IF(AND(ISNUMBER(D10),ISNUMBER(E10)),ABS(D10-E10),"")</f>
        <v/>
      </c>
      <c r="G10" s="7">
        <f>IF(F10="","",--(D10=E10))</f>
        <v/>
      </c>
      <c r="H10" s="7">
        <f>IF(F10="","",--(F10&lt;=1))</f>
        <v/>
      </c>
      <c r="I10" s="7" t="inlineStr">
        <is>
          <t>PASS</t>
        </is>
      </c>
      <c r="J10" s="7" t="inlineStr">
        <is>
          <t>PASS</t>
        </is>
      </c>
      <c r="K10" s="7">
        <f>IF(C10&lt;&gt;"Critical Gate","N/A",IF(AND(I10&lt;&gt;"",J10&lt;&gt;""),"VALID","INCOMPLETE"))</f>
        <v/>
      </c>
      <c r="L10" s="7">
        <f>IF(K10="VALID",--(I10=J10),"")</f>
        <v/>
      </c>
      <c r="M10" s="7">
        <f>IF(K10&lt;&gt;"VALID","",IF(I10&lt;&gt;J10,"YES","NO"))</f>
        <v/>
      </c>
      <c r="N10" s="7">
        <f>IF(M10="YES","YES","NO")</f>
        <v/>
      </c>
    </row>
    <row r="11">
      <c r="A11" s="6" t="inlineStr">
        <is>
          <t>V2-SIT-03</t>
        </is>
      </c>
      <c r="B11" s="6" t="inlineStr">
        <is>
          <t>D1</t>
        </is>
      </c>
      <c r="C11" s="6" t="inlineStr">
        <is>
          <t>Critical Gate</t>
        </is>
      </c>
      <c r="D11" s="6" t="n">
        <v>3</v>
      </c>
      <c r="E11" s="6" t="n">
        <v>3</v>
      </c>
      <c r="F11" s="7">
        <f>IF(AND(ISNUMBER(D11),ISNUMBER(E11)),ABS(D11-E11),"")</f>
        <v/>
      </c>
      <c r="G11" s="7">
        <f>IF(F11="","",--(D11=E11))</f>
        <v/>
      </c>
      <c r="H11" s="7">
        <f>IF(F11="","",--(F11&lt;=1))</f>
        <v/>
      </c>
      <c r="I11" s="7" t="inlineStr">
        <is>
          <t>PASS</t>
        </is>
      </c>
      <c r="J11" s="7" t="inlineStr">
        <is>
          <t>PASS</t>
        </is>
      </c>
      <c r="K11" s="7">
        <f>IF(C11&lt;&gt;"Critical Gate","N/A",IF(AND(I11&lt;&gt;"",J11&lt;&gt;""),"VALID","INCOMPLETE"))</f>
        <v/>
      </c>
      <c r="L11" s="7">
        <f>IF(K11="VALID",--(I11=J11),"")</f>
        <v/>
      </c>
      <c r="M11" s="7">
        <f>IF(K11&lt;&gt;"VALID","",IF(I11&lt;&gt;J11,"YES","NO"))</f>
        <v/>
      </c>
      <c r="N11" s="7">
        <f>IF(M11="YES","YES","NO")</f>
        <v/>
      </c>
    </row>
    <row r="12">
      <c r="A12" s="6" t="inlineStr">
        <is>
          <t>V2-SIT-04</t>
        </is>
      </c>
      <c r="B12" s="6" t="inlineStr">
        <is>
          <t>D1</t>
        </is>
      </c>
      <c r="C12" s="6" t="inlineStr">
        <is>
          <t>Performance</t>
        </is>
      </c>
      <c r="D12" s="6" t="n">
        <v>2</v>
      </c>
      <c r="E12" s="6" t="n">
        <v>3</v>
      </c>
      <c r="F12" s="7">
        <f>IF(AND(ISNUMBER(D12),ISNUMBER(E12)),ABS(D12-E12),"")</f>
        <v/>
      </c>
      <c r="G12" s="7">
        <f>IF(F12="","",--(D12=E12))</f>
        <v/>
      </c>
      <c r="H12" s="7">
        <f>IF(F12="","",--(F12&lt;=1))</f>
        <v/>
      </c>
      <c r="I12" s="13" t="n"/>
      <c r="J12" s="13" t="n"/>
      <c r="K12" s="7">
        <f>IF(C12&lt;&gt;"Critical Gate","N/A",IF(AND(I12&lt;&gt;"",J12&lt;&gt;""),"VALID","INCOMPLETE"))</f>
        <v/>
      </c>
      <c r="L12" s="7">
        <f>IF(K12="VALID",--(I12=J12),"")</f>
        <v/>
      </c>
      <c r="M12" s="7">
        <f>IF(K12&lt;&gt;"VALID","",IF(I12&lt;&gt;J12,"YES","NO"))</f>
        <v/>
      </c>
      <c r="N12" s="7">
        <f>IF(M12="YES","YES","NO")</f>
        <v/>
      </c>
    </row>
    <row r="13">
      <c r="A13" s="6" t="inlineStr">
        <is>
          <t>V2-SIT-05</t>
        </is>
      </c>
      <c r="B13" s="6" t="inlineStr">
        <is>
          <t>D1</t>
        </is>
      </c>
      <c r="C13" s="6" t="inlineStr">
        <is>
          <t>Performance</t>
        </is>
      </c>
      <c r="D13" s="6" t="n">
        <v>4</v>
      </c>
      <c r="E13" s="6" t="n">
        <v>4</v>
      </c>
      <c r="F13" s="7">
        <f>IF(AND(ISNUMBER(D13),ISNUMBER(E13)),ABS(D13-E13),"")</f>
        <v/>
      </c>
      <c r="G13" s="7">
        <f>IF(F13="","",--(D13=E13))</f>
        <v/>
      </c>
      <c r="H13" s="7">
        <f>IF(F13="","",--(F13&lt;=1))</f>
        <v/>
      </c>
      <c r="I13" s="13" t="n"/>
      <c r="J13" s="13" t="n"/>
      <c r="K13" s="7">
        <f>IF(C13&lt;&gt;"Critical Gate","N/A",IF(AND(I13&lt;&gt;"",J13&lt;&gt;""),"VALID","INCOMPLETE"))</f>
        <v/>
      </c>
      <c r="L13" s="7">
        <f>IF(K13="VALID",--(I13=J13),"")</f>
        <v/>
      </c>
      <c r="M13" s="7">
        <f>IF(K13&lt;&gt;"VALID","",IF(I13&lt;&gt;J13,"YES","NO"))</f>
        <v/>
      </c>
      <c r="N13" s="7">
        <f>IF(M13="YES","YES","NO")</f>
        <v/>
      </c>
    </row>
    <row r="14">
      <c r="A14" s="6" t="inlineStr">
        <is>
          <t>V2-SPA-01</t>
        </is>
      </c>
      <c r="B14" s="6" t="inlineStr">
        <is>
          <t>D2</t>
        </is>
      </c>
      <c r="C14" s="6" t="inlineStr">
        <is>
          <t>Performance</t>
        </is>
      </c>
      <c r="D14" s="6" t="n">
        <v>2</v>
      </c>
      <c r="E14" s="6" t="n">
        <v>3</v>
      </c>
      <c r="F14" s="7">
        <f>IF(AND(ISNUMBER(D14),ISNUMBER(E14)),ABS(D14-E14),"")</f>
        <v/>
      </c>
      <c r="G14" s="7">
        <f>IF(F14="","",--(D14=E14))</f>
        <v/>
      </c>
      <c r="H14" s="7">
        <f>IF(F14="","",--(F14&lt;=1))</f>
        <v/>
      </c>
      <c r="I14" s="13" t="n"/>
      <c r="J14" s="13" t="n"/>
      <c r="K14" s="7">
        <f>IF(C14&lt;&gt;"Critical Gate","N/A",IF(AND(I14&lt;&gt;"",J14&lt;&gt;""),"VALID","INCOMPLETE"))</f>
        <v/>
      </c>
      <c r="L14" s="7">
        <f>IF(K14="VALID",--(I14=J14),"")</f>
        <v/>
      </c>
      <c r="M14" s="7">
        <f>IF(K14&lt;&gt;"VALID","",IF(I14&lt;&gt;J14,"YES","NO"))</f>
        <v/>
      </c>
      <c r="N14" s="7">
        <f>IF(M14="YES","YES","NO")</f>
        <v/>
      </c>
    </row>
    <row r="15">
      <c r="A15" s="6" t="inlineStr">
        <is>
          <t>V2-SPA-02</t>
        </is>
      </c>
      <c r="B15" s="6" t="inlineStr">
        <is>
          <t>D2</t>
        </is>
      </c>
      <c r="C15" s="6" t="inlineStr">
        <is>
          <t>Performance</t>
        </is>
      </c>
      <c r="D15" s="6" t="n">
        <v>3</v>
      </c>
      <c r="E15" s="6" t="n">
        <v>3</v>
      </c>
      <c r="F15" s="7">
        <f>IF(AND(ISNUMBER(D15),ISNUMBER(E15)),ABS(D15-E15),"")</f>
        <v/>
      </c>
      <c r="G15" s="7">
        <f>IF(F15="","",--(D15=E15))</f>
        <v/>
      </c>
      <c r="H15" s="7">
        <f>IF(F15="","",--(F15&lt;=1))</f>
        <v/>
      </c>
      <c r="I15" s="13" t="n"/>
      <c r="J15" s="13" t="n"/>
      <c r="K15" s="7">
        <f>IF(C15&lt;&gt;"Critical Gate","N/A",IF(AND(I15&lt;&gt;"",J15&lt;&gt;""),"VALID","INCOMPLETE"))</f>
        <v/>
      </c>
      <c r="L15" s="7">
        <f>IF(K15="VALID",--(I15=J15),"")</f>
        <v/>
      </c>
      <c r="M15" s="7">
        <f>IF(K15&lt;&gt;"VALID","",IF(I15&lt;&gt;J15,"YES","NO"))</f>
        <v/>
      </c>
      <c r="N15" s="7">
        <f>IF(M15="YES","YES","NO")</f>
        <v/>
      </c>
    </row>
    <row r="16">
      <c r="A16" s="6" t="inlineStr">
        <is>
          <t>V2-SPA-03</t>
        </is>
      </c>
      <c r="B16" s="6" t="inlineStr">
        <is>
          <t>D2</t>
        </is>
      </c>
      <c r="C16" s="6" t="inlineStr">
        <is>
          <t>Performance</t>
        </is>
      </c>
      <c r="D16" s="6" t="n">
        <v>2</v>
      </c>
      <c r="E16" s="6" t="n">
        <v>2</v>
      </c>
      <c r="F16" s="7">
        <f>IF(AND(ISNUMBER(D16),ISNUMBER(E16)),ABS(D16-E16),"")</f>
        <v/>
      </c>
      <c r="G16" s="7">
        <f>IF(F16="","",--(D16=E16))</f>
        <v/>
      </c>
      <c r="H16" s="7">
        <f>IF(F16="","",--(F16&lt;=1))</f>
        <v/>
      </c>
      <c r="I16" s="13" t="n"/>
      <c r="J16" s="13" t="n"/>
      <c r="K16" s="7">
        <f>IF(C16&lt;&gt;"Critical Gate","N/A",IF(AND(I16&lt;&gt;"",J16&lt;&gt;""),"VALID","INCOMPLETE"))</f>
        <v/>
      </c>
      <c r="L16" s="7">
        <f>IF(K16="VALID",--(I16=J16),"")</f>
        <v/>
      </c>
      <c r="M16" s="7">
        <f>IF(K16&lt;&gt;"VALID","",IF(I16&lt;&gt;J16,"YES","NO"))</f>
        <v/>
      </c>
      <c r="N16" s="7">
        <f>IF(M16="YES","YES","NO")</f>
        <v/>
      </c>
    </row>
    <row r="17">
      <c r="A17" s="6" t="inlineStr">
        <is>
          <t>V2-CLN-01</t>
        </is>
      </c>
      <c r="B17" s="6" t="inlineStr">
        <is>
          <t>D2</t>
        </is>
      </c>
      <c r="C17" s="6" t="inlineStr">
        <is>
          <t>Critical Gate</t>
        </is>
      </c>
      <c r="D17" s="6" t="n">
        <v>3</v>
      </c>
      <c r="E17" s="6" t="n">
        <v>3</v>
      </c>
      <c r="F17" s="7">
        <f>IF(AND(ISNUMBER(D17),ISNUMBER(E17)),ABS(D17-E17),"")</f>
        <v/>
      </c>
      <c r="G17" s="7">
        <f>IF(F17="","",--(D17=E17))</f>
        <v/>
      </c>
      <c r="H17" s="7">
        <f>IF(F17="","",--(F17&lt;=1))</f>
        <v/>
      </c>
      <c r="I17" s="7" t="inlineStr">
        <is>
          <t>PASS</t>
        </is>
      </c>
      <c r="J17" s="7" t="inlineStr">
        <is>
          <t>PASS</t>
        </is>
      </c>
      <c r="K17" s="7">
        <f>IF(C17&lt;&gt;"Critical Gate","N/A",IF(AND(I17&lt;&gt;"",J17&lt;&gt;""),"VALID","INCOMPLETE"))</f>
        <v/>
      </c>
      <c r="L17" s="7">
        <f>IF(K17="VALID",--(I17=J17),"")</f>
        <v/>
      </c>
      <c r="M17" s="7">
        <f>IF(K17&lt;&gt;"VALID","",IF(I17&lt;&gt;J17,"YES","NO"))</f>
        <v/>
      </c>
      <c r="N17" s="7">
        <f>IF(M17="YES","YES","NO")</f>
        <v/>
      </c>
    </row>
    <row r="18">
      <c r="A18" s="6" t="inlineStr">
        <is>
          <t>V2-CLN-02</t>
        </is>
      </c>
      <c r="B18" s="6" t="inlineStr">
        <is>
          <t>D2</t>
        </is>
      </c>
      <c r="C18" s="6" t="inlineStr">
        <is>
          <t>Mandatory</t>
        </is>
      </c>
      <c r="D18" s="6" t="n">
        <v>2</v>
      </c>
      <c r="E18" s="6" t="n">
        <v>3</v>
      </c>
      <c r="F18" s="7">
        <f>IF(AND(ISNUMBER(D18),ISNUMBER(E18)),ABS(D18-E18),"")</f>
        <v/>
      </c>
      <c r="G18" s="7">
        <f>IF(F18="","",--(D18=E18))</f>
        <v/>
      </c>
      <c r="H18" s="7">
        <f>IF(F18="","",--(F18&lt;=1))</f>
        <v/>
      </c>
      <c r="I18" s="13" t="n"/>
      <c r="J18" s="13" t="n"/>
      <c r="K18" s="7">
        <f>IF(C18&lt;&gt;"Critical Gate","N/A",IF(AND(I18&lt;&gt;"",J18&lt;&gt;""),"VALID","INCOMPLETE"))</f>
        <v/>
      </c>
      <c r="L18" s="7">
        <f>IF(K18="VALID",--(I18=J18),"")</f>
        <v/>
      </c>
      <c r="M18" s="7">
        <f>IF(K18&lt;&gt;"VALID","",IF(I18&lt;&gt;J18,"YES","NO"))</f>
        <v/>
      </c>
      <c r="N18" s="7">
        <f>IF(M18="YES","YES","NO")</f>
        <v/>
      </c>
    </row>
    <row r="19">
      <c r="A19" s="6" t="inlineStr">
        <is>
          <t>V2-CLN-03</t>
        </is>
      </c>
      <c r="B19" s="6" t="inlineStr">
        <is>
          <t>D2</t>
        </is>
      </c>
      <c r="C19" s="6" t="inlineStr">
        <is>
          <t>Critical Gate</t>
        </is>
      </c>
      <c r="D19" s="6" t="n">
        <v>3</v>
      </c>
      <c r="E19" s="6" t="n">
        <v>3</v>
      </c>
      <c r="F19" s="7">
        <f>IF(AND(ISNUMBER(D19),ISNUMBER(E19)),ABS(D19-E19),"")</f>
        <v/>
      </c>
      <c r="G19" s="7">
        <f>IF(F19="","",--(D19=E19))</f>
        <v/>
      </c>
      <c r="H19" s="7">
        <f>IF(F19="","",--(F19&lt;=1))</f>
        <v/>
      </c>
      <c r="I19" s="7" t="inlineStr">
        <is>
          <t>PASS</t>
        </is>
      </c>
      <c r="J19" s="7" t="inlineStr">
        <is>
          <t>PASS</t>
        </is>
      </c>
      <c r="K19" s="7">
        <f>IF(C19&lt;&gt;"Critical Gate","N/A",IF(AND(I19&lt;&gt;"",J19&lt;&gt;""),"VALID","INCOMPLETE"))</f>
        <v/>
      </c>
      <c r="L19" s="7">
        <f>IF(K19="VALID",--(I19=J19),"")</f>
        <v/>
      </c>
      <c r="M19" s="7">
        <f>IF(K19&lt;&gt;"VALID","",IF(I19&lt;&gt;J19,"YES","NO"))</f>
        <v/>
      </c>
      <c r="N19" s="7">
        <f>IF(M19="YES","YES","NO")</f>
        <v/>
      </c>
    </row>
    <row r="20">
      <c r="A20" s="6" t="inlineStr">
        <is>
          <t>V2-CLN-04</t>
        </is>
      </c>
      <c r="B20" s="6" t="inlineStr">
        <is>
          <t>D2</t>
        </is>
      </c>
      <c r="C20" s="6" t="inlineStr">
        <is>
          <t>Mandatory</t>
        </is>
      </c>
      <c r="D20" s="6" t="n">
        <v>2</v>
      </c>
      <c r="E20" s="6" t="n">
        <v>3</v>
      </c>
      <c r="F20" s="7">
        <f>IF(AND(ISNUMBER(D20),ISNUMBER(E20)),ABS(D20-E20),"")</f>
        <v/>
      </c>
      <c r="G20" s="7">
        <f>IF(F20="","",--(D20=E20))</f>
        <v/>
      </c>
      <c r="H20" s="7">
        <f>IF(F20="","",--(F20&lt;=1))</f>
        <v/>
      </c>
      <c r="I20" s="13" t="n"/>
      <c r="J20" s="13" t="n"/>
      <c r="K20" s="7">
        <f>IF(C20&lt;&gt;"Critical Gate","N/A",IF(AND(I20&lt;&gt;"",J20&lt;&gt;""),"VALID","INCOMPLETE"))</f>
        <v/>
      </c>
      <c r="L20" s="7">
        <f>IF(K20="VALID",--(I20=J20),"")</f>
        <v/>
      </c>
      <c r="M20" s="7">
        <f>IF(K20&lt;&gt;"VALID","",IF(I20&lt;&gt;J20,"YES","NO"))</f>
        <v/>
      </c>
      <c r="N20" s="7">
        <f>IF(M20="YES","YES","NO")</f>
        <v/>
      </c>
    </row>
    <row r="21">
      <c r="A21" s="6" t="inlineStr">
        <is>
          <t>V2-NIC-01</t>
        </is>
      </c>
      <c r="B21" s="6" t="inlineStr">
        <is>
          <t>D2</t>
        </is>
      </c>
      <c r="C21" s="6" t="inlineStr">
        <is>
          <t>Critical Gate</t>
        </is>
      </c>
      <c r="D21" s="6" t="n">
        <v>3</v>
      </c>
      <c r="E21" s="6" t="n">
        <v>3</v>
      </c>
      <c r="F21" s="7">
        <f>IF(AND(ISNUMBER(D21),ISNUMBER(E21)),ABS(D21-E21),"")</f>
        <v/>
      </c>
      <c r="G21" s="7">
        <f>IF(F21="","",--(D21=E21))</f>
        <v/>
      </c>
      <c r="H21" s="7">
        <f>IF(F21="","",--(F21&lt;=1))</f>
        <v/>
      </c>
      <c r="I21" s="7" t="inlineStr">
        <is>
          <t>PASS</t>
        </is>
      </c>
      <c r="J21" s="7" t="inlineStr">
        <is>
          <t>PASS</t>
        </is>
      </c>
      <c r="K21" s="7">
        <f>IF(C21&lt;&gt;"Critical Gate","N/A",IF(AND(I21&lt;&gt;"",J21&lt;&gt;""),"VALID","INCOMPLETE"))</f>
        <v/>
      </c>
      <c r="L21" s="7">
        <f>IF(K21="VALID",--(I21=J21),"")</f>
        <v/>
      </c>
      <c r="M21" s="7">
        <f>IF(K21&lt;&gt;"VALID","",IF(I21&lt;&gt;J21,"YES","NO"))</f>
        <v/>
      </c>
      <c r="N21" s="7">
        <f>IF(M21="YES","YES","NO")</f>
        <v/>
      </c>
    </row>
    <row r="22">
      <c r="A22" s="6" t="inlineStr">
        <is>
          <t>V2-VRT-01</t>
        </is>
      </c>
      <c r="B22" s="6" t="inlineStr">
        <is>
          <t>D3</t>
        </is>
      </c>
      <c r="C22" s="6" t="inlineStr">
        <is>
          <t>Mandatory</t>
        </is>
      </c>
      <c r="D22" s="6" t="n">
        <v>3</v>
      </c>
      <c r="E22" s="6" t="n">
        <v>2</v>
      </c>
      <c r="F22" s="7">
        <f>IF(AND(ISNUMBER(D22),ISNUMBER(E22)),ABS(D22-E22),"")</f>
        <v/>
      </c>
      <c r="G22" s="7">
        <f>IF(F22="","",--(D22=E22))</f>
        <v/>
      </c>
      <c r="H22" s="7">
        <f>IF(F22="","",--(F22&lt;=1))</f>
        <v/>
      </c>
      <c r="I22" s="13" t="n"/>
      <c r="J22" s="13" t="n"/>
      <c r="K22" s="7">
        <f>IF(C22&lt;&gt;"Critical Gate","N/A",IF(AND(I22&lt;&gt;"",J22&lt;&gt;""),"VALID","INCOMPLETE"))</f>
        <v/>
      </c>
      <c r="L22" s="7">
        <f>IF(K22="VALID",--(I22=J22),"")</f>
        <v/>
      </c>
      <c r="M22" s="7">
        <f>IF(K22&lt;&gt;"VALID","",IF(I22&lt;&gt;J22,"YES","NO"))</f>
        <v/>
      </c>
      <c r="N22" s="7">
        <f>IF(M22="YES","YES","NO")</f>
        <v/>
      </c>
    </row>
    <row r="23">
      <c r="A23" s="6" t="inlineStr">
        <is>
          <t>V2-VRT-02</t>
        </is>
      </c>
      <c r="B23" s="6" t="inlineStr">
        <is>
          <t>D3</t>
        </is>
      </c>
      <c r="C23" s="6" t="inlineStr">
        <is>
          <t>Performance</t>
        </is>
      </c>
      <c r="D23" s="6" t="n">
        <v>3</v>
      </c>
      <c r="E23" s="6" t="n">
        <v>3</v>
      </c>
      <c r="F23" s="7">
        <f>IF(AND(ISNUMBER(D23),ISNUMBER(E23)),ABS(D23-E23),"")</f>
        <v/>
      </c>
      <c r="G23" s="7">
        <f>IF(F23="","",--(D23=E23))</f>
        <v/>
      </c>
      <c r="H23" s="7">
        <f>IF(F23="","",--(F23&lt;=1))</f>
        <v/>
      </c>
      <c r="I23" s="13" t="n"/>
      <c r="J23" s="13" t="n"/>
      <c r="K23" s="7">
        <f>IF(C23&lt;&gt;"Critical Gate","N/A",IF(AND(I23&lt;&gt;"",J23&lt;&gt;""),"VALID","INCOMPLETE"))</f>
        <v/>
      </c>
      <c r="L23" s="7">
        <f>IF(K23="VALID",--(I23=J23),"")</f>
        <v/>
      </c>
      <c r="M23" s="7">
        <f>IF(K23&lt;&gt;"VALID","",IF(I23&lt;&gt;J23,"YES","NO"))</f>
        <v/>
      </c>
      <c r="N23" s="7">
        <f>IF(M23="YES","YES","NO")</f>
        <v/>
      </c>
    </row>
    <row r="24">
      <c r="A24" s="6" t="inlineStr">
        <is>
          <t>V2-VRT-03</t>
        </is>
      </c>
      <c r="B24" s="6" t="inlineStr">
        <is>
          <t>D3</t>
        </is>
      </c>
      <c r="C24" s="6" t="inlineStr">
        <is>
          <t>Critical Gate</t>
        </is>
      </c>
      <c r="D24" s="6" t="n">
        <v>3</v>
      </c>
      <c r="E24" s="6" t="n">
        <v>2</v>
      </c>
      <c r="F24" s="7">
        <f>IF(AND(ISNUMBER(D24),ISNUMBER(E24)),ABS(D24-E24),"")</f>
        <v/>
      </c>
      <c r="G24" s="7">
        <f>IF(F24="","",--(D24=E24))</f>
        <v/>
      </c>
      <c r="H24" s="7">
        <f>IF(F24="","",--(F24&lt;=1))</f>
        <v/>
      </c>
      <c r="I24" s="7" t="inlineStr">
        <is>
          <t>PASS</t>
        </is>
      </c>
      <c r="J24" s="7" t="inlineStr">
        <is>
          <t>PASS</t>
        </is>
      </c>
      <c r="K24" s="7">
        <f>IF(C24&lt;&gt;"Critical Gate","N/A",IF(AND(I24&lt;&gt;"",J24&lt;&gt;""),"VALID","INCOMPLETE"))</f>
        <v/>
      </c>
      <c r="L24" s="7">
        <f>IF(K24="VALID",--(I24=J24),"")</f>
        <v/>
      </c>
      <c r="M24" s="7">
        <f>IF(K24&lt;&gt;"VALID","",IF(I24&lt;&gt;J24,"YES","NO"))</f>
        <v/>
      </c>
      <c r="N24" s="7">
        <f>IF(M24="YES","YES","NO")</f>
        <v/>
      </c>
    </row>
    <row r="25">
      <c r="A25" s="6" t="inlineStr">
        <is>
          <t>V2-VRT-04</t>
        </is>
      </c>
      <c r="B25" s="6" t="inlineStr">
        <is>
          <t>D3</t>
        </is>
      </c>
      <c r="C25" s="6" t="inlineStr">
        <is>
          <t>Critical Gate</t>
        </is>
      </c>
      <c r="D25" s="6" t="n">
        <v>4</v>
      </c>
      <c r="E25" s="6" t="n">
        <v>4</v>
      </c>
      <c r="F25" s="7">
        <f>IF(AND(ISNUMBER(D25),ISNUMBER(E25)),ABS(D25-E25),"")</f>
        <v/>
      </c>
      <c r="G25" s="7">
        <f>IF(F25="","",--(D25=E25))</f>
        <v/>
      </c>
      <c r="H25" s="7">
        <f>IF(F25="","",--(F25&lt;=1))</f>
        <v/>
      </c>
      <c r="I25" s="7" t="inlineStr">
        <is>
          <t>PASS</t>
        </is>
      </c>
      <c r="J25" s="7" t="inlineStr">
        <is>
          <t>PASS</t>
        </is>
      </c>
      <c r="K25" s="7">
        <f>IF(C25&lt;&gt;"Critical Gate","N/A",IF(AND(I25&lt;&gt;"",J25&lt;&gt;""),"VALID","INCOMPLETE"))</f>
        <v/>
      </c>
      <c r="L25" s="7">
        <f>IF(K25="VALID",--(I25=J25),"")</f>
        <v/>
      </c>
      <c r="M25" s="7">
        <f>IF(K25&lt;&gt;"VALID","",IF(I25&lt;&gt;J25,"YES","NO"))</f>
        <v/>
      </c>
      <c r="N25" s="7">
        <f>IF(M25="YES","YES","NO")</f>
        <v/>
      </c>
    </row>
    <row r="26">
      <c r="A26" s="6" t="inlineStr">
        <is>
          <t>V2-FIR-01</t>
        </is>
      </c>
      <c r="B26" s="6" t="inlineStr">
        <is>
          <t>D4</t>
        </is>
      </c>
      <c r="C26" s="6" t="inlineStr">
        <is>
          <t>Critical Gate</t>
        </is>
      </c>
      <c r="D26" s="6" t="n">
        <v>3</v>
      </c>
      <c r="E26" s="6" t="n">
        <v>3</v>
      </c>
      <c r="F26" s="7">
        <f>IF(AND(ISNUMBER(D26),ISNUMBER(E26)),ABS(D26-E26),"")</f>
        <v/>
      </c>
      <c r="G26" s="7">
        <f>IF(F26="","",--(D26=E26))</f>
        <v/>
      </c>
      <c r="H26" s="7">
        <f>IF(F26="","",--(F26&lt;=1))</f>
        <v/>
      </c>
      <c r="I26" s="7" t="inlineStr">
        <is>
          <t>PASS</t>
        </is>
      </c>
      <c r="J26" s="7" t="inlineStr">
        <is>
          <t>PASS</t>
        </is>
      </c>
      <c r="K26" s="7">
        <f>IF(C26&lt;&gt;"Critical Gate","N/A",IF(AND(I26&lt;&gt;"",J26&lt;&gt;""),"VALID","INCOMPLETE"))</f>
        <v/>
      </c>
      <c r="L26" s="7">
        <f>IF(K26="VALID",--(I26=J26),"")</f>
        <v/>
      </c>
      <c r="M26" s="7">
        <f>IF(K26&lt;&gt;"VALID","",IF(I26&lt;&gt;J26,"YES","NO"))</f>
        <v/>
      </c>
      <c r="N26" s="7">
        <f>IF(M26="YES","YES","NO")</f>
        <v/>
      </c>
    </row>
    <row r="27">
      <c r="A27" s="6" t="inlineStr">
        <is>
          <t>V2-FIR-02</t>
        </is>
      </c>
      <c r="B27" s="6" t="inlineStr">
        <is>
          <t>D4</t>
        </is>
      </c>
      <c r="C27" s="6" t="inlineStr">
        <is>
          <t>Critical Gate</t>
        </is>
      </c>
      <c r="D27" s="6" t="n">
        <v>3</v>
      </c>
      <c r="E27" s="6" t="n">
        <v>3</v>
      </c>
      <c r="F27" s="7">
        <f>IF(AND(ISNUMBER(D27),ISNUMBER(E27)),ABS(D27-E27),"")</f>
        <v/>
      </c>
      <c r="G27" s="7">
        <f>IF(F27="","",--(D27=E27))</f>
        <v/>
      </c>
      <c r="H27" s="7">
        <f>IF(F27="","",--(F27&lt;=1))</f>
        <v/>
      </c>
      <c r="I27" s="7" t="inlineStr">
        <is>
          <t>PASS</t>
        </is>
      </c>
      <c r="J27" s="7" t="inlineStr">
        <is>
          <t>PASS</t>
        </is>
      </c>
      <c r="K27" s="7">
        <f>IF(C27&lt;&gt;"Critical Gate","N/A",IF(AND(I27&lt;&gt;"",J27&lt;&gt;""),"VALID","INCOMPLETE"))</f>
        <v/>
      </c>
      <c r="L27" s="7">
        <f>IF(K27="VALID",--(I27=J27),"")</f>
        <v/>
      </c>
      <c r="M27" s="7">
        <f>IF(K27&lt;&gt;"VALID","",IF(I27&lt;&gt;J27,"YES","NO"))</f>
        <v/>
      </c>
      <c r="N27" s="7">
        <f>IF(M27="YES","YES","NO")</f>
        <v/>
      </c>
    </row>
    <row r="28">
      <c r="A28" s="6" t="inlineStr">
        <is>
          <t>V2-FIR-03</t>
        </is>
      </c>
      <c r="B28" s="6" t="inlineStr">
        <is>
          <t>D4</t>
        </is>
      </c>
      <c r="C28" s="6" t="inlineStr">
        <is>
          <t>Critical Gate</t>
        </is>
      </c>
      <c r="D28" s="6" t="n">
        <v>4</v>
      </c>
      <c r="E28" s="6" t="n">
        <v>4</v>
      </c>
      <c r="F28" s="7">
        <f>IF(AND(ISNUMBER(D28),ISNUMBER(E28)),ABS(D28-E28),"")</f>
        <v/>
      </c>
      <c r="G28" s="7">
        <f>IF(F28="","",--(D28=E28))</f>
        <v/>
      </c>
      <c r="H28" s="7">
        <f>IF(F28="","",--(F28&lt;=1))</f>
        <v/>
      </c>
      <c r="I28" s="7" t="inlineStr">
        <is>
          <t>PASS</t>
        </is>
      </c>
      <c r="J28" s="7" t="inlineStr">
        <is>
          <t>PASS</t>
        </is>
      </c>
      <c r="K28" s="7">
        <f>IF(C28&lt;&gt;"Critical Gate","N/A",IF(AND(I28&lt;&gt;"",J28&lt;&gt;""),"VALID","INCOMPLETE"))</f>
        <v/>
      </c>
      <c r="L28" s="7">
        <f>IF(K28="VALID",--(I28=J28),"")</f>
        <v/>
      </c>
      <c r="M28" s="7">
        <f>IF(K28&lt;&gt;"VALID","",IF(I28&lt;&gt;J28,"YES","NO"))</f>
        <v/>
      </c>
      <c r="N28" s="7">
        <f>IF(M28="YES","YES","NO")</f>
        <v/>
      </c>
    </row>
    <row r="29">
      <c r="A29" s="6" t="inlineStr">
        <is>
          <t>V2-FIR-04</t>
        </is>
      </c>
      <c r="B29" s="6" t="inlineStr">
        <is>
          <t>D4</t>
        </is>
      </c>
      <c r="C29" s="6" t="inlineStr">
        <is>
          <t>Critical Gate</t>
        </is>
      </c>
      <c r="D29" s="6" t="n">
        <v>3</v>
      </c>
      <c r="E29" s="6" t="n">
        <v>2</v>
      </c>
      <c r="F29" s="7">
        <f>IF(AND(ISNUMBER(D29),ISNUMBER(E29)),ABS(D29-E29),"")</f>
        <v/>
      </c>
      <c r="G29" s="7">
        <f>IF(F29="","",--(D29=E29))</f>
        <v/>
      </c>
      <c r="H29" s="7">
        <f>IF(F29="","",--(F29&lt;=1))</f>
        <v/>
      </c>
      <c r="I29" s="7" t="inlineStr">
        <is>
          <t>PASS</t>
        </is>
      </c>
      <c r="J29" s="7" t="inlineStr">
        <is>
          <t>PASS</t>
        </is>
      </c>
      <c r="K29" s="7">
        <f>IF(C29&lt;&gt;"Critical Gate","N/A",IF(AND(I29&lt;&gt;"",J29&lt;&gt;""),"VALID","INCOMPLETE"))</f>
        <v/>
      </c>
      <c r="L29" s="7">
        <f>IF(K29="VALID",--(I29=J29),"")</f>
        <v/>
      </c>
      <c r="M29" s="7">
        <f>IF(K29&lt;&gt;"VALID","",IF(I29&lt;&gt;J29,"YES","NO"))</f>
        <v/>
      </c>
      <c r="N29" s="7">
        <f>IF(M29="YES","YES","NO")</f>
        <v/>
      </c>
    </row>
    <row r="30">
      <c r="A30" s="6" t="inlineStr">
        <is>
          <t>V2-FIR-05</t>
        </is>
      </c>
      <c r="B30" s="6" t="inlineStr">
        <is>
          <t>D4</t>
        </is>
      </c>
      <c r="C30" s="6" t="inlineStr">
        <is>
          <t>Critical Gate</t>
        </is>
      </c>
      <c r="D30" s="6" t="n">
        <v>4</v>
      </c>
      <c r="E30" s="6" t="n">
        <v>4</v>
      </c>
      <c r="F30" s="7">
        <f>IF(AND(ISNUMBER(D30),ISNUMBER(E30)),ABS(D30-E30),"")</f>
        <v/>
      </c>
      <c r="G30" s="7">
        <f>IF(F30="","",--(D30=E30))</f>
        <v/>
      </c>
      <c r="H30" s="7">
        <f>IF(F30="","",--(F30&lt;=1))</f>
        <v/>
      </c>
      <c r="I30" s="7" t="inlineStr">
        <is>
          <t>PASS</t>
        </is>
      </c>
      <c r="J30" s="7" t="inlineStr">
        <is>
          <t>PASS</t>
        </is>
      </c>
      <c r="K30" s="7">
        <f>IF(C30&lt;&gt;"Critical Gate","N/A",IF(AND(I30&lt;&gt;"",J30&lt;&gt;""),"VALID","INCOMPLETE"))</f>
        <v/>
      </c>
      <c r="L30" s="7">
        <f>IF(K30="VALID",--(I30=J30),"")</f>
        <v/>
      </c>
      <c r="M30" s="7">
        <f>IF(K30&lt;&gt;"VALID","",IF(I30&lt;&gt;J30,"YES","NO"))</f>
        <v/>
      </c>
      <c r="N30" s="7">
        <f>IF(M30="YES","YES","NO")</f>
        <v/>
      </c>
    </row>
    <row r="31">
      <c r="A31" s="6" t="inlineStr">
        <is>
          <t>V2-FIR-06</t>
        </is>
      </c>
      <c r="B31" s="6" t="inlineStr">
        <is>
          <t>D4</t>
        </is>
      </c>
      <c r="C31" s="6" t="inlineStr">
        <is>
          <t>Critical Gate</t>
        </is>
      </c>
      <c r="D31" s="6" t="n">
        <v>3</v>
      </c>
      <c r="E31" s="6" t="n">
        <v>3</v>
      </c>
      <c r="F31" s="7">
        <f>IF(AND(ISNUMBER(D31),ISNUMBER(E31)),ABS(D31-E31),"")</f>
        <v/>
      </c>
      <c r="G31" s="7">
        <f>IF(F31="","",--(D31=E31))</f>
        <v/>
      </c>
      <c r="H31" s="7">
        <f>IF(F31="","",--(F31&lt;=1))</f>
        <v/>
      </c>
      <c r="I31" s="7" t="inlineStr">
        <is>
          <t>PASS</t>
        </is>
      </c>
      <c r="J31" s="7" t="inlineStr">
        <is>
          <t>PASS</t>
        </is>
      </c>
      <c r="K31" s="7">
        <f>IF(C31&lt;&gt;"Critical Gate","N/A",IF(AND(I31&lt;&gt;"",J31&lt;&gt;""),"VALID","INCOMPLETE"))</f>
        <v/>
      </c>
      <c r="L31" s="7">
        <f>IF(K31="VALID",--(I31=J31),"")</f>
        <v/>
      </c>
      <c r="M31" s="7">
        <f>IF(K31&lt;&gt;"VALID","",IF(I31&lt;&gt;J31,"YES","NO"))</f>
        <v/>
      </c>
      <c r="N31" s="7">
        <f>IF(M31="YES","YES","NO")</f>
        <v/>
      </c>
    </row>
    <row r="32">
      <c r="A32" s="6" t="inlineStr">
        <is>
          <t>V2-MEP-01</t>
        </is>
      </c>
      <c r="B32" s="6" t="inlineStr">
        <is>
          <t>D5</t>
        </is>
      </c>
      <c r="C32" s="6" t="inlineStr">
        <is>
          <t>Critical Gate</t>
        </is>
      </c>
      <c r="D32" s="6" t="n">
        <v>3</v>
      </c>
      <c r="E32" s="6" t="n">
        <v>2</v>
      </c>
      <c r="F32" s="7">
        <f>IF(AND(ISNUMBER(D32),ISNUMBER(E32)),ABS(D32-E32),"")</f>
        <v/>
      </c>
      <c r="G32" s="7">
        <f>IF(F32="","",--(D32=E32))</f>
        <v/>
      </c>
      <c r="H32" s="7">
        <f>IF(F32="","",--(F32&lt;=1))</f>
        <v/>
      </c>
      <c r="I32" s="7" t="inlineStr">
        <is>
          <t>PASS</t>
        </is>
      </c>
      <c r="J32" s="7" t="inlineStr">
        <is>
          <t>PASS</t>
        </is>
      </c>
      <c r="K32" s="7">
        <f>IF(C32&lt;&gt;"Critical Gate","N/A",IF(AND(I32&lt;&gt;"",J32&lt;&gt;""),"VALID","INCOMPLETE"))</f>
        <v/>
      </c>
      <c r="L32" s="7">
        <f>IF(K32="VALID",--(I32=J32),"")</f>
        <v/>
      </c>
      <c r="M32" s="7">
        <f>IF(K32&lt;&gt;"VALID","",IF(I32&lt;&gt;J32,"YES","NO"))</f>
        <v/>
      </c>
      <c r="N32" s="7">
        <f>IF(M32="YES","YES","NO")</f>
        <v/>
      </c>
    </row>
    <row r="33">
      <c r="A33" s="6" t="inlineStr">
        <is>
          <t>V2-MEP-02</t>
        </is>
      </c>
      <c r="B33" s="6" t="inlineStr">
        <is>
          <t>D5</t>
        </is>
      </c>
      <c r="C33" s="6" t="inlineStr">
        <is>
          <t>Critical Gate</t>
        </is>
      </c>
      <c r="D33" s="6" t="n">
        <v>4</v>
      </c>
      <c r="E33" s="6" t="n">
        <v>4</v>
      </c>
      <c r="F33" s="7">
        <f>IF(AND(ISNUMBER(D33),ISNUMBER(E33)),ABS(D33-E33),"")</f>
        <v/>
      </c>
      <c r="G33" s="7">
        <f>IF(F33="","",--(D33=E33))</f>
        <v/>
      </c>
      <c r="H33" s="7">
        <f>IF(F33="","",--(F33&lt;=1))</f>
        <v/>
      </c>
      <c r="I33" s="7" t="inlineStr">
        <is>
          <t>PASS</t>
        </is>
      </c>
      <c r="J33" s="7" t="inlineStr">
        <is>
          <t>PASS</t>
        </is>
      </c>
      <c r="K33" s="7">
        <f>IF(C33&lt;&gt;"Critical Gate","N/A",IF(AND(I33&lt;&gt;"",J33&lt;&gt;""),"VALID","INCOMPLETE"))</f>
        <v/>
      </c>
      <c r="L33" s="7">
        <f>IF(K33="VALID",--(I33=J33),"")</f>
        <v/>
      </c>
      <c r="M33" s="7">
        <f>IF(K33&lt;&gt;"VALID","",IF(I33&lt;&gt;J33,"YES","NO"))</f>
        <v/>
      </c>
      <c r="N33" s="7">
        <f>IF(M33="YES","YES","NO")</f>
        <v/>
      </c>
    </row>
    <row r="34">
      <c r="A34" s="6" t="inlineStr">
        <is>
          <t>V2-MEP-03</t>
        </is>
      </c>
      <c r="B34" s="6" t="inlineStr">
        <is>
          <t>D5</t>
        </is>
      </c>
      <c r="C34" s="6" t="inlineStr">
        <is>
          <t>Critical Gate</t>
        </is>
      </c>
      <c r="D34" s="6" t="n">
        <v>3</v>
      </c>
      <c r="E34" s="6" t="n">
        <v>3</v>
      </c>
      <c r="F34" s="7">
        <f>IF(AND(ISNUMBER(D34),ISNUMBER(E34)),ABS(D34-E34),"")</f>
        <v/>
      </c>
      <c r="G34" s="7">
        <f>IF(F34="","",--(D34=E34))</f>
        <v/>
      </c>
      <c r="H34" s="7">
        <f>IF(F34="","",--(F34&lt;=1))</f>
        <v/>
      </c>
      <c r="I34" s="7" t="inlineStr">
        <is>
          <t>PASS</t>
        </is>
      </c>
      <c r="J34" s="7" t="inlineStr">
        <is>
          <t>PASS</t>
        </is>
      </c>
      <c r="K34" s="7">
        <f>IF(C34&lt;&gt;"Critical Gate","N/A",IF(AND(I34&lt;&gt;"",J34&lt;&gt;""),"VALID","INCOMPLETE"))</f>
        <v/>
      </c>
      <c r="L34" s="7">
        <f>IF(K34="VALID",--(I34=J34),"")</f>
        <v/>
      </c>
      <c r="M34" s="7">
        <f>IF(K34&lt;&gt;"VALID","",IF(I34&lt;&gt;J34,"YES","NO"))</f>
        <v/>
      </c>
      <c r="N34" s="7">
        <f>IF(M34="YES","YES","NO")</f>
        <v/>
      </c>
    </row>
    <row r="35">
      <c r="A35" s="6" t="inlineStr">
        <is>
          <t>V2-MEP-04</t>
        </is>
      </c>
      <c r="B35" s="6" t="inlineStr">
        <is>
          <t>D5</t>
        </is>
      </c>
      <c r="C35" s="6" t="inlineStr">
        <is>
          <t>Critical Gate</t>
        </is>
      </c>
      <c r="D35" s="6" t="n">
        <v>4</v>
      </c>
      <c r="E35" s="6" t="n">
        <v>4</v>
      </c>
      <c r="F35" s="7">
        <f>IF(AND(ISNUMBER(D35),ISNUMBER(E35)),ABS(D35-E35),"")</f>
        <v/>
      </c>
      <c r="G35" s="7">
        <f>IF(F35="","",--(D35=E35))</f>
        <v/>
      </c>
      <c r="H35" s="7">
        <f>IF(F35="","",--(F35&lt;=1))</f>
        <v/>
      </c>
      <c r="I35" s="7" t="inlineStr">
        <is>
          <t>PASS</t>
        </is>
      </c>
      <c r="J35" s="7" t="inlineStr">
        <is>
          <t>PASS</t>
        </is>
      </c>
      <c r="K35" s="7">
        <f>IF(C35&lt;&gt;"Critical Gate","N/A",IF(AND(I35&lt;&gt;"",J35&lt;&gt;""),"VALID","INCOMPLETE"))</f>
        <v/>
      </c>
      <c r="L35" s="7">
        <f>IF(K35="VALID",--(I35=J35),"")</f>
        <v/>
      </c>
      <c r="M35" s="7">
        <f>IF(K35&lt;&gt;"VALID","",IF(I35&lt;&gt;J35,"YES","NO"))</f>
        <v/>
      </c>
      <c r="N35" s="7">
        <f>IF(M35="YES","YES","NO")</f>
        <v/>
      </c>
    </row>
    <row r="36">
      <c r="A36" s="6" t="inlineStr">
        <is>
          <t>V2-RES-01</t>
        </is>
      </c>
      <c r="B36" s="6" t="inlineStr">
        <is>
          <t>D5</t>
        </is>
      </c>
      <c r="C36" s="6" t="inlineStr">
        <is>
          <t>Performance</t>
        </is>
      </c>
      <c r="D36" s="6" t="n">
        <v>3</v>
      </c>
      <c r="E36" s="6" t="n">
        <v>2</v>
      </c>
      <c r="F36" s="7">
        <f>IF(AND(ISNUMBER(D36),ISNUMBER(E36)),ABS(D36-E36),"")</f>
        <v/>
      </c>
      <c r="G36" s="7">
        <f>IF(F36="","",--(D36=E36))</f>
        <v/>
      </c>
      <c r="H36" s="7">
        <f>IF(F36="","",--(F36&lt;=1))</f>
        <v/>
      </c>
      <c r="I36" s="13" t="n"/>
      <c r="J36" s="13" t="n"/>
      <c r="K36" s="7">
        <f>IF(C36&lt;&gt;"Critical Gate","N/A",IF(AND(I36&lt;&gt;"",J36&lt;&gt;""),"VALID","INCOMPLETE"))</f>
        <v/>
      </c>
      <c r="L36" s="7">
        <f>IF(K36="VALID",--(I36=J36),"")</f>
        <v/>
      </c>
      <c r="M36" s="7">
        <f>IF(K36&lt;&gt;"VALID","",IF(I36&lt;&gt;J36,"YES","NO"))</f>
        <v/>
      </c>
      <c r="N36" s="7">
        <f>IF(M36="YES","YES","NO")</f>
        <v/>
      </c>
    </row>
    <row r="37">
      <c r="A37" s="6" t="inlineStr">
        <is>
          <t>V2-RES-02</t>
        </is>
      </c>
      <c r="B37" s="6" t="inlineStr">
        <is>
          <t>D5</t>
        </is>
      </c>
      <c r="C37" s="6" t="inlineStr">
        <is>
          <t>Critical Gate</t>
        </is>
      </c>
      <c r="D37" s="6" t="n">
        <v>3</v>
      </c>
      <c r="E37" s="6" t="n">
        <v>3</v>
      </c>
      <c r="F37" s="7">
        <f>IF(AND(ISNUMBER(D37),ISNUMBER(E37)),ABS(D37-E37),"")</f>
        <v/>
      </c>
      <c r="G37" s="7">
        <f>IF(F37="","",--(D37=E37))</f>
        <v/>
      </c>
      <c r="H37" s="7">
        <f>IF(F37="","",--(F37&lt;=1))</f>
        <v/>
      </c>
      <c r="I37" s="7" t="inlineStr">
        <is>
          <t>PASS</t>
        </is>
      </c>
      <c r="J37" s="7" t="inlineStr">
        <is>
          <t>PASS</t>
        </is>
      </c>
      <c r="K37" s="7">
        <f>IF(C37&lt;&gt;"Critical Gate","N/A",IF(AND(I37&lt;&gt;"",J37&lt;&gt;""),"VALID","INCOMPLETE"))</f>
        <v/>
      </c>
      <c r="L37" s="7">
        <f>IF(K37="VALID",--(I37=J37),"")</f>
        <v/>
      </c>
      <c r="M37" s="7">
        <f>IF(K37&lt;&gt;"VALID","",IF(I37&lt;&gt;J37,"YES","NO"))</f>
        <v/>
      </c>
      <c r="N37" s="7">
        <f>IF(M37="YES","YES","NO")</f>
        <v/>
      </c>
    </row>
    <row r="38">
      <c r="A38" s="6" t="inlineStr">
        <is>
          <t>V2-RES-03</t>
        </is>
      </c>
      <c r="B38" s="6" t="inlineStr">
        <is>
          <t>D5</t>
        </is>
      </c>
      <c r="C38" s="6" t="inlineStr">
        <is>
          <t>Mandatory</t>
        </is>
      </c>
      <c r="D38" s="6" t="n">
        <v>3</v>
      </c>
      <c r="E38" s="6" t="n">
        <v>3</v>
      </c>
      <c r="F38" s="7">
        <f>IF(AND(ISNUMBER(D38),ISNUMBER(E38)),ABS(D38-E38),"")</f>
        <v/>
      </c>
      <c r="G38" s="7">
        <f>IF(F38="","",--(D38=E38))</f>
        <v/>
      </c>
      <c r="H38" s="7">
        <f>IF(F38="","",--(F38&lt;=1))</f>
        <v/>
      </c>
      <c r="I38" s="13" t="n"/>
      <c r="J38" s="13" t="n"/>
      <c r="K38" s="7">
        <f>IF(C38&lt;&gt;"Critical Gate","N/A",IF(AND(I38&lt;&gt;"",J38&lt;&gt;""),"VALID","INCOMPLETE"))</f>
        <v/>
      </c>
      <c r="L38" s="7">
        <f>IF(K38="VALID",--(I38=J38),"")</f>
        <v/>
      </c>
      <c r="M38" s="7">
        <f>IF(K38&lt;&gt;"VALID","",IF(I38&lt;&gt;J38,"YES","NO"))</f>
        <v/>
      </c>
      <c r="N38" s="7">
        <f>IF(M38="YES","YES","NO")</f>
        <v/>
      </c>
    </row>
    <row r="39">
      <c r="A39" s="6" t="inlineStr">
        <is>
          <t>V2-RES-04</t>
        </is>
      </c>
      <c r="B39" s="6" t="inlineStr">
        <is>
          <t>D5</t>
        </is>
      </c>
      <c r="C39" s="6" t="inlineStr">
        <is>
          <t>Critical Gate</t>
        </is>
      </c>
      <c r="D39" s="6" t="n">
        <v>3</v>
      </c>
      <c r="E39" s="6" t="n">
        <v>3</v>
      </c>
      <c r="F39" s="7">
        <f>IF(AND(ISNUMBER(D39),ISNUMBER(E39)),ABS(D39-E39),"")</f>
        <v/>
      </c>
      <c r="G39" s="7">
        <f>IF(F39="","",--(D39=E39))</f>
        <v/>
      </c>
      <c r="H39" s="7">
        <f>IF(F39="","",--(F39&lt;=1))</f>
        <v/>
      </c>
      <c r="I39" s="7" t="inlineStr">
        <is>
          <t>PASS</t>
        </is>
      </c>
      <c r="J39" s="7" t="inlineStr">
        <is>
          <t>PASS</t>
        </is>
      </c>
      <c r="K39" s="7">
        <f>IF(C39&lt;&gt;"Critical Gate","N/A",IF(AND(I39&lt;&gt;"",J39&lt;&gt;""),"VALID","INCOMPLETE"))</f>
        <v/>
      </c>
      <c r="L39" s="7">
        <f>IF(K39="VALID",--(I39=J39),"")</f>
        <v/>
      </c>
      <c r="M39" s="7">
        <f>IF(K39&lt;&gt;"VALID","",IF(I39&lt;&gt;J39,"YES","NO"))</f>
        <v/>
      </c>
      <c r="N39" s="7">
        <f>IF(M39="YES","YES","NO")</f>
        <v/>
      </c>
    </row>
    <row r="40">
      <c r="A40" s="6" t="inlineStr">
        <is>
          <t>V2-ENV-01</t>
        </is>
      </c>
      <c r="B40" s="6" t="inlineStr">
        <is>
          <t>D6</t>
        </is>
      </c>
      <c r="C40" s="6" t="inlineStr">
        <is>
          <t>Critical Gate</t>
        </is>
      </c>
      <c r="D40" s="6" t="n">
        <v>4</v>
      </c>
      <c r="E40" s="6" t="n">
        <v>4</v>
      </c>
      <c r="F40" s="7">
        <f>IF(AND(ISNUMBER(D40),ISNUMBER(E40)),ABS(D40-E40),"")</f>
        <v/>
      </c>
      <c r="G40" s="7">
        <f>IF(F40="","",--(D40=E40))</f>
        <v/>
      </c>
      <c r="H40" s="7">
        <f>IF(F40="","",--(F40&lt;=1))</f>
        <v/>
      </c>
      <c r="I40" s="7" t="inlineStr">
        <is>
          <t>PASS</t>
        </is>
      </c>
      <c r="J40" s="7" t="inlineStr">
        <is>
          <t>PASS</t>
        </is>
      </c>
      <c r="K40" s="7">
        <f>IF(C40&lt;&gt;"Critical Gate","N/A",IF(AND(I40&lt;&gt;"",J40&lt;&gt;""),"VALID","INCOMPLETE"))</f>
        <v/>
      </c>
      <c r="L40" s="7">
        <f>IF(K40="VALID",--(I40=J40),"")</f>
        <v/>
      </c>
      <c r="M40" s="7">
        <f>IF(K40&lt;&gt;"VALID","",IF(I40&lt;&gt;J40,"YES","NO"))</f>
        <v/>
      </c>
      <c r="N40" s="7">
        <f>IF(M40="YES","YES","NO")</f>
        <v/>
      </c>
    </row>
    <row r="41">
      <c r="A41" s="6" t="inlineStr">
        <is>
          <t>V2-ENV-02</t>
        </is>
      </c>
      <c r="B41" s="6" t="inlineStr">
        <is>
          <t>D6</t>
        </is>
      </c>
      <c r="C41" s="6" t="inlineStr">
        <is>
          <t>Mandatory</t>
        </is>
      </c>
      <c r="D41" s="6" t="n">
        <v>4</v>
      </c>
      <c r="E41" s="6" t="n">
        <v>4</v>
      </c>
      <c r="F41" s="7">
        <f>IF(AND(ISNUMBER(D41),ISNUMBER(E41)),ABS(D41-E41),"")</f>
        <v/>
      </c>
      <c r="G41" s="7">
        <f>IF(F41="","",--(D41=E41))</f>
        <v/>
      </c>
      <c r="H41" s="7">
        <f>IF(F41="","",--(F41&lt;=1))</f>
        <v/>
      </c>
      <c r="I41" s="13" t="n"/>
      <c r="J41" s="13" t="n"/>
      <c r="K41" s="7">
        <f>IF(C41&lt;&gt;"Critical Gate","N/A",IF(AND(I41&lt;&gt;"",J41&lt;&gt;""),"VALID","INCOMPLETE"))</f>
        <v/>
      </c>
      <c r="L41" s="7">
        <f>IF(K41="VALID",--(I41=J41),"")</f>
        <v/>
      </c>
      <c r="M41" s="7">
        <f>IF(K41&lt;&gt;"VALID","",IF(I41&lt;&gt;J41,"YES","NO"))</f>
        <v/>
      </c>
      <c r="N41" s="7">
        <f>IF(M41="YES","YES","NO")</f>
        <v/>
      </c>
    </row>
    <row r="42">
      <c r="A42" s="6" t="inlineStr">
        <is>
          <t>V2-ENV-03</t>
        </is>
      </c>
      <c r="B42" s="6" t="inlineStr">
        <is>
          <t>D6</t>
        </is>
      </c>
      <c r="C42" s="6" t="inlineStr">
        <is>
          <t>Critical Gate</t>
        </is>
      </c>
      <c r="D42" s="6" t="n">
        <v>3</v>
      </c>
      <c r="E42" s="6" t="n">
        <v>2</v>
      </c>
      <c r="F42" s="7">
        <f>IF(AND(ISNUMBER(D42),ISNUMBER(E42)),ABS(D42-E42),"")</f>
        <v/>
      </c>
      <c r="G42" s="7">
        <f>IF(F42="","",--(D42=E42))</f>
        <v/>
      </c>
      <c r="H42" s="7">
        <f>IF(F42="","",--(F42&lt;=1))</f>
        <v/>
      </c>
      <c r="I42" s="7" t="inlineStr">
        <is>
          <t>PASS</t>
        </is>
      </c>
      <c r="J42" s="7" t="inlineStr">
        <is>
          <t>PASS</t>
        </is>
      </c>
      <c r="K42" s="7">
        <f>IF(C42&lt;&gt;"Critical Gate","N/A",IF(AND(I42&lt;&gt;"",J42&lt;&gt;""),"VALID","INCOMPLETE"))</f>
        <v/>
      </c>
      <c r="L42" s="7">
        <f>IF(K42="VALID",--(I42=J42),"")</f>
        <v/>
      </c>
      <c r="M42" s="7">
        <f>IF(K42&lt;&gt;"VALID","",IF(I42&lt;&gt;J42,"YES","NO"))</f>
        <v/>
      </c>
      <c r="N42" s="7">
        <f>IF(M42="YES","YES","NO")</f>
        <v/>
      </c>
    </row>
    <row r="43">
      <c r="A43" s="6" t="inlineStr">
        <is>
          <t>V2-ENV-04</t>
        </is>
      </c>
      <c r="B43" s="6" t="inlineStr">
        <is>
          <t>D6</t>
        </is>
      </c>
      <c r="C43" s="6" t="inlineStr">
        <is>
          <t>Performance</t>
        </is>
      </c>
      <c r="D43" s="6" t="n">
        <v>2</v>
      </c>
      <c r="E43" s="6" t="n">
        <v>2</v>
      </c>
      <c r="F43" s="7">
        <f>IF(AND(ISNUMBER(D43),ISNUMBER(E43)),ABS(D43-E43),"")</f>
        <v/>
      </c>
      <c r="G43" s="7">
        <f>IF(F43="","",--(D43=E43))</f>
        <v/>
      </c>
      <c r="H43" s="7">
        <f>IF(F43="","",--(F43&lt;=1))</f>
        <v/>
      </c>
      <c r="I43" s="13" t="n"/>
      <c r="J43" s="13" t="n"/>
      <c r="K43" s="7">
        <f>IF(C43&lt;&gt;"Critical Gate","N/A",IF(AND(I43&lt;&gt;"",J43&lt;&gt;""),"VALID","INCOMPLETE"))</f>
        <v/>
      </c>
      <c r="L43" s="7">
        <f>IF(K43="VALID",--(I43=J43),"")</f>
        <v/>
      </c>
      <c r="M43" s="7">
        <f>IF(K43&lt;&gt;"VALID","",IF(I43&lt;&gt;J43,"YES","NO"))</f>
        <v/>
      </c>
      <c r="N43" s="7">
        <f>IF(M43="YES","YES","NO")</f>
        <v/>
      </c>
    </row>
    <row r="44">
      <c r="A44" s="6" t="inlineStr">
        <is>
          <t>V2-ENV-05</t>
        </is>
      </c>
      <c r="B44" s="6" t="inlineStr">
        <is>
          <t>D6</t>
        </is>
      </c>
      <c r="C44" s="6" t="inlineStr">
        <is>
          <t>Performance</t>
        </is>
      </c>
      <c r="D44" s="6" t="n">
        <v>3</v>
      </c>
      <c r="E44" s="6" t="n">
        <v>3</v>
      </c>
      <c r="F44" s="7">
        <f>IF(AND(ISNUMBER(D44),ISNUMBER(E44)),ABS(D44-E44),"")</f>
        <v/>
      </c>
      <c r="G44" s="7">
        <f>IF(F44="","",--(D44=E44))</f>
        <v/>
      </c>
      <c r="H44" s="7">
        <f>IF(F44="","",--(F44&lt;=1))</f>
        <v/>
      </c>
      <c r="I44" s="13" t="n"/>
      <c r="J44" s="13" t="n"/>
      <c r="K44" s="7">
        <f>IF(C44&lt;&gt;"Critical Gate","N/A",IF(AND(I44&lt;&gt;"",J44&lt;&gt;""),"VALID","INCOMPLETE"))</f>
        <v/>
      </c>
      <c r="L44" s="7">
        <f>IF(K44="VALID",--(I44=J44),"")</f>
        <v/>
      </c>
      <c r="M44" s="7">
        <f>IF(K44&lt;&gt;"VALID","",IF(I44&lt;&gt;J44,"YES","NO"))</f>
        <v/>
      </c>
      <c r="N44" s="7">
        <f>IF(M44="YES","YES","NO")</f>
        <v/>
      </c>
    </row>
    <row r="45">
      <c r="A45" s="6" t="inlineStr">
        <is>
          <t>V2-ENV-06</t>
        </is>
      </c>
      <c r="B45" s="6" t="inlineStr">
        <is>
          <t>D6</t>
        </is>
      </c>
      <c r="C45" s="6" t="inlineStr">
        <is>
          <t>Enhancement</t>
        </is>
      </c>
      <c r="D45" s="6" t="n">
        <v>2</v>
      </c>
      <c r="E45" s="6" t="n">
        <v>3</v>
      </c>
      <c r="F45" s="7">
        <f>IF(AND(ISNUMBER(D45),ISNUMBER(E45)),ABS(D45-E45),"")</f>
        <v/>
      </c>
      <c r="G45" s="7">
        <f>IF(F45="","",--(D45=E45))</f>
        <v/>
      </c>
      <c r="H45" s="7">
        <f>IF(F45="","",--(F45&lt;=1))</f>
        <v/>
      </c>
      <c r="I45" s="13" t="n"/>
      <c r="J45" s="13" t="n"/>
      <c r="K45" s="7">
        <f>IF(C45&lt;&gt;"Critical Gate","N/A",IF(AND(I45&lt;&gt;"",J45&lt;&gt;""),"VALID","INCOMPLETE"))</f>
        <v/>
      </c>
      <c r="L45" s="7">
        <f>IF(K45="VALID",--(I45=J45),"")</f>
        <v/>
      </c>
      <c r="M45" s="7">
        <f>IF(K45&lt;&gt;"VALID","",IF(I45&lt;&gt;J45,"YES","NO"))</f>
        <v/>
      </c>
      <c r="N45" s="7">
        <f>IF(M45="YES","YES","NO")</f>
        <v/>
      </c>
    </row>
    <row r="46">
      <c r="A46" s="6" t="inlineStr">
        <is>
          <t>V2-CON-01</t>
        </is>
      </c>
      <c r="B46" s="6" t="inlineStr">
        <is>
          <t>D7</t>
        </is>
      </c>
      <c r="C46" s="6" t="inlineStr">
        <is>
          <t>Mandatory</t>
        </is>
      </c>
      <c r="D46" s="6" t="n">
        <v>3</v>
      </c>
      <c r="E46" s="6" t="n">
        <v>3</v>
      </c>
      <c r="F46" s="7">
        <f>IF(AND(ISNUMBER(D46),ISNUMBER(E46)),ABS(D46-E46),"")</f>
        <v/>
      </c>
      <c r="G46" s="7">
        <f>IF(F46="","",--(D46=E46))</f>
        <v/>
      </c>
      <c r="H46" s="7">
        <f>IF(F46="","",--(F46&lt;=1))</f>
        <v/>
      </c>
      <c r="I46" s="13" t="n"/>
      <c r="J46" s="13" t="n"/>
      <c r="K46" s="7">
        <f>IF(C46&lt;&gt;"Critical Gate","N/A",IF(AND(I46&lt;&gt;"",J46&lt;&gt;""),"VALID","INCOMPLETE"))</f>
        <v/>
      </c>
      <c r="L46" s="7">
        <f>IF(K46="VALID",--(I46=J46),"")</f>
        <v/>
      </c>
      <c r="M46" s="7">
        <f>IF(K46&lt;&gt;"VALID","",IF(I46&lt;&gt;J46,"YES","NO"))</f>
        <v/>
      </c>
      <c r="N46" s="7">
        <f>IF(M46="YES","YES","NO")</f>
        <v/>
      </c>
    </row>
    <row r="47">
      <c r="A47" s="6" t="inlineStr">
        <is>
          <t>V2-CON-02</t>
        </is>
      </c>
      <c r="B47" s="6" t="inlineStr">
        <is>
          <t>D7</t>
        </is>
      </c>
      <c r="C47" s="6" t="inlineStr">
        <is>
          <t>Mandatory</t>
        </is>
      </c>
      <c r="D47" s="6" t="n">
        <v>3</v>
      </c>
      <c r="E47" s="6" t="n">
        <v>3</v>
      </c>
      <c r="F47" s="7">
        <f>IF(AND(ISNUMBER(D47),ISNUMBER(E47)),ABS(D47-E47),"")</f>
        <v/>
      </c>
      <c r="G47" s="7">
        <f>IF(F47="","",--(D47=E47))</f>
        <v/>
      </c>
      <c r="H47" s="7">
        <f>IF(F47="","",--(F47&lt;=1))</f>
        <v/>
      </c>
      <c r="I47" s="13" t="n"/>
      <c r="J47" s="13" t="n"/>
      <c r="K47" s="7">
        <f>IF(C47&lt;&gt;"Critical Gate","N/A",IF(AND(I47&lt;&gt;"",J47&lt;&gt;""),"VALID","INCOMPLETE"))</f>
        <v/>
      </c>
      <c r="L47" s="7">
        <f>IF(K47="VALID",--(I47=J47),"")</f>
        <v/>
      </c>
      <c r="M47" s="7">
        <f>IF(K47&lt;&gt;"VALID","",IF(I47&lt;&gt;J47,"YES","NO"))</f>
        <v/>
      </c>
      <c r="N47" s="7">
        <f>IF(M47="YES","YES","NO")</f>
        <v/>
      </c>
    </row>
    <row r="48">
      <c r="A48" s="6" t="inlineStr">
        <is>
          <t>V2-CON-03</t>
        </is>
      </c>
      <c r="B48" s="6" t="inlineStr">
        <is>
          <t>D7</t>
        </is>
      </c>
      <c r="C48" s="6" t="inlineStr">
        <is>
          <t>Critical Gate</t>
        </is>
      </c>
      <c r="D48" s="6" t="n">
        <v>4</v>
      </c>
      <c r="E48" s="6" t="n">
        <v>4</v>
      </c>
      <c r="F48" s="7">
        <f>IF(AND(ISNUMBER(D48),ISNUMBER(E48)),ABS(D48-E48),"")</f>
        <v/>
      </c>
      <c r="G48" s="7">
        <f>IF(F48="","",--(D48=E48))</f>
        <v/>
      </c>
      <c r="H48" s="7">
        <f>IF(F48="","",--(F48&lt;=1))</f>
        <v/>
      </c>
      <c r="I48" s="7" t="inlineStr">
        <is>
          <t>PASS</t>
        </is>
      </c>
      <c r="J48" s="7" t="inlineStr">
        <is>
          <t>PASS</t>
        </is>
      </c>
      <c r="K48" s="7">
        <f>IF(C48&lt;&gt;"Critical Gate","N/A",IF(AND(I48&lt;&gt;"",J48&lt;&gt;""),"VALID","INCOMPLETE"))</f>
        <v/>
      </c>
      <c r="L48" s="7">
        <f>IF(K48="VALID",--(I48=J48),"")</f>
        <v/>
      </c>
      <c r="M48" s="7">
        <f>IF(K48&lt;&gt;"VALID","",IF(I48&lt;&gt;J48,"YES","NO"))</f>
        <v/>
      </c>
      <c r="N48" s="7">
        <f>IF(M48="YES","YES","NO")</f>
        <v/>
      </c>
    </row>
    <row r="49">
      <c r="A49" s="6" t="inlineStr">
        <is>
          <t>V2-CON-04</t>
        </is>
      </c>
      <c r="B49" s="6" t="inlineStr">
        <is>
          <t>D7</t>
        </is>
      </c>
      <c r="C49" s="6" t="inlineStr">
        <is>
          <t>Performance</t>
        </is>
      </c>
      <c r="D49" s="6" t="n">
        <v>4</v>
      </c>
      <c r="E49" s="6" t="n">
        <v>4</v>
      </c>
      <c r="F49" s="7">
        <f>IF(AND(ISNUMBER(D49),ISNUMBER(E49)),ABS(D49-E49),"")</f>
        <v/>
      </c>
      <c r="G49" s="7">
        <f>IF(F49="","",--(D49=E49))</f>
        <v/>
      </c>
      <c r="H49" s="7">
        <f>IF(F49="","",--(F49&lt;=1))</f>
        <v/>
      </c>
      <c r="I49" s="13" t="n"/>
      <c r="J49" s="13" t="n"/>
      <c r="K49" s="7">
        <f>IF(C49&lt;&gt;"Critical Gate","N/A",IF(AND(I49&lt;&gt;"",J49&lt;&gt;""),"VALID","INCOMPLETE"))</f>
        <v/>
      </c>
      <c r="L49" s="7">
        <f>IF(K49="VALID",--(I49=J49),"")</f>
        <v/>
      </c>
      <c r="M49" s="7">
        <f>IF(K49&lt;&gt;"VALID","",IF(I49&lt;&gt;J49,"YES","NO"))</f>
        <v/>
      </c>
      <c r="N49" s="7">
        <f>IF(M49="YES","YES","NO")</f>
        <v/>
      </c>
    </row>
    <row r="50">
      <c r="A50" s="6" t="inlineStr">
        <is>
          <t>V2-CON-05</t>
        </is>
      </c>
      <c r="B50" s="6" t="inlineStr">
        <is>
          <t>D7</t>
        </is>
      </c>
      <c r="C50" s="6" t="inlineStr">
        <is>
          <t>Critical Gate</t>
        </is>
      </c>
      <c r="D50" s="6" t="n">
        <v>4</v>
      </c>
      <c r="E50" s="6" t="n">
        <v>4</v>
      </c>
      <c r="F50" s="7">
        <f>IF(AND(ISNUMBER(D50),ISNUMBER(E50)),ABS(D50-E50),"")</f>
        <v/>
      </c>
      <c r="G50" s="7">
        <f>IF(F50="","",--(D50=E50))</f>
        <v/>
      </c>
      <c r="H50" s="7">
        <f>IF(F50="","",--(F50&lt;=1))</f>
        <v/>
      </c>
      <c r="I50" s="7" t="inlineStr">
        <is>
          <t>PASS</t>
        </is>
      </c>
      <c r="J50" s="7" t="inlineStr">
        <is>
          <t>PASS</t>
        </is>
      </c>
      <c r="K50" s="7">
        <f>IF(C50&lt;&gt;"Critical Gate","N/A",IF(AND(I50&lt;&gt;"",J50&lt;&gt;""),"VALID","INCOMPLETE"))</f>
        <v/>
      </c>
      <c r="L50" s="7">
        <f>IF(K50="VALID",--(I50=J50),"")</f>
        <v/>
      </c>
      <c r="M50" s="7">
        <f>IF(K50&lt;&gt;"VALID","",IF(I50&lt;&gt;J50,"YES","NO"))</f>
        <v/>
      </c>
      <c r="N50" s="7">
        <f>IF(M50="YES","YES","NO")</f>
        <v/>
      </c>
    </row>
    <row r="51">
      <c r="A51" s="6" t="inlineStr">
        <is>
          <t>V2-CON-06</t>
        </is>
      </c>
      <c r="B51" s="6" t="inlineStr">
        <is>
          <t>D7</t>
        </is>
      </c>
      <c r="C51" s="6" t="inlineStr">
        <is>
          <t>Mandatory</t>
        </is>
      </c>
      <c r="D51" s="6" t="n">
        <v>2</v>
      </c>
      <c r="E51" s="6" t="n">
        <v>2</v>
      </c>
      <c r="F51" s="7">
        <f>IF(AND(ISNUMBER(D51),ISNUMBER(E51)),ABS(D51-E51),"")</f>
        <v/>
      </c>
      <c r="G51" s="7">
        <f>IF(F51="","",--(D51=E51))</f>
        <v/>
      </c>
      <c r="H51" s="7">
        <f>IF(F51="","",--(F51&lt;=1))</f>
        <v/>
      </c>
      <c r="I51" s="13" t="n"/>
      <c r="J51" s="13" t="n"/>
      <c r="K51" s="7">
        <f>IF(C51&lt;&gt;"Critical Gate","N/A",IF(AND(I51&lt;&gt;"",J51&lt;&gt;""),"VALID","INCOMPLETE"))</f>
        <v/>
      </c>
      <c r="L51" s="7">
        <f>IF(K51="VALID",--(I51=J51),"")</f>
        <v/>
      </c>
      <c r="M51" s="7">
        <f>IF(K51&lt;&gt;"VALID","",IF(I51&lt;&gt;J51,"YES","NO"))</f>
        <v/>
      </c>
      <c r="N51" s="7">
        <f>IF(M51="YES","YES","NO")</f>
        <v/>
      </c>
    </row>
    <row r="52">
      <c r="A52" s="6" t="inlineStr">
        <is>
          <t>V2-COM-01</t>
        </is>
      </c>
      <c r="B52" s="6" t="inlineStr">
        <is>
          <t>D7</t>
        </is>
      </c>
      <c r="C52" s="6" t="inlineStr">
        <is>
          <t>Mandatory</t>
        </is>
      </c>
      <c r="D52" s="6" t="n">
        <v>3</v>
      </c>
      <c r="E52" s="6" t="n">
        <v>3</v>
      </c>
      <c r="F52" s="7">
        <f>IF(AND(ISNUMBER(D52),ISNUMBER(E52)),ABS(D52-E52),"")</f>
        <v/>
      </c>
      <c r="G52" s="7">
        <f>IF(F52="","",--(D52=E52))</f>
        <v/>
      </c>
      <c r="H52" s="7">
        <f>IF(F52="","",--(F52&lt;=1))</f>
        <v/>
      </c>
      <c r="I52" s="13" t="n"/>
      <c r="J52" s="13" t="n"/>
      <c r="K52" s="7">
        <f>IF(C52&lt;&gt;"Critical Gate","N/A",IF(AND(I52&lt;&gt;"",J52&lt;&gt;""),"VALID","INCOMPLETE"))</f>
        <v/>
      </c>
      <c r="L52" s="7">
        <f>IF(K52="VALID",--(I52=J52),"")</f>
        <v/>
      </c>
      <c r="M52" s="7">
        <f>IF(K52&lt;&gt;"VALID","",IF(I52&lt;&gt;J52,"YES","NO"))</f>
        <v/>
      </c>
      <c r="N52" s="7">
        <f>IF(M52="YES","YES","NO")</f>
        <v/>
      </c>
    </row>
    <row r="53">
      <c r="A53" s="6" t="inlineStr">
        <is>
          <t>V2-COM-02</t>
        </is>
      </c>
      <c r="B53" s="6" t="inlineStr">
        <is>
          <t>D7</t>
        </is>
      </c>
      <c r="C53" s="6" t="inlineStr">
        <is>
          <t>Critical Gate</t>
        </is>
      </c>
      <c r="D53" s="6" t="n">
        <v>4</v>
      </c>
      <c r="E53" s="6" t="n">
        <v>4</v>
      </c>
      <c r="F53" s="7">
        <f>IF(AND(ISNUMBER(D53),ISNUMBER(E53)),ABS(D53-E53),"")</f>
        <v/>
      </c>
      <c r="G53" s="7">
        <f>IF(F53="","",--(D53=E53))</f>
        <v/>
      </c>
      <c r="H53" s="7">
        <f>IF(F53="","",--(F53&lt;=1))</f>
        <v/>
      </c>
      <c r="I53" s="7" t="inlineStr">
        <is>
          <t>PASS</t>
        </is>
      </c>
      <c r="J53" s="7" t="inlineStr">
        <is>
          <t>PASS</t>
        </is>
      </c>
      <c r="K53" s="7">
        <f>IF(C53&lt;&gt;"Critical Gate","N/A",IF(AND(I53&lt;&gt;"",J53&lt;&gt;""),"VALID","INCOMPLETE"))</f>
        <v/>
      </c>
      <c r="L53" s="7">
        <f>IF(K53="VALID",--(I53=J53),"")</f>
        <v/>
      </c>
      <c r="M53" s="7">
        <f>IF(K53&lt;&gt;"VALID","",IF(I53&lt;&gt;J53,"YES","NO"))</f>
        <v/>
      </c>
      <c r="N53" s="7">
        <f>IF(M53="YES","YES","NO")</f>
        <v/>
      </c>
    </row>
    <row r="54">
      <c r="A54" s="6" t="inlineStr">
        <is>
          <t>V2-OPS-01</t>
        </is>
      </c>
      <c r="B54" s="6" t="inlineStr">
        <is>
          <t>D7</t>
        </is>
      </c>
      <c r="C54" s="6" t="inlineStr">
        <is>
          <t>Mandatory</t>
        </is>
      </c>
      <c r="D54" s="6" t="n">
        <v>3</v>
      </c>
      <c r="E54" s="6" t="n">
        <v>3</v>
      </c>
      <c r="F54" s="7">
        <f>IF(AND(ISNUMBER(D54),ISNUMBER(E54)),ABS(D54-E54),"")</f>
        <v/>
      </c>
      <c r="G54" s="7">
        <f>IF(F54="","",--(D54=E54))</f>
        <v/>
      </c>
      <c r="H54" s="7">
        <f>IF(F54="","",--(F54&lt;=1))</f>
        <v/>
      </c>
      <c r="I54" s="13" t="n"/>
      <c r="J54" s="13" t="n"/>
      <c r="K54" s="7">
        <f>IF(C54&lt;&gt;"Critical Gate","N/A",IF(AND(I54&lt;&gt;"",J54&lt;&gt;""),"VALID","INCOMPLETE"))</f>
        <v/>
      </c>
      <c r="L54" s="7">
        <f>IF(K54="VALID",--(I54=J54),"")</f>
        <v/>
      </c>
      <c r="M54" s="7">
        <f>IF(K54&lt;&gt;"VALID","",IF(I54&lt;&gt;J54,"YES","NO"))</f>
        <v/>
      </c>
      <c r="N54" s="7">
        <f>IF(M54="YES","YES","NO")</f>
        <v/>
      </c>
    </row>
    <row r="55">
      <c r="A55" s="6" t="inlineStr">
        <is>
          <t>V2-OPS-02</t>
        </is>
      </c>
      <c r="B55" s="6" t="inlineStr">
        <is>
          <t>D7</t>
        </is>
      </c>
      <c r="C55" s="6" t="inlineStr">
        <is>
          <t>Mandatory</t>
        </is>
      </c>
      <c r="D55" s="6" t="n">
        <v>3</v>
      </c>
      <c r="E55" s="6" t="n">
        <v>3</v>
      </c>
      <c r="F55" s="7">
        <f>IF(AND(ISNUMBER(D55),ISNUMBER(E55)),ABS(D55-E55),"")</f>
        <v/>
      </c>
      <c r="G55" s="7">
        <f>IF(F55="","",--(D55=E55))</f>
        <v/>
      </c>
      <c r="H55" s="7">
        <f>IF(F55="","",--(F55&lt;=1))</f>
        <v/>
      </c>
      <c r="I55" s="13" t="n"/>
      <c r="J55" s="13" t="n"/>
      <c r="K55" s="7">
        <f>IF(C55&lt;&gt;"Critical Gate","N/A",IF(AND(I55&lt;&gt;"",J55&lt;&gt;""),"VALID","INCOMPLETE"))</f>
        <v/>
      </c>
      <c r="L55" s="7">
        <f>IF(K55="VALID",--(I55=J55),"")</f>
        <v/>
      </c>
      <c r="M55" s="7">
        <f>IF(K55&lt;&gt;"VALID","",IF(I55&lt;&gt;J55,"YES","NO"))</f>
        <v/>
      </c>
      <c r="N55" s="7">
        <f>IF(M55="YES","YES","NO")</f>
        <v/>
      </c>
    </row>
    <row r="56">
      <c r="A56" s="6" t="inlineStr">
        <is>
          <t>V2-OPS-03</t>
        </is>
      </c>
      <c r="B56" s="6" t="inlineStr">
        <is>
          <t>D8</t>
        </is>
      </c>
      <c r="C56" s="6" t="inlineStr">
        <is>
          <t>Performance</t>
        </is>
      </c>
      <c r="D56" s="6" t="n">
        <v>2</v>
      </c>
      <c r="E56" s="6" t="n">
        <v>2</v>
      </c>
      <c r="F56" s="7">
        <f>IF(AND(ISNUMBER(D56),ISNUMBER(E56)),ABS(D56-E56),"")</f>
        <v/>
      </c>
      <c r="G56" s="7">
        <f>IF(F56="","",--(D56=E56))</f>
        <v/>
      </c>
      <c r="H56" s="7">
        <f>IF(F56="","",--(F56&lt;=1))</f>
        <v/>
      </c>
      <c r="I56" s="13" t="n"/>
      <c r="J56" s="13" t="n"/>
      <c r="K56" s="7">
        <f>IF(C56&lt;&gt;"Critical Gate","N/A",IF(AND(I56&lt;&gt;"",J56&lt;&gt;""),"VALID","INCOMPLETE"))</f>
        <v/>
      </c>
      <c r="L56" s="7">
        <f>IF(K56="VALID",--(I56=J56),"")</f>
        <v/>
      </c>
      <c r="M56" s="7">
        <f>IF(K56&lt;&gt;"VALID","",IF(I56&lt;&gt;J56,"YES","NO"))</f>
        <v/>
      </c>
      <c r="N56" s="7">
        <f>IF(M56="YES","YES","NO")</f>
        <v/>
      </c>
    </row>
    <row r="57">
      <c r="A57" s="6" t="inlineStr">
        <is>
          <t>V2-LIF-01</t>
        </is>
      </c>
      <c r="B57" s="6" t="inlineStr">
        <is>
          <t>D8</t>
        </is>
      </c>
      <c r="C57" s="6" t="inlineStr">
        <is>
          <t>Mandatory</t>
        </is>
      </c>
      <c r="D57" s="6" t="n">
        <v>4</v>
      </c>
      <c r="E57" s="6" t="n">
        <v>4</v>
      </c>
      <c r="F57" s="7">
        <f>IF(AND(ISNUMBER(D57),ISNUMBER(E57)),ABS(D57-E57),"")</f>
        <v/>
      </c>
      <c r="G57" s="7">
        <f>IF(F57="","",--(D57=E57))</f>
        <v/>
      </c>
      <c r="H57" s="7">
        <f>IF(F57="","",--(F57&lt;=1))</f>
        <v/>
      </c>
      <c r="I57" s="13" t="n"/>
      <c r="J57" s="13" t="n"/>
      <c r="K57" s="7">
        <f>IF(C57&lt;&gt;"Critical Gate","N/A",IF(AND(I57&lt;&gt;"",J57&lt;&gt;""),"VALID","INCOMPLETE"))</f>
        <v/>
      </c>
      <c r="L57" s="7">
        <f>IF(K57="VALID",--(I57=J57),"")</f>
        <v/>
      </c>
      <c r="M57" s="7">
        <f>IF(K57&lt;&gt;"VALID","",IF(I57&lt;&gt;J57,"YES","NO"))</f>
        <v/>
      </c>
      <c r="N57" s="7">
        <f>IF(M57="YES","YES","NO")</f>
        <v/>
      </c>
    </row>
    <row r="58">
      <c r="A58" s="6" t="inlineStr">
        <is>
          <t>V2-LIF-02</t>
        </is>
      </c>
      <c r="B58" s="6" t="inlineStr">
        <is>
          <t>D8</t>
        </is>
      </c>
      <c r="C58" s="6" t="inlineStr">
        <is>
          <t>Mandatory</t>
        </is>
      </c>
      <c r="D58" s="6" t="n">
        <v>3</v>
      </c>
      <c r="E58" s="6" t="n">
        <v>3</v>
      </c>
      <c r="F58" s="7">
        <f>IF(AND(ISNUMBER(D58),ISNUMBER(E58)),ABS(D58-E58),"")</f>
        <v/>
      </c>
      <c r="G58" s="7">
        <f>IF(F58="","",--(D58=E58))</f>
        <v/>
      </c>
      <c r="H58" s="7">
        <f>IF(F58="","",--(F58&lt;=1))</f>
        <v/>
      </c>
      <c r="I58" s="13" t="n"/>
      <c r="J58" s="13" t="n"/>
      <c r="K58" s="7">
        <f>IF(C58&lt;&gt;"Critical Gate","N/A",IF(AND(I58&lt;&gt;"",J58&lt;&gt;""),"VALID","INCOMPLETE"))</f>
        <v/>
      </c>
      <c r="L58" s="7">
        <f>IF(K58="VALID",--(I58=J58),"")</f>
        <v/>
      </c>
      <c r="M58" s="7">
        <f>IF(K58&lt;&gt;"VALID","",IF(I58&lt;&gt;J58,"YES","NO"))</f>
        <v/>
      </c>
      <c r="N58" s="7">
        <f>IF(M58="YES","YES","NO")</f>
        <v/>
      </c>
    </row>
    <row r="59">
      <c r="A59" s="6" t="inlineStr">
        <is>
          <t>V2-LIF-03</t>
        </is>
      </c>
      <c r="B59" s="6" t="inlineStr">
        <is>
          <t>D8</t>
        </is>
      </c>
      <c r="C59" s="6" t="inlineStr">
        <is>
          <t>Mandatory</t>
        </is>
      </c>
      <c r="D59" s="6" t="n">
        <v>2</v>
      </c>
      <c r="E59" s="6" t="n">
        <v>2</v>
      </c>
      <c r="F59" s="7">
        <f>IF(AND(ISNUMBER(D59),ISNUMBER(E59)),ABS(D59-E59),"")</f>
        <v/>
      </c>
      <c r="G59" s="7">
        <f>IF(F59="","",--(D59=E59))</f>
        <v/>
      </c>
      <c r="H59" s="7">
        <f>IF(F59="","",--(F59&lt;=1))</f>
        <v/>
      </c>
      <c r="I59" s="13" t="n"/>
      <c r="J59" s="13" t="n"/>
      <c r="K59" s="7">
        <f>IF(C59&lt;&gt;"Critical Gate","N/A",IF(AND(I59&lt;&gt;"",J59&lt;&gt;""),"VALID","INCOMPLETE"))</f>
        <v/>
      </c>
      <c r="L59" s="7">
        <f>IF(K59="VALID",--(I59=J59),"")</f>
        <v/>
      </c>
      <c r="M59" s="7">
        <f>IF(K59&lt;&gt;"VALID","",IF(I59&lt;&gt;J59,"YES","NO"))</f>
        <v/>
      </c>
      <c r="N59" s="7">
        <f>IF(M59="YES","YES","NO")</f>
        <v/>
      </c>
    </row>
    <row r="60">
      <c r="A60" s="6" t="inlineStr">
        <is>
          <t>V2-LIF-04</t>
        </is>
      </c>
      <c r="B60" s="6" t="inlineStr">
        <is>
          <t>D8</t>
        </is>
      </c>
      <c r="C60" s="6" t="inlineStr">
        <is>
          <t>Mandatory</t>
        </is>
      </c>
      <c r="D60" s="6" t="n">
        <v>3</v>
      </c>
      <c r="E60" s="6" t="n">
        <v>3</v>
      </c>
      <c r="F60" s="7">
        <f>IF(AND(ISNUMBER(D60),ISNUMBER(E60)),ABS(D60-E60),"")</f>
        <v/>
      </c>
      <c r="G60" s="7">
        <f>IF(F60="","",--(D60=E60))</f>
        <v/>
      </c>
      <c r="H60" s="7">
        <f>IF(F60="","",--(F60&lt;=1))</f>
        <v/>
      </c>
      <c r="I60" s="13" t="n"/>
      <c r="J60" s="13" t="n"/>
      <c r="K60" s="7">
        <f>IF(C60&lt;&gt;"Critical Gate","N/A",IF(AND(I60&lt;&gt;"",J60&lt;&gt;""),"VALID","INCOMPLETE"))</f>
        <v/>
      </c>
      <c r="L60" s="7">
        <f>IF(K60="VALID",--(I60=J60),"")</f>
        <v/>
      </c>
      <c r="M60" s="7">
        <f>IF(K60&lt;&gt;"VALID","",IF(I60&lt;&gt;J60,"YES","NO"))</f>
        <v/>
      </c>
      <c r="N60" s="7">
        <f>IF(M60="YES","YES","NO")</f>
        <v/>
      </c>
    </row>
    <row r="61">
      <c r="A61" s="6" t="inlineStr">
        <is>
          <t>V2-LIF-05</t>
        </is>
      </c>
      <c r="B61" s="6" t="inlineStr">
        <is>
          <t>D8</t>
        </is>
      </c>
      <c r="C61" s="6" t="inlineStr">
        <is>
          <t>Performance</t>
        </is>
      </c>
      <c r="D61" s="6" t="n">
        <v>4</v>
      </c>
      <c r="E61" s="6" t="n">
        <v>4</v>
      </c>
      <c r="F61" s="7">
        <f>IF(AND(ISNUMBER(D61),ISNUMBER(E61)),ABS(D61-E61),"")</f>
        <v/>
      </c>
      <c r="G61" s="7">
        <f>IF(F61="","",--(D61=E61))</f>
        <v/>
      </c>
      <c r="H61" s="7">
        <f>IF(F61="","",--(F61&lt;=1))</f>
        <v/>
      </c>
      <c r="I61" s="13" t="n"/>
      <c r="J61" s="13" t="n"/>
      <c r="K61" s="7">
        <f>IF(C61&lt;&gt;"Critical Gate","N/A",IF(AND(I61&lt;&gt;"",J61&lt;&gt;""),"VALID","INCOMPLETE"))</f>
        <v/>
      </c>
      <c r="L61" s="7">
        <f>IF(K61="VALID",--(I61=J61),"")</f>
        <v/>
      </c>
      <c r="M61" s="7">
        <f>IF(K61&lt;&gt;"VALID","",IF(I61&lt;&gt;J61,"YES","NO"))</f>
        <v/>
      </c>
      <c r="N61" s="7">
        <f>IF(M61="YES","YES","NO")</f>
        <v/>
      </c>
    </row>
    <row r="62">
      <c r="A62" s="6" t="inlineStr">
        <is>
          <t>V2-LIF-06</t>
        </is>
      </c>
      <c r="B62" s="6" t="inlineStr">
        <is>
          <t>D8</t>
        </is>
      </c>
      <c r="C62" s="6" t="inlineStr">
        <is>
          <t>Performance</t>
        </is>
      </c>
      <c r="D62" s="6" t="n">
        <v>3</v>
      </c>
      <c r="E62" s="6" t="n">
        <v>3</v>
      </c>
      <c r="F62" s="7">
        <f>IF(AND(ISNUMBER(D62),ISNUMBER(E62)),ABS(D62-E62),"")</f>
        <v/>
      </c>
      <c r="G62" s="7">
        <f>IF(F62="","",--(D62=E62))</f>
        <v/>
      </c>
      <c r="H62" s="7">
        <f>IF(F62="","",--(F62&lt;=1))</f>
        <v/>
      </c>
      <c r="I62" s="13" t="n"/>
      <c r="J62" s="13" t="n"/>
      <c r="K62" s="7">
        <f>IF(C62&lt;&gt;"Critical Gate","N/A",IF(AND(I62&lt;&gt;"",J62&lt;&gt;""),"VALID","INCOMPLETE"))</f>
        <v/>
      </c>
      <c r="L62" s="7">
        <f>IF(K62="VALID",--(I62=J62),"")</f>
        <v/>
      </c>
      <c r="M62" s="7">
        <f>IF(K62&lt;&gt;"VALID","",IF(I62&lt;&gt;J62,"YES","NO"))</f>
        <v/>
      </c>
      <c r="N62" s="7">
        <f>IF(M62="YES","YES","NO")</f>
        <v/>
      </c>
    </row>
    <row r="63">
      <c r="A63" s="6" t="inlineStr">
        <is>
          <t>V2-LIF-07</t>
        </is>
      </c>
      <c r="B63" s="6" t="inlineStr">
        <is>
          <t>D8</t>
        </is>
      </c>
      <c r="C63" s="6" t="inlineStr">
        <is>
          <t>Performance</t>
        </is>
      </c>
      <c r="D63" s="6" t="n">
        <v>3</v>
      </c>
      <c r="E63" s="6" t="n">
        <v>3</v>
      </c>
      <c r="F63" s="7">
        <f>IF(AND(ISNUMBER(D63),ISNUMBER(E63)),ABS(D63-E63),"")</f>
        <v/>
      </c>
      <c r="G63" s="7">
        <f>IF(F63="","",--(D63=E63))</f>
        <v/>
      </c>
      <c r="H63" s="7">
        <f>IF(F63="","",--(F63&lt;=1))</f>
        <v/>
      </c>
      <c r="I63" s="13" t="n"/>
      <c r="J63" s="13" t="n"/>
      <c r="K63" s="7">
        <f>IF(C63&lt;&gt;"Critical Gate","N/A",IF(AND(I63&lt;&gt;"",J63&lt;&gt;""),"VALID","INCOMPLETE"))</f>
        <v/>
      </c>
      <c r="L63" s="7">
        <f>IF(K63="VALID",--(I63=J63),"")</f>
        <v/>
      </c>
      <c r="M63" s="7">
        <f>IF(K63&lt;&gt;"VALID","",IF(I63&lt;&gt;J63,"YES","NO"))</f>
        <v/>
      </c>
      <c r="N63" s="7">
        <f>IF(M63="YES","YES","NO")</f>
        <v/>
      </c>
    </row>
    <row r="64">
      <c r="A64" s="6" t="inlineStr">
        <is>
          <t>V2-LIF-08</t>
        </is>
      </c>
      <c r="B64" s="6" t="inlineStr">
        <is>
          <t>D8</t>
        </is>
      </c>
      <c r="C64" s="6" t="inlineStr">
        <is>
          <t>Mandatory</t>
        </is>
      </c>
      <c r="D64" s="6" t="n">
        <v>2</v>
      </c>
      <c r="E64" s="6" t="n">
        <v>2</v>
      </c>
      <c r="F64" s="7">
        <f>IF(AND(ISNUMBER(D64),ISNUMBER(E64)),ABS(D64-E64),"")</f>
        <v/>
      </c>
      <c r="G64" s="7">
        <f>IF(F64="","",--(D64=E64))</f>
        <v/>
      </c>
      <c r="H64" s="7">
        <f>IF(F64="","",--(F64&lt;=1))</f>
        <v/>
      </c>
      <c r="I64" s="13" t="n"/>
      <c r="J64" s="13" t="n"/>
      <c r="K64" s="7">
        <f>IF(C64&lt;&gt;"Critical Gate","N/A",IF(AND(I64&lt;&gt;"",J64&lt;&gt;""),"VALID","INCOMPLETE"))</f>
        <v/>
      </c>
      <c r="L64" s="7">
        <f>IF(K64="VALID",--(I64=J64),"")</f>
        <v/>
      </c>
      <c r="M64" s="7">
        <f>IF(K64&lt;&gt;"VALID","",IF(I64&lt;&gt;J64,"YES","NO"))</f>
        <v/>
      </c>
      <c r="N64" s="7">
        <f>IF(M64="YES","YES","NO")</f>
        <v/>
      </c>
    </row>
    <row r="65">
      <c r="A65" s="6" t="inlineStr">
        <is>
          <t>V2-LIF-09</t>
        </is>
      </c>
      <c r="B65" s="6" t="inlineStr">
        <is>
          <t>D8</t>
        </is>
      </c>
      <c r="C65" s="6" t="inlineStr">
        <is>
          <t>Performance</t>
        </is>
      </c>
      <c r="D65" s="6" t="n">
        <v>4</v>
      </c>
      <c r="E65" s="6" t="n">
        <v>4</v>
      </c>
      <c r="F65" s="7">
        <f>IF(AND(ISNUMBER(D65),ISNUMBER(E65)),ABS(D65-E65),"")</f>
        <v/>
      </c>
      <c r="G65" s="7">
        <f>IF(F65="","",--(D65=E65))</f>
        <v/>
      </c>
      <c r="H65" s="7">
        <f>IF(F65="","",--(F65&lt;=1))</f>
        <v/>
      </c>
      <c r="I65" s="13" t="n"/>
      <c r="J65" s="13" t="n"/>
      <c r="K65" s="7">
        <f>IF(C65&lt;&gt;"Critical Gate","N/A",IF(AND(I65&lt;&gt;"",J65&lt;&gt;""),"VALID","INCOMPLETE"))</f>
        <v/>
      </c>
      <c r="L65" s="7">
        <f>IF(K65="VALID",--(I65=J65),"")</f>
        <v/>
      </c>
      <c r="M65" s="7">
        <f>IF(K65&lt;&gt;"VALID","",IF(I65&lt;&gt;J65,"YES","NO"))</f>
        <v/>
      </c>
      <c r="N65" s="7">
        <f>IF(M65="YES","YES","NO")</f>
        <v/>
      </c>
    </row>
    <row r="66">
      <c r="A66" s="6" t="inlineStr">
        <is>
          <t>V2-LIF-10</t>
        </is>
      </c>
      <c r="B66" s="6" t="inlineStr">
        <is>
          <t>D8</t>
        </is>
      </c>
      <c r="C66" s="6" t="inlineStr">
        <is>
          <t>Performance</t>
        </is>
      </c>
      <c r="D66" s="6" t="n">
        <v>3</v>
      </c>
      <c r="E66" s="6" t="n">
        <v>3</v>
      </c>
      <c r="F66" s="7">
        <f>IF(AND(ISNUMBER(D66),ISNUMBER(E66)),ABS(D66-E66),"")</f>
        <v/>
      </c>
      <c r="G66" s="7">
        <f>IF(F66="","",--(D66=E66))</f>
        <v/>
      </c>
      <c r="H66" s="7">
        <f>IF(F66="","",--(F66&lt;=1))</f>
        <v/>
      </c>
      <c r="I66" s="13" t="n"/>
      <c r="J66" s="13" t="n"/>
      <c r="K66" s="7">
        <f>IF(C66&lt;&gt;"Critical Gate","N/A",IF(AND(I66&lt;&gt;"",J66&lt;&gt;""),"VALID","INCOMPLETE"))</f>
        <v/>
      </c>
      <c r="L66" s="7">
        <f>IF(K66="VALID",--(I66=J66),"")</f>
        <v/>
      </c>
      <c r="M66" s="7">
        <f>IF(K66&lt;&gt;"VALID","",IF(I66&lt;&gt;J66,"YES","NO"))</f>
        <v/>
      </c>
      <c r="N66" s="7">
        <f>IF(M66="YES","YES","NO")</f>
        <v/>
      </c>
    </row>
    <row r="67">
      <c r="A67" s="6" t="inlineStr">
        <is>
          <t>V2-DIG-01</t>
        </is>
      </c>
      <c r="B67" s="6" t="inlineStr">
        <is>
          <t>D9</t>
        </is>
      </c>
      <c r="C67" s="6" t="inlineStr">
        <is>
          <t>Mandatory</t>
        </is>
      </c>
      <c r="D67" s="6" t="n">
        <v>2</v>
      </c>
      <c r="E67" s="6" t="n">
        <v>2</v>
      </c>
      <c r="F67" s="7">
        <f>IF(AND(ISNUMBER(D67),ISNUMBER(E67)),ABS(D67-E67),"")</f>
        <v/>
      </c>
      <c r="G67" s="7">
        <f>IF(F67="","",--(D67=E67))</f>
        <v/>
      </c>
      <c r="H67" s="7">
        <f>IF(F67="","",--(F67&lt;=1))</f>
        <v/>
      </c>
      <c r="I67" s="13" t="n"/>
      <c r="J67" s="13" t="n"/>
      <c r="K67" s="7">
        <f>IF(C67&lt;&gt;"Critical Gate","N/A",IF(AND(I67&lt;&gt;"",J67&lt;&gt;""),"VALID","INCOMPLETE"))</f>
        <v/>
      </c>
      <c r="L67" s="7">
        <f>IF(K67="VALID",--(I67=J67),"")</f>
        <v/>
      </c>
      <c r="M67" s="7">
        <f>IF(K67&lt;&gt;"VALID","",IF(I67&lt;&gt;J67,"YES","NO"))</f>
        <v/>
      </c>
      <c r="N67" s="7">
        <f>IF(M67="YES","YES","NO")</f>
        <v/>
      </c>
    </row>
    <row r="68">
      <c r="A68" s="6" t="inlineStr">
        <is>
          <t>V2-DIG-02</t>
        </is>
      </c>
      <c r="B68" s="6" t="inlineStr">
        <is>
          <t>D9</t>
        </is>
      </c>
      <c r="C68" s="6" t="inlineStr">
        <is>
          <t>Performance</t>
        </is>
      </c>
      <c r="D68" s="6" t="n">
        <v>3</v>
      </c>
      <c r="E68" s="6" t="n">
        <v>3</v>
      </c>
      <c r="F68" s="7">
        <f>IF(AND(ISNUMBER(D68),ISNUMBER(E68)),ABS(D68-E68),"")</f>
        <v/>
      </c>
      <c r="G68" s="7">
        <f>IF(F68="","",--(D68=E68))</f>
        <v/>
      </c>
      <c r="H68" s="7">
        <f>IF(F68="","",--(F68&lt;=1))</f>
        <v/>
      </c>
      <c r="I68" s="13" t="n"/>
      <c r="J68" s="13" t="n"/>
      <c r="K68" s="7">
        <f>IF(C68&lt;&gt;"Critical Gate","N/A",IF(AND(I68&lt;&gt;"",J68&lt;&gt;""),"VALID","INCOMPLETE"))</f>
        <v/>
      </c>
      <c r="L68" s="7">
        <f>IF(K68="VALID",--(I68=J68),"")</f>
        <v/>
      </c>
      <c r="M68" s="7">
        <f>IF(K68&lt;&gt;"VALID","",IF(I68&lt;&gt;J68,"YES","NO"))</f>
        <v/>
      </c>
      <c r="N68" s="7">
        <f>IF(M68="YES","YES","NO")</f>
        <v/>
      </c>
    </row>
    <row r="69">
      <c r="A69" s="6" t="inlineStr">
        <is>
          <t>V2-DIG-03</t>
        </is>
      </c>
      <c r="B69" s="6" t="inlineStr">
        <is>
          <t>D9</t>
        </is>
      </c>
      <c r="C69" s="6" t="inlineStr">
        <is>
          <t>Enhancement</t>
        </is>
      </c>
      <c r="D69" s="6" t="n">
        <v>3</v>
      </c>
      <c r="E69" s="6" t="n">
        <v>3</v>
      </c>
      <c r="F69" s="7">
        <f>IF(AND(ISNUMBER(D69),ISNUMBER(E69)),ABS(D69-E69),"")</f>
        <v/>
      </c>
      <c r="G69" s="7">
        <f>IF(F69="","",--(D69=E69))</f>
        <v/>
      </c>
      <c r="H69" s="7">
        <f>IF(F69="","",--(F69&lt;=1))</f>
        <v/>
      </c>
      <c r="I69" s="13" t="n"/>
      <c r="J69" s="13" t="n"/>
      <c r="K69" s="7">
        <f>IF(C69&lt;&gt;"Critical Gate","N/A",IF(AND(I69&lt;&gt;"",J69&lt;&gt;""),"VALID","INCOMPLETE"))</f>
        <v/>
      </c>
      <c r="L69" s="7">
        <f>IF(K69="VALID",--(I69=J69),"")</f>
        <v/>
      </c>
      <c r="M69" s="7">
        <f>IF(K69&lt;&gt;"VALID","",IF(I69&lt;&gt;J69,"YES","NO"))</f>
        <v/>
      </c>
      <c r="N69" s="7">
        <f>IF(M69="YES","YES","NO")</f>
        <v/>
      </c>
    </row>
    <row r="70">
      <c r="A70" s="6" t="inlineStr">
        <is>
          <t>V2-DIG-04</t>
        </is>
      </c>
      <c r="B70" s="6" t="inlineStr">
        <is>
          <t>D9</t>
        </is>
      </c>
      <c r="C70" s="6" t="inlineStr">
        <is>
          <t>Mandatory</t>
        </is>
      </c>
      <c r="D70" s="6" t="n">
        <v>2</v>
      </c>
      <c r="E70" s="6" t="n">
        <v>3</v>
      </c>
      <c r="F70" s="7">
        <f>IF(AND(ISNUMBER(D70),ISNUMBER(E70)),ABS(D70-E70),"")</f>
        <v/>
      </c>
      <c r="G70" s="7">
        <f>IF(F70="","",--(D70=E70))</f>
        <v/>
      </c>
      <c r="H70" s="7">
        <f>IF(F70="","",--(F70&lt;=1))</f>
        <v/>
      </c>
      <c r="I70" s="13" t="n"/>
      <c r="J70" s="13" t="n"/>
      <c r="K70" s="7">
        <f>IF(C70&lt;&gt;"Critical Gate","N/A",IF(AND(I70&lt;&gt;"",J70&lt;&gt;""),"VALID","INCOMPLETE"))</f>
        <v/>
      </c>
      <c r="L70" s="7">
        <f>IF(K70="VALID",--(I70=J70),"")</f>
        <v/>
      </c>
      <c r="M70" s="7">
        <f>IF(K70&lt;&gt;"VALID","",IF(I70&lt;&gt;J70,"YES","NO"))</f>
        <v/>
      </c>
      <c r="N70" s="7">
        <f>IF(M70="YES","YES","NO")</f>
        <v/>
      </c>
    </row>
    <row r="71">
      <c r="A71" s="6" t="inlineStr">
        <is>
          <t>V2-DIG-05</t>
        </is>
      </c>
      <c r="B71" s="6" t="inlineStr">
        <is>
          <t>D9</t>
        </is>
      </c>
      <c r="C71" s="6" t="inlineStr">
        <is>
          <t>Mandatory</t>
        </is>
      </c>
      <c r="D71" s="6" t="n">
        <v>3</v>
      </c>
      <c r="E71" s="6" t="n">
        <v>3</v>
      </c>
      <c r="F71" s="7">
        <f>IF(AND(ISNUMBER(D71),ISNUMBER(E71)),ABS(D71-E71),"")</f>
        <v/>
      </c>
      <c r="G71" s="7">
        <f>IF(F71="","",--(D71=E71))</f>
        <v/>
      </c>
      <c r="H71" s="7">
        <f>IF(F71="","",--(F71&lt;=1))</f>
        <v/>
      </c>
      <c r="I71" s="13" t="n"/>
      <c r="J71" s="13" t="n"/>
      <c r="K71" s="7">
        <f>IF(C71&lt;&gt;"Critical Gate","N/A",IF(AND(I71&lt;&gt;"",J71&lt;&gt;""),"VALID","INCOMPLETE"))</f>
        <v/>
      </c>
      <c r="L71" s="7">
        <f>IF(K71="VALID",--(I71=J71),"")</f>
        <v/>
      </c>
      <c r="M71" s="7">
        <f>IF(K71&lt;&gt;"VALID","",IF(I71&lt;&gt;J71,"YES","NO"))</f>
        <v/>
      </c>
      <c r="N71" s="7">
        <f>IF(M71="YES","YES","NO")</f>
        <v/>
      </c>
    </row>
    <row r="72">
      <c r="A72" s="6" t="inlineStr">
        <is>
          <t>V2-GOV-01</t>
        </is>
      </c>
      <c r="B72" s="6" t="inlineStr">
        <is>
          <t>D9</t>
        </is>
      </c>
      <c r="C72" s="6" t="inlineStr">
        <is>
          <t>Critical Gate</t>
        </is>
      </c>
      <c r="D72" s="6" t="n">
        <v>3</v>
      </c>
      <c r="E72" s="6" t="n">
        <v>3</v>
      </c>
      <c r="F72" s="7">
        <f>IF(AND(ISNUMBER(D72),ISNUMBER(E72)),ABS(D72-E72),"")</f>
        <v/>
      </c>
      <c r="G72" s="7">
        <f>IF(F72="","",--(D72=E72))</f>
        <v/>
      </c>
      <c r="H72" s="7">
        <f>IF(F72="","",--(F72&lt;=1))</f>
        <v/>
      </c>
      <c r="I72" s="7" t="inlineStr">
        <is>
          <t>PASS</t>
        </is>
      </c>
      <c r="J72" s="7" t="inlineStr">
        <is>
          <t>PASS</t>
        </is>
      </c>
      <c r="K72" s="7">
        <f>IF(C72&lt;&gt;"Critical Gate","N/A",IF(AND(I72&lt;&gt;"",J72&lt;&gt;""),"VALID","INCOMPLETE"))</f>
        <v/>
      </c>
      <c r="L72" s="7">
        <f>IF(K72="VALID",--(I72=J72),"")</f>
        <v/>
      </c>
      <c r="M72" s="7">
        <f>IF(K72&lt;&gt;"VALID","",IF(I72&lt;&gt;J72,"YES","NO"))</f>
        <v/>
      </c>
      <c r="N72" s="7">
        <f>IF(M72="YES","YES","NO")</f>
        <v/>
      </c>
    </row>
    <row r="73">
      <c r="A73" s="6" t="inlineStr">
        <is>
          <t>V2-GOV-02</t>
        </is>
      </c>
      <c r="B73" s="6" t="inlineStr">
        <is>
          <t>D9</t>
        </is>
      </c>
      <c r="C73" s="6" t="inlineStr">
        <is>
          <t>Mandatory</t>
        </is>
      </c>
      <c r="D73" s="6" t="n">
        <v>4</v>
      </c>
      <c r="E73" s="6" t="n">
        <v>4</v>
      </c>
      <c r="F73" s="7">
        <f>IF(AND(ISNUMBER(D73),ISNUMBER(E73)),ABS(D73-E73),"")</f>
        <v/>
      </c>
      <c r="G73" s="7">
        <f>IF(F73="","",--(D73=E73))</f>
        <v/>
      </c>
      <c r="H73" s="7">
        <f>IF(F73="","",--(F73&lt;=1))</f>
        <v/>
      </c>
      <c r="I73" s="13" t="n"/>
      <c r="J73" s="13" t="n"/>
      <c r="K73" s="7">
        <f>IF(C73&lt;&gt;"Critical Gate","N/A",IF(AND(I73&lt;&gt;"",J73&lt;&gt;""),"VALID","INCOMPLETE"))</f>
        <v/>
      </c>
      <c r="L73" s="7">
        <f>IF(K73="VALID",--(I73=J73),"")</f>
        <v/>
      </c>
      <c r="M73" s="7">
        <f>IF(K73&lt;&gt;"VALID","",IF(I73&lt;&gt;J73,"YES","NO"))</f>
        <v/>
      </c>
      <c r="N73" s="7">
        <f>IF(M73="YES","YES","NO")</f>
        <v/>
      </c>
    </row>
    <row r="74">
      <c r="A74" s="6" t="inlineStr">
        <is>
          <t>V2-GOV-03</t>
        </is>
      </c>
      <c r="B74" s="6" t="inlineStr">
        <is>
          <t>D9</t>
        </is>
      </c>
      <c r="C74" s="6" t="inlineStr">
        <is>
          <t>Mandatory</t>
        </is>
      </c>
      <c r="D74" s="6" t="n">
        <v>3</v>
      </c>
      <c r="E74" s="6" t="n">
        <v>3</v>
      </c>
      <c r="F74" s="7">
        <f>IF(AND(ISNUMBER(D74),ISNUMBER(E74)),ABS(D74-E74),"")</f>
        <v/>
      </c>
      <c r="G74" s="7">
        <f>IF(F74="","",--(D74=E74))</f>
        <v/>
      </c>
      <c r="H74" s="7">
        <f>IF(F74="","",--(F74&lt;=1))</f>
        <v/>
      </c>
      <c r="I74" s="13" t="n"/>
      <c r="J74" s="13" t="n"/>
      <c r="K74" s="7">
        <f>IF(C74&lt;&gt;"Critical Gate","N/A",IF(AND(I74&lt;&gt;"",J74&lt;&gt;""),"VALID","INCOMPLETE"))</f>
        <v/>
      </c>
      <c r="L74" s="7">
        <f>IF(K74="VALID",--(I74=J74),"")</f>
        <v/>
      </c>
      <c r="M74" s="7">
        <f>IF(K74&lt;&gt;"VALID","",IF(I74&lt;&gt;J74,"YES","NO"))</f>
        <v/>
      </c>
      <c r="N74" s="7">
        <f>IF(M74="YES","YES","NO")</f>
        <v/>
      </c>
    </row>
    <row r="75">
      <c r="A75" s="6" t="inlineStr">
        <is>
          <t>V2-GOV-04</t>
        </is>
      </c>
      <c r="B75" s="6" t="inlineStr">
        <is>
          <t>D9</t>
        </is>
      </c>
      <c r="C75" s="6" t="inlineStr">
        <is>
          <t>Mandatory</t>
        </is>
      </c>
      <c r="D75" s="6" t="n">
        <v>2</v>
      </c>
      <c r="E75" s="6" t="n">
        <v>2</v>
      </c>
      <c r="F75" s="7">
        <f>IF(AND(ISNUMBER(D75),ISNUMBER(E75)),ABS(D75-E75),"")</f>
        <v/>
      </c>
      <c r="G75" s="7">
        <f>IF(F75="","",--(D75=E75))</f>
        <v/>
      </c>
      <c r="H75" s="7">
        <f>IF(F75="","",--(F75&lt;=1))</f>
        <v/>
      </c>
      <c r="I75" s="13" t="n"/>
      <c r="J75" s="13" t="n"/>
      <c r="K75" s="7">
        <f>IF(C75&lt;&gt;"Critical Gate","N/A",IF(AND(I75&lt;&gt;"",J75&lt;&gt;""),"VALID","INCOMPLETE"))</f>
        <v/>
      </c>
      <c r="L75" s="7">
        <f>IF(K75="VALID",--(I75=J75),"")</f>
        <v/>
      </c>
      <c r="M75" s="7">
        <f>IF(K75&lt;&gt;"VALID","",IF(I75&lt;&gt;J75,"YES","NO"))</f>
        <v/>
      </c>
      <c r="N75" s="7">
        <f>IF(M75="YES","YES","NO")</f>
        <v/>
      </c>
    </row>
    <row r="76">
      <c r="A76" s="6" t="inlineStr">
        <is>
          <t>V2-EVD-01</t>
        </is>
      </c>
      <c r="B76" s="6" t="inlineStr">
        <is>
          <t>D9</t>
        </is>
      </c>
      <c r="C76" s="6" t="inlineStr">
        <is>
          <t>Mandatory</t>
        </is>
      </c>
      <c r="D76" s="6" t="n">
        <v>3</v>
      </c>
      <c r="E76" s="6" t="n">
        <v>3</v>
      </c>
      <c r="F76" s="7">
        <f>IF(AND(ISNUMBER(D76),ISNUMBER(E76)),ABS(D76-E76),"")</f>
        <v/>
      </c>
      <c r="G76" s="7">
        <f>IF(F76="","",--(D76=E76))</f>
        <v/>
      </c>
      <c r="H76" s="7">
        <f>IF(F76="","",--(F76&lt;=1))</f>
        <v/>
      </c>
      <c r="I76" s="13" t="n"/>
      <c r="J76" s="13" t="n"/>
      <c r="K76" s="7">
        <f>IF(C76&lt;&gt;"Critical Gate","N/A",IF(AND(I76&lt;&gt;"",J76&lt;&gt;""),"VALID","INCOMPLETE"))</f>
        <v/>
      </c>
      <c r="L76" s="7">
        <f>IF(K76="VALID",--(I76=J76),"")</f>
        <v/>
      </c>
      <c r="M76" s="7">
        <f>IF(K76&lt;&gt;"VALID","",IF(I76&lt;&gt;J76,"YES","NO"))</f>
        <v/>
      </c>
      <c r="N76" s="7">
        <f>IF(M76="YES","YES","NO")</f>
        <v/>
      </c>
    </row>
  </sheetData>
  <autoFilter ref="A4:N76"/>
  <mergeCells count="2">
    <mergeCell ref="A2:N2"/>
    <mergeCell ref="A1:N1"/>
  </mergeCells>
  <pageMargins left="0.25" right="0.25" top="0.4" bottom="0.4" header="0.2" footer="0.2"/>
  <pageSetup orientation="landscape" fitToHeight="0" fitToWidth="1"/>
</worksheet>
</file>

<file path=xl/worksheets/sheet8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M3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23" customWidth="1" min="9" max="9"/>
    <col width="18" customWidth="1" min="10" max="10"/>
    <col width="18" customWidth="1" min="11" max="11"/>
    <col width="22" customWidth="1" min="12" max="12"/>
    <col width="16" customWidth="1" min="13" max="13"/>
  </cols>
  <sheetData>
    <row r="1" ht="24" customHeight="1">
      <c r="A1" s="1" t="inlineStr">
        <is>
          <t>IRR Calculation Matrices</t>
        </is>
      </c>
    </row>
    <row r="2">
      <c r="A2" s="2" t="inlineStr">
        <is>
          <t>Quadratic weighted Cohen kappa for ordinal 0–4 scores and conventional Cohen kappa for Critical Gate categories.</t>
        </is>
      </c>
    </row>
    <row r="4">
      <c r="A4" s="14" t="inlineStr">
        <is>
          <t>Observed 5×5 score matrix</t>
        </is>
      </c>
      <c r="I4" s="14" t="inlineStr">
        <is>
          <t>Critical Gate 3×3 matrix</t>
        </is>
      </c>
    </row>
    <row r="5" ht="32" customHeight="1">
      <c r="A5" s="3" t="inlineStr">
        <is>
          <t>R1\R2</t>
        </is>
      </c>
      <c r="B5" s="3" t="n">
        <v>0</v>
      </c>
      <c r="C5" s="3" t="n">
        <v>1</v>
      </c>
      <c r="D5" s="3" t="n">
        <v>2</v>
      </c>
      <c r="E5" s="3" t="n">
        <v>3</v>
      </c>
      <c r="F5" s="3" t="n">
        <v>4</v>
      </c>
      <c r="G5" s="3" t="inlineStr">
        <is>
          <t>Row total</t>
        </is>
      </c>
      <c r="I5" s="15" t="inlineStr">
        <is>
          <t>R1\R2</t>
        </is>
      </c>
      <c r="J5" s="15" t="inlineStr">
        <is>
          <t>PASS</t>
        </is>
      </c>
      <c r="K5" s="15" t="inlineStr">
        <is>
          <t>FAIL</t>
        </is>
      </c>
      <c r="L5" s="15" t="inlineStr">
        <is>
          <t>NOT EVIDENCED</t>
        </is>
      </c>
      <c r="M5" s="15" t="inlineStr">
        <is>
          <t>Row total</t>
        </is>
      </c>
    </row>
    <row r="6">
      <c r="A6" s="4" t="n">
        <v>0</v>
      </c>
      <c r="B6" s="7">
        <f>COUNTIFS(IRR_PAIRED!$D$5:$D$76,$A6,IRR_PAIRED!$E$5:$E$76,B$5)</f>
        <v/>
      </c>
      <c r="C6" s="7">
        <f>COUNTIFS(IRR_PAIRED!$D$5:$D$76,$A6,IRR_PAIRED!$E$5:$E$76,C$5)</f>
        <v/>
      </c>
      <c r="D6" s="7">
        <f>COUNTIFS(IRR_PAIRED!$D$5:$D$76,$A6,IRR_PAIRED!$E$5:$E$76,D$5)</f>
        <v/>
      </c>
      <c r="E6" s="7">
        <f>COUNTIFS(IRR_PAIRED!$D$5:$D$76,$A6,IRR_PAIRED!$E$5:$E$76,E$5)</f>
        <v/>
      </c>
      <c r="F6" s="7">
        <f>COUNTIFS(IRR_PAIRED!$D$5:$D$76,$A6,IRR_PAIRED!$E$5:$E$76,F$5)</f>
        <v/>
      </c>
      <c r="G6" s="7">
        <f>SUM(B6:F6)</f>
        <v/>
      </c>
      <c r="I6" s="4" t="inlineStr">
        <is>
          <t>PASS</t>
        </is>
      </c>
      <c r="J6" s="7">
        <f>COUNTIFS(IRR_PAIRED!$I$5:$I$76,$I6,IRR_PAIRED!$J$5:$J$76,J$5)</f>
        <v/>
      </c>
      <c r="K6" s="7">
        <f>COUNTIFS(IRR_PAIRED!$I$5:$I$76,$I6,IRR_PAIRED!$J$5:$J$76,K$5)</f>
        <v/>
      </c>
      <c r="L6" s="7">
        <f>COUNTIFS(IRR_PAIRED!$I$5:$I$76,$I6,IRR_PAIRED!$J$5:$J$76,L$5)</f>
        <v/>
      </c>
      <c r="M6" s="7">
        <f>SUM(J6:L6)</f>
        <v/>
      </c>
    </row>
    <row r="7">
      <c r="A7" s="4" t="n">
        <v>1</v>
      </c>
      <c r="B7" s="7">
        <f>COUNTIFS(IRR_PAIRED!$D$5:$D$76,$A7,IRR_PAIRED!$E$5:$E$76,B$5)</f>
        <v/>
      </c>
      <c r="C7" s="7">
        <f>COUNTIFS(IRR_PAIRED!$D$5:$D$76,$A7,IRR_PAIRED!$E$5:$E$76,C$5)</f>
        <v/>
      </c>
      <c r="D7" s="7">
        <f>COUNTIFS(IRR_PAIRED!$D$5:$D$76,$A7,IRR_PAIRED!$E$5:$E$76,D$5)</f>
        <v/>
      </c>
      <c r="E7" s="7">
        <f>COUNTIFS(IRR_PAIRED!$D$5:$D$76,$A7,IRR_PAIRED!$E$5:$E$76,E$5)</f>
        <v/>
      </c>
      <c r="F7" s="7">
        <f>COUNTIFS(IRR_PAIRED!$D$5:$D$76,$A7,IRR_PAIRED!$E$5:$E$76,F$5)</f>
        <v/>
      </c>
      <c r="G7" s="7">
        <f>SUM(B7:F7)</f>
        <v/>
      </c>
      <c r="I7" s="4" t="inlineStr">
        <is>
          <t>FAIL</t>
        </is>
      </c>
      <c r="J7" s="7">
        <f>COUNTIFS(IRR_PAIRED!$I$5:$I$76,$I7,IRR_PAIRED!$J$5:$J$76,J$5)</f>
        <v/>
      </c>
      <c r="K7" s="7">
        <f>COUNTIFS(IRR_PAIRED!$I$5:$I$76,$I7,IRR_PAIRED!$J$5:$J$76,K$5)</f>
        <v/>
      </c>
      <c r="L7" s="7">
        <f>COUNTIFS(IRR_PAIRED!$I$5:$I$76,$I7,IRR_PAIRED!$J$5:$J$76,L$5)</f>
        <v/>
      </c>
      <c r="M7" s="7">
        <f>SUM(J7:L7)</f>
        <v/>
      </c>
    </row>
    <row r="8">
      <c r="A8" s="4" t="n">
        <v>2</v>
      </c>
      <c r="B8" s="7">
        <f>COUNTIFS(IRR_PAIRED!$D$5:$D$76,$A8,IRR_PAIRED!$E$5:$E$76,B$5)</f>
        <v/>
      </c>
      <c r="C8" s="7">
        <f>COUNTIFS(IRR_PAIRED!$D$5:$D$76,$A8,IRR_PAIRED!$E$5:$E$76,C$5)</f>
        <v/>
      </c>
      <c r="D8" s="7">
        <f>COUNTIFS(IRR_PAIRED!$D$5:$D$76,$A8,IRR_PAIRED!$E$5:$E$76,D$5)</f>
        <v/>
      </c>
      <c r="E8" s="7">
        <f>COUNTIFS(IRR_PAIRED!$D$5:$D$76,$A8,IRR_PAIRED!$E$5:$E$76,E$5)</f>
        <v/>
      </c>
      <c r="F8" s="7">
        <f>COUNTIFS(IRR_PAIRED!$D$5:$D$76,$A8,IRR_PAIRED!$E$5:$E$76,F$5)</f>
        <v/>
      </c>
      <c r="G8" s="7">
        <f>SUM(B8:F8)</f>
        <v/>
      </c>
      <c r="I8" s="4" t="inlineStr">
        <is>
          <t>NOT EVIDENCED</t>
        </is>
      </c>
      <c r="J8" s="7">
        <f>COUNTIFS(IRR_PAIRED!$I$5:$I$76,$I8,IRR_PAIRED!$J$5:$J$76,J$5)</f>
        <v/>
      </c>
      <c r="K8" s="7">
        <f>COUNTIFS(IRR_PAIRED!$I$5:$I$76,$I8,IRR_PAIRED!$J$5:$J$76,K$5)</f>
        <v/>
      </c>
      <c r="L8" s="7">
        <f>COUNTIFS(IRR_PAIRED!$I$5:$I$76,$I8,IRR_PAIRED!$J$5:$J$76,L$5)</f>
        <v/>
      </c>
      <c r="M8" s="7">
        <f>SUM(J8:L8)</f>
        <v/>
      </c>
    </row>
    <row r="9">
      <c r="A9" s="4" t="n">
        <v>3</v>
      </c>
      <c r="B9" s="7">
        <f>COUNTIFS(IRR_PAIRED!$D$5:$D$76,$A9,IRR_PAIRED!$E$5:$E$76,B$5)</f>
        <v/>
      </c>
      <c r="C9" s="7">
        <f>COUNTIFS(IRR_PAIRED!$D$5:$D$76,$A9,IRR_PAIRED!$E$5:$E$76,C$5)</f>
        <v/>
      </c>
      <c r="D9" s="7">
        <f>COUNTIFS(IRR_PAIRED!$D$5:$D$76,$A9,IRR_PAIRED!$E$5:$E$76,D$5)</f>
        <v/>
      </c>
      <c r="E9" s="7">
        <f>COUNTIFS(IRR_PAIRED!$D$5:$D$76,$A9,IRR_PAIRED!$E$5:$E$76,E$5)</f>
        <v/>
      </c>
      <c r="F9" s="7">
        <f>COUNTIFS(IRR_PAIRED!$D$5:$D$76,$A9,IRR_PAIRED!$E$5:$E$76,F$5)</f>
        <v/>
      </c>
      <c r="G9" s="7">
        <f>SUM(B9:F9)</f>
        <v/>
      </c>
      <c r="I9" s="16" t="inlineStr">
        <is>
          <t>Col total</t>
        </is>
      </c>
      <c r="J9" s="7">
        <f>SUM(J6:J8)</f>
        <v/>
      </c>
      <c r="K9" s="7">
        <f>SUM(K6:K8)</f>
        <v/>
      </c>
      <c r="L9" s="7">
        <f>SUM(L6:L8)</f>
        <v/>
      </c>
      <c r="M9" s="7">
        <f>SUM(J9:L9)</f>
        <v/>
      </c>
    </row>
    <row r="10">
      <c r="A10" s="4" t="n">
        <v>4</v>
      </c>
      <c r="B10" s="7">
        <f>COUNTIFS(IRR_PAIRED!$D$5:$D$76,$A10,IRR_PAIRED!$E$5:$E$76,B$5)</f>
        <v/>
      </c>
      <c r="C10" s="7">
        <f>COUNTIFS(IRR_PAIRED!$D$5:$D$76,$A10,IRR_PAIRED!$E$5:$E$76,C$5)</f>
        <v/>
      </c>
      <c r="D10" s="7">
        <f>COUNTIFS(IRR_PAIRED!$D$5:$D$76,$A10,IRR_PAIRED!$E$5:$E$76,D$5)</f>
        <v/>
      </c>
      <c r="E10" s="7">
        <f>COUNTIFS(IRR_PAIRED!$D$5:$D$76,$A10,IRR_PAIRED!$E$5:$E$76,E$5)</f>
        <v/>
      </c>
      <c r="F10" s="7">
        <f>COUNTIFS(IRR_PAIRED!$D$5:$D$76,$A10,IRR_PAIRED!$E$5:$E$76,F$5)</f>
        <v/>
      </c>
      <c r="G10" s="7">
        <f>SUM(B10:F10)</f>
        <v/>
      </c>
    </row>
    <row r="11">
      <c r="A11" s="16" t="inlineStr">
        <is>
          <t>Col total</t>
        </is>
      </c>
      <c r="B11" s="7">
        <f>SUM(B6:B10)</f>
        <v/>
      </c>
      <c r="C11" s="7">
        <f>SUM(C6:C10)</f>
        <v/>
      </c>
      <c r="D11" s="7">
        <f>SUM(D6:D10)</f>
        <v/>
      </c>
      <c r="E11" s="7">
        <f>SUM(E6:E10)</f>
        <v/>
      </c>
      <c r="F11" s="7">
        <f>SUM(F6:F10)</f>
        <v/>
      </c>
      <c r="G11" s="7">
        <f>SUM(B11:F11)</f>
        <v/>
      </c>
    </row>
    <row r="12">
      <c r="I12" s="16" t="inlineStr">
        <is>
          <t>Observed agreement (Po)</t>
        </is>
      </c>
      <c r="J12" s="7">
        <f>IF(M9=0,"",(J6+K7+L8)/M9)</f>
        <v/>
      </c>
    </row>
    <row r="13">
      <c r="I13" s="16" t="inlineStr">
        <is>
          <t>Expected agreement (Pe)</t>
        </is>
      </c>
      <c r="J13" s="7">
        <f>IF(M9=0,"",(M6*J9+M7*K9+M8*L9)/(M9^2))</f>
        <v/>
      </c>
    </row>
    <row r="14">
      <c r="A14" s="14" t="inlineStr">
        <is>
          <t>Quadratic disagreement weights</t>
        </is>
      </c>
      <c r="B14" s="16" t="n">
        <v>0</v>
      </c>
      <c r="C14" s="16" t="n">
        <v>1</v>
      </c>
      <c r="D14" s="16" t="n">
        <v>2</v>
      </c>
      <c r="E14" s="16" t="n">
        <v>3</v>
      </c>
      <c r="F14" s="16" t="n">
        <v>4</v>
      </c>
      <c r="I14" s="16" t="inlineStr">
        <is>
          <t>Cohen kappa</t>
        </is>
      </c>
      <c r="J14" s="7">
        <f>IF(OR(J12="",J13=""),"",IF(J13=1,"NOT ESTIMABLE",(J12-J13)/(1-J13)))</f>
        <v/>
      </c>
    </row>
    <row r="15">
      <c r="A15" s="16" t="n">
        <v>0</v>
      </c>
      <c r="B15" s="7">
        <f>(($A15-B$14)^2)/16</f>
        <v/>
      </c>
      <c r="C15" s="7">
        <f>(($A15-C$14)^2)/16</f>
        <v/>
      </c>
      <c r="D15" s="7">
        <f>(($A15-D$14)^2)/16</f>
        <v/>
      </c>
      <c r="E15" s="7">
        <f>(($A15-E$14)^2)/16</f>
        <v/>
      </c>
      <c r="F15" s="7">
        <f>(($A15-F$14)^2)/16</f>
        <v/>
      </c>
    </row>
    <row r="16">
      <c r="A16" s="16" t="n">
        <v>1</v>
      </c>
      <c r="B16" s="7">
        <f>(($A16-B$14)^2)/16</f>
        <v/>
      </c>
      <c r="C16" s="7">
        <f>(($A16-C$14)^2)/16</f>
        <v/>
      </c>
      <c r="D16" s="7">
        <f>(($A16-D$14)^2)/16</f>
        <v/>
      </c>
      <c r="E16" s="7">
        <f>(($A16-E$14)^2)/16</f>
        <v/>
      </c>
      <c r="F16" s="7">
        <f>(($A16-F$14)^2)/16</f>
        <v/>
      </c>
    </row>
    <row r="17">
      <c r="A17" s="16" t="n">
        <v>2</v>
      </c>
      <c r="B17" s="7">
        <f>(($A17-B$14)^2)/16</f>
        <v/>
      </c>
      <c r="C17" s="7">
        <f>(($A17-C$14)^2)/16</f>
        <v/>
      </c>
      <c r="D17" s="7">
        <f>(($A17-D$14)^2)/16</f>
        <v/>
      </c>
      <c r="E17" s="7">
        <f>(($A17-E$14)^2)/16</f>
        <v/>
      </c>
      <c r="F17" s="7">
        <f>(($A17-F$14)^2)/16</f>
        <v/>
      </c>
    </row>
    <row r="18">
      <c r="A18" s="16" t="n">
        <v>3</v>
      </c>
      <c r="B18" s="7">
        <f>(($A18-B$14)^2)/16</f>
        <v/>
      </c>
      <c r="C18" s="7">
        <f>(($A18-C$14)^2)/16</f>
        <v/>
      </c>
      <c r="D18" s="7">
        <f>(($A18-D$14)^2)/16</f>
        <v/>
      </c>
      <c r="E18" s="7">
        <f>(($A18-E$14)^2)/16</f>
        <v/>
      </c>
      <c r="F18" s="7">
        <f>(($A18-F$14)^2)/16</f>
        <v/>
      </c>
    </row>
    <row r="19">
      <c r="A19" s="16" t="n">
        <v>4</v>
      </c>
      <c r="B19" s="7">
        <f>(($A19-B$14)^2)/16</f>
        <v/>
      </c>
      <c r="C19" s="7">
        <f>(($A19-C$14)^2)/16</f>
        <v/>
      </c>
      <c r="D19" s="7">
        <f>(($A19-D$14)^2)/16</f>
        <v/>
      </c>
      <c r="E19" s="7">
        <f>(($A19-E$14)^2)/16</f>
        <v/>
      </c>
      <c r="F19" s="7">
        <f>(($A19-F$14)^2)/16</f>
        <v/>
      </c>
    </row>
    <row r="22">
      <c r="A22" s="14" t="inlineStr">
        <is>
          <t>Expected counts under independence</t>
        </is>
      </c>
    </row>
    <row r="23">
      <c r="B23" s="16" t="n">
        <v>0</v>
      </c>
      <c r="C23" s="16" t="n">
        <v>1</v>
      </c>
      <c r="D23" s="16" t="n">
        <v>2</v>
      </c>
      <c r="E23" s="16" t="n">
        <v>3</v>
      </c>
      <c r="F23" s="16" t="n">
        <v>4</v>
      </c>
    </row>
    <row r="24">
      <c r="A24" s="16" t="n">
        <v>0</v>
      </c>
      <c r="B24" s="7">
        <f>IF($G$11=0,"",$G$6*B$11/$G$11)</f>
        <v/>
      </c>
      <c r="C24" s="7">
        <f>IF($G$11=0,"",$G$6*C$11/$G$11)</f>
        <v/>
      </c>
      <c r="D24" s="7">
        <f>IF($G$11=0,"",$G$6*D$11/$G$11)</f>
        <v/>
      </c>
      <c r="E24" s="7">
        <f>IF($G$11=0,"",$G$6*E$11/$G$11)</f>
        <v/>
      </c>
      <c r="F24" s="7">
        <f>IF($G$11=0,"",$G$6*F$11/$G$11)</f>
        <v/>
      </c>
    </row>
    <row r="25">
      <c r="A25" s="16" t="n">
        <v>1</v>
      </c>
      <c r="B25" s="7">
        <f>IF($G$11=0,"",$G$7*B$11/$G$11)</f>
        <v/>
      </c>
      <c r="C25" s="7">
        <f>IF($G$11=0,"",$G$7*C$11/$G$11)</f>
        <v/>
      </c>
      <c r="D25" s="7">
        <f>IF($G$11=0,"",$G$7*D$11/$G$11)</f>
        <v/>
      </c>
      <c r="E25" s="7">
        <f>IF($G$11=0,"",$G$7*E$11/$G$11)</f>
        <v/>
      </c>
      <c r="F25" s="7">
        <f>IF($G$11=0,"",$G$7*F$11/$G$11)</f>
        <v/>
      </c>
    </row>
    <row r="26">
      <c r="A26" s="16" t="n">
        <v>2</v>
      </c>
      <c r="B26" s="7">
        <f>IF($G$11=0,"",$G$8*B$11/$G$11)</f>
        <v/>
      </c>
      <c r="C26" s="7">
        <f>IF($G$11=0,"",$G$8*C$11/$G$11)</f>
        <v/>
      </c>
      <c r="D26" s="7">
        <f>IF($G$11=0,"",$G$8*D$11/$G$11)</f>
        <v/>
      </c>
      <c r="E26" s="7">
        <f>IF($G$11=0,"",$G$8*E$11/$G$11)</f>
        <v/>
      </c>
      <c r="F26" s="7">
        <f>IF($G$11=0,"",$G$8*F$11/$G$11)</f>
        <v/>
      </c>
    </row>
    <row r="27">
      <c r="A27" s="16" t="n">
        <v>3</v>
      </c>
      <c r="B27" s="7">
        <f>IF($G$11=0,"",$G$9*B$11/$G$11)</f>
        <v/>
      </c>
      <c r="C27" s="7">
        <f>IF($G$11=0,"",$G$9*C$11/$G$11)</f>
        <v/>
      </c>
      <c r="D27" s="7">
        <f>IF($G$11=0,"",$G$9*D$11/$G$11)</f>
        <v/>
      </c>
      <c r="E27" s="7">
        <f>IF($G$11=0,"",$G$9*E$11/$G$11)</f>
        <v/>
      </c>
      <c r="F27" s="7">
        <f>IF($G$11=0,"",$G$9*F$11/$G$11)</f>
        <v/>
      </c>
    </row>
    <row r="28">
      <c r="A28" s="16" t="n">
        <v>4</v>
      </c>
      <c r="B28" s="7">
        <f>IF($G$11=0,"",$G$10*B$11/$G$11)</f>
        <v/>
      </c>
      <c r="C28" s="7">
        <f>IF($G$11=0,"",$G$10*C$11/$G$11)</f>
        <v/>
      </c>
      <c r="D28" s="7">
        <f>IF($G$11=0,"",$G$10*D$11/$G$11)</f>
        <v/>
      </c>
      <c r="E28" s="7">
        <f>IF($G$11=0,"",$G$10*E$11/$G$11)</f>
        <v/>
      </c>
      <c r="F28" s="7">
        <f>IF($G$11=0,"",$G$10*F$11/$G$11)</f>
        <v/>
      </c>
    </row>
    <row r="31">
      <c r="A31" s="16" t="inlineStr">
        <is>
          <t>Observed weighted disagreement</t>
        </is>
      </c>
      <c r="B31" s="7">
        <f>IF($G$11=0,"",SUMPRODUCT(B6:F10,B15:F19)/$G$11)</f>
        <v/>
      </c>
    </row>
    <row r="32">
      <c r="A32" s="16" t="inlineStr">
        <is>
          <t>Expected weighted disagreement</t>
        </is>
      </c>
      <c r="B32" s="7">
        <f>IF($G$11=0,"",SUMPRODUCT(B24:F28,B15:F19)/$G$11)</f>
        <v/>
      </c>
    </row>
    <row r="33">
      <c r="A33" s="16" t="inlineStr">
        <is>
          <t>Quadratic weighted Cohen kappa</t>
        </is>
      </c>
      <c r="B33" s="7">
        <f>IF(OR(B31="",B32=""),"",IF(B32=0,1,1-B31/B32))</f>
        <v/>
      </c>
    </row>
  </sheetData>
  <mergeCells count="2">
    <mergeCell ref="A2:G2"/>
    <mergeCell ref="A1:G1"/>
  </mergeCells>
  <pageMargins left="0.25" right="0.25" top="0.4" bottom="0.4" header="0.2" footer="0.2"/>
  <pageSetup orientation="landscape" fitToHeight="0" fitToWidth="1"/>
</worksheet>
</file>

<file path=xl/worksheets/sheet9.xml><?xml version="1.0" encoding="utf-8"?>
<worksheet xmlns="http://schemas.openxmlformats.org/spreadsheetml/2006/main">
  <sheetPr>
    <tabColor rgb="001F4E78"/>
    <outlinePr summaryBelow="1" summaryRight="1"/>
    <pageSetUpPr fitToPage="1"/>
  </sheetPr>
  <dimension ref="A1:E14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22" customWidth="1" min="3" max="3"/>
    <col width="18" customWidth="1" min="4" max="4"/>
    <col width="72" customWidth="1" min="5" max="5"/>
  </cols>
  <sheetData>
    <row r="1" ht="24" customHeight="1">
      <c r="A1" s="1" t="inlineStr">
        <is>
          <t>Final Inter-Rater Reliability Summary</t>
        </is>
      </c>
    </row>
    <row r="2">
      <c r="A2" s="2" t="inlineStr">
        <is>
          <t>Acceptance criteria were pre-specified before ratings. All score comparisons shown here are derived from the anonymized paired data.</t>
        </is>
      </c>
    </row>
    <row r="4" ht="32" customHeight="1">
      <c r="A4" s="3" t="inlineStr">
        <is>
          <t>Metric</t>
        </is>
      </c>
      <c r="B4" s="3" t="inlineStr">
        <is>
          <t>Observed</t>
        </is>
      </c>
      <c r="C4" s="3" t="inlineStr">
        <is>
          <t>Acceptance criterion</t>
        </is>
      </c>
      <c r="D4" s="3" t="inlineStr">
        <is>
          <t>Status</t>
        </is>
      </c>
      <c r="E4" s="3" t="inlineStr">
        <is>
          <t>Interpretation</t>
        </is>
      </c>
    </row>
    <row r="5">
      <c r="A5" s="4" t="inlineStr">
        <is>
          <t>Ordinal paired score count</t>
        </is>
      </c>
      <c r="B5" s="7">
        <f>COUNT(IRR_PAIRED!D5:D76)</f>
        <v/>
      </c>
      <c r="C5" s="4" t="n">
        <v>72</v>
      </c>
      <c r="D5" s="7">
        <f>IF(B5=C5,"PASS","INCOMPLETE")</f>
        <v/>
      </c>
      <c r="E5" s="4" t="inlineStr">
        <is>
          <t>72 paired scores expected.</t>
        </is>
      </c>
    </row>
    <row r="6">
      <c r="A6" s="4" t="inlineStr">
        <is>
          <t>Quadratic weighted Cohen kappa</t>
        </is>
      </c>
      <c r="B6" s="12">
        <f>IRR_CALC!B33</f>
        <v/>
      </c>
      <c r="C6" s="4" t="n">
        <v>0.8</v>
      </c>
      <c r="D6" s="7">
        <f>IF(B6&gt;=C6,"PASS","FAIL")</f>
        <v/>
      </c>
      <c r="E6" s="4" t="inlineStr">
        <is>
          <t>Primary ordinal IRR metric.</t>
        </is>
      </c>
    </row>
    <row r="7">
      <c r="A7" s="4" t="inlineStr">
        <is>
          <t>Exact score agreement</t>
        </is>
      </c>
      <c r="B7" s="17">
        <f>SUM(IRR_PAIRED!G5:G76)/B5</f>
        <v/>
      </c>
      <c r="C7" s="18" t="n">
        <v>0.7</v>
      </c>
      <c r="D7" s="7">
        <f>IF(B7&gt;=C7,"PASS","FAIL")</f>
        <v/>
      </c>
      <c r="E7" s="4" t="inlineStr">
        <is>
          <t>60/72 expected in the frozen dataset.</t>
        </is>
      </c>
    </row>
    <row r="8">
      <c r="A8" s="4" t="inlineStr">
        <is>
          <t>Within-1 score agreement</t>
        </is>
      </c>
      <c r="B8" s="17">
        <f>SUM(IRR_PAIRED!H5:H76)/B5</f>
        <v/>
      </c>
      <c r="C8" s="18" t="n">
        <v>0.95</v>
      </c>
      <c r="D8" s="7">
        <f>IF(B8&gt;=C8,"PASS","FAIL")</f>
        <v/>
      </c>
      <c r="E8" s="4" t="inlineStr">
        <is>
          <t>All differences should be ≤1 for PASS.</t>
        </is>
      </c>
    </row>
    <row r="9">
      <c r="A9" s="4" t="inlineStr">
        <is>
          <t>Mean absolute difference</t>
        </is>
      </c>
      <c r="B9" s="12">
        <f>SUM(IRR_PAIRED!F5:F76)/B5</f>
        <v/>
      </c>
      <c r="C9" s="4" t="n">
        <v>0.5</v>
      </c>
      <c r="D9" s="7">
        <f>IF(B9&lt;=C9,"PASS","FAIL")</f>
        <v/>
      </c>
      <c r="E9" s="4" t="inlineStr">
        <is>
          <t>Lower is better.</t>
        </is>
      </c>
    </row>
    <row r="10">
      <c r="A10" s="4" t="inlineStr">
        <is>
          <t>Critical Gate paired count</t>
        </is>
      </c>
      <c r="B10" s="7">
        <f>COUNTIF(IRR_PAIRED!K5:K76,"VALID")</f>
        <v/>
      </c>
      <c r="C10" s="4" t="n">
        <v>27</v>
      </c>
      <c r="D10" s="7">
        <f>IF(B10=C10,"PASS","INCOMPLETE")</f>
        <v/>
      </c>
      <c r="E10" s="4" t="inlineStr">
        <is>
          <t>All Critical Gates paired.</t>
        </is>
      </c>
    </row>
    <row r="11">
      <c r="A11" s="4" t="inlineStr">
        <is>
          <t>Critical Gate Cohen kappa</t>
        </is>
      </c>
      <c r="B11" s="12">
        <f>IRR_CALC!J14</f>
        <v/>
      </c>
      <c r="C11" s="4" t="n">
        <v>0.8</v>
      </c>
      <c r="D11" s="7">
        <f>IF(B11="NOT ESTIMABLE","NOT ESTIMABLE",IF(B11&gt;=C11,"PASS","FAIL"))</f>
        <v/>
      </c>
      <c r="E11" s="4" t="inlineStr">
        <is>
          <t>When Pe=1, kappa is mathematically not estimable.</t>
        </is>
      </c>
    </row>
    <row r="12">
      <c r="A12" s="4" t="inlineStr">
        <is>
          <t>Critical Gate exact agreement</t>
        </is>
      </c>
      <c r="B12" s="17">
        <f>IF(B10=0,"",SUM(IRR_PAIRED!L5:L76)/B10)</f>
        <v/>
      </c>
      <c r="C12" s="18" t="n">
        <v>0.9</v>
      </c>
      <c r="D12" s="7">
        <f>IF(B12&gt;=C12,"PASS","FAIL")</f>
        <v/>
      </c>
      <c r="E12" s="4" t="inlineStr">
        <is>
          <t>Exact categorical agreement.</t>
        </is>
      </c>
    </row>
    <row r="13">
      <c r="A13" s="4" t="inlineStr">
        <is>
          <t>Decision-changing unresolved gate discordance</t>
        </is>
      </c>
      <c r="B13" s="7">
        <f>COUNTIF(IRR_PAIRED!N5:N76,"YES")</f>
        <v/>
      </c>
      <c r="C13" s="4" t="n">
        <v>0</v>
      </c>
      <c r="D13" s="7">
        <f>IF(B13=C13,"PASS","FAIL")</f>
        <v/>
      </c>
      <c r="E13" s="4" t="inlineStr">
        <is>
          <t>Must be zero.</t>
        </is>
      </c>
    </row>
    <row r="14">
      <c r="A14" s="4" t="inlineStr">
        <is>
          <t>Overall Stage 7 interpretation</t>
        </is>
      </c>
      <c r="B14" s="7">
        <f>"ACCEPTED"</f>
        <v/>
      </c>
      <c r="C14" s="4" t="inlineStr">
        <is>
          <t>All estimable pre-specified criteria pass</t>
        </is>
      </c>
      <c r="D14" s="7">
        <f>IF(COUNTIF(D5:D13,"FAIL")&gt;0,"FAIL","ACCEPTED")</f>
        <v/>
      </c>
      <c r="E14" s="4" t="inlineStr">
        <is>
          <t>Gate kappa may be not estimable while exact gate agreement remains reportable.</t>
        </is>
      </c>
    </row>
  </sheetData>
  <mergeCells count="2">
    <mergeCell ref="A2:E2"/>
    <mergeCell ref="A1:E1"/>
  </mergeCells>
  <pageMargins left="0.25" right="0.25" top="0.4" bottom="0.4" header="0.2" footer="0.2"/>
  <pageSetup orientation="portrait" fitToHeight="0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Anonymous research team</dc:creator>
  <dc:title xmlns:dc="http://purl.org/dc/elements/1.1/">HRWHPI Consolidated Supplementary Information</dc:title>
  <dc:description xmlns:dc="http://purl.org/dc/elements/1.1/">Consolidated, blinded, aggregate and reproducibility-supporting supplementary workbook.</dc:description>
  <dc:subject xmlns:dc="http://purl.org/dc/elements/1.1/">Blinded supplementary data workbook for HRWHPI manuscript</dc:subject>
  <dcterms:created xmlns:dcterms="http://purl.org/dc/terms/" xmlns:xsi="http://www.w3.org/2001/XMLSchema-instance" xsi:type="dcterms:W3CDTF">2026-08-26T20:14:00Z</dcterms:created>
  <dcterms:modified xmlns:dcterms="http://purl.org/dc/terms/" xmlns:xsi="http://www.w3.org/2001/XMLSchema-instance" xsi:type="dcterms:W3CDTF">2026-08-26T20:15:11Z</dcterms:modified>
  <cp:lastModifiedBy>Anonymous research team</cp:lastModifiedBy>
</cp:coreProperties>
</file>