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20"/>
  <workbookPr/>
  <mc:AlternateContent xmlns:mc="http://schemas.openxmlformats.org/markup-compatibility/2006">
    <mc:Choice Requires="x15">
      <x15ac:absPath xmlns:x15ac="http://schemas.microsoft.com/office/spreadsheetml/2010/11/ac" url="/Users/kamilla/Desktop/Скопус 2026/Для системы подачи статьи/"/>
    </mc:Choice>
  </mc:AlternateContent>
  <xr:revisionPtr revIDLastSave="0" documentId="8_{1FB3C707-7B51-5C47-A9BD-AA45CDB3B5AB}" xr6:coauthVersionLast="47" xr6:coauthVersionMax="47" xr10:uidLastSave="{00000000-0000-0000-0000-000000000000}"/>
  <bookViews>
    <workbookView xWindow="0" yWindow="500" windowWidth="28800" windowHeight="15720" tabRatio="500" xr2:uid="{00000000-000D-0000-FFFF-FFFF00000000}"/>
  </bookViews>
  <sheets>
    <sheet name="Calculation" sheetId="3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D46" i="3" l="1"/>
  <c r="D51" i="3"/>
  <c r="D50" i="3"/>
  <c r="D49" i="3"/>
  <c r="D48" i="3"/>
  <c r="D47" i="3"/>
  <c r="K42" i="3"/>
  <c r="H42" i="3"/>
  <c r="I42" i="3" s="1"/>
  <c r="I41" i="3"/>
  <c r="L41" i="3" s="1"/>
  <c r="I40" i="3"/>
  <c r="L40" i="3" s="1"/>
  <c r="K37" i="3"/>
  <c r="H37" i="3"/>
  <c r="I37" i="3" s="1"/>
  <c r="I36" i="3"/>
  <c r="L36" i="3" s="1"/>
  <c r="I35" i="3"/>
  <c r="L35" i="3" s="1"/>
  <c r="K32" i="3"/>
  <c r="H32" i="3"/>
  <c r="I32" i="3" s="1"/>
  <c r="I31" i="3"/>
  <c r="L31" i="3" s="1"/>
  <c r="I30" i="3"/>
  <c r="L30" i="3" s="1"/>
  <c r="K27" i="3"/>
  <c r="H27" i="3"/>
  <c r="I27" i="3" s="1"/>
  <c r="I26" i="3"/>
  <c r="L26" i="3" s="1"/>
  <c r="I25" i="3"/>
  <c r="L25" i="3" s="1"/>
  <c r="I22" i="3"/>
  <c r="K21" i="3"/>
  <c r="I21" i="3"/>
  <c r="K20" i="3"/>
  <c r="I20" i="3"/>
  <c r="J19" i="3"/>
  <c r="K19" i="3" s="1"/>
  <c r="I19" i="3"/>
  <c r="I18" i="3"/>
  <c r="K17" i="3"/>
  <c r="I17" i="3"/>
  <c r="K16" i="3"/>
  <c r="H16" i="3"/>
  <c r="I16" i="3" s="1"/>
  <c r="K15" i="3"/>
  <c r="I15" i="3"/>
  <c r="K12" i="3"/>
  <c r="I12" i="3"/>
  <c r="K11" i="3"/>
  <c r="I11" i="3"/>
  <c r="K10" i="3"/>
  <c r="H10" i="3"/>
  <c r="I10" i="3" s="1"/>
  <c r="J9" i="3"/>
  <c r="K9" i="3" s="1"/>
  <c r="I9" i="3"/>
  <c r="K8" i="3"/>
  <c r="I8" i="3"/>
  <c r="K7" i="3"/>
  <c r="H7" i="3"/>
  <c r="I7" i="3" s="1"/>
  <c r="K6" i="3"/>
  <c r="H6" i="3"/>
  <c r="I6" i="3" s="1"/>
  <c r="K5" i="3"/>
  <c r="I5" i="3"/>
  <c r="L5" i="3" s="1"/>
  <c r="L7" i="3" l="1"/>
  <c r="L42" i="3"/>
  <c r="L12" i="3"/>
  <c r="L15" i="3"/>
  <c r="L16" i="3"/>
  <c r="L20" i="3"/>
  <c r="L27" i="3"/>
  <c r="L28" i="3" s="1"/>
  <c r="L21" i="3"/>
  <c r="L8" i="3"/>
  <c r="L32" i="3"/>
  <c r="L37" i="3"/>
  <c r="L38" i="3" s="1"/>
  <c r="L22" i="3"/>
  <c r="L9" i="3"/>
  <c r="L11" i="3"/>
  <c r="L17" i="3"/>
  <c r="L6" i="3"/>
  <c r="L10" i="3"/>
  <c r="L18" i="3"/>
  <c r="L43" i="3"/>
  <c r="L13" i="3"/>
  <c r="L19" i="3"/>
  <c r="B49" i="3"/>
  <c r="E49" i="3" s="1"/>
  <c r="L33" i="3"/>
  <c r="B51" i="3"/>
  <c r="E51" i="3" s="1"/>
  <c r="B50" i="3" l="1"/>
  <c r="E50" i="3" s="1"/>
  <c r="B46" i="3"/>
  <c r="E46" i="3" s="1"/>
  <c r="B48" i="3"/>
  <c r="E48" i="3" s="1"/>
  <c r="B47" i="3"/>
  <c r="E47" i="3" s="1"/>
  <c r="L23" i="3"/>
</calcChain>
</file>

<file path=xl/sharedStrings.xml><?xml version="1.0" encoding="utf-8"?>
<sst xmlns="http://schemas.openxmlformats.org/spreadsheetml/2006/main" count="196" uniqueCount="65">
  <si>
    <t>Reagent</t>
  </si>
  <si>
    <t>Price, $/kg</t>
  </si>
  <si>
    <t>Cost Calculation for Catalysts K1–K6</t>
  </si>
  <si>
    <t>EUR/USD rate</t>
  </si>
  <si>
    <t>KZT/USD rate</t>
  </si>
  <si>
    <t>Catalyst</t>
  </si>
  <si>
    <t>Synthesis stage</t>
  </si>
  <si>
    <t>Amount (original unit)</t>
  </si>
  <si>
    <t>Unit</t>
  </si>
  <si>
    <t>Density (for conversion to g)</t>
  </si>
  <si>
    <t>Amount, g</t>
  </si>
  <si>
    <t>Amount, kg</t>
  </si>
  <si>
    <t>Price, EUR/kg (if quoted per liter, converted to per-kg)</t>
  </si>
  <si>
    <t>Cost per batch, $</t>
  </si>
  <si>
    <t>K1</t>
  </si>
  <si>
    <t>1. Alkoxide dissolution</t>
  </si>
  <si>
    <t>aluminum sec-butoxide (sec-BuO)3Al</t>
  </si>
  <si>
    <t>g</t>
  </si>
  <si>
    <t>isopropanol</t>
  </si>
  <si>
    <t>mL</t>
  </si>
  <si>
    <t>g/mL</t>
  </si>
  <si>
    <t>2. TEOS addition</t>
  </si>
  <si>
    <t>TEOS</t>
  </si>
  <si>
    <t>3. Water addition</t>
  </si>
  <si>
    <t>distilled water</t>
  </si>
  <si>
    <t>4. Surfactant dissolution</t>
  </si>
  <si>
    <t>hexadecylamine</t>
  </si>
  <si>
    <t>5. Water addition to surfactant</t>
  </si>
  <si>
    <t>6. Combining solutions + water</t>
  </si>
  <si>
    <t>TOTAL PER BATCH →</t>
  </si>
  <si>
    <t>Price per kg: $1935.18</t>
  </si>
  <si>
    <t>K2</t>
  </si>
  <si>
    <t>aluminum isopropoxide Al(Oi-Pr)3</t>
  </si>
  <si>
    <t>Price per kg: $1892.18</t>
  </si>
  <si>
    <t>K3</t>
  </si>
  <si>
    <t>1. MAS component (recipe share, 100 g basis)</t>
  </si>
  <si>
    <t>MAS (batch share)</t>
  </si>
  <si>
    <t>K4</t>
  </si>
  <si>
    <t>K5</t>
  </si>
  <si>
    <t>K6</t>
  </si>
  <si>
    <t>SUMMARY: cost and normalization to specific surface area (SSA)</t>
  </si>
  <si>
    <t>Total feedstock, $</t>
  </si>
  <si>
    <t>Yield / basis, g</t>
  </si>
  <si>
    <t>Yield, kg</t>
  </si>
  <si>
    <t>13,65 (recalculated for 20% solution)</t>
  </si>
  <si>
    <t>—</t>
  </si>
  <si>
    <t>Source</t>
  </si>
  <si>
    <t>Raw bentonite (Tagan field)</t>
  </si>
  <si>
    <r>
      <t>H</t>
    </r>
    <r>
      <rPr>
        <vertAlign val="subscript"/>
        <sz val="9.5"/>
        <color rgb="FF000000"/>
        <rFont val="Arial"/>
        <family val="2"/>
      </rPr>
      <t>2</t>
    </r>
    <r>
      <rPr>
        <sz val="9.5"/>
        <color rgb="FF000000"/>
        <rFont val="Arial"/>
        <family val="2"/>
      </rPr>
      <t>SO</t>
    </r>
    <r>
      <rPr>
        <vertAlign val="subscript"/>
        <sz val="9.5"/>
        <color rgb="FF000000"/>
        <rFont val="Arial"/>
        <family val="2"/>
      </rPr>
      <t>4</t>
    </r>
    <r>
      <rPr>
        <sz val="9.5"/>
        <color rgb="FF000000"/>
        <rFont val="Arial"/>
        <family val="2"/>
      </rPr>
      <t>, 20% solution</t>
    </r>
  </si>
  <si>
    <r>
      <t>2. Bentonite activation (10 g:150 mL 20% H</t>
    </r>
    <r>
      <rPr>
        <vertAlign val="subscript"/>
        <sz val="9.5"/>
        <color rgb="FF000000"/>
        <rFont val="Arial"/>
        <family val="2"/>
      </rPr>
      <t>2</t>
    </r>
    <r>
      <rPr>
        <sz val="9.5"/>
        <color rgb="FF000000"/>
        <rFont val="Arial"/>
        <family val="2"/>
      </rPr>
      <t>SO</t>
    </r>
    <r>
      <rPr>
        <vertAlign val="subscript"/>
        <sz val="9.5"/>
        <color rgb="FF000000"/>
        <rFont val="Arial"/>
        <family val="2"/>
      </rPr>
      <t>4</t>
    </r>
    <r>
      <rPr>
        <sz val="9.5"/>
        <color rgb="FF000000"/>
        <rFont val="Arial"/>
        <family val="2"/>
      </rPr>
      <t>)</t>
    </r>
  </si>
  <si>
    <t>[51]</t>
  </si>
  <si>
    <t>[52]</t>
  </si>
  <si>
    <t>[53]</t>
  </si>
  <si>
    <t>[54]</t>
  </si>
  <si>
    <t>[55]</t>
  </si>
  <si>
    <t>[56]</t>
  </si>
  <si>
    <t>[57]</t>
  </si>
  <si>
    <t>[58]</t>
  </si>
  <si>
    <t>[59]</t>
  </si>
  <si>
    <t>MAS-2, pure (no bentonite)</t>
  </si>
  <si>
    <t>MAS-1, pure (no bentonite)</t>
  </si>
  <si>
    <t>MAS-2-H-bentonite, 20/80</t>
  </si>
  <si>
    <t>MAS-2-H-bentonite, 35/65</t>
  </si>
  <si>
    <t>MAS-1-H-bentonite, 20/80</t>
  </si>
  <si>
    <t>MAS-1-H-bentonite, 35/65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</si>
</sst>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1"/>
    </font>
    <font>
      <b/>
      <sz val="10.5"/>
      <color rgb="FF1F3864"/>
      <name val="Arial"/>
      <family val="2"/>
    </font>
    <font>
      <b/>
      <sz val="9.5"/>
      <color rgb="FFFFFFFF"/>
      <name val="Arial"/>
      <family val="2"/>
    </font>
    <font>
      <sz val="10"/>
      <color rgb="FF222222"/>
      <name val="Arial"/>
      <family val="2"/>
    </font>
    <font>
      <i/>
      <sz val="9"/>
      <color rgb="FF6B7280"/>
      <name val="Arial"/>
      <family val="2"/>
    </font>
    <font>
      <b/>
      <sz val="15"/>
      <color rgb="FF1F3864"/>
      <name val="Arial"/>
      <family val="2"/>
    </font>
    <font>
      <b/>
      <sz val="9"/>
      <color rgb="FFFFFFFF"/>
      <name val="Arial"/>
      <family val="2"/>
    </font>
    <font>
      <b/>
      <sz val="11"/>
      <color rgb="FF1F3864"/>
      <name val="Arial"/>
      <family val="2"/>
    </font>
    <font>
      <sz val="8"/>
      <color theme="1"/>
      <name val="Calibri"/>
      <family val="2"/>
      <charset val="204"/>
    </font>
    <font>
      <b/>
      <sz val="12"/>
      <color rgb="FFFFFFFF"/>
      <name val="Arial"/>
      <family val="2"/>
    </font>
    <font>
      <i/>
      <sz val="10"/>
      <color rgb="FFD9E2F3"/>
      <name val="Arial"/>
      <family val="2"/>
    </font>
    <font>
      <u/>
      <sz val="9"/>
      <color rgb="FF1155CC"/>
      <name val="Arial"/>
      <family val="2"/>
    </font>
    <font>
      <b/>
      <sz val="9.5"/>
      <color rgb="FF1F3864"/>
      <name val="Arial"/>
      <family val="2"/>
    </font>
    <font>
      <b/>
      <sz val="12.5"/>
      <color rgb="FF1F3864"/>
      <name val="Arial"/>
      <family val="2"/>
    </font>
    <font>
      <sz val="10"/>
      <name val="Arial"/>
      <family val="2"/>
    </font>
    <font>
      <b/>
      <sz val="9.5"/>
      <color theme="0"/>
      <name val="Arial"/>
      <family val="2"/>
      <charset val="204"/>
    </font>
    <font>
      <vertAlign val="subscript"/>
      <sz val="9.5"/>
      <color rgb="FF000000"/>
      <name val="Arial"/>
      <family val="2"/>
    </font>
    <font>
      <sz val="9.5"/>
      <color rgb="FF000000"/>
      <name val="Arial"/>
      <family val="2"/>
    </font>
    <font>
      <sz val="10"/>
      <color theme="0"/>
      <name val="Arial"/>
      <family val="2"/>
      <charset val="204"/>
    </font>
    <font>
      <b/>
      <sz val="10.5"/>
      <color theme="0"/>
      <name val="Arial"/>
      <family val="2"/>
      <charset val="204"/>
    </font>
  </fonts>
  <fills count="10">
    <fill>
      <patternFill patternType="none"/>
    </fill>
    <fill>
      <patternFill patternType="gray125"/>
    </fill>
    <fill>
      <patternFill patternType="solid">
        <fgColor rgb="FF2E5395"/>
        <bgColor rgb="FF1155CC"/>
      </patternFill>
    </fill>
    <fill>
      <patternFill patternType="solid">
        <fgColor rgb="FFF2F5FA"/>
        <bgColor rgb="FFEAF3E9"/>
      </patternFill>
    </fill>
    <fill>
      <patternFill patternType="solid">
        <fgColor rgb="FFFFFFFF"/>
        <bgColor rgb="FFF2F5FA"/>
      </patternFill>
    </fill>
    <fill>
      <patternFill patternType="solid">
        <fgColor rgb="FFD9E2F3"/>
        <bgColor rgb="FFD9EAD3"/>
      </patternFill>
    </fill>
    <fill>
      <patternFill patternType="solid">
        <fgColor rgb="FF1F3864"/>
        <bgColor rgb="FF333333"/>
      </patternFill>
    </fill>
    <fill>
      <patternFill patternType="solid">
        <fgColor rgb="FFD9EAD3"/>
        <bgColor rgb="FFD9E2F3"/>
      </patternFill>
    </fill>
    <fill>
      <patternFill patternType="solid">
        <fgColor rgb="FF2E7D32"/>
        <bgColor rgb="FF008000"/>
      </patternFill>
    </fill>
    <fill>
      <patternFill patternType="solid">
        <fgColor rgb="FFEAF3E9"/>
        <bgColor rgb="FFF2F5FA"/>
      </patternFill>
    </fill>
  </fills>
  <borders count="3">
    <border>
      <left/>
      <right/>
      <top/>
      <bottom/>
      <diagonal/>
    </border>
    <border>
      <left style="thin">
        <color rgb="FFC3CEDE"/>
      </left>
      <right style="thin">
        <color rgb="FFC3CEDE"/>
      </right>
      <top style="thin">
        <color rgb="FFC3CEDE"/>
      </top>
      <bottom style="thin">
        <color rgb="FFC3CEDE"/>
      </bottom>
      <diagonal/>
    </border>
    <border>
      <left style="thin">
        <color rgb="FFC3CEDE"/>
      </left>
      <right/>
      <top style="thin">
        <color rgb="FFC3CEDE"/>
      </top>
      <bottom style="thin">
        <color rgb="FFC3CEDE"/>
      </bottom>
      <diagonal/>
    </border>
  </borders>
  <cellStyleXfs count="1">
    <xf numFmtId="0" fontId="0" fillId="0" borderId="0"/>
  </cellStyleXfs>
  <cellXfs count="33">
    <xf numFmtId="0" fontId="0" fillId="0" borderId="0" xfId="0"/>
    <xf numFmtId="2" fontId="7" fillId="5" borderId="1" xfId="0" applyNumberFormat="1" applyFont="1" applyFill="1" applyBorder="1" applyAlignment="1">
      <alignment horizontal="center" vertical="center" wrapText="1"/>
    </xf>
    <xf numFmtId="2" fontId="14" fillId="0" borderId="0" xfId="0" applyNumberFormat="1" applyFont="1" applyAlignment="1">
      <alignment wrapText="1"/>
    </xf>
    <xf numFmtId="2" fontId="0" fillId="0" borderId="0" xfId="0" applyNumberFormat="1" applyAlignment="1">
      <alignment wrapText="1"/>
    </xf>
    <xf numFmtId="2" fontId="6" fillId="2" borderId="1" xfId="0" applyNumberFormat="1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2" fontId="8" fillId="0" borderId="0" xfId="0" applyNumberFormat="1" applyFont="1" applyAlignment="1">
      <alignment wrapText="1"/>
    </xf>
    <xf numFmtId="2" fontId="9" fillId="6" borderId="1" xfId="0" applyNumberFormat="1" applyFont="1" applyFill="1" applyBorder="1" applyAlignment="1">
      <alignment horizontal="center" vertical="center" wrapText="1"/>
    </xf>
    <xf numFmtId="2" fontId="3" fillId="4" borderId="1" xfId="0" applyNumberFormat="1" applyFont="1" applyFill="1" applyBorder="1" applyAlignment="1">
      <alignment horizontal="right" vertical="center" wrapText="1"/>
    </xf>
    <xf numFmtId="2" fontId="3" fillId="4" borderId="1" xfId="0" applyNumberFormat="1" applyFont="1" applyFill="1" applyBorder="1" applyAlignment="1">
      <alignment horizontal="left" vertical="center" wrapText="1"/>
    </xf>
    <xf numFmtId="2" fontId="11" fillId="4" borderId="1" xfId="0" applyNumberFormat="1" applyFont="1" applyFill="1" applyBorder="1" applyAlignment="1">
      <alignment horizontal="left" vertical="center" wrapText="1"/>
    </xf>
    <xf numFmtId="2" fontId="3" fillId="3" borderId="1" xfId="0" applyNumberFormat="1" applyFont="1" applyFill="1" applyBorder="1" applyAlignment="1">
      <alignment horizontal="right" vertical="center" wrapText="1"/>
    </xf>
    <xf numFmtId="2" fontId="3" fillId="3" borderId="1" xfId="0" applyNumberFormat="1" applyFont="1" applyFill="1" applyBorder="1" applyAlignment="1">
      <alignment horizontal="left" vertical="center" wrapText="1"/>
    </xf>
    <xf numFmtId="2" fontId="11" fillId="3" borderId="1" xfId="0" applyNumberFormat="1" applyFont="1" applyFill="1" applyBorder="1" applyAlignment="1">
      <alignment horizontal="left" vertical="center" wrapText="1"/>
    </xf>
    <xf numFmtId="2" fontId="1" fillId="7" borderId="1" xfId="0" applyNumberFormat="1" applyFont="1" applyFill="1" applyBorder="1" applyAlignment="1">
      <alignment horizontal="right" vertical="center" wrapText="1"/>
    </xf>
    <xf numFmtId="2" fontId="12" fillId="7" borderId="1" xfId="0" applyNumberFormat="1" applyFont="1" applyFill="1" applyBorder="1" applyAlignment="1">
      <alignment horizontal="left" vertical="center" wrapText="1"/>
    </xf>
    <xf numFmtId="2" fontId="14" fillId="0" borderId="0" xfId="0" applyNumberFormat="1" applyFont="1" applyAlignment="1">
      <alignment horizontal="center" vertical="center" wrapText="1"/>
    </xf>
    <xf numFmtId="2" fontId="4" fillId="0" borderId="0" xfId="0" applyNumberFormat="1" applyFont="1" applyAlignment="1">
      <alignment horizontal="left" vertical="center" wrapText="1"/>
    </xf>
    <xf numFmtId="0" fontId="2" fillId="8" borderId="1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right" vertical="center" wrapText="1"/>
    </xf>
    <xf numFmtId="0" fontId="3" fillId="4" borderId="1" xfId="0" applyFont="1" applyFill="1" applyBorder="1" applyAlignment="1">
      <alignment horizontal="right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2" fontId="3" fillId="4" borderId="1" xfId="0" applyNumberFormat="1" applyFont="1" applyFill="1" applyBorder="1" applyAlignment="1">
      <alignment horizontal="center" vertical="center" wrapText="1"/>
    </xf>
    <xf numFmtId="0" fontId="2" fillId="8" borderId="2" xfId="0" applyFont="1" applyFill="1" applyBorder="1" applyAlignment="1">
      <alignment horizontal="center" vertical="center" wrapText="1"/>
    </xf>
    <xf numFmtId="2" fontId="1" fillId="9" borderId="2" xfId="0" applyNumberFormat="1" applyFont="1" applyFill="1" applyBorder="1" applyAlignment="1">
      <alignment horizontal="right" vertical="center" wrapText="1"/>
    </xf>
    <xf numFmtId="0" fontId="15" fillId="0" borderId="0" xfId="0" applyFont="1" applyAlignment="1">
      <alignment horizontal="center" vertical="center" wrapText="1"/>
    </xf>
    <xf numFmtId="2" fontId="18" fillId="0" borderId="0" xfId="0" applyNumberFormat="1" applyFont="1" applyAlignment="1">
      <alignment horizontal="right" vertical="center" wrapText="1"/>
    </xf>
    <xf numFmtId="0" fontId="19" fillId="0" borderId="0" xfId="0" applyFont="1" applyAlignment="1">
      <alignment horizontal="right" vertical="center" wrapText="1"/>
    </xf>
    <xf numFmtId="2" fontId="1" fillId="7" borderId="1" xfId="0" applyNumberFormat="1" applyFont="1" applyFill="1" applyBorder="1" applyAlignment="1">
      <alignment horizontal="right" vertical="center" wrapText="1"/>
    </xf>
    <xf numFmtId="2" fontId="10" fillId="6" borderId="1" xfId="0" applyNumberFormat="1" applyFont="1" applyFill="1" applyBorder="1" applyAlignment="1">
      <alignment horizontal="left" vertical="center" wrapText="1"/>
    </xf>
    <xf numFmtId="2" fontId="13" fillId="0" borderId="0" xfId="0" applyNumberFormat="1" applyFont="1" applyAlignment="1">
      <alignment horizontal="left" vertical="center" wrapText="1"/>
    </xf>
    <xf numFmtId="2" fontId="5" fillId="0" borderId="0" xfId="0" applyNumberFormat="1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EAF3E9"/>
      <rgbColor rgb="FFF2F5FA"/>
      <rgbColor rgb="FF660066"/>
      <rgbColor rgb="FFFF8080"/>
      <rgbColor rgb="FF1155CC"/>
      <rgbColor rgb="FFC3CED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D9E2F3"/>
      <rgbColor rgb="FFD9EAD3"/>
      <rgbColor rgb="FFFFF2A8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B7280"/>
      <rgbColor rgb="FF969696"/>
      <rgbColor rgb="FF1F3864"/>
      <rgbColor rgb="FF2E7D32"/>
      <rgbColor rgb="FF003300"/>
      <rgbColor rgb="FF222222"/>
      <rgbColor rgb="FF9C5700"/>
      <rgbColor rgb="FF993366"/>
      <rgbColor rgb="FF2E5395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52"/>
  <sheetViews>
    <sheetView showGridLines="0" tabSelected="1" zoomScale="57" zoomScaleNormal="58" workbookViewId="0">
      <pane ySplit="3" topLeftCell="A4" activePane="bottomLeft" state="frozen"/>
      <selection pane="bottomLeft" activeCell="T35" sqref="T35"/>
    </sheetView>
  </sheetViews>
  <sheetFormatPr baseColWidth="10" defaultColWidth="8.6640625" defaultRowHeight="15" x14ac:dyDescent="0.2"/>
  <cols>
    <col min="1" max="1" width="8" style="3" customWidth="1"/>
    <col min="2" max="2" width="32" style="3" customWidth="1"/>
    <col min="3" max="3" width="19.83203125" style="3" customWidth="1"/>
    <col min="4" max="4" width="11.83203125" style="3" bestFit="1" customWidth="1"/>
    <col min="5" max="5" width="13" style="3" customWidth="1"/>
    <col min="6" max="6" width="11" style="3" customWidth="1"/>
    <col min="7" max="7" width="9.1640625" style="3" customWidth="1"/>
    <col min="8" max="8" width="9.33203125" style="3" bestFit="1" customWidth="1"/>
    <col min="9" max="9" width="10" style="3" customWidth="1"/>
    <col min="10" max="10" width="17.83203125" style="3" customWidth="1"/>
    <col min="11" max="11" width="11" style="3" customWidth="1"/>
    <col min="12" max="12" width="13" style="3" customWidth="1"/>
    <col min="13" max="13" width="17.5" style="3" customWidth="1"/>
    <col min="14" max="16384" width="8.6640625" style="3"/>
  </cols>
  <sheetData>
    <row r="1" spans="1:13" ht="16.5" customHeight="1" x14ac:dyDescent="0.2">
      <c r="A1" s="32" t="s">
        <v>2</v>
      </c>
      <c r="B1" s="32"/>
      <c r="C1" s="32"/>
      <c r="D1" s="32"/>
      <c r="E1" s="32"/>
      <c r="F1" s="32"/>
      <c r="J1" s="4" t="s">
        <v>3</v>
      </c>
      <c r="K1" s="1">
        <v>1.1499999999999999</v>
      </c>
      <c r="L1" s="3" t="s">
        <v>50</v>
      </c>
    </row>
    <row r="2" spans="1:13" ht="15" customHeight="1" x14ac:dyDescent="0.2">
      <c r="A2" s="32"/>
      <c r="B2" s="32"/>
      <c r="C2" s="32"/>
      <c r="D2" s="32"/>
      <c r="E2" s="32"/>
      <c r="F2" s="32"/>
      <c r="J2" s="4" t="s">
        <v>4</v>
      </c>
      <c r="K2" s="1">
        <v>475</v>
      </c>
      <c r="L2" s="3" t="s">
        <v>51</v>
      </c>
    </row>
    <row r="3" spans="1:13" s="6" customFormat="1" ht="42" customHeight="1" x14ac:dyDescent="0.15">
      <c r="A3" s="5" t="s">
        <v>5</v>
      </c>
      <c r="B3" s="5" t="s">
        <v>6</v>
      </c>
      <c r="C3" s="5" t="s">
        <v>0</v>
      </c>
      <c r="D3" s="5" t="s">
        <v>7</v>
      </c>
      <c r="E3" s="5" t="s">
        <v>8</v>
      </c>
      <c r="F3" s="5" t="s">
        <v>9</v>
      </c>
      <c r="G3" s="5" t="s">
        <v>8</v>
      </c>
      <c r="H3" s="5" t="s">
        <v>10</v>
      </c>
      <c r="I3" s="5" t="s">
        <v>11</v>
      </c>
      <c r="J3" s="5" t="s">
        <v>12</v>
      </c>
      <c r="K3" s="5" t="s">
        <v>1</v>
      </c>
      <c r="L3" s="5" t="s">
        <v>13</v>
      </c>
      <c r="M3" s="5" t="s">
        <v>46</v>
      </c>
    </row>
    <row r="4" spans="1:13" ht="21.75" customHeight="1" x14ac:dyDescent="0.2">
      <c r="A4" s="7" t="s">
        <v>14</v>
      </c>
      <c r="B4" s="30" t="s">
        <v>59</v>
      </c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</row>
    <row r="5" spans="1:13" ht="28" x14ac:dyDescent="0.2">
      <c r="A5" s="8"/>
      <c r="B5" s="9" t="s">
        <v>15</v>
      </c>
      <c r="C5" s="9" t="s">
        <v>16</v>
      </c>
      <c r="D5" s="8">
        <v>2.46</v>
      </c>
      <c r="E5" s="8" t="s">
        <v>17</v>
      </c>
      <c r="F5" s="23" t="s">
        <v>45</v>
      </c>
      <c r="G5" s="23" t="s">
        <v>45</v>
      </c>
      <c r="H5" s="8">
        <v>2.46</v>
      </c>
      <c r="I5" s="8">
        <f t="shared" ref="I5:I12" si="0">H5/1000</f>
        <v>2.4599999999999999E-3</v>
      </c>
      <c r="J5" s="8">
        <v>208</v>
      </c>
      <c r="K5" s="8">
        <f t="shared" ref="K5:K12" si="1">J5*1.15</f>
        <v>239.2</v>
      </c>
      <c r="L5" s="8">
        <f t="shared" ref="L5:L12" si="2">I5*K5</f>
        <v>0.58843199999999996</v>
      </c>
      <c r="M5" s="10" t="s">
        <v>52</v>
      </c>
    </row>
    <row r="6" spans="1:13" ht="15.75" customHeight="1" x14ac:dyDescent="0.2">
      <c r="A6" s="11"/>
      <c r="B6" s="12" t="s">
        <v>15</v>
      </c>
      <c r="C6" s="12" t="s">
        <v>18</v>
      </c>
      <c r="D6" s="11">
        <v>35</v>
      </c>
      <c r="E6" s="11" t="s">
        <v>19</v>
      </c>
      <c r="F6" s="11">
        <v>0.78500000000000003</v>
      </c>
      <c r="G6" s="11" t="s">
        <v>20</v>
      </c>
      <c r="H6" s="11">
        <f>D6*F6</f>
        <v>27.475000000000001</v>
      </c>
      <c r="I6" s="11">
        <f t="shared" si="0"/>
        <v>2.7475000000000003E-2</v>
      </c>
      <c r="J6" s="11">
        <v>85.35</v>
      </c>
      <c r="K6" s="11">
        <f t="shared" si="1"/>
        <v>98.152499999999989</v>
      </c>
      <c r="L6" s="11">
        <f t="shared" si="2"/>
        <v>2.6967399374999999</v>
      </c>
      <c r="M6" s="13" t="s">
        <v>53</v>
      </c>
    </row>
    <row r="7" spans="1:13" ht="15.75" customHeight="1" x14ac:dyDescent="0.2">
      <c r="A7" s="8"/>
      <c r="B7" s="9" t="s">
        <v>21</v>
      </c>
      <c r="C7" s="9" t="s">
        <v>22</v>
      </c>
      <c r="D7" s="8">
        <v>22.33</v>
      </c>
      <c r="E7" s="8" t="s">
        <v>19</v>
      </c>
      <c r="F7" s="8">
        <v>0.94</v>
      </c>
      <c r="G7" s="8" t="s">
        <v>20</v>
      </c>
      <c r="H7" s="8">
        <f>22.33*0.94</f>
        <v>20.990199999999998</v>
      </c>
      <c r="I7" s="8">
        <f t="shared" si="0"/>
        <v>2.0990199999999997E-2</v>
      </c>
      <c r="J7" s="8">
        <v>96.38</v>
      </c>
      <c r="K7" s="8">
        <f t="shared" si="1"/>
        <v>110.83699999999999</v>
      </c>
      <c r="L7" s="8">
        <f t="shared" si="2"/>
        <v>2.3264907973999995</v>
      </c>
      <c r="M7" s="10" t="s">
        <v>54</v>
      </c>
    </row>
    <row r="8" spans="1:13" ht="15.75" customHeight="1" x14ac:dyDescent="0.2">
      <c r="A8" s="11"/>
      <c r="B8" s="12" t="s">
        <v>23</v>
      </c>
      <c r="C8" s="12" t="s">
        <v>24</v>
      </c>
      <c r="D8" s="11">
        <v>40</v>
      </c>
      <c r="E8" s="11" t="s">
        <v>19</v>
      </c>
      <c r="F8" s="11">
        <v>1</v>
      </c>
      <c r="G8" s="11" t="s">
        <v>20</v>
      </c>
      <c r="H8" s="11">
        <v>40</v>
      </c>
      <c r="I8" s="11">
        <f t="shared" si="0"/>
        <v>0.04</v>
      </c>
      <c r="J8" s="11">
        <v>0</v>
      </c>
      <c r="K8" s="11">
        <f t="shared" si="1"/>
        <v>0</v>
      </c>
      <c r="L8" s="11">
        <f t="shared" si="2"/>
        <v>0</v>
      </c>
      <c r="M8" s="13"/>
    </row>
    <row r="9" spans="1:13" ht="15.75" customHeight="1" x14ac:dyDescent="0.2">
      <c r="A9" s="8"/>
      <c r="B9" s="9" t="s">
        <v>25</v>
      </c>
      <c r="C9" s="9" t="s">
        <v>26</v>
      </c>
      <c r="D9" s="8">
        <v>6.03</v>
      </c>
      <c r="E9" s="8" t="s">
        <v>17</v>
      </c>
      <c r="F9" s="23" t="s">
        <v>45</v>
      </c>
      <c r="G9" s="23" t="s">
        <v>45</v>
      </c>
      <c r="H9" s="8">
        <v>6.03</v>
      </c>
      <c r="I9" s="8">
        <f t="shared" si="0"/>
        <v>6.0300000000000006E-3</v>
      </c>
      <c r="J9" s="8">
        <f>78.9*2</f>
        <v>157.80000000000001</v>
      </c>
      <c r="K9" s="8">
        <f t="shared" si="1"/>
        <v>181.47</v>
      </c>
      <c r="L9" s="8">
        <f t="shared" si="2"/>
        <v>1.0942641000000002</v>
      </c>
      <c r="M9" s="10" t="s">
        <v>55</v>
      </c>
    </row>
    <row r="10" spans="1:13" ht="15.75" customHeight="1" x14ac:dyDescent="0.2">
      <c r="A10" s="11"/>
      <c r="B10" s="12" t="s">
        <v>25</v>
      </c>
      <c r="C10" s="12" t="s">
        <v>18</v>
      </c>
      <c r="D10" s="11">
        <v>28.5</v>
      </c>
      <c r="E10" s="11" t="s">
        <v>19</v>
      </c>
      <c r="F10" s="11">
        <v>0.78500000000000003</v>
      </c>
      <c r="G10" s="11" t="s">
        <v>20</v>
      </c>
      <c r="H10" s="11">
        <f>D10*F10</f>
        <v>22.372500000000002</v>
      </c>
      <c r="I10" s="11">
        <f t="shared" si="0"/>
        <v>2.2372500000000003E-2</v>
      </c>
      <c r="J10" s="11">
        <v>85.35</v>
      </c>
      <c r="K10" s="11">
        <f t="shared" si="1"/>
        <v>98.152499999999989</v>
      </c>
      <c r="L10" s="11">
        <f t="shared" si="2"/>
        <v>2.1959168062500001</v>
      </c>
      <c r="M10" s="13"/>
    </row>
    <row r="11" spans="1:13" ht="15.75" customHeight="1" x14ac:dyDescent="0.2">
      <c r="A11" s="8"/>
      <c r="B11" s="9" t="s">
        <v>27</v>
      </c>
      <c r="C11" s="9" t="s">
        <v>24</v>
      </c>
      <c r="D11" s="8">
        <v>100</v>
      </c>
      <c r="E11" s="8" t="s">
        <v>19</v>
      </c>
      <c r="F11" s="8">
        <v>1</v>
      </c>
      <c r="G11" s="8" t="s">
        <v>20</v>
      </c>
      <c r="H11" s="8">
        <v>100</v>
      </c>
      <c r="I11" s="8">
        <f t="shared" si="0"/>
        <v>0.1</v>
      </c>
      <c r="J11" s="8">
        <v>0</v>
      </c>
      <c r="K11" s="8">
        <f t="shared" si="1"/>
        <v>0</v>
      </c>
      <c r="L11" s="8">
        <f t="shared" si="2"/>
        <v>0</v>
      </c>
      <c r="M11" s="10"/>
    </row>
    <row r="12" spans="1:13" ht="15.75" customHeight="1" x14ac:dyDescent="0.2">
      <c r="A12" s="11"/>
      <c r="B12" s="12" t="s">
        <v>28</v>
      </c>
      <c r="C12" s="12" t="s">
        <v>24</v>
      </c>
      <c r="D12" s="11">
        <v>40</v>
      </c>
      <c r="E12" s="11" t="s">
        <v>19</v>
      </c>
      <c r="F12" s="11">
        <v>1</v>
      </c>
      <c r="G12" s="11" t="s">
        <v>20</v>
      </c>
      <c r="H12" s="11">
        <v>40</v>
      </c>
      <c r="I12" s="11">
        <f t="shared" si="0"/>
        <v>0.04</v>
      </c>
      <c r="J12" s="11">
        <v>0</v>
      </c>
      <c r="K12" s="11">
        <f t="shared" si="1"/>
        <v>0</v>
      </c>
      <c r="L12" s="11">
        <f t="shared" si="2"/>
        <v>0</v>
      </c>
      <c r="M12" s="13"/>
    </row>
    <row r="13" spans="1:13" ht="28" x14ac:dyDescent="0.2">
      <c r="A13" s="29" t="s">
        <v>29</v>
      </c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14">
        <f>SUM(L5:L12)</f>
        <v>8.9018436411500002</v>
      </c>
      <c r="M13" s="15" t="s">
        <v>30</v>
      </c>
    </row>
    <row r="14" spans="1:13" ht="21.75" customHeight="1" x14ac:dyDescent="0.2">
      <c r="A14" s="7" t="s">
        <v>31</v>
      </c>
      <c r="B14" s="30" t="s">
        <v>60</v>
      </c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</row>
    <row r="15" spans="1:13" ht="28" x14ac:dyDescent="0.2">
      <c r="A15" s="8"/>
      <c r="B15" s="9" t="s">
        <v>15</v>
      </c>
      <c r="C15" s="9" t="s">
        <v>32</v>
      </c>
      <c r="D15" s="8">
        <v>2.46</v>
      </c>
      <c r="E15" s="8" t="s">
        <v>17</v>
      </c>
      <c r="F15" s="23" t="s">
        <v>45</v>
      </c>
      <c r="G15" s="23" t="s">
        <v>45</v>
      </c>
      <c r="H15" s="8">
        <v>2.46</v>
      </c>
      <c r="I15" s="8">
        <f t="shared" ref="I15:I22" si="3">IFERROR(H15/1000,"")</f>
        <v>2.4599999999999999E-3</v>
      </c>
      <c r="J15" s="8">
        <v>77.3</v>
      </c>
      <c r="K15" s="8">
        <f t="shared" ref="K15:K21" si="4">J15*1.15</f>
        <v>88.894999999999996</v>
      </c>
      <c r="L15" s="8">
        <f t="shared" ref="L15:L22" si="5">IFERROR(I15*K15,"")</f>
        <v>0.21868169999999998</v>
      </c>
      <c r="M15" s="10" t="s">
        <v>56</v>
      </c>
    </row>
    <row r="16" spans="1:13" ht="15.75" customHeight="1" x14ac:dyDescent="0.2">
      <c r="A16" s="11"/>
      <c r="B16" s="12" t="s">
        <v>15</v>
      </c>
      <c r="C16" s="12" t="s">
        <v>18</v>
      </c>
      <c r="D16" s="11">
        <v>35</v>
      </c>
      <c r="E16" s="11" t="s">
        <v>19</v>
      </c>
      <c r="F16" s="11">
        <v>0.78500000000000003</v>
      </c>
      <c r="G16" s="11" t="s">
        <v>20</v>
      </c>
      <c r="H16" s="11">
        <f>D16*F16</f>
        <v>27.475000000000001</v>
      </c>
      <c r="I16" s="11">
        <f t="shared" si="3"/>
        <v>2.7475000000000003E-2</v>
      </c>
      <c r="J16" s="11">
        <v>85.35</v>
      </c>
      <c r="K16" s="11">
        <f t="shared" si="4"/>
        <v>98.152499999999989</v>
      </c>
      <c r="L16" s="11">
        <f t="shared" si="5"/>
        <v>2.6967399374999999</v>
      </c>
      <c r="M16" s="13"/>
    </row>
    <row r="17" spans="1:13" ht="15.75" customHeight="1" x14ac:dyDescent="0.2">
      <c r="A17" s="8"/>
      <c r="B17" s="9" t="s">
        <v>21</v>
      </c>
      <c r="C17" s="9" t="s">
        <v>22</v>
      </c>
      <c r="D17" s="8">
        <v>22.33</v>
      </c>
      <c r="E17" s="8" t="s">
        <v>19</v>
      </c>
      <c r="F17" s="8">
        <v>0.94</v>
      </c>
      <c r="G17" s="8" t="s">
        <v>20</v>
      </c>
      <c r="H17" s="8">
        <v>20.834</v>
      </c>
      <c r="I17" s="8">
        <f t="shared" si="3"/>
        <v>2.0833999999999998E-2</v>
      </c>
      <c r="J17" s="8">
        <v>96.38</v>
      </c>
      <c r="K17" s="8">
        <f t="shared" si="4"/>
        <v>110.83699999999999</v>
      </c>
      <c r="L17" s="8">
        <f t="shared" si="5"/>
        <v>2.3091780579999996</v>
      </c>
      <c r="M17" s="10"/>
    </row>
    <row r="18" spans="1:13" ht="15.75" customHeight="1" x14ac:dyDescent="0.2">
      <c r="A18" s="11"/>
      <c r="B18" s="12" t="s">
        <v>23</v>
      </c>
      <c r="C18" s="12" t="s">
        <v>24</v>
      </c>
      <c r="D18" s="11">
        <v>40</v>
      </c>
      <c r="E18" s="11" t="s">
        <v>19</v>
      </c>
      <c r="F18" s="11">
        <v>1</v>
      </c>
      <c r="G18" s="11" t="s">
        <v>20</v>
      </c>
      <c r="H18" s="11">
        <v>40</v>
      </c>
      <c r="I18" s="11">
        <f t="shared" si="3"/>
        <v>0.04</v>
      </c>
      <c r="J18" s="11">
        <v>0</v>
      </c>
      <c r="K18" s="11">
        <v>0</v>
      </c>
      <c r="L18" s="11">
        <f t="shared" si="5"/>
        <v>0</v>
      </c>
      <c r="M18" s="13"/>
    </row>
    <row r="19" spans="1:13" ht="15.75" customHeight="1" x14ac:dyDescent="0.2">
      <c r="A19" s="8"/>
      <c r="B19" s="9" t="s">
        <v>25</v>
      </c>
      <c r="C19" s="9" t="s">
        <v>26</v>
      </c>
      <c r="D19" s="8">
        <v>6.03</v>
      </c>
      <c r="E19" s="8" t="s">
        <v>17</v>
      </c>
      <c r="F19" s="23" t="s">
        <v>45</v>
      </c>
      <c r="G19" s="23" t="s">
        <v>45</v>
      </c>
      <c r="H19" s="8">
        <v>6.03</v>
      </c>
      <c r="I19" s="8">
        <f t="shared" si="3"/>
        <v>6.0300000000000006E-3</v>
      </c>
      <c r="J19" s="8">
        <f>78.9*2</f>
        <v>157.80000000000001</v>
      </c>
      <c r="K19" s="8">
        <f t="shared" si="4"/>
        <v>181.47</v>
      </c>
      <c r="L19" s="8">
        <f t="shared" si="5"/>
        <v>1.0942641000000002</v>
      </c>
      <c r="M19" s="10"/>
    </row>
    <row r="20" spans="1:13" ht="15.75" customHeight="1" x14ac:dyDescent="0.2">
      <c r="A20" s="11"/>
      <c r="B20" s="12" t="s">
        <v>25</v>
      </c>
      <c r="C20" s="12" t="s">
        <v>18</v>
      </c>
      <c r="D20" s="11">
        <v>28.5</v>
      </c>
      <c r="E20" s="11" t="s">
        <v>19</v>
      </c>
      <c r="F20" s="11">
        <v>0.78500000000000003</v>
      </c>
      <c r="G20" s="11" t="s">
        <v>20</v>
      </c>
      <c r="H20" s="11">
        <v>22.373000000000001</v>
      </c>
      <c r="I20" s="11">
        <f t="shared" si="3"/>
        <v>2.2373000000000001E-2</v>
      </c>
      <c r="J20" s="11">
        <v>85.35</v>
      </c>
      <c r="K20" s="11">
        <f t="shared" si="4"/>
        <v>98.152499999999989</v>
      </c>
      <c r="L20" s="11">
        <f t="shared" si="5"/>
        <v>2.1959658824999999</v>
      </c>
      <c r="M20" s="13"/>
    </row>
    <row r="21" spans="1:13" ht="15.75" customHeight="1" x14ac:dyDescent="0.2">
      <c r="A21" s="8"/>
      <c r="B21" s="9" t="s">
        <v>27</v>
      </c>
      <c r="C21" s="9" t="s">
        <v>24</v>
      </c>
      <c r="D21" s="8">
        <v>100</v>
      </c>
      <c r="E21" s="8" t="s">
        <v>19</v>
      </c>
      <c r="F21" s="8">
        <v>1</v>
      </c>
      <c r="G21" s="8" t="s">
        <v>20</v>
      </c>
      <c r="H21" s="8">
        <v>100</v>
      </c>
      <c r="I21" s="8">
        <f t="shared" si="3"/>
        <v>0.1</v>
      </c>
      <c r="J21" s="8">
        <v>0</v>
      </c>
      <c r="K21" s="8">
        <f t="shared" si="4"/>
        <v>0</v>
      </c>
      <c r="L21" s="8">
        <f t="shared" si="5"/>
        <v>0</v>
      </c>
      <c r="M21" s="10"/>
    </row>
    <row r="22" spans="1:13" ht="15.75" customHeight="1" x14ac:dyDescent="0.2">
      <c r="A22" s="11"/>
      <c r="B22" s="12" t="s">
        <v>28</v>
      </c>
      <c r="C22" s="12" t="s">
        <v>24</v>
      </c>
      <c r="D22" s="11">
        <v>40</v>
      </c>
      <c r="E22" s="11" t="s">
        <v>19</v>
      </c>
      <c r="F22" s="11">
        <v>1</v>
      </c>
      <c r="G22" s="11" t="s">
        <v>20</v>
      </c>
      <c r="H22" s="11">
        <v>40</v>
      </c>
      <c r="I22" s="11">
        <f t="shared" si="3"/>
        <v>0.04</v>
      </c>
      <c r="J22" s="11">
        <v>0</v>
      </c>
      <c r="K22" s="11">
        <v>0</v>
      </c>
      <c r="L22" s="11">
        <f t="shared" si="5"/>
        <v>0</v>
      </c>
      <c r="M22" s="13"/>
    </row>
    <row r="23" spans="1:13" ht="28" x14ac:dyDescent="0.2">
      <c r="A23" s="29" t="s">
        <v>29</v>
      </c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14">
        <f>SUM(L15:L22)</f>
        <v>8.5148296779999999</v>
      </c>
      <c r="M23" s="15" t="s">
        <v>33</v>
      </c>
    </row>
    <row r="24" spans="1:13" ht="21.75" customHeight="1" x14ac:dyDescent="0.2">
      <c r="A24" s="7" t="s">
        <v>34</v>
      </c>
      <c r="B24" s="30" t="s">
        <v>61</v>
      </c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</row>
    <row r="25" spans="1:13" ht="28" x14ac:dyDescent="0.2">
      <c r="A25" s="8"/>
      <c r="B25" s="9" t="s">
        <v>35</v>
      </c>
      <c r="C25" s="9" t="s">
        <v>36</v>
      </c>
      <c r="D25" s="8">
        <v>20</v>
      </c>
      <c r="E25" s="8" t="s">
        <v>17</v>
      </c>
      <c r="F25" s="23" t="s">
        <v>45</v>
      </c>
      <c r="G25" s="23" t="s">
        <v>45</v>
      </c>
      <c r="H25" s="8">
        <v>20</v>
      </c>
      <c r="I25" s="8">
        <f>H25/1000</f>
        <v>0.02</v>
      </c>
      <c r="J25" s="23" t="s">
        <v>45</v>
      </c>
      <c r="K25" s="8">
        <v>1935.18</v>
      </c>
      <c r="L25" s="8">
        <f>I25*K25</f>
        <v>38.703600000000002</v>
      </c>
      <c r="M25" s="10"/>
    </row>
    <row r="26" spans="1:13" ht="30" x14ac:dyDescent="0.2">
      <c r="A26" s="11"/>
      <c r="B26" s="12" t="s">
        <v>49</v>
      </c>
      <c r="C26" s="12" t="s">
        <v>47</v>
      </c>
      <c r="D26" s="11">
        <v>80</v>
      </c>
      <c r="E26" s="11" t="s">
        <v>17</v>
      </c>
      <c r="F26" s="22" t="s">
        <v>45</v>
      </c>
      <c r="G26" s="22" t="s">
        <v>45</v>
      </c>
      <c r="H26" s="11">
        <v>80</v>
      </c>
      <c r="I26" s="11">
        <f>H26/1000</f>
        <v>0.08</v>
      </c>
      <c r="J26" s="22" t="s">
        <v>45</v>
      </c>
      <c r="K26" s="11">
        <v>0.11799999999999999</v>
      </c>
      <c r="L26" s="11">
        <f>I26*K26</f>
        <v>9.4400000000000005E-3</v>
      </c>
      <c r="M26" s="13" t="s">
        <v>57</v>
      </c>
    </row>
    <row r="27" spans="1:13" ht="30" x14ac:dyDescent="0.2">
      <c r="A27" s="8"/>
      <c r="B27" s="9" t="s">
        <v>49</v>
      </c>
      <c r="C27" s="9" t="s">
        <v>48</v>
      </c>
      <c r="D27" s="8">
        <v>1200</v>
      </c>
      <c r="E27" s="8" t="s">
        <v>19</v>
      </c>
      <c r="F27" s="8">
        <v>1.1399999999999999</v>
      </c>
      <c r="G27" s="8" t="s">
        <v>20</v>
      </c>
      <c r="H27" s="8">
        <f>D27*F27</f>
        <v>1367.9999999999998</v>
      </c>
      <c r="I27" s="8">
        <f>H27/1000</f>
        <v>1.3679999999999999</v>
      </c>
      <c r="J27" s="8" t="s">
        <v>44</v>
      </c>
      <c r="K27" s="8">
        <f>13.65*1.15</f>
        <v>15.6975</v>
      </c>
      <c r="L27" s="8">
        <f>I27*K27</f>
        <v>21.474179999999997</v>
      </c>
      <c r="M27" s="10" t="s">
        <v>58</v>
      </c>
    </row>
    <row r="28" spans="1:13" ht="15.75" customHeight="1" x14ac:dyDescent="0.2">
      <c r="A28" s="29" t="s">
        <v>29</v>
      </c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14">
        <f>SUM(L25:L27)</f>
        <v>60.187219999999996</v>
      </c>
      <c r="M28" s="15"/>
    </row>
    <row r="29" spans="1:13" ht="21.75" customHeight="1" x14ac:dyDescent="0.2">
      <c r="A29" s="7" t="s">
        <v>37</v>
      </c>
      <c r="B29" s="30" t="s">
        <v>62</v>
      </c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</row>
    <row r="30" spans="1:13" ht="28" x14ac:dyDescent="0.2">
      <c r="A30" s="8"/>
      <c r="B30" s="9" t="s">
        <v>35</v>
      </c>
      <c r="C30" s="9" t="s">
        <v>36</v>
      </c>
      <c r="D30" s="8">
        <v>35</v>
      </c>
      <c r="E30" s="8" t="s">
        <v>17</v>
      </c>
      <c r="F30" s="23" t="s">
        <v>45</v>
      </c>
      <c r="G30" s="23" t="s">
        <v>45</v>
      </c>
      <c r="H30" s="8">
        <v>35</v>
      </c>
      <c r="I30" s="8">
        <f>H30/1000</f>
        <v>3.5000000000000003E-2</v>
      </c>
      <c r="J30" s="23" t="s">
        <v>45</v>
      </c>
      <c r="K30" s="8">
        <v>1935.18</v>
      </c>
      <c r="L30" s="8">
        <f>IFERROR(I30*K30,"")</f>
        <v>67.731300000000005</v>
      </c>
      <c r="M30" s="10"/>
    </row>
    <row r="31" spans="1:13" ht="30" x14ac:dyDescent="0.2">
      <c r="A31" s="11"/>
      <c r="B31" s="12" t="s">
        <v>49</v>
      </c>
      <c r="C31" s="12" t="s">
        <v>47</v>
      </c>
      <c r="D31" s="11">
        <v>65</v>
      </c>
      <c r="E31" s="11" t="s">
        <v>17</v>
      </c>
      <c r="F31" s="22" t="s">
        <v>45</v>
      </c>
      <c r="G31" s="22" t="s">
        <v>45</v>
      </c>
      <c r="H31" s="11">
        <v>65</v>
      </c>
      <c r="I31" s="11">
        <f>H31/1000</f>
        <v>6.5000000000000002E-2</v>
      </c>
      <c r="J31" s="22" t="s">
        <v>45</v>
      </c>
      <c r="K31" s="11">
        <v>0.11799999999999999</v>
      </c>
      <c r="L31" s="11">
        <f>IFERROR(I31*K31,"")</f>
        <v>7.6699999999999997E-3</v>
      </c>
      <c r="M31" s="13"/>
    </row>
    <row r="32" spans="1:13" ht="30" x14ac:dyDescent="0.2">
      <c r="A32" s="8"/>
      <c r="B32" s="9" t="s">
        <v>49</v>
      </c>
      <c r="C32" s="9" t="s">
        <v>48</v>
      </c>
      <c r="D32" s="8">
        <v>975</v>
      </c>
      <c r="E32" s="8" t="s">
        <v>19</v>
      </c>
      <c r="F32" s="8">
        <v>1.1399999999999999</v>
      </c>
      <c r="G32" s="8" t="s">
        <v>20</v>
      </c>
      <c r="H32" s="8">
        <f>D32*F32</f>
        <v>1111.5</v>
      </c>
      <c r="I32" s="8">
        <f>H32/1000</f>
        <v>1.1114999999999999</v>
      </c>
      <c r="J32" s="8" t="s">
        <v>44</v>
      </c>
      <c r="K32" s="8">
        <f>13.65*1.15</f>
        <v>15.6975</v>
      </c>
      <c r="L32" s="8">
        <f>I32*K32</f>
        <v>17.447771249999999</v>
      </c>
      <c r="M32" s="10"/>
    </row>
    <row r="33" spans="1:13" ht="15.75" customHeight="1" x14ac:dyDescent="0.2">
      <c r="A33" s="29" t="s">
        <v>29</v>
      </c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14">
        <f>SUM(L30:L32)</f>
        <v>85.186741250000011</v>
      </c>
      <c r="M33" s="15"/>
    </row>
    <row r="34" spans="1:13" ht="21.75" customHeight="1" x14ac:dyDescent="0.2">
      <c r="A34" s="7" t="s">
        <v>38</v>
      </c>
      <c r="B34" s="30" t="s">
        <v>63</v>
      </c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</row>
    <row r="35" spans="1:13" ht="28" x14ac:dyDescent="0.2">
      <c r="A35" s="8"/>
      <c r="B35" s="9" t="s">
        <v>35</v>
      </c>
      <c r="C35" s="9" t="s">
        <v>36</v>
      </c>
      <c r="D35" s="8">
        <v>20</v>
      </c>
      <c r="E35" s="8" t="s">
        <v>17</v>
      </c>
      <c r="F35" s="23" t="s">
        <v>45</v>
      </c>
      <c r="G35" s="23" t="s">
        <v>45</v>
      </c>
      <c r="H35" s="8">
        <v>20</v>
      </c>
      <c r="I35" s="8">
        <f>H35/1000</f>
        <v>0.02</v>
      </c>
      <c r="J35" s="23" t="s">
        <v>45</v>
      </c>
      <c r="K35" s="8">
        <v>1892.18</v>
      </c>
      <c r="L35" s="8">
        <f>IFERROR(I35*K35,"")</f>
        <v>37.843600000000002</v>
      </c>
      <c r="M35" s="10"/>
    </row>
    <row r="36" spans="1:13" ht="30" x14ac:dyDescent="0.2">
      <c r="A36" s="11"/>
      <c r="B36" s="12" t="s">
        <v>49</v>
      </c>
      <c r="C36" s="12" t="s">
        <v>47</v>
      </c>
      <c r="D36" s="11">
        <v>80</v>
      </c>
      <c r="E36" s="11" t="s">
        <v>17</v>
      </c>
      <c r="F36" s="22" t="s">
        <v>45</v>
      </c>
      <c r="G36" s="22" t="s">
        <v>45</v>
      </c>
      <c r="H36" s="11">
        <v>80</v>
      </c>
      <c r="I36" s="11">
        <f>H36/1000</f>
        <v>0.08</v>
      </c>
      <c r="J36" s="22" t="s">
        <v>45</v>
      </c>
      <c r="K36" s="11">
        <v>0.11799999999999999</v>
      </c>
      <c r="L36" s="11">
        <f>I36*K36</f>
        <v>9.4400000000000005E-3</v>
      </c>
      <c r="M36" s="13"/>
    </row>
    <row r="37" spans="1:13" ht="30" x14ac:dyDescent="0.2">
      <c r="A37" s="8"/>
      <c r="B37" s="9" t="s">
        <v>49</v>
      </c>
      <c r="C37" s="9" t="s">
        <v>48</v>
      </c>
      <c r="D37" s="8">
        <v>1200</v>
      </c>
      <c r="E37" s="8" t="s">
        <v>19</v>
      </c>
      <c r="F37" s="8">
        <v>1.1399999999999999</v>
      </c>
      <c r="G37" s="8" t="s">
        <v>20</v>
      </c>
      <c r="H37" s="8">
        <f>D37*F37</f>
        <v>1367.9999999999998</v>
      </c>
      <c r="I37" s="8">
        <f>H37/1000</f>
        <v>1.3679999999999999</v>
      </c>
      <c r="J37" s="8" t="s">
        <v>44</v>
      </c>
      <c r="K37" s="8">
        <f>13.65*1.15</f>
        <v>15.6975</v>
      </c>
      <c r="L37" s="8">
        <f>I37*K37</f>
        <v>21.474179999999997</v>
      </c>
      <c r="M37" s="10"/>
    </row>
    <row r="38" spans="1:13" ht="15.75" customHeight="1" x14ac:dyDescent="0.2">
      <c r="A38" s="29" t="s">
        <v>29</v>
      </c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14">
        <f>SUM(L35:L37)</f>
        <v>59.327219999999997</v>
      </c>
      <c r="M38" s="15"/>
    </row>
    <row r="39" spans="1:13" ht="21.75" customHeight="1" x14ac:dyDescent="0.2">
      <c r="A39" s="7" t="s">
        <v>39</v>
      </c>
      <c r="B39" s="30" t="s">
        <v>64</v>
      </c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</row>
    <row r="40" spans="1:13" ht="28" x14ac:dyDescent="0.2">
      <c r="A40" s="8"/>
      <c r="B40" s="9" t="s">
        <v>35</v>
      </c>
      <c r="C40" s="9" t="s">
        <v>36</v>
      </c>
      <c r="D40" s="8">
        <v>35</v>
      </c>
      <c r="E40" s="8" t="s">
        <v>17</v>
      </c>
      <c r="F40" s="23" t="s">
        <v>45</v>
      </c>
      <c r="G40" s="23" t="s">
        <v>45</v>
      </c>
      <c r="H40" s="8">
        <v>35</v>
      </c>
      <c r="I40" s="8">
        <f>H40/1000</f>
        <v>3.5000000000000003E-2</v>
      </c>
      <c r="J40" s="23" t="s">
        <v>45</v>
      </c>
      <c r="K40" s="8">
        <v>1892.18</v>
      </c>
      <c r="L40" s="8">
        <f>IFERROR(I40*K40,"")</f>
        <v>66.226300000000009</v>
      </c>
      <c r="M40" s="23" t="s">
        <v>45</v>
      </c>
    </row>
    <row r="41" spans="1:13" ht="30" x14ac:dyDescent="0.2">
      <c r="A41" s="11"/>
      <c r="B41" s="12" t="s">
        <v>49</v>
      </c>
      <c r="C41" s="12" t="s">
        <v>47</v>
      </c>
      <c r="D41" s="11">
        <v>65</v>
      </c>
      <c r="E41" s="11" t="s">
        <v>17</v>
      </c>
      <c r="F41" s="22" t="s">
        <v>45</v>
      </c>
      <c r="G41" s="22" t="s">
        <v>45</v>
      </c>
      <c r="H41" s="11">
        <v>65</v>
      </c>
      <c r="I41" s="11">
        <f>H41/1000</f>
        <v>6.5000000000000002E-2</v>
      </c>
      <c r="J41" s="22" t="s">
        <v>45</v>
      </c>
      <c r="K41" s="11">
        <v>0.11799999999999999</v>
      </c>
      <c r="L41" s="11">
        <f>IFERROR(I41*K41,"")</f>
        <v>7.6699999999999997E-3</v>
      </c>
      <c r="M41" s="22" t="s">
        <v>45</v>
      </c>
    </row>
    <row r="42" spans="1:13" ht="30" x14ac:dyDescent="0.2">
      <c r="A42" s="8"/>
      <c r="B42" s="9" t="s">
        <v>49</v>
      </c>
      <c r="C42" s="9" t="s">
        <v>48</v>
      </c>
      <c r="D42" s="8">
        <v>975</v>
      </c>
      <c r="E42" s="8" t="s">
        <v>19</v>
      </c>
      <c r="F42" s="8">
        <v>1.1399999999999999</v>
      </c>
      <c r="G42" s="8" t="s">
        <v>20</v>
      </c>
      <c r="H42" s="8">
        <f>D42*F42</f>
        <v>1111.5</v>
      </c>
      <c r="I42" s="8">
        <f>H42/1000</f>
        <v>1.1114999999999999</v>
      </c>
      <c r="J42" s="8" t="s">
        <v>44</v>
      </c>
      <c r="K42" s="8">
        <f>13.65*1.15</f>
        <v>15.6975</v>
      </c>
      <c r="L42" s="8">
        <f>I42*K42</f>
        <v>17.447771249999999</v>
      </c>
      <c r="M42" s="23" t="s">
        <v>45</v>
      </c>
    </row>
    <row r="43" spans="1:13" ht="15.75" customHeight="1" x14ac:dyDescent="0.2">
      <c r="A43" s="29" t="s">
        <v>29</v>
      </c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14">
        <f>SUM(L40:L42)</f>
        <v>83.681741250000016</v>
      </c>
      <c r="M43" s="15"/>
    </row>
    <row r="44" spans="1:13" ht="24" customHeight="1" x14ac:dyDescent="0.2">
      <c r="A44" s="31" t="s">
        <v>40</v>
      </c>
      <c r="B44" s="31"/>
      <c r="C44" s="31"/>
      <c r="D44" s="31"/>
      <c r="E44" s="31"/>
      <c r="F44" s="31"/>
      <c r="G44" s="31"/>
      <c r="H44" s="2"/>
      <c r="I44" s="2"/>
      <c r="J44" s="2"/>
      <c r="K44" s="2"/>
      <c r="L44" s="2"/>
      <c r="M44" s="2"/>
    </row>
    <row r="45" spans="1:13" ht="31.5" customHeight="1" x14ac:dyDescent="0.2">
      <c r="A45" s="18" t="s">
        <v>5</v>
      </c>
      <c r="B45" s="18" t="s">
        <v>41</v>
      </c>
      <c r="C45" s="18" t="s">
        <v>42</v>
      </c>
      <c r="D45" s="18" t="s">
        <v>43</v>
      </c>
      <c r="E45" s="24" t="s">
        <v>1</v>
      </c>
      <c r="F45" s="26"/>
      <c r="G45" s="26"/>
      <c r="H45" s="16"/>
      <c r="I45" s="16"/>
      <c r="J45" s="16"/>
      <c r="K45" s="16"/>
      <c r="L45" s="2"/>
      <c r="M45" s="2"/>
    </row>
    <row r="46" spans="1:13" ht="18" customHeight="1" x14ac:dyDescent="0.2">
      <c r="A46" s="19" t="s">
        <v>14</v>
      </c>
      <c r="B46" s="20">
        <f>SUM(L5:L12)</f>
        <v>8.9018436411500002</v>
      </c>
      <c r="C46" s="21">
        <v>4.5999999999999996</v>
      </c>
      <c r="D46" s="21">
        <f>(C46/1000)</f>
        <v>4.5999999999999999E-3</v>
      </c>
      <c r="E46" s="25">
        <f t="shared" ref="E46:E51" si="6">IFERROR(B46/D46,"")</f>
        <v>1935.18340025</v>
      </c>
      <c r="F46" s="27"/>
      <c r="G46" s="28"/>
      <c r="H46" s="2"/>
      <c r="I46" s="2"/>
      <c r="J46" s="2"/>
      <c r="K46" s="2"/>
      <c r="L46" s="2"/>
      <c r="M46" s="2"/>
    </row>
    <row r="47" spans="1:13" ht="18" customHeight="1" x14ac:dyDescent="0.2">
      <c r="A47" s="19" t="s">
        <v>31</v>
      </c>
      <c r="B47" s="20">
        <f>SUM(L15:L22)</f>
        <v>8.5148296779999999</v>
      </c>
      <c r="C47" s="21">
        <v>4.5</v>
      </c>
      <c r="D47" s="21">
        <f t="shared" ref="D47:D51" si="7">IFERROR(C47/1000,"")</f>
        <v>4.4999999999999997E-3</v>
      </c>
      <c r="E47" s="25">
        <f t="shared" si="6"/>
        <v>1892.1843728888889</v>
      </c>
      <c r="F47" s="27"/>
      <c r="G47" s="28"/>
      <c r="H47" s="2"/>
      <c r="I47" s="2"/>
      <c r="J47" s="2"/>
      <c r="K47" s="2"/>
      <c r="L47" s="2"/>
      <c r="M47" s="2"/>
    </row>
    <row r="48" spans="1:13" ht="18" customHeight="1" x14ac:dyDescent="0.2">
      <c r="A48" s="19" t="s">
        <v>34</v>
      </c>
      <c r="B48" s="20">
        <f>SUM(L25:L27)</f>
        <v>60.187219999999996</v>
      </c>
      <c r="C48" s="21">
        <v>100</v>
      </c>
      <c r="D48" s="21">
        <f t="shared" si="7"/>
        <v>0.1</v>
      </c>
      <c r="E48" s="25">
        <f t="shared" si="6"/>
        <v>601.87219999999991</v>
      </c>
      <c r="F48" s="27"/>
      <c r="G48" s="28"/>
      <c r="H48" s="2"/>
      <c r="I48" s="2"/>
      <c r="J48" s="2"/>
      <c r="K48" s="2"/>
      <c r="L48" s="2"/>
      <c r="M48" s="2"/>
    </row>
    <row r="49" spans="1:13" ht="18" customHeight="1" x14ac:dyDescent="0.2">
      <c r="A49" s="19" t="s">
        <v>37</v>
      </c>
      <c r="B49" s="20">
        <f>SUM(L30:L32)</f>
        <v>85.186741250000011</v>
      </c>
      <c r="C49" s="21">
        <v>100</v>
      </c>
      <c r="D49" s="21">
        <f t="shared" si="7"/>
        <v>0.1</v>
      </c>
      <c r="E49" s="25">
        <f t="shared" si="6"/>
        <v>851.86741250000011</v>
      </c>
      <c r="F49" s="27"/>
      <c r="G49" s="28"/>
      <c r="H49" s="2"/>
      <c r="I49" s="2"/>
      <c r="J49" s="2"/>
      <c r="K49" s="2"/>
      <c r="L49" s="2"/>
      <c r="M49" s="2"/>
    </row>
    <row r="50" spans="1:13" ht="18" customHeight="1" x14ac:dyDescent="0.2">
      <c r="A50" s="19" t="s">
        <v>38</v>
      </c>
      <c r="B50" s="20">
        <f>SUM(L35:L37)</f>
        <v>59.327219999999997</v>
      </c>
      <c r="C50" s="21">
        <v>100</v>
      </c>
      <c r="D50" s="21">
        <f t="shared" si="7"/>
        <v>0.1</v>
      </c>
      <c r="E50" s="25">
        <f t="shared" si="6"/>
        <v>593.27219999999988</v>
      </c>
      <c r="F50" s="27"/>
      <c r="G50" s="28"/>
      <c r="H50" s="2"/>
      <c r="I50" s="2"/>
      <c r="J50" s="2"/>
      <c r="K50" s="2"/>
      <c r="L50" s="2"/>
      <c r="M50" s="2"/>
    </row>
    <row r="51" spans="1:13" ht="18" customHeight="1" x14ac:dyDescent="0.2">
      <c r="A51" s="19" t="s">
        <v>39</v>
      </c>
      <c r="B51" s="20">
        <f>SUM(L40:L42)</f>
        <v>83.681741250000016</v>
      </c>
      <c r="C51" s="21">
        <v>100</v>
      </c>
      <c r="D51" s="21">
        <f t="shared" si="7"/>
        <v>0.1</v>
      </c>
      <c r="E51" s="25">
        <f t="shared" si="6"/>
        <v>836.81741250000016</v>
      </c>
      <c r="F51" s="27"/>
      <c r="G51" s="28"/>
      <c r="H51" s="2"/>
      <c r="I51" s="2"/>
      <c r="J51" s="2"/>
      <c r="K51" s="2"/>
      <c r="L51" s="2"/>
      <c r="M51" s="2"/>
    </row>
    <row r="52" spans="1:13" ht="15" customHeight="1" x14ac:dyDescent="0.2">
      <c r="A52" s="17"/>
    </row>
  </sheetData>
  <mergeCells count="14">
    <mergeCell ref="A1:F2"/>
    <mergeCell ref="B4:M4"/>
    <mergeCell ref="A13:K13"/>
    <mergeCell ref="B14:M14"/>
    <mergeCell ref="A23:K23"/>
    <mergeCell ref="A38:K38"/>
    <mergeCell ref="B39:M39"/>
    <mergeCell ref="A43:K43"/>
    <mergeCell ref="A44:G44"/>
    <mergeCell ref="B24:M24"/>
    <mergeCell ref="A28:K28"/>
    <mergeCell ref="B29:M29"/>
    <mergeCell ref="A33:K33"/>
    <mergeCell ref="B34:M34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Calculation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Абдильдина Камилла</cp:lastModifiedBy>
  <cp:revision>0</cp:revision>
  <dcterms:created xsi:type="dcterms:W3CDTF">2026-08-05T17:41:34Z</dcterms:created>
  <dcterms:modified xsi:type="dcterms:W3CDTF">2026-08-14T05:11:36Z</dcterms:modified>
  <dc:language>en-US</dc:language>
</cp:coreProperties>
</file>