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xr:revisionPtr revIDLastSave="0" documentId="8_{BD488178-8649-2044-B084-94099EE54261}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README" sheetId="1" r:id="rId1"/>
    <sheet name="1. Search Log" sheetId="2" r:id="rId2"/>
    <sheet name="2. Screening Log" sheetId="3" r:id="rId3"/>
    <sheet name="3. Study Characteristics" sheetId="4" r:id="rId4"/>
    <sheet name="4. Subtype Data" sheetId="5" r:id="rId5"/>
    <sheet name="5. Associated Anomalies" sheetId="6" r:id="rId6"/>
    <sheet name="6. Mortality Meta-Analysis" sheetId="7" r:id="rId7"/>
    <sheet name="7. Continence Outcomes" sheetId="8" r:id="rId8"/>
    <sheet name="8. JBI Quality Appraisal" sheetId="9" r:id="rId9"/>
    <sheet name="9. Pooled Results Summary" sheetId="10" r:id="rId10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5" i="7" l="1"/>
  <c r="P7" i="7"/>
  <c r="F12" i="10"/>
  <c r="P6" i="7"/>
  <c r="E12" i="10"/>
  <c r="H5" i="7"/>
  <c r="I5" i="7"/>
  <c r="H6" i="7"/>
  <c r="I6" i="7"/>
  <c r="H7" i="7"/>
  <c r="I7" i="7"/>
  <c r="H8" i="7"/>
  <c r="I8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H16" i="7"/>
  <c r="I16" i="7"/>
  <c r="H15" i="7"/>
  <c r="I15" i="7"/>
  <c r="H14" i="7"/>
  <c r="I14" i="7"/>
  <c r="H13" i="7"/>
  <c r="I13" i="7"/>
  <c r="H12" i="7"/>
  <c r="I12" i="7"/>
  <c r="H11" i="7"/>
  <c r="I11" i="7"/>
  <c r="H10" i="7"/>
  <c r="I10" i="7"/>
  <c r="H9" i="7"/>
  <c r="I9" i="7"/>
  <c r="I35" i="7"/>
  <c r="K5" i="7"/>
  <c r="K6" i="7"/>
  <c r="K7" i="7"/>
  <c r="K8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35" i="7"/>
  <c r="P13" i="7"/>
  <c r="M6" i="9"/>
  <c r="N6" i="9"/>
  <c r="M7" i="9"/>
  <c r="N7" i="9"/>
  <c r="M8" i="9"/>
  <c r="N8" i="9"/>
  <c r="M9" i="9"/>
  <c r="N9" i="9"/>
  <c r="M35" i="9"/>
  <c r="N35" i="9"/>
  <c r="M34" i="9"/>
  <c r="N34" i="9"/>
  <c r="M33" i="9"/>
  <c r="N33" i="9"/>
  <c r="M32" i="9"/>
  <c r="N32" i="9"/>
  <c r="M31" i="9"/>
  <c r="N31" i="9"/>
  <c r="M30" i="9"/>
  <c r="N30" i="9"/>
  <c r="M29" i="9"/>
  <c r="N29" i="9"/>
  <c r="M28" i="9"/>
  <c r="N28" i="9"/>
  <c r="M27" i="9"/>
  <c r="N27" i="9"/>
  <c r="M26" i="9"/>
  <c r="N26" i="9"/>
  <c r="M25" i="9"/>
  <c r="N25" i="9"/>
  <c r="M24" i="9"/>
  <c r="N24" i="9"/>
  <c r="M23" i="9"/>
  <c r="N23" i="9"/>
  <c r="M22" i="9"/>
  <c r="N22" i="9"/>
  <c r="M21" i="9"/>
  <c r="N21" i="9"/>
  <c r="M20" i="9"/>
  <c r="N20" i="9"/>
  <c r="M19" i="9"/>
  <c r="N19" i="9"/>
  <c r="M18" i="9"/>
  <c r="N18" i="9"/>
  <c r="M17" i="9"/>
  <c r="N17" i="9"/>
  <c r="M16" i="9"/>
  <c r="N16" i="9"/>
  <c r="M15" i="9"/>
  <c r="N15" i="9"/>
  <c r="M14" i="9"/>
  <c r="N14" i="9"/>
  <c r="M13" i="9"/>
  <c r="N13" i="9"/>
  <c r="M12" i="9"/>
  <c r="N12" i="9"/>
  <c r="M11" i="9"/>
  <c r="N11" i="9"/>
  <c r="M10" i="9"/>
  <c r="N10" i="9"/>
  <c r="M41" i="9"/>
  <c r="M40" i="9"/>
  <c r="M39" i="9"/>
  <c r="L37" i="9"/>
  <c r="K37" i="9"/>
  <c r="J37" i="9"/>
  <c r="I37" i="9"/>
  <c r="H37" i="9"/>
  <c r="G37" i="9"/>
  <c r="F37" i="9"/>
  <c r="E37" i="9"/>
  <c r="D37" i="9"/>
  <c r="C37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M5" i="9"/>
  <c r="N5" i="9"/>
  <c r="K6" i="8"/>
  <c r="K7" i="8"/>
  <c r="K8" i="8"/>
  <c r="K9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37" i="8"/>
  <c r="E43" i="8"/>
  <c r="E42" i="8"/>
  <c r="E41" i="8"/>
  <c r="H37" i="8"/>
  <c r="I37" i="8"/>
  <c r="J37" i="8"/>
  <c r="E40" i="8"/>
  <c r="E37" i="8"/>
  <c r="F37" i="8"/>
  <c r="G37" i="8"/>
  <c r="E39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K5" i="8"/>
  <c r="G5" i="7"/>
  <c r="J5" i="7"/>
  <c r="G6" i="7"/>
  <c r="J6" i="7"/>
  <c r="G7" i="7"/>
  <c r="J7" i="7"/>
  <c r="G8" i="7"/>
  <c r="J8" i="7"/>
  <c r="G34" i="7"/>
  <c r="J34" i="7"/>
  <c r="G33" i="7"/>
  <c r="J33" i="7"/>
  <c r="G32" i="7"/>
  <c r="J32" i="7"/>
  <c r="G31" i="7"/>
  <c r="J31" i="7"/>
  <c r="G30" i="7"/>
  <c r="J30" i="7"/>
  <c r="G29" i="7"/>
  <c r="J29" i="7"/>
  <c r="G28" i="7"/>
  <c r="J28" i="7"/>
  <c r="G27" i="7"/>
  <c r="J27" i="7"/>
  <c r="G26" i="7"/>
  <c r="J26" i="7"/>
  <c r="G25" i="7"/>
  <c r="J25" i="7"/>
  <c r="G24" i="7"/>
  <c r="J24" i="7"/>
  <c r="G23" i="7"/>
  <c r="J23" i="7"/>
  <c r="G22" i="7"/>
  <c r="J22" i="7"/>
  <c r="G21" i="7"/>
  <c r="J21" i="7"/>
  <c r="G20" i="7"/>
  <c r="J20" i="7"/>
  <c r="G19" i="7"/>
  <c r="J19" i="7"/>
  <c r="G18" i="7"/>
  <c r="J18" i="7"/>
  <c r="G17" i="7"/>
  <c r="J17" i="7"/>
  <c r="G16" i="7"/>
  <c r="J16" i="7"/>
  <c r="G15" i="7"/>
  <c r="J15" i="7"/>
  <c r="G14" i="7"/>
  <c r="J14" i="7"/>
  <c r="G13" i="7"/>
  <c r="J13" i="7"/>
  <c r="G12" i="7"/>
  <c r="J12" i="7"/>
  <c r="G11" i="7"/>
  <c r="J11" i="7"/>
  <c r="G10" i="7"/>
  <c r="J10" i="7"/>
  <c r="G9" i="7"/>
  <c r="J9" i="7"/>
  <c r="J35" i="7"/>
  <c r="D35" i="7"/>
  <c r="M34" i="7"/>
  <c r="L34" i="7"/>
  <c r="H34" i="7"/>
  <c r="F34" i="7"/>
  <c r="M33" i="7"/>
  <c r="L33" i="7"/>
  <c r="H33" i="7"/>
  <c r="F33" i="7"/>
  <c r="M32" i="7"/>
  <c r="L32" i="7"/>
  <c r="H32" i="7"/>
  <c r="F32" i="7"/>
  <c r="M31" i="7"/>
  <c r="L31" i="7"/>
  <c r="H31" i="7"/>
  <c r="F31" i="7"/>
  <c r="M30" i="7"/>
  <c r="L30" i="7"/>
  <c r="H30" i="7"/>
  <c r="F30" i="7"/>
  <c r="M29" i="7"/>
  <c r="L29" i="7"/>
  <c r="H29" i="7"/>
  <c r="F29" i="7"/>
  <c r="M28" i="7"/>
  <c r="L28" i="7"/>
  <c r="H28" i="7"/>
  <c r="F28" i="7"/>
  <c r="M27" i="7"/>
  <c r="L27" i="7"/>
  <c r="H27" i="7"/>
  <c r="F27" i="7"/>
  <c r="M26" i="7"/>
  <c r="L26" i="7"/>
  <c r="H26" i="7"/>
  <c r="F26" i="7"/>
  <c r="M25" i="7"/>
  <c r="L25" i="7"/>
  <c r="H25" i="7"/>
  <c r="F25" i="7"/>
  <c r="M24" i="7"/>
  <c r="L24" i="7"/>
  <c r="H24" i="7"/>
  <c r="F24" i="7"/>
  <c r="M23" i="7"/>
  <c r="L23" i="7"/>
  <c r="H23" i="7"/>
  <c r="F23" i="7"/>
  <c r="M22" i="7"/>
  <c r="L22" i="7"/>
  <c r="H22" i="7"/>
  <c r="F22" i="7"/>
  <c r="M21" i="7"/>
  <c r="L21" i="7"/>
  <c r="H21" i="7"/>
  <c r="F21" i="7"/>
  <c r="M20" i="7"/>
  <c r="L20" i="7"/>
  <c r="H20" i="7"/>
  <c r="F20" i="7"/>
  <c r="M19" i="7"/>
  <c r="L19" i="7"/>
  <c r="H19" i="7"/>
  <c r="F19" i="7"/>
  <c r="M18" i="7"/>
  <c r="L18" i="7"/>
  <c r="H18" i="7"/>
  <c r="F18" i="7"/>
  <c r="M17" i="7"/>
  <c r="L17" i="7"/>
  <c r="H17" i="7"/>
  <c r="F17" i="7"/>
  <c r="F16" i="7"/>
  <c r="F15" i="7"/>
  <c r="F14" i="7"/>
  <c r="F13" i="7"/>
  <c r="P12" i="7"/>
  <c r="F12" i="7"/>
  <c r="F11" i="7"/>
  <c r="P10" i="7"/>
  <c r="F10" i="7"/>
  <c r="P9" i="7"/>
  <c r="F9" i="7"/>
  <c r="P8" i="7"/>
  <c r="F8" i="7"/>
  <c r="F7" i="7"/>
  <c r="F6" i="7"/>
  <c r="F5" i="7"/>
  <c r="C6" i="6"/>
  <c r="C7" i="6"/>
  <c r="C8" i="6"/>
  <c r="C9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37" i="6"/>
  <c r="J38" i="6"/>
  <c r="I38" i="6"/>
  <c r="H38" i="6"/>
  <c r="G38" i="6"/>
  <c r="F38" i="6"/>
  <c r="E38" i="6"/>
  <c r="D38" i="6"/>
  <c r="J37" i="6"/>
  <c r="I37" i="6"/>
  <c r="H37" i="6"/>
  <c r="G37" i="6"/>
  <c r="F37" i="6"/>
  <c r="E37" i="6"/>
  <c r="D37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H6" i="5"/>
  <c r="H7" i="5"/>
  <c r="H8" i="5"/>
  <c r="H9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37" i="5"/>
  <c r="G38" i="5"/>
  <c r="F38" i="5"/>
  <c r="E38" i="5"/>
  <c r="D38" i="5"/>
  <c r="C38" i="5"/>
  <c r="G37" i="5"/>
  <c r="F37" i="5"/>
  <c r="E37" i="5"/>
  <c r="D37" i="5"/>
  <c r="C37" i="5"/>
  <c r="K35" i="5"/>
  <c r="J35" i="5"/>
  <c r="I35" i="5"/>
  <c r="B35" i="5"/>
  <c r="K34" i="5"/>
  <c r="J34" i="5"/>
  <c r="I34" i="5"/>
  <c r="B34" i="5"/>
  <c r="K33" i="5"/>
  <c r="J33" i="5"/>
  <c r="I33" i="5"/>
  <c r="B33" i="5"/>
  <c r="K32" i="5"/>
  <c r="J32" i="5"/>
  <c r="I32" i="5"/>
  <c r="B32" i="5"/>
  <c r="K31" i="5"/>
  <c r="J31" i="5"/>
  <c r="I31" i="5"/>
  <c r="B31" i="5"/>
  <c r="K30" i="5"/>
  <c r="J30" i="5"/>
  <c r="I30" i="5"/>
  <c r="B30" i="5"/>
  <c r="K29" i="5"/>
  <c r="J29" i="5"/>
  <c r="I29" i="5"/>
  <c r="B29" i="5"/>
  <c r="K28" i="5"/>
  <c r="J28" i="5"/>
  <c r="I28" i="5"/>
  <c r="B28" i="5"/>
  <c r="K27" i="5"/>
  <c r="J27" i="5"/>
  <c r="I27" i="5"/>
  <c r="B27" i="5"/>
  <c r="K26" i="5"/>
  <c r="J26" i="5"/>
  <c r="I26" i="5"/>
  <c r="B26" i="5"/>
  <c r="K25" i="5"/>
  <c r="J25" i="5"/>
  <c r="I25" i="5"/>
  <c r="B25" i="5"/>
  <c r="K24" i="5"/>
  <c r="J24" i="5"/>
  <c r="I24" i="5"/>
  <c r="B24" i="5"/>
  <c r="K23" i="5"/>
  <c r="J23" i="5"/>
  <c r="I23" i="5"/>
  <c r="B23" i="5"/>
  <c r="K22" i="5"/>
  <c r="J22" i="5"/>
  <c r="I22" i="5"/>
  <c r="B22" i="5"/>
  <c r="K21" i="5"/>
  <c r="J21" i="5"/>
  <c r="I21" i="5"/>
  <c r="B21" i="5"/>
  <c r="K20" i="5"/>
  <c r="J20" i="5"/>
  <c r="I20" i="5"/>
  <c r="B20" i="5"/>
  <c r="K19" i="5"/>
  <c r="J19" i="5"/>
  <c r="I19" i="5"/>
  <c r="B19" i="5"/>
  <c r="K18" i="5"/>
  <c r="J18" i="5"/>
  <c r="I18" i="5"/>
  <c r="B18" i="5"/>
  <c r="K17" i="5"/>
  <c r="J17" i="5"/>
  <c r="I17" i="5"/>
  <c r="B17" i="5"/>
  <c r="K16" i="5"/>
  <c r="J16" i="5"/>
  <c r="I16" i="5"/>
  <c r="B16" i="5"/>
  <c r="K15" i="5"/>
  <c r="J15" i="5"/>
  <c r="I15" i="5"/>
  <c r="B15" i="5"/>
  <c r="K14" i="5"/>
  <c r="J14" i="5"/>
  <c r="I14" i="5"/>
  <c r="B14" i="5"/>
  <c r="K13" i="5"/>
  <c r="J13" i="5"/>
  <c r="I13" i="5"/>
  <c r="B13" i="5"/>
  <c r="K12" i="5"/>
  <c r="J12" i="5"/>
  <c r="I12" i="5"/>
  <c r="B12" i="5"/>
  <c r="K11" i="5"/>
  <c r="J11" i="5"/>
  <c r="I11" i="5"/>
  <c r="B11" i="5"/>
  <c r="K10" i="5"/>
  <c r="J10" i="5"/>
  <c r="I10" i="5"/>
  <c r="B10" i="5"/>
  <c r="K9" i="5"/>
  <c r="J9" i="5"/>
  <c r="I9" i="5"/>
  <c r="B9" i="5"/>
  <c r="K8" i="5"/>
  <c r="J8" i="5"/>
  <c r="I8" i="5"/>
  <c r="B8" i="5"/>
  <c r="K7" i="5"/>
  <c r="J7" i="5"/>
  <c r="I7" i="5"/>
  <c r="B7" i="5"/>
  <c r="K6" i="5"/>
  <c r="J6" i="5"/>
  <c r="I6" i="5"/>
  <c r="B6" i="5"/>
  <c r="H5" i="5"/>
  <c r="K5" i="5"/>
  <c r="J5" i="5"/>
  <c r="I5" i="5"/>
  <c r="G37" i="4"/>
  <c r="G38" i="4"/>
  <c r="I37" i="4"/>
  <c r="J37" i="4"/>
  <c r="H37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B8" i="3"/>
  <c r="B10" i="3"/>
  <c r="B12" i="3"/>
  <c r="B17" i="3"/>
  <c r="B18" i="3"/>
  <c r="C19" i="3"/>
  <c r="C18" i="3"/>
  <c r="C12" i="3"/>
  <c r="C8" i="3"/>
  <c r="E11" i="2"/>
  <c r="P11" i="7"/>
  <c r="P15" i="7"/>
  <c r="D12" i="10"/>
  <c r="P14" i="7"/>
  <c r="L5" i="7"/>
  <c r="L6" i="7"/>
  <c r="L7" i="7"/>
  <c r="L8" i="7"/>
  <c r="L9" i="7"/>
  <c r="L16" i="7"/>
  <c r="L15" i="7"/>
  <c r="L14" i="7"/>
  <c r="L13" i="7"/>
  <c r="L12" i="7"/>
  <c r="L11" i="7"/>
  <c r="L10" i="7"/>
  <c r="L35" i="7"/>
  <c r="P17" i="7"/>
  <c r="P16" i="7"/>
  <c r="P19" i="7"/>
  <c r="P20" i="7"/>
  <c r="C12" i="10"/>
  <c r="P18" i="7"/>
  <c r="B12" i="10"/>
  <c r="O27" i="7"/>
  <c r="P21" i="7"/>
  <c r="M16" i="7"/>
  <c r="M15" i="7"/>
  <c r="M14" i="7"/>
  <c r="M13" i="7"/>
  <c r="M12" i="7"/>
  <c r="M11" i="7"/>
  <c r="M10" i="7"/>
  <c r="M9" i="7"/>
  <c r="M8" i="7"/>
  <c r="M7" i="7"/>
  <c r="M6" i="7"/>
  <c r="M5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P14" authorId="0" shapeId="0" xr:uid="{00000000-0006-0000-0600-000001000000}">
      <text>
        <r>
          <rPr>
            <sz val="10"/>
            <rFont val="Arial"/>
            <family val="2"/>
          </rPr>
          <t>DerSimonian-Laird between-study variance. Column L (w*) references this cell.</t>
        </r>
      </text>
    </comment>
  </commentList>
</comments>
</file>

<file path=xl/sharedStrings.xml><?xml version="1.0" encoding="utf-8"?>
<sst xmlns="http://schemas.openxmlformats.org/spreadsheetml/2006/main" count="303" uniqueCount="266">
  <si>
    <t>Supplementary S1 — Data Extraction &amp; Meta-Analysis Workbook</t>
  </si>
  <si>
    <t>Congenital Pouch Colon: A Comprehensive Systematic Review and Meta-Analysis</t>
  </si>
  <si>
    <t>HOW TO USE THIS FILE</t>
  </si>
  <si>
    <t>Yellow cells</t>
  </si>
  <si>
    <t>Input cells — type your extracted data here. These are the ONLY cells you should edit.</t>
  </si>
  <si>
    <t>Blue text</t>
  </si>
  <si>
    <t>A hardcoded value you entered (not a formula).</t>
  </si>
  <si>
    <t>Grey cells</t>
  </si>
  <si>
    <t>Calculated automatically. Do not overwrite — they will recompute as you enter data.</t>
  </si>
  <si>
    <t>Green row</t>
  </si>
  <si>
    <t>A worked EXAMPLE row showing the expected format. Delete it before final analysis.</t>
  </si>
  <si>
    <t>SHEET GUIDE</t>
  </si>
  <si>
    <t>1. Search Log</t>
  </si>
  <si>
    <t>Record database, date, string and yield. Feeds the PRISMA identification box.</t>
  </si>
  <si>
    <t>2. Screening Log</t>
  </si>
  <si>
    <t>PRISMA 2020 counts at each stage, with automatic reconciliation checks.</t>
  </si>
  <si>
    <t>3. Study Characteristics</t>
  </si>
  <si>
    <t>One row per included study: design, country, period, N, sex, classification used.</t>
  </si>
  <si>
    <t>4. Subtype Data</t>
  </si>
  <si>
    <t>Narasimharao Type I–IV (+variant) counts per study; row percentages auto-calculated.</t>
  </si>
  <si>
    <t>5. Associated Anomalies</t>
  </si>
  <si>
    <t>Counts of anomaly categories per study; prevalence auto-calculated.</t>
  </si>
  <si>
    <t>6. Mortality Meta-Analysis</t>
  </si>
  <si>
    <t>Deaths/N per study. LIVE random-effects pooling, Q, tau-squared, I-squared.</t>
  </si>
  <si>
    <t>7. Continence Outcomes</t>
  </si>
  <si>
    <t>Good/fair/poor continence by pouch severity per study.</t>
  </si>
  <si>
    <t>8. JBI Quality Appraisal</t>
  </si>
  <si>
    <t>Ten-item checklist per study; score and risk-of-bias rating auto-assigned.</t>
  </si>
  <si>
    <t>9. Pooled Results Summary</t>
  </si>
  <si>
    <t>Consolidated table matching Table 4 of the manuscript.</t>
  </si>
  <si>
    <t>STATISTICAL METHOD</t>
  </si>
  <si>
    <t>Model</t>
  </si>
  <si>
    <t>DerSimonian–Laird random-effects pooling of proportions on the logit scale.</t>
  </si>
  <si>
    <t>Transformation</t>
  </si>
  <si>
    <t>logit(p) = LN((e + 0.5) / (n - e + 0.5)); continuity correction 0.5 handles zero cells.</t>
  </si>
  <si>
    <t>Variance</t>
  </si>
  <si>
    <t>v = 1/(e + 0.5) + 1/(n - e + 0.5)</t>
  </si>
  <si>
    <t>Heterogeneity</t>
  </si>
  <si>
    <t>tau-squared = MAX(0, (Q - df) / C), where C = SUM(w) - SUM(w^2)/SUM(w); I-squared = MAX(0, (Q - df)/Q).</t>
  </si>
  <si>
    <t>Back-transform</t>
  </si>
  <si>
    <t>p = 1 / (1 + EXP(-logit)); 95% CI from pooled logit +/- 1.96 x SE.</t>
  </si>
  <si>
    <t>IMPORTANT</t>
  </si>
  <si>
    <t>Values currently shown in the analysis sheets are placeholders consistent with the published CPC</t>
  </si>
  <si>
    <t>literature, provided to demonstrate the working model. Replace every one with data extracted from the</t>
  </si>
  <si>
    <t>primary articles before reporting or submitting. All pooled estimates and figures must be regenerated.</t>
  </si>
  <si>
    <t>Search log</t>
  </si>
  <si>
    <t>Record the exact string and yield for each database. Re-run and update dates before submission.</t>
  </si>
  <si>
    <t>Database</t>
  </si>
  <si>
    <t>Platform / interface</t>
  </si>
  <si>
    <t>Date searched</t>
  </si>
  <si>
    <t>Search string (verbatim)</t>
  </si>
  <si>
    <t>Records retrieved</t>
  </si>
  <si>
    <t>Notes</t>
  </si>
  <si>
    <t>PubMed / MEDLINE</t>
  </si>
  <si>
    <t>NCBI web</t>
  </si>
  <si>
    <t>2025-12-31</t>
  </si>
  <si>
    <t>("congenital pouch colon" OR "pouch colon" OR "pouch colon syndrome" OR "congenital short colon" OR "short colon") AND ("anorectal malformation" OR "imperforate anus" OR "anorectal agenesis" OR colon* OR neonat* OR infant*)</t>
  </si>
  <si>
    <t>No language limit</t>
  </si>
  <si>
    <t>Scopus</t>
  </si>
  <si>
    <t>Elsevier</t>
  </si>
  <si>
    <t>TITLE-ABS-KEY("pouch colon" OR "congenital short colon")</t>
  </si>
  <si>
    <t>Inception to date</t>
  </si>
  <si>
    <t>Embase</t>
  </si>
  <si>
    <t>Ovid</t>
  </si>
  <si>
    <t>exp colon disease/ AND (pouch colon or short colon).mp.</t>
  </si>
  <si>
    <t>Emtree + free text</t>
  </si>
  <si>
    <t>Web of Science</t>
  </si>
  <si>
    <t>Core Collection</t>
  </si>
  <si>
    <t>TS=("pouch colon" OR "congenital short colon")</t>
  </si>
  <si>
    <t>All editions</t>
  </si>
  <si>
    <t>Hand-searching</t>
  </si>
  <si>
    <t>Reference lists</t>
  </si>
  <si>
    <t>2026-01-10</t>
  </si>
  <si>
    <t>Reference lists of included studies and prior reviews</t>
  </si>
  <si>
    <t>Snowballing</t>
  </si>
  <si>
    <t>Grey literature</t>
  </si>
  <si>
    <t>Google Scholar</t>
  </si>
  <si>
    <t>congenital pouch colon (first 200 results screened)</t>
  </si>
  <si>
    <t>First 200 hits</t>
  </si>
  <si>
    <t>TOTAL RECORDS RETRIEVED</t>
  </si>
  <si>
    <t>Add rows as needed; extend the SUM range if you do.</t>
  </si>
  <si>
    <t>PRISMA 2020 screening log</t>
  </si>
  <si>
    <t>Enter counts in the yellow cells. Reconciliation checks flag any arithmetic mismatch.</t>
  </si>
  <si>
    <t>PRISMA stage</t>
  </si>
  <si>
    <t>n</t>
  </si>
  <si>
    <t>Auto-check</t>
  </si>
  <si>
    <t>Comment</t>
  </si>
  <si>
    <t>Records identified from databases</t>
  </si>
  <si>
    <t>Records identified from other sources</t>
  </si>
  <si>
    <t>Duplicates removed</t>
  </si>
  <si>
    <t>Records screened (title/abstract)</t>
  </si>
  <si>
    <t>Records excluded at title/abstract</t>
  </si>
  <si>
    <t>Full-text articles sought for retrieval</t>
  </si>
  <si>
    <t>Full-text articles not retrieved</t>
  </si>
  <si>
    <t>Full-text articles assessed for eligibility</t>
  </si>
  <si>
    <t>Full-text excluded: single case report</t>
  </si>
  <si>
    <t>Full-text excluded: no extractable data</t>
  </si>
  <si>
    <t>Full-text excluded: overlapping cohort</t>
  </si>
  <si>
    <t>Full-text excluded: non-English, no data</t>
  </si>
  <si>
    <t>Total full-text exclusions</t>
  </si>
  <si>
    <t>Studies included in qualitative synthesis</t>
  </si>
  <si>
    <t>Studies included in quantitative synthesis</t>
  </si>
  <si>
    <t>Total patients pooled (quantitative)</t>
  </si>
  <si>
    <t>These counts must match Figure 1 (PRISMA flow diagram) in the manuscript exactly.</t>
  </si>
  <si>
    <t>Study characteristics extraction</t>
  </si>
  <si>
    <t>One row per included study. ID must match across all sheets.</t>
  </si>
  <si>
    <t>ID</t>
  </si>
  <si>
    <t>First author</t>
  </si>
  <si>
    <t>Year</t>
  </si>
  <si>
    <t>Country</t>
  </si>
  <si>
    <t>Design</t>
  </si>
  <si>
    <t>Study period</t>
  </si>
  <si>
    <t>N patients</t>
  </si>
  <si>
    <t>Males</t>
  </si>
  <si>
    <t>Females</t>
  </si>
  <si>
    <t>M:F ratio</t>
  </si>
  <si>
    <t>Classification used</t>
  </si>
  <si>
    <t>EX</t>
  </si>
  <si>
    <t>Wakhlu</t>
  </si>
  <si>
    <t>India</t>
  </si>
  <si>
    <t>Retrospective case series</t>
  </si>
  <si>
    <t>1984–94</t>
  </si>
  <si>
    <t>Narasimharao</t>
  </si>
  <si>
    <t>TOTALS</t>
  </si>
  <si>
    <t>Pooled male proportion:</t>
  </si>
  <si>
    <t>Delete the green EX row before analysis. Totals exclude it automatically (they start at row 6).</t>
  </si>
  <si>
    <t>Anatomical subtype distribution (Narasimharao classification)</t>
  </si>
  <si>
    <t>Enter counts per type. Percentages and the high/low dichotomy compute automatically.</t>
  </si>
  <si>
    <t>Study (author, year)</t>
  </si>
  <si>
    <t>Type I</t>
  </si>
  <si>
    <t>Type II</t>
  </si>
  <si>
    <t>Type III</t>
  </si>
  <si>
    <t>Type IV</t>
  </si>
  <si>
    <t>Variant/V</t>
  </si>
  <si>
    <t>Sum</t>
  </si>
  <si>
    <t>Check vs N</t>
  </si>
  <si>
    <t>High I–II %</t>
  </si>
  <si>
    <t>Low III–IV %</t>
  </si>
  <si>
    <t>Wakhlu 1996</t>
  </si>
  <si>
    <t>POOLED TOTALS</t>
  </si>
  <si>
    <t>POOLED % OF CASES</t>
  </si>
  <si>
    <t>Note: these are naive pooled percentages. The manuscript reports random-effects pooled proportions (see sheet 6 for the model, or re-run the R script for each subtype).</t>
  </si>
  <si>
    <t>Associated congenital anomalies</t>
  </si>
  <si>
    <t>Enter the number of patients affected in each category.</t>
  </si>
  <si>
    <t>Genito-urinary</t>
  </si>
  <si>
    <t>Vertebral / skeletal</t>
  </si>
  <si>
    <t>Other GI / ARM</t>
  </si>
  <si>
    <t>Cardiac</t>
  </si>
  <si>
    <t>CNS</t>
  </si>
  <si>
    <t>Tail-like / cutaneous</t>
  </si>
  <si>
    <t>Any anomaly (patients)</t>
  </si>
  <si>
    <t>POOLED PREVALENCE</t>
  </si>
  <si>
    <t>Perioperative mortality — DerSimonian–Laird random-effects meta-analysis</t>
  </si>
  <si>
    <t>Enter Deaths and N in the yellow cells only. Every statistic below recalculates automatically.</t>
  </si>
  <si>
    <t>Deaths (e)</t>
  </si>
  <si>
    <t>N</t>
  </si>
  <si>
    <t>p</t>
  </si>
  <si>
    <t>logit (y)</t>
  </si>
  <si>
    <t>var (v)</t>
  </si>
  <si>
    <t>w = 1/v</t>
  </si>
  <si>
    <t>w·y</t>
  </si>
  <si>
    <t>w²</t>
  </si>
  <si>
    <t>w* = 1/(v+τ²)</t>
  </si>
  <si>
    <t>Weight %</t>
  </si>
  <si>
    <t>META-ANALYSIS OUTPUT</t>
  </si>
  <si>
    <t>Chadha</t>
  </si>
  <si>
    <t>k (studies contributing)</t>
  </si>
  <si>
    <t>Rows with an N entered</t>
  </si>
  <si>
    <t>Total patients (N)</t>
  </si>
  <si>
    <t>Sum of denominators</t>
  </si>
  <si>
    <t>Gupta &amp; Sharma</t>
  </si>
  <si>
    <t>Total deaths</t>
  </si>
  <si>
    <t>Sum of events</t>
  </si>
  <si>
    <t>Puri &amp; Chadha</t>
  </si>
  <si>
    <t>Naive crude proportion</t>
  </si>
  <si>
    <t>Unweighted, for reference only</t>
  </si>
  <si>
    <t>Bhat</t>
  </si>
  <si>
    <t>Fixed-effect logit</t>
  </si>
  <si>
    <t>SUM(w·y)/SUM(w)</t>
  </si>
  <si>
    <t>Saxena &amp; Mathur</t>
  </si>
  <si>
    <t>Cochran's Q</t>
  </si>
  <si>
    <t>Heterogeneity statistic</t>
  </si>
  <si>
    <t>Mathur</t>
  </si>
  <si>
    <t>df</t>
  </si>
  <si>
    <t>k − 1</t>
  </si>
  <si>
    <t>Ghritlaharey</t>
  </si>
  <si>
    <t>C</t>
  </si>
  <si>
    <t>SUM(w) − SUM(w²)/SUM(w)</t>
  </si>
  <si>
    <t>tau² (τ²)</t>
  </si>
  <si>
    <t>Between-study variance (DerSimonian–Laird)</t>
  </si>
  <si>
    <t>Rathod</t>
  </si>
  <si>
    <t>I² (%)</t>
  </si>
  <si>
    <t>Proportion of variance from heterogeneity</t>
  </si>
  <si>
    <t>Singh</t>
  </si>
  <si>
    <t>Pooled logit (RE)</t>
  </si>
  <si>
    <t>SUM(w*·y)/SUM(w*)</t>
  </si>
  <si>
    <t>SE of pooled logit</t>
  </si>
  <si>
    <t>sqrt(1/SUM(w*))</t>
  </si>
  <si>
    <t>POOLED PROPORTION</t>
  </si>
  <si>
    <t>Back-transformed random-effects estimate</t>
  </si>
  <si>
    <t>95% CI lower</t>
  </si>
  <si>
    <t>Back-transformed</t>
  </si>
  <si>
    <t>95% CI upper</t>
  </si>
  <si>
    <t>Z (logit vs 0)</t>
  </si>
  <si>
    <t>Test statistic</t>
  </si>
  <si>
    <t>Reporting string (copy into the manuscript):</t>
  </si>
  <si>
    <t>tau-squared lives in cell P14 and is referenced by column L (w*). Do not move it - the study weights depend on it.</t>
  </si>
  <si>
    <t>COLUMN SUMS</t>
  </si>
  <si>
    <t>Long-term faecal continence outcomes</t>
  </si>
  <si>
    <t>Enter numbers of assessed survivors in each continence category, split by pouch severity.</t>
  </si>
  <si>
    <t>Assessed survivors</t>
  </si>
  <si>
    <t>Follow-up (median, y)</t>
  </si>
  <si>
    <t>High I–II: good</t>
  </si>
  <si>
    <t>High: fair</t>
  </si>
  <si>
    <t>High: poor</t>
  </si>
  <si>
    <t>Low III–IV: good</t>
  </si>
  <si>
    <t>Low: fair</t>
  </si>
  <si>
    <t>Low: poor</t>
  </si>
  <si>
    <t>Total assessed</t>
  </si>
  <si>
    <t>Instrument used</t>
  </si>
  <si>
    <t>Puri &amp; Chadha 2006</t>
  </si>
  <si>
    <t>Good continence — high types (I–II)</t>
  </si>
  <si>
    <t>Good continence — low types (III–IV)</t>
  </si>
  <si>
    <t>Good continence — overall</t>
  </si>
  <si>
    <t>Fair continence — overall</t>
  </si>
  <si>
    <t>Poor continence — overall</t>
  </si>
  <si>
    <t>JBI Critical Appraisal Checklist for Case Series</t>
  </si>
  <si>
    <t>Enter Y / N / U (unclear) / NA for each item. Score and risk-of-bias rating are automatic.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</si>
  <si>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</si>
  <si>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</si>
  <si>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</si>
  <si>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</si>
  <si>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</si>
  <si>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</si>
  <si>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</si>
  <si>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</si>
  <si>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</si>
  <si>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</si>
  <si>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Score (/10)</t>
  </si>
  <si>
    <t>Risk of bias</t>
  </si>
  <si>
    <t>Y</t>
  </si>
  <si>
    <t>U</t>
  </si>
  <si>
    <t>Items fulfilled (n studies)</t>
  </si>
  <si>
    <t>Low risk of bias (n)</t>
  </si>
  <si>
    <t>Moderate risk (n)</t>
  </si>
  <si>
    <t>High risk (n)</t>
  </si>
  <si>
    <t>Rating rule: &gt;=8 items 'Y' = Low risk; 5-7 = Moderate; &lt;=4 = High. Item legend: Q1 Clear inclusion criteria | Q2 Standard condition measurement | Q3 Valid identification method | Q4 Consecutive inclusion | Q5 Complete inclusion | Q6 Demographics reported | Q7 Clinical info reported | Q8 Outcomes/follow-up reported | Q9 Site demographics | Q10 Appropriate statistics</t>
  </si>
  <si>
    <t>Consolidated pooled estimates (mirrors Table 4 of the manuscript)</t>
  </si>
  <si>
    <t>Mortality row is linked live to sheet 6. Populate the remaining rows by re-running the model per outcome.</t>
  </si>
  <si>
    <t>Outcome / parameter</t>
  </si>
  <si>
    <t>Pooled estimate</t>
  </si>
  <si>
    <t>95% CI</t>
  </si>
  <si>
    <t>Studies (k)</t>
  </si>
  <si>
    <t>Patients (N)</t>
  </si>
  <si>
    <t>Male proportion</t>
  </si>
  <si>
    <t>Type I (high)</t>
  </si>
  <si>
    <t>Type II (high)</t>
  </si>
  <si>
    <t>Type III (low)</t>
  </si>
  <si>
    <t>Type IV (low)</t>
  </si>
  <si>
    <t>Any associated anomaly</t>
  </si>
  <si>
    <t>Genitourinary anomaly</t>
  </si>
  <si>
    <t>Perioperative mortality</t>
  </si>
  <si>
    <t>Good continence (overall)</t>
  </si>
  <si>
    <t>Good continence (high types)</t>
  </si>
  <si>
    <t>Good continence (low types)</t>
  </si>
  <si>
    <t>To pool a different outcome, copy sheet 6, replace the Deaths/N columns with that outcome's event/denominator pairs, and link the result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</si>
</sst>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%"/>
    <numFmt numFmtId="166" formatCode="0.0000"/>
  </numFmts>
  <fonts count="12" x14ac:knownFonts="1">
    <font>
      <sz val="11"/>
      <color theme="1"/>
      <name val="Calibri"/>
      <family val="2"/>
      <charset val="1"/>
    </font>
    <font>
      <b/>
      <sz val="13"/>
      <color rgb="FF1F3B63"/>
      <name val="Arial"/>
      <charset val="1"/>
    </font>
    <font>
      <i/>
      <sz val="9"/>
      <color rgb="FF5A5F66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b/>
      <sz val="11"/>
      <color rgb="FF2A7F77"/>
      <name val="Arial"/>
      <charset val="1"/>
    </font>
    <font>
      <sz val="10"/>
      <color rgb="FF0000FF"/>
      <name val="Arial"/>
      <charset val="1"/>
    </font>
    <font>
      <b/>
      <sz val="10"/>
      <color rgb="FFFFFFFF"/>
      <name val="Arial"/>
      <charset val="1"/>
    </font>
    <font>
      <sz val="10"/>
      <color rgb="FF000000"/>
      <name val="Arial"/>
      <charset val="1"/>
    </font>
    <font>
      <b/>
      <sz val="10"/>
      <color rgb="FFC65D4B"/>
      <name val="Arial"/>
      <charset val="1"/>
    </font>
    <font>
      <b/>
      <sz val="10"/>
      <color rgb="FF2A7F77"/>
      <name val="Arial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2F2F2"/>
      </patternFill>
    </fill>
    <fill>
      <patternFill patternType="solid">
        <fgColor rgb="FFF2F2F2"/>
        <bgColor rgb="FFEAF3EA"/>
      </patternFill>
    </fill>
    <fill>
      <patternFill patternType="solid">
        <fgColor rgb="FFEAF3EA"/>
        <bgColor rgb="FFF2F2F2"/>
      </patternFill>
    </fill>
    <fill>
      <patternFill patternType="solid">
        <fgColor rgb="FF1F3B63"/>
        <bgColor rgb="FF333333"/>
      </patternFill>
    </fill>
  </fills>
  <borders count="2">
    <border>
      <left/>
      <right/>
      <top/>
      <bottom/>
      <diagonal/>
    </border>
    <border>
      <left style="thin">
        <color rgb="FFB9C4D0"/>
      </left>
      <right style="thin">
        <color rgb="FFB9C4D0"/>
      </right>
      <top style="thin">
        <color rgb="FFB9C4D0"/>
      </top>
      <bottom style="thin">
        <color rgb="FFB9C4D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Border="1" applyAlignment="1">
      <alignment vertical="top" wrapText="1"/>
    </xf>
    <xf numFmtId="0" fontId="3" fillId="3" borderId="0" xfId="0" applyFont="1" applyFill="1" applyBorder="1" applyAlignment="1">
      <alignment horizontal="left"/>
    </xf>
    <xf numFmtId="0" fontId="5" fillId="0" borderId="0" xfId="0" applyFont="1" applyBorder="1"/>
    <xf numFmtId="0" fontId="2" fillId="0" borderId="0" xfId="0" applyFont="1" applyBorder="1"/>
    <xf numFmtId="0" fontId="1" fillId="0" borderId="0" xfId="0" applyFon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/>
    <xf numFmtId="0" fontId="4" fillId="0" borderId="0" xfId="0" applyFont="1"/>
    <xf numFmtId="0" fontId="4" fillId="2" borderId="0" xfId="0" applyFont="1" applyFill="1"/>
    <xf numFmtId="0" fontId="6" fillId="0" borderId="0" xfId="0" applyFont="1"/>
    <xf numFmtId="0" fontId="4" fillId="3" borderId="0" xfId="0" applyFont="1" applyFill="1"/>
    <xf numFmtId="0" fontId="3" fillId="4" borderId="0" xfId="0" applyFont="1" applyFill="1"/>
    <xf numFmtId="0" fontId="7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2" fillId="0" borderId="0" xfId="0" applyFont="1"/>
    <xf numFmtId="0" fontId="4" fillId="0" borderId="1" xfId="0" applyFont="1" applyBorder="1"/>
    <xf numFmtId="0" fontId="6" fillId="2" borderId="1" xfId="0" applyFont="1" applyFill="1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164" fontId="8" fillId="3" borderId="1" xfId="0" applyNumberFormat="1" applyFont="1" applyFill="1" applyBorder="1" applyAlignment="1">
      <alignment horizontal="center"/>
    </xf>
    <xf numFmtId="165" fontId="8" fillId="3" borderId="1" xfId="0" applyNumberFormat="1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166" fontId="8" fillId="3" borderId="1" xfId="0" applyNumberFormat="1" applyFont="1" applyFill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0" fontId="3" fillId="0" borderId="1" xfId="0" applyFont="1" applyBorder="1"/>
    <xf numFmtId="165" fontId="9" fillId="3" borderId="1" xfId="0" applyNumberFormat="1" applyFont="1" applyFill="1" applyBorder="1" applyAlignment="1">
      <alignment horizontal="center"/>
    </xf>
    <xf numFmtId="0" fontId="10" fillId="0" borderId="0" xfId="0" applyFont="1"/>
    <xf numFmtId="1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5" fontId="3" fillId="3" borderId="1" xfId="0" applyNumberFormat="1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9C4D0"/>
      <rgbColor rgb="FF808080"/>
      <rgbColor rgb="FF9999FF"/>
      <rgbColor rgb="FF993366"/>
      <rgbColor rgb="FFFFF2CC"/>
      <rgbColor rgb="FFEAF3E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65D4B"/>
      <rgbColor rgb="FF5A5F66"/>
      <rgbColor rgb="FF969696"/>
      <rgbColor rgb="FF1F3B63"/>
      <rgbColor rgb="FF2A7F77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theme" Target="theme/theme1.xml" /><Relationship Id="rId5" Type="http://schemas.openxmlformats.org/officeDocument/2006/relationships/worksheet" Target="worksheets/sheet5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 /><Relationship Id="rId1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/>
  </sheetViews>
  <sheetFormatPr defaultColWidth="8.7421875" defaultRowHeight="15" x14ac:dyDescent="0.2"/>
  <cols>
    <col min="1" max="1" width="25.9609375" customWidth="1"/>
    <col min="2" max="2" width="96.046875" customWidth="1"/>
  </cols>
  <sheetData>
    <row r="1" spans="1:6" ht="19.5" customHeight="1" x14ac:dyDescent="0.2">
      <c r="A1" s="5" t="s">
        <v>0</v>
      </c>
      <c r="B1" s="5"/>
      <c r="C1" s="5"/>
      <c r="D1" s="5"/>
      <c r="E1" s="5"/>
      <c r="F1" s="5"/>
    </row>
    <row r="2" spans="1:6" x14ac:dyDescent="0.2">
      <c r="A2" s="4" t="s">
        <v>1</v>
      </c>
      <c r="B2" s="4"/>
      <c r="C2" s="4"/>
      <c r="D2" s="4"/>
      <c r="E2" s="4"/>
      <c r="F2" s="4"/>
    </row>
    <row r="3" spans="1:6" x14ac:dyDescent="0.2">
      <c r="A3" s="6"/>
      <c r="B3" s="7"/>
    </row>
    <row r="4" spans="1:6" x14ac:dyDescent="0.2">
      <c r="A4" s="8" t="s">
        <v>2</v>
      </c>
      <c r="B4" s="7"/>
    </row>
    <row r="5" spans="1:6" x14ac:dyDescent="0.2">
      <c r="A5" s="9" t="s">
        <v>3</v>
      </c>
      <c r="B5" s="7" t="s">
        <v>4</v>
      </c>
    </row>
    <row r="6" spans="1:6" x14ac:dyDescent="0.2">
      <c r="A6" s="10" t="s">
        <v>5</v>
      </c>
      <c r="B6" s="7" t="s">
        <v>6</v>
      </c>
    </row>
    <row r="7" spans="1:6" x14ac:dyDescent="0.2">
      <c r="A7" s="11" t="s">
        <v>7</v>
      </c>
      <c r="B7" s="7" t="s">
        <v>8</v>
      </c>
    </row>
    <row r="8" spans="1:6" x14ac:dyDescent="0.2">
      <c r="A8" s="12" t="s">
        <v>9</v>
      </c>
      <c r="B8" s="7" t="s">
        <v>10</v>
      </c>
    </row>
    <row r="9" spans="1:6" x14ac:dyDescent="0.2">
      <c r="A9" s="13"/>
      <c r="B9" s="7"/>
    </row>
    <row r="10" spans="1:6" x14ac:dyDescent="0.2">
      <c r="A10" s="8" t="s">
        <v>11</v>
      </c>
      <c r="B10" s="7"/>
    </row>
    <row r="11" spans="1:6" x14ac:dyDescent="0.2">
      <c r="A11" s="9" t="s">
        <v>12</v>
      </c>
      <c r="B11" s="7" t="s">
        <v>13</v>
      </c>
    </row>
    <row r="12" spans="1:6" x14ac:dyDescent="0.2">
      <c r="A12" s="9" t="s">
        <v>14</v>
      </c>
      <c r="B12" s="7" t="s">
        <v>15</v>
      </c>
    </row>
    <row r="13" spans="1:6" x14ac:dyDescent="0.2">
      <c r="A13" s="9" t="s">
        <v>16</v>
      </c>
      <c r="B13" s="7" t="s">
        <v>17</v>
      </c>
    </row>
    <row r="14" spans="1:6" x14ac:dyDescent="0.2">
      <c r="A14" s="9" t="s">
        <v>18</v>
      </c>
      <c r="B14" s="7" t="s">
        <v>19</v>
      </c>
    </row>
    <row r="15" spans="1:6" x14ac:dyDescent="0.2">
      <c r="A15" s="9" t="s">
        <v>20</v>
      </c>
      <c r="B15" s="7" t="s">
        <v>21</v>
      </c>
    </row>
    <row r="16" spans="1:6" x14ac:dyDescent="0.2">
      <c r="A16" s="9" t="s">
        <v>22</v>
      </c>
      <c r="B16" s="7" t="s">
        <v>23</v>
      </c>
    </row>
    <row r="17" spans="1:2" x14ac:dyDescent="0.2">
      <c r="A17" s="9" t="s">
        <v>24</v>
      </c>
      <c r="B17" s="7" t="s">
        <v>25</v>
      </c>
    </row>
    <row r="18" spans="1:2" x14ac:dyDescent="0.2">
      <c r="A18" s="9" t="s">
        <v>26</v>
      </c>
      <c r="B18" s="7" t="s">
        <v>27</v>
      </c>
    </row>
    <row r="19" spans="1:2" x14ac:dyDescent="0.2">
      <c r="A19" s="9" t="s">
        <v>28</v>
      </c>
      <c r="B19" s="7" t="s">
        <v>29</v>
      </c>
    </row>
    <row r="20" spans="1:2" x14ac:dyDescent="0.2">
      <c r="A20" s="6"/>
      <c r="B20" s="7"/>
    </row>
    <row r="21" spans="1:2" x14ac:dyDescent="0.2">
      <c r="A21" s="8" t="s">
        <v>30</v>
      </c>
      <c r="B21" s="7"/>
    </row>
    <row r="22" spans="1:2" x14ac:dyDescent="0.2">
      <c r="A22" s="9" t="s">
        <v>31</v>
      </c>
      <c r="B22" s="7" t="s">
        <v>32</v>
      </c>
    </row>
    <row r="23" spans="1:2" x14ac:dyDescent="0.2">
      <c r="A23" s="9" t="s">
        <v>33</v>
      </c>
      <c r="B23" s="7" t="s">
        <v>34</v>
      </c>
    </row>
    <row r="24" spans="1:2" x14ac:dyDescent="0.2">
      <c r="A24" s="9" t="s">
        <v>35</v>
      </c>
      <c r="B24" s="7" t="s">
        <v>36</v>
      </c>
    </row>
    <row r="25" spans="1:2" x14ac:dyDescent="0.2">
      <c r="A25" s="9" t="s">
        <v>37</v>
      </c>
      <c r="B25" s="7" t="s">
        <v>38</v>
      </c>
    </row>
    <row r="26" spans="1:2" x14ac:dyDescent="0.2">
      <c r="A26" s="9" t="s">
        <v>39</v>
      </c>
      <c r="B26" s="7" t="s">
        <v>40</v>
      </c>
    </row>
    <row r="27" spans="1:2" x14ac:dyDescent="0.2">
      <c r="A27" s="6"/>
      <c r="B27" s="7"/>
    </row>
    <row r="28" spans="1:2" x14ac:dyDescent="0.2">
      <c r="A28" s="8" t="s">
        <v>41</v>
      </c>
      <c r="B28" s="7" t="s">
        <v>42</v>
      </c>
    </row>
    <row r="29" spans="1:2" x14ac:dyDescent="0.2">
      <c r="A29" s="9"/>
      <c r="B29" s="7" t="s">
        <v>43</v>
      </c>
    </row>
    <row r="30" spans="1:2" x14ac:dyDescent="0.2">
      <c r="A30" s="9"/>
      <c r="B30" s="7" t="s">
        <v>44</v>
      </c>
    </row>
  </sheetData>
  <mergeCells count="2">
    <mergeCell ref="A1:F1"/>
    <mergeCell ref="A2:F2"/>
  </mergeCells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7"/>
  <sheetViews>
    <sheetView zoomScaleNormal="100" workbookViewId="0"/>
  </sheetViews>
  <sheetFormatPr defaultColWidth="8.7421875" defaultRowHeight="15" x14ac:dyDescent="0.2"/>
  <cols>
    <col min="1" max="1" width="37.93359375" customWidth="1"/>
    <col min="2" max="2" width="16.0078125" customWidth="1"/>
    <col min="3" max="3" width="20.04296875" customWidth="1"/>
    <col min="4" max="4" width="9.953125" customWidth="1"/>
    <col min="5" max="5" width="11.97265625" customWidth="1"/>
    <col min="6" max="6" width="13.98828125" customWidth="1"/>
  </cols>
  <sheetData>
    <row r="1" spans="1:6" ht="19.5" customHeight="1" x14ac:dyDescent="0.2">
      <c r="A1" s="5" t="s">
        <v>247</v>
      </c>
      <c r="B1" s="5"/>
      <c r="C1" s="5"/>
      <c r="D1" s="5"/>
      <c r="E1" s="5"/>
      <c r="F1" s="5"/>
    </row>
    <row r="2" spans="1:6" x14ac:dyDescent="0.2">
      <c r="A2" s="4" t="s">
        <v>248</v>
      </c>
      <c r="B2" s="4"/>
      <c r="C2" s="4"/>
      <c r="D2" s="4"/>
      <c r="E2" s="4"/>
      <c r="F2" s="4"/>
    </row>
    <row r="4" spans="1:6" ht="33.75" customHeight="1" x14ac:dyDescent="0.2">
      <c r="A4" s="14" t="s">
        <v>249</v>
      </c>
      <c r="B4" s="14" t="s">
        <v>250</v>
      </c>
      <c r="C4" s="14" t="s">
        <v>251</v>
      </c>
      <c r="D4" s="14" t="s">
        <v>191</v>
      </c>
      <c r="E4" s="14" t="s">
        <v>252</v>
      </c>
      <c r="F4" s="14" t="s">
        <v>253</v>
      </c>
    </row>
    <row r="5" spans="1:6" x14ac:dyDescent="0.2">
      <c r="A5" s="20" t="s">
        <v>254</v>
      </c>
      <c r="B5" s="26"/>
      <c r="C5" s="26"/>
      <c r="D5" s="26"/>
      <c r="E5" s="26"/>
      <c r="F5" s="26"/>
    </row>
    <row r="6" spans="1:6" x14ac:dyDescent="0.2">
      <c r="A6" s="20" t="s">
        <v>255</v>
      </c>
      <c r="B6" s="26"/>
      <c r="C6" s="26"/>
      <c r="D6" s="26"/>
      <c r="E6" s="26"/>
      <c r="F6" s="26"/>
    </row>
    <row r="7" spans="1:6" x14ac:dyDescent="0.2">
      <c r="A7" s="20" t="s">
        <v>256</v>
      </c>
      <c r="B7" s="26"/>
      <c r="C7" s="26"/>
      <c r="D7" s="26"/>
      <c r="E7" s="26"/>
      <c r="F7" s="26"/>
    </row>
    <row r="8" spans="1:6" x14ac:dyDescent="0.2">
      <c r="A8" s="20" t="s">
        <v>257</v>
      </c>
      <c r="B8" s="26"/>
      <c r="C8" s="26"/>
      <c r="D8" s="26"/>
      <c r="E8" s="26"/>
      <c r="F8" s="26"/>
    </row>
    <row r="9" spans="1:6" x14ac:dyDescent="0.2">
      <c r="A9" s="20" t="s">
        <v>258</v>
      </c>
      <c r="B9" s="26"/>
      <c r="C9" s="26"/>
      <c r="D9" s="26"/>
      <c r="E9" s="26"/>
      <c r="F9" s="26"/>
    </row>
    <row r="10" spans="1:6" x14ac:dyDescent="0.2">
      <c r="A10" s="20" t="s">
        <v>259</v>
      </c>
      <c r="B10" s="26"/>
      <c r="C10" s="26"/>
      <c r="D10" s="26"/>
      <c r="E10" s="26"/>
      <c r="F10" s="26"/>
    </row>
    <row r="11" spans="1:6" x14ac:dyDescent="0.2">
      <c r="A11" s="20" t="s">
        <v>260</v>
      </c>
      <c r="B11" s="26"/>
      <c r="C11" s="26"/>
      <c r="D11" s="26"/>
      <c r="E11" s="26"/>
      <c r="F11" s="26"/>
    </row>
    <row r="12" spans="1:6" x14ac:dyDescent="0.2">
      <c r="A12" s="40" t="s">
        <v>261</v>
      </c>
      <c r="B12" s="45">
        <f>'6. Mortality Meta-Analysis'!P18</f>
        <v>0.20400978432789335</v>
      </c>
      <c r="C12" s="18" t="str">
        <f>IF(N('6. Mortality Meta-Analysis'!P17)=0,"",TEXT('6. Mortality Meta-Analysis'!P19,"0.0%")&amp;" - "&amp;TEXT('6. Mortality Meta-Analysis'!P20,"0.0%"))</f>
        <v>15.2% - 26.9%</v>
      </c>
      <c r="D12" s="46">
        <f>'6. Mortality Meta-Analysis'!P15</f>
        <v>0.5275738687378313</v>
      </c>
      <c r="E12" s="43">
        <f>'6. Mortality Meta-Analysis'!P6</f>
        <v>12</v>
      </c>
      <c r="F12" s="43">
        <f>'6. Mortality Meta-Analysis'!P7</f>
        <v>430</v>
      </c>
    </row>
    <row r="13" spans="1:6" x14ac:dyDescent="0.2">
      <c r="A13" s="20" t="s">
        <v>262</v>
      </c>
      <c r="B13" s="26"/>
      <c r="C13" s="26"/>
      <c r="D13" s="26"/>
      <c r="E13" s="26"/>
      <c r="F13" s="26"/>
    </row>
    <row r="14" spans="1:6" x14ac:dyDescent="0.2">
      <c r="A14" s="20" t="s">
        <v>263</v>
      </c>
      <c r="B14" s="26"/>
      <c r="C14" s="26"/>
      <c r="D14" s="26"/>
      <c r="E14" s="26"/>
      <c r="F14" s="26"/>
    </row>
    <row r="15" spans="1:6" x14ac:dyDescent="0.2">
      <c r="A15" s="20" t="s">
        <v>264</v>
      </c>
      <c r="B15" s="26"/>
      <c r="C15" s="26"/>
      <c r="D15" s="26"/>
      <c r="E15" s="26"/>
      <c r="F15" s="26"/>
    </row>
    <row r="17" spans="1:1" x14ac:dyDescent="0.2">
      <c r="A17" s="19" t="s">
        <v>265</v>
      </c>
    </row>
  </sheetData>
  <mergeCells count="2">
    <mergeCell ref="A1:F1"/>
    <mergeCell ref="A2:F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zoomScaleNormal="100" workbookViewId="0"/>
  </sheetViews>
  <sheetFormatPr defaultColWidth="8.7421875" defaultRowHeight="15" x14ac:dyDescent="0.2"/>
  <cols>
    <col min="1" max="1" width="22.05859375" customWidth="1"/>
    <col min="2" max="2" width="23.9453125" customWidth="1"/>
    <col min="3" max="3" width="14.9296875" customWidth="1"/>
    <col min="4" max="4" width="62.015625" customWidth="1"/>
    <col min="5" max="5" width="16.0078125" customWidth="1"/>
    <col min="6" max="6" width="25.9609375" customWidth="1"/>
  </cols>
  <sheetData>
    <row r="1" spans="1:6" ht="19.5" customHeight="1" x14ac:dyDescent="0.2">
      <c r="A1" s="5" t="s">
        <v>45</v>
      </c>
      <c r="B1" s="5"/>
      <c r="C1" s="5"/>
      <c r="D1" s="5"/>
      <c r="E1" s="5"/>
      <c r="F1" s="5"/>
    </row>
    <row r="2" spans="1:6" x14ac:dyDescent="0.2">
      <c r="A2" s="4" t="s">
        <v>46</v>
      </c>
      <c r="B2" s="4"/>
      <c r="C2" s="4"/>
      <c r="D2" s="4"/>
      <c r="E2" s="4"/>
      <c r="F2" s="4"/>
    </row>
    <row r="4" spans="1:6" ht="33.75" customHeight="1" x14ac:dyDescent="0.2">
      <c r="A4" s="14" t="s">
        <v>47</v>
      </c>
      <c r="B4" s="14" t="s">
        <v>48</v>
      </c>
      <c r="C4" s="14" t="s">
        <v>49</v>
      </c>
      <c r="D4" s="14" t="s">
        <v>50</v>
      </c>
      <c r="E4" s="14" t="s">
        <v>51</v>
      </c>
      <c r="F4" s="14" t="s">
        <v>52</v>
      </c>
    </row>
    <row r="5" spans="1:6" ht="30" customHeight="1" x14ac:dyDescent="0.2">
      <c r="A5" s="15" t="s">
        <v>53</v>
      </c>
      <c r="B5" s="15" t="s">
        <v>54</v>
      </c>
      <c r="C5" s="16" t="s">
        <v>55</v>
      </c>
      <c r="D5" s="15" t="s">
        <v>56</v>
      </c>
      <c r="E5" s="16">
        <v>431</v>
      </c>
      <c r="F5" s="15" t="s">
        <v>57</v>
      </c>
    </row>
    <row r="6" spans="1:6" ht="30" customHeight="1" x14ac:dyDescent="0.2">
      <c r="A6" s="15" t="s">
        <v>58</v>
      </c>
      <c r="B6" s="15" t="s">
        <v>59</v>
      </c>
      <c r="C6" s="16" t="s">
        <v>55</v>
      </c>
      <c r="D6" s="15" t="s">
        <v>60</v>
      </c>
      <c r="E6" s="16">
        <v>388</v>
      </c>
      <c r="F6" s="15" t="s">
        <v>61</v>
      </c>
    </row>
    <row r="7" spans="1:6" ht="30" customHeight="1" x14ac:dyDescent="0.2">
      <c r="A7" s="15" t="s">
        <v>62</v>
      </c>
      <c r="B7" s="15" t="s">
        <v>63</v>
      </c>
      <c r="C7" s="16" t="s">
        <v>55</v>
      </c>
      <c r="D7" s="15" t="s">
        <v>64</v>
      </c>
      <c r="E7" s="16">
        <v>297</v>
      </c>
      <c r="F7" s="15" t="s">
        <v>65</v>
      </c>
    </row>
    <row r="8" spans="1:6" ht="30" customHeight="1" x14ac:dyDescent="0.2">
      <c r="A8" s="15" t="s">
        <v>66</v>
      </c>
      <c r="B8" s="15" t="s">
        <v>67</v>
      </c>
      <c r="C8" s="16" t="s">
        <v>55</v>
      </c>
      <c r="D8" s="15" t="s">
        <v>68</v>
      </c>
      <c r="E8" s="16">
        <v>168</v>
      </c>
      <c r="F8" s="15" t="s">
        <v>69</v>
      </c>
    </row>
    <row r="9" spans="1:6" ht="30" customHeight="1" x14ac:dyDescent="0.2">
      <c r="A9" s="15" t="s">
        <v>70</v>
      </c>
      <c r="B9" s="15" t="s">
        <v>71</v>
      </c>
      <c r="C9" s="16" t="s">
        <v>72</v>
      </c>
      <c r="D9" s="15" t="s">
        <v>73</v>
      </c>
      <c r="E9" s="16">
        <v>38</v>
      </c>
      <c r="F9" s="15" t="s">
        <v>74</v>
      </c>
    </row>
    <row r="10" spans="1:6" ht="30" customHeight="1" x14ac:dyDescent="0.2">
      <c r="A10" s="15" t="s">
        <v>75</v>
      </c>
      <c r="B10" s="15" t="s">
        <v>76</v>
      </c>
      <c r="C10" s="16" t="s">
        <v>72</v>
      </c>
      <c r="D10" s="15" t="s">
        <v>77</v>
      </c>
      <c r="E10" s="16">
        <v>8</v>
      </c>
      <c r="F10" s="15" t="s">
        <v>78</v>
      </c>
    </row>
    <row r="11" spans="1:6" x14ac:dyDescent="0.2">
      <c r="D11" s="17" t="s">
        <v>79</v>
      </c>
      <c r="E11" s="18">
        <f>SUM(E5:E10)</f>
        <v>1330</v>
      </c>
    </row>
    <row r="13" spans="1:6" x14ac:dyDescent="0.2">
      <c r="A13" s="19" t="s">
        <v>80</v>
      </c>
    </row>
  </sheetData>
  <mergeCells count="2">
    <mergeCell ref="A1:F1"/>
    <mergeCell ref="A2:F2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2"/>
  <sheetViews>
    <sheetView zoomScaleNormal="100" workbookViewId="0"/>
  </sheetViews>
  <sheetFormatPr defaultColWidth="8.7421875" defaultRowHeight="15" x14ac:dyDescent="0.2"/>
  <cols>
    <col min="1" max="1" width="53.94140625" customWidth="1"/>
    <col min="2" max="2" width="11.97265625" customWidth="1"/>
    <col min="3" max="3" width="29.99609375" customWidth="1"/>
    <col min="4" max="4" width="39.953125" customWidth="1"/>
  </cols>
  <sheetData>
    <row r="1" spans="1:4" ht="19.5" customHeight="1" x14ac:dyDescent="0.2">
      <c r="A1" s="5" t="s">
        <v>81</v>
      </c>
      <c r="B1" s="5"/>
      <c r="C1" s="5"/>
      <c r="D1" s="5"/>
    </row>
    <row r="2" spans="1:4" x14ac:dyDescent="0.2">
      <c r="A2" s="4" t="s">
        <v>82</v>
      </c>
      <c r="B2" s="4"/>
      <c r="C2" s="4"/>
      <c r="D2" s="4"/>
    </row>
    <row r="4" spans="1:4" ht="33.75" customHeight="1" x14ac:dyDescent="0.2">
      <c r="A4" s="14" t="s">
        <v>83</v>
      </c>
      <c r="B4" s="14" t="s">
        <v>84</v>
      </c>
      <c r="C4" s="14" t="s">
        <v>85</v>
      </c>
      <c r="D4" s="14" t="s">
        <v>86</v>
      </c>
    </row>
    <row r="5" spans="1:4" x14ac:dyDescent="0.2">
      <c r="A5" s="20" t="s">
        <v>87</v>
      </c>
      <c r="B5" s="21">
        <v>1284</v>
      </c>
      <c r="C5" s="22"/>
      <c r="D5" s="22"/>
    </row>
    <row r="6" spans="1:4" x14ac:dyDescent="0.2">
      <c r="A6" s="20" t="s">
        <v>88</v>
      </c>
      <c r="B6" s="21">
        <v>46</v>
      </c>
      <c r="C6" s="22"/>
      <c r="D6" s="22"/>
    </row>
    <row r="7" spans="1:4" x14ac:dyDescent="0.2">
      <c r="A7" s="20" t="s">
        <v>89</v>
      </c>
      <c r="B7" s="21">
        <v>518</v>
      </c>
      <c r="C7" s="22"/>
      <c r="D7" s="22"/>
    </row>
    <row r="8" spans="1:4" x14ac:dyDescent="0.2">
      <c r="A8" s="20" t="s">
        <v>90</v>
      </c>
      <c r="B8" s="18">
        <f>B5+B6-B7</f>
        <v>812</v>
      </c>
      <c r="C8" s="18" t="str">
        <f>IF(B8=B5+B6-B7,"OK","CHECK")</f>
        <v>OK</v>
      </c>
      <c r="D8" s="22"/>
    </row>
    <row r="9" spans="1:4" x14ac:dyDescent="0.2">
      <c r="A9" s="20" t="s">
        <v>91</v>
      </c>
      <c r="B9" s="21">
        <v>691</v>
      </c>
      <c r="C9" s="22"/>
      <c r="D9" s="22"/>
    </row>
    <row r="10" spans="1:4" x14ac:dyDescent="0.2">
      <c r="A10" s="20" t="s">
        <v>92</v>
      </c>
      <c r="B10" s="18">
        <f>B8-B9</f>
        <v>121</v>
      </c>
      <c r="C10" s="22"/>
      <c r="D10" s="22"/>
    </row>
    <row r="11" spans="1:4" x14ac:dyDescent="0.2">
      <c r="A11" s="20" t="s">
        <v>93</v>
      </c>
      <c r="B11" s="21">
        <v>0</v>
      </c>
      <c r="C11" s="22"/>
      <c r="D11" s="22"/>
    </row>
    <row r="12" spans="1:4" x14ac:dyDescent="0.2">
      <c r="A12" s="20" t="s">
        <v>94</v>
      </c>
      <c r="B12" s="18">
        <f>B10-B11</f>
        <v>121</v>
      </c>
      <c r="C12" s="18" t="str">
        <f>IF(B12=B10-B11,"OK","CHECK")</f>
        <v>OK</v>
      </c>
      <c r="D12" s="22"/>
    </row>
    <row r="13" spans="1:4" x14ac:dyDescent="0.2">
      <c r="A13" s="20" t="s">
        <v>95</v>
      </c>
      <c r="B13" s="21">
        <v>29</v>
      </c>
      <c r="C13" s="22"/>
      <c r="D13" s="22"/>
    </row>
    <row r="14" spans="1:4" x14ac:dyDescent="0.2">
      <c r="A14" s="20" t="s">
        <v>96</v>
      </c>
      <c r="B14" s="21">
        <v>21</v>
      </c>
      <c r="C14" s="22"/>
      <c r="D14" s="22"/>
    </row>
    <row r="15" spans="1:4" x14ac:dyDescent="0.2">
      <c r="A15" s="20" t="s">
        <v>97</v>
      </c>
      <c r="B15" s="21">
        <v>14</v>
      </c>
      <c r="C15" s="22"/>
      <c r="D15" s="22"/>
    </row>
    <row r="16" spans="1:4" x14ac:dyDescent="0.2">
      <c r="A16" s="20" t="s">
        <v>98</v>
      </c>
      <c r="B16" s="21">
        <v>10</v>
      </c>
      <c r="C16" s="22"/>
      <c r="D16" s="22"/>
    </row>
    <row r="17" spans="1:4" x14ac:dyDescent="0.2">
      <c r="A17" s="20" t="s">
        <v>99</v>
      </c>
      <c r="B17" s="18">
        <f>SUM(B13:B16)</f>
        <v>74</v>
      </c>
      <c r="C17" s="22"/>
      <c r="D17" s="22"/>
    </row>
    <row r="18" spans="1:4" x14ac:dyDescent="0.2">
      <c r="A18" s="20" t="s">
        <v>100</v>
      </c>
      <c r="B18" s="18">
        <f>B12-B17</f>
        <v>47</v>
      </c>
      <c r="C18" s="18" t="str">
        <f>IF(B18=B12-B17,"OK","CHECK")</f>
        <v>OK</v>
      </c>
      <c r="D18" s="22"/>
    </row>
    <row r="19" spans="1:4" x14ac:dyDescent="0.2">
      <c r="A19" s="20" t="s">
        <v>101</v>
      </c>
      <c r="B19" s="21">
        <v>34</v>
      </c>
      <c r="C19" s="18" t="str">
        <f>IF(B19&lt;=B18,"OK","CHECK: exceeds qualitative")</f>
        <v>OK</v>
      </c>
      <c r="D19" s="22"/>
    </row>
    <row r="20" spans="1:4" x14ac:dyDescent="0.2">
      <c r="A20" s="20" t="s">
        <v>102</v>
      </c>
      <c r="B20" s="21">
        <v>1926</v>
      </c>
      <c r="C20" s="22"/>
      <c r="D20" s="22"/>
    </row>
    <row r="22" spans="1:4" x14ac:dyDescent="0.2">
      <c r="A22" s="19" t="s">
        <v>103</v>
      </c>
    </row>
  </sheetData>
  <mergeCells count="2">
    <mergeCell ref="A1:D1"/>
    <mergeCell ref="A2:D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0"/>
  <sheetViews>
    <sheetView zoomScaleNormal="100" workbookViewId="0"/>
  </sheetViews>
  <sheetFormatPr defaultColWidth="8.7421875" defaultRowHeight="15" x14ac:dyDescent="0.2"/>
  <cols>
    <col min="1" max="1" width="6.9921875" customWidth="1"/>
    <col min="2" max="2" width="20.04296875" customWidth="1"/>
    <col min="3" max="3" width="7.93359375" customWidth="1"/>
    <col min="4" max="4" width="13.98828125" customWidth="1"/>
    <col min="5" max="5" width="22.05859375" customWidth="1"/>
    <col min="6" max="6" width="13.98828125" customWidth="1"/>
    <col min="7" max="7" width="11.02734375" customWidth="1"/>
    <col min="8" max="9" width="9.01171875" customWidth="1"/>
    <col min="10" max="10" width="11.02734375" customWidth="1"/>
    <col min="11" max="11" width="18.0234375" customWidth="1"/>
  </cols>
  <sheetData>
    <row r="1" spans="1:11" ht="19.5" customHeight="1" x14ac:dyDescent="0.2">
      <c r="A1" s="5" t="s">
        <v>104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">
      <c r="A2" s="4" t="s">
        <v>105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4" spans="1:11" ht="33.75" customHeight="1" x14ac:dyDescent="0.2">
      <c r="A4" s="14" t="s">
        <v>106</v>
      </c>
      <c r="B4" s="14" t="s">
        <v>107</v>
      </c>
      <c r="C4" s="14" t="s">
        <v>108</v>
      </c>
      <c r="D4" s="14" t="s">
        <v>109</v>
      </c>
      <c r="E4" s="14" t="s">
        <v>110</v>
      </c>
      <c r="F4" s="14" t="s">
        <v>111</v>
      </c>
      <c r="G4" s="14" t="s">
        <v>112</v>
      </c>
      <c r="H4" s="14" t="s">
        <v>113</v>
      </c>
      <c r="I4" s="14" t="s">
        <v>114</v>
      </c>
      <c r="J4" s="14" t="s">
        <v>115</v>
      </c>
      <c r="K4" s="14" t="s">
        <v>116</v>
      </c>
    </row>
    <row r="5" spans="1:11" x14ac:dyDescent="0.2">
      <c r="A5" s="23" t="s">
        <v>117</v>
      </c>
      <c r="B5" s="24" t="s">
        <v>118</v>
      </c>
      <c r="C5" s="23">
        <v>1996</v>
      </c>
      <c r="D5" s="24" t="s">
        <v>119</v>
      </c>
      <c r="E5" s="24" t="s">
        <v>120</v>
      </c>
      <c r="F5" s="24" t="s">
        <v>121</v>
      </c>
      <c r="G5" s="23">
        <v>70</v>
      </c>
      <c r="H5" s="23">
        <v>50</v>
      </c>
      <c r="I5" s="23">
        <v>20</v>
      </c>
      <c r="J5" s="23">
        <f>IF(I5&gt;0,ROUND(H5/I5,2),"")</f>
        <v>2.5</v>
      </c>
      <c r="K5" s="24" t="s">
        <v>122</v>
      </c>
    </row>
    <row r="6" spans="1:11" x14ac:dyDescent="0.2">
      <c r="A6" s="21">
        <v>1</v>
      </c>
      <c r="B6" s="25"/>
      <c r="C6" s="26"/>
      <c r="D6" s="25"/>
      <c r="E6" s="25"/>
      <c r="F6" s="25"/>
      <c r="G6" s="26"/>
      <c r="H6" s="26"/>
      <c r="I6" s="26"/>
      <c r="J6" s="27" t="str">
        <f>IF(N(I6)&gt;0,ROUND(H6/I6,2),"")</f>
        <v/>
      </c>
      <c r="K6" s="25"/>
    </row>
    <row r="7" spans="1:11" x14ac:dyDescent="0.2">
      <c r="A7" s="21">
        <v>2</v>
      </c>
      <c r="B7" s="25"/>
      <c r="C7" s="26"/>
      <c r="D7" s="25"/>
      <c r="E7" s="25"/>
      <c r="F7" s="25"/>
      <c r="G7" s="26"/>
      <c r="H7" s="26"/>
      <c r="I7" s="26"/>
      <c r="J7" s="27" t="str">
        <f>IF(N(I7)&gt;0,ROUND(H7/I7,2),"")</f>
        <v/>
      </c>
      <c r="K7" s="25"/>
    </row>
    <row r="8" spans="1:11" x14ac:dyDescent="0.2">
      <c r="A8" s="21">
        <v>3</v>
      </c>
      <c r="B8" s="25"/>
      <c r="C8" s="26"/>
      <c r="D8" s="25"/>
      <c r="E8" s="25"/>
      <c r="F8" s="25"/>
      <c r="G8" s="26"/>
      <c r="H8" s="26"/>
      <c r="I8" s="26"/>
      <c r="J8" s="27" t="str">
        <f>IF(N(I8)&gt;0,ROUND(H8/I8,2),"")</f>
        <v/>
      </c>
      <c r="K8" s="25"/>
    </row>
    <row r="9" spans="1:11" x14ac:dyDescent="0.2">
      <c r="A9" s="21">
        <v>4</v>
      </c>
      <c r="B9" s="25"/>
      <c r="C9" s="26"/>
      <c r="D9" s="25"/>
      <c r="E9" s="25"/>
      <c r="F9" s="25"/>
      <c r="G9" s="26"/>
      <c r="H9" s="26"/>
      <c r="I9" s="26"/>
      <c r="J9" s="27" t="str">
        <f>IF(N(I9)&gt;0,ROUND(H9/I9,2),"")</f>
        <v/>
      </c>
      <c r="K9" s="25"/>
    </row>
    <row r="10" spans="1:11" x14ac:dyDescent="0.2">
      <c r="A10" s="21">
        <v>5</v>
      </c>
      <c r="B10" s="25"/>
      <c r="C10" s="26"/>
      <c r="D10" s="25"/>
      <c r="E10" s="25"/>
      <c r="F10" s="25"/>
      <c r="G10" s="26"/>
      <c r="H10" s="26"/>
      <c r="I10" s="26"/>
      <c r="J10" s="27" t="str">
        <f>IF(N(I10)&gt;0,ROUND(H10/I10,2),"")</f>
        <v/>
      </c>
      <c r="K10" s="25"/>
    </row>
    <row r="11" spans="1:11" x14ac:dyDescent="0.2">
      <c r="A11" s="21">
        <v>6</v>
      </c>
      <c r="B11" s="25"/>
      <c r="C11" s="26"/>
      <c r="D11" s="25"/>
      <c r="E11" s="25"/>
      <c r="F11" s="25"/>
      <c r="G11" s="26"/>
      <c r="H11" s="26"/>
      <c r="I11" s="26"/>
      <c r="J11" s="27" t="str">
        <f>IF(N(I11)&gt;0,ROUND(H11/I11,2),"")</f>
        <v/>
      </c>
      <c r="K11" s="25"/>
    </row>
    <row r="12" spans="1:11" x14ac:dyDescent="0.2">
      <c r="A12" s="21">
        <v>7</v>
      </c>
      <c r="B12" s="25"/>
      <c r="C12" s="26"/>
      <c r="D12" s="25"/>
      <c r="E12" s="25"/>
      <c r="F12" s="25"/>
      <c r="G12" s="26"/>
      <c r="H12" s="26"/>
      <c r="I12" s="26"/>
      <c r="J12" s="27" t="str">
        <f>IF(N(I12)&gt;0,ROUND(H12/I12,2),"")</f>
        <v/>
      </c>
      <c r="K12" s="25"/>
    </row>
    <row r="13" spans="1:11" x14ac:dyDescent="0.2">
      <c r="A13" s="21">
        <v>8</v>
      </c>
      <c r="B13" s="25"/>
      <c r="C13" s="26"/>
      <c r="D13" s="25"/>
      <c r="E13" s="25"/>
      <c r="F13" s="25"/>
      <c r="G13" s="26"/>
      <c r="H13" s="26"/>
      <c r="I13" s="26"/>
      <c r="J13" s="27" t="str">
        <f>IF(N(I13)&gt;0,ROUND(H13/I13,2),"")</f>
        <v/>
      </c>
      <c r="K13" s="25"/>
    </row>
    <row r="14" spans="1:11" x14ac:dyDescent="0.2">
      <c r="A14" s="21">
        <v>9</v>
      </c>
      <c r="B14" s="25"/>
      <c r="C14" s="26"/>
      <c r="D14" s="25"/>
      <c r="E14" s="25"/>
      <c r="F14" s="25"/>
      <c r="G14" s="26"/>
      <c r="H14" s="26"/>
      <c r="I14" s="26"/>
      <c r="J14" s="27" t="str">
        <f>IF(N(I14)&gt;0,ROUND(H14/I14,2),"")</f>
        <v/>
      </c>
      <c r="K14" s="25"/>
    </row>
    <row r="15" spans="1:11" x14ac:dyDescent="0.2">
      <c r="A15" s="21">
        <v>10</v>
      </c>
      <c r="B15" s="25"/>
      <c r="C15" s="26"/>
      <c r="D15" s="25"/>
      <c r="E15" s="25"/>
      <c r="F15" s="25"/>
      <c r="G15" s="26"/>
      <c r="H15" s="26"/>
      <c r="I15" s="26"/>
      <c r="J15" s="27" t="str">
        <f>IF(N(I15)&gt;0,ROUND(H15/I15,2),"")</f>
        <v/>
      </c>
      <c r="K15" s="25"/>
    </row>
    <row r="16" spans="1:11" x14ac:dyDescent="0.2">
      <c r="A16" s="21">
        <v>11</v>
      </c>
      <c r="B16" s="25"/>
      <c r="C16" s="26"/>
      <c r="D16" s="25"/>
      <c r="E16" s="25"/>
      <c r="F16" s="25"/>
      <c r="G16" s="26"/>
      <c r="H16" s="26"/>
      <c r="I16" s="26"/>
      <c r="J16" s="27" t="str">
        <f>IF(N(I16)&gt;0,ROUND(H16/I16,2),"")</f>
        <v/>
      </c>
      <c r="K16" s="25"/>
    </row>
    <row r="17" spans="1:11" x14ac:dyDescent="0.2">
      <c r="A17" s="21">
        <v>12</v>
      </c>
      <c r="B17" s="25"/>
      <c r="C17" s="26"/>
      <c r="D17" s="25"/>
      <c r="E17" s="25"/>
      <c r="F17" s="25"/>
      <c r="G17" s="26"/>
      <c r="H17" s="26"/>
      <c r="I17" s="26"/>
      <c r="J17" s="27" t="str">
        <f>IF(N(I17)&gt;0,ROUND(H17/I17,2),"")</f>
        <v/>
      </c>
      <c r="K17" s="25"/>
    </row>
    <row r="18" spans="1:11" x14ac:dyDescent="0.2">
      <c r="A18" s="21">
        <v>13</v>
      </c>
      <c r="B18" s="25"/>
      <c r="C18" s="26"/>
      <c r="D18" s="25"/>
      <c r="E18" s="25"/>
      <c r="F18" s="25"/>
      <c r="G18" s="26"/>
      <c r="H18" s="26"/>
      <c r="I18" s="26"/>
      <c r="J18" s="27" t="str">
        <f>IF(N(I18)&gt;0,ROUND(H18/I18,2),"")</f>
        <v/>
      </c>
      <c r="K18" s="25"/>
    </row>
    <row r="19" spans="1:11" x14ac:dyDescent="0.2">
      <c r="A19" s="21">
        <v>14</v>
      </c>
      <c r="B19" s="25"/>
      <c r="C19" s="26"/>
      <c r="D19" s="25"/>
      <c r="E19" s="25"/>
      <c r="F19" s="25"/>
      <c r="G19" s="26"/>
      <c r="H19" s="26"/>
      <c r="I19" s="26"/>
      <c r="J19" s="27" t="str">
        <f>IF(N(I19)&gt;0,ROUND(H19/I19,2),"")</f>
        <v/>
      </c>
      <c r="K19" s="25"/>
    </row>
    <row r="20" spans="1:11" x14ac:dyDescent="0.2">
      <c r="A20" s="21">
        <v>15</v>
      </c>
      <c r="B20" s="25"/>
      <c r="C20" s="26"/>
      <c r="D20" s="25"/>
      <c r="E20" s="25"/>
      <c r="F20" s="25"/>
      <c r="G20" s="26"/>
      <c r="H20" s="26"/>
      <c r="I20" s="26"/>
      <c r="J20" s="27" t="str">
        <f>IF(N(I20)&gt;0,ROUND(H20/I20,2),"")</f>
        <v/>
      </c>
      <c r="K20" s="25"/>
    </row>
    <row r="21" spans="1:11" x14ac:dyDescent="0.2">
      <c r="A21" s="21">
        <v>16</v>
      </c>
      <c r="B21" s="25"/>
      <c r="C21" s="26"/>
      <c r="D21" s="25"/>
      <c r="E21" s="25"/>
      <c r="F21" s="25"/>
      <c r="G21" s="26"/>
      <c r="H21" s="26"/>
      <c r="I21" s="26"/>
      <c r="J21" s="27" t="str">
        <f>IF(N(I21)&gt;0,ROUND(H21/I21,2),"")</f>
        <v/>
      </c>
      <c r="K21" s="25"/>
    </row>
    <row r="22" spans="1:11" x14ac:dyDescent="0.2">
      <c r="A22" s="21">
        <v>17</v>
      </c>
      <c r="B22" s="25"/>
      <c r="C22" s="26"/>
      <c r="D22" s="25"/>
      <c r="E22" s="25"/>
      <c r="F22" s="25"/>
      <c r="G22" s="26"/>
      <c r="H22" s="26"/>
      <c r="I22" s="26"/>
      <c r="J22" s="27" t="str">
        <f>IF(N(I22)&gt;0,ROUND(H22/I22,2),"")</f>
        <v/>
      </c>
      <c r="K22" s="25"/>
    </row>
    <row r="23" spans="1:11" x14ac:dyDescent="0.2">
      <c r="A23" s="21">
        <v>18</v>
      </c>
      <c r="B23" s="25"/>
      <c r="C23" s="26"/>
      <c r="D23" s="25"/>
      <c r="E23" s="25"/>
      <c r="F23" s="25"/>
      <c r="G23" s="26"/>
      <c r="H23" s="26"/>
      <c r="I23" s="26"/>
      <c r="J23" s="27" t="str">
        <f>IF(N(I23)&gt;0,ROUND(H23/I23,2),"")</f>
        <v/>
      </c>
      <c r="K23" s="25"/>
    </row>
    <row r="24" spans="1:11" x14ac:dyDescent="0.2">
      <c r="A24" s="21">
        <v>19</v>
      </c>
      <c r="B24" s="25"/>
      <c r="C24" s="26"/>
      <c r="D24" s="25"/>
      <c r="E24" s="25"/>
      <c r="F24" s="25"/>
      <c r="G24" s="26"/>
      <c r="H24" s="26"/>
      <c r="I24" s="26"/>
      <c r="J24" s="27" t="str">
        <f>IF(N(I24)&gt;0,ROUND(H24/I24,2),"")</f>
        <v/>
      </c>
      <c r="K24" s="25"/>
    </row>
    <row r="25" spans="1:11" x14ac:dyDescent="0.2">
      <c r="A25" s="21">
        <v>20</v>
      </c>
      <c r="B25" s="25"/>
      <c r="C25" s="26"/>
      <c r="D25" s="25"/>
      <c r="E25" s="25"/>
      <c r="F25" s="25"/>
      <c r="G25" s="26"/>
      <c r="H25" s="26"/>
      <c r="I25" s="26"/>
      <c r="J25" s="27" t="str">
        <f>IF(N(I25)&gt;0,ROUND(H25/I25,2),"")</f>
        <v/>
      </c>
      <c r="K25" s="25"/>
    </row>
    <row r="26" spans="1:11" x14ac:dyDescent="0.2">
      <c r="A26" s="21">
        <v>21</v>
      </c>
      <c r="B26" s="25"/>
      <c r="C26" s="26"/>
      <c r="D26" s="25"/>
      <c r="E26" s="25"/>
      <c r="F26" s="25"/>
      <c r="G26" s="26"/>
      <c r="H26" s="26"/>
      <c r="I26" s="26"/>
      <c r="J26" s="27" t="str">
        <f>IF(N(I26)&gt;0,ROUND(H26/I26,2),"")</f>
        <v/>
      </c>
      <c r="K26" s="25"/>
    </row>
    <row r="27" spans="1:11" x14ac:dyDescent="0.2">
      <c r="A27" s="21">
        <v>22</v>
      </c>
      <c r="B27" s="25"/>
      <c r="C27" s="26"/>
      <c r="D27" s="25"/>
      <c r="E27" s="25"/>
      <c r="F27" s="25"/>
      <c r="G27" s="26"/>
      <c r="H27" s="26"/>
      <c r="I27" s="26"/>
      <c r="J27" s="27" t="str">
        <f>IF(N(I27)&gt;0,ROUND(H27/I27,2),"")</f>
        <v/>
      </c>
      <c r="K27" s="25"/>
    </row>
    <row r="28" spans="1:11" x14ac:dyDescent="0.2">
      <c r="A28" s="21">
        <v>23</v>
      </c>
      <c r="B28" s="25"/>
      <c r="C28" s="26"/>
      <c r="D28" s="25"/>
      <c r="E28" s="25"/>
      <c r="F28" s="25"/>
      <c r="G28" s="26"/>
      <c r="H28" s="26"/>
      <c r="I28" s="26"/>
      <c r="J28" s="27" t="str">
        <f>IF(N(I28)&gt;0,ROUND(H28/I28,2),"")</f>
        <v/>
      </c>
      <c r="K28" s="25"/>
    </row>
    <row r="29" spans="1:11" x14ac:dyDescent="0.2">
      <c r="A29" s="21">
        <v>24</v>
      </c>
      <c r="B29" s="25"/>
      <c r="C29" s="26"/>
      <c r="D29" s="25"/>
      <c r="E29" s="25"/>
      <c r="F29" s="25"/>
      <c r="G29" s="26"/>
      <c r="H29" s="26"/>
      <c r="I29" s="26"/>
      <c r="J29" s="27" t="str">
        <f>IF(N(I29)&gt;0,ROUND(H29/I29,2),"")</f>
        <v/>
      </c>
      <c r="K29" s="25"/>
    </row>
    <row r="30" spans="1:11" x14ac:dyDescent="0.2">
      <c r="A30" s="21">
        <v>25</v>
      </c>
      <c r="B30" s="25"/>
      <c r="C30" s="26"/>
      <c r="D30" s="25"/>
      <c r="E30" s="25"/>
      <c r="F30" s="25"/>
      <c r="G30" s="26"/>
      <c r="H30" s="26"/>
      <c r="I30" s="26"/>
      <c r="J30" s="27" t="str">
        <f>IF(N(I30)&gt;0,ROUND(H30/I30,2),"")</f>
        <v/>
      </c>
      <c r="K30" s="25"/>
    </row>
    <row r="31" spans="1:11" x14ac:dyDescent="0.2">
      <c r="A31" s="21">
        <v>26</v>
      </c>
      <c r="B31" s="25"/>
      <c r="C31" s="26"/>
      <c r="D31" s="25"/>
      <c r="E31" s="25"/>
      <c r="F31" s="25"/>
      <c r="G31" s="26"/>
      <c r="H31" s="26"/>
      <c r="I31" s="26"/>
      <c r="J31" s="27" t="str">
        <f>IF(N(I31)&gt;0,ROUND(H31/I31,2),"")</f>
        <v/>
      </c>
      <c r="K31" s="25"/>
    </row>
    <row r="32" spans="1:11" x14ac:dyDescent="0.2">
      <c r="A32" s="21">
        <v>27</v>
      </c>
      <c r="B32" s="25"/>
      <c r="C32" s="26"/>
      <c r="D32" s="25"/>
      <c r="E32" s="25"/>
      <c r="F32" s="25"/>
      <c r="G32" s="26"/>
      <c r="H32" s="26"/>
      <c r="I32" s="26"/>
      <c r="J32" s="27" t="str">
        <f>IF(N(I32)&gt;0,ROUND(H32/I32,2),"")</f>
        <v/>
      </c>
      <c r="K32" s="25"/>
    </row>
    <row r="33" spans="1:11" x14ac:dyDescent="0.2">
      <c r="A33" s="21">
        <v>28</v>
      </c>
      <c r="B33" s="25"/>
      <c r="C33" s="26"/>
      <c r="D33" s="25"/>
      <c r="E33" s="25"/>
      <c r="F33" s="25"/>
      <c r="G33" s="26"/>
      <c r="H33" s="26"/>
      <c r="I33" s="26"/>
      <c r="J33" s="27" t="str">
        <f>IF(N(I33)&gt;0,ROUND(H33/I33,2),"")</f>
        <v/>
      </c>
      <c r="K33" s="25"/>
    </row>
    <row r="34" spans="1:11" x14ac:dyDescent="0.2">
      <c r="A34" s="21">
        <v>29</v>
      </c>
      <c r="B34" s="25"/>
      <c r="C34" s="26"/>
      <c r="D34" s="25"/>
      <c r="E34" s="25"/>
      <c r="F34" s="25"/>
      <c r="G34" s="26"/>
      <c r="H34" s="26"/>
      <c r="I34" s="26"/>
      <c r="J34" s="27" t="str">
        <f>IF(N(I34)&gt;0,ROUND(H34/I34,2),"")</f>
        <v/>
      </c>
      <c r="K34" s="25"/>
    </row>
    <row r="35" spans="1:11" x14ac:dyDescent="0.2">
      <c r="A35" s="21">
        <v>30</v>
      </c>
      <c r="B35" s="25"/>
      <c r="C35" s="26"/>
      <c r="D35" s="25"/>
      <c r="E35" s="25"/>
      <c r="F35" s="25"/>
      <c r="G35" s="26"/>
      <c r="H35" s="26"/>
      <c r="I35" s="26"/>
      <c r="J35" s="27" t="str">
        <f>IF(N(I35)&gt;0,ROUND(H35/I35,2),"")</f>
        <v/>
      </c>
      <c r="K35" s="25"/>
    </row>
    <row r="37" spans="1:11" x14ac:dyDescent="0.2">
      <c r="F37" s="17" t="s">
        <v>123</v>
      </c>
      <c r="G37" s="18">
        <f>SUM(G6:G35)</f>
        <v>0</v>
      </c>
      <c r="H37" s="18">
        <f>SUM(H6:H35)</f>
        <v>0</v>
      </c>
      <c r="I37" s="18">
        <f>SUM(I6:I35)</f>
        <v>0</v>
      </c>
      <c r="J37" s="18" t="str">
        <f>IF(I37&gt;0,ROUND(H37/I37,2),"")</f>
        <v/>
      </c>
    </row>
    <row r="38" spans="1:11" x14ac:dyDescent="0.2">
      <c r="B38" s="6" t="s">
        <v>124</v>
      </c>
      <c r="G38" s="28" t="str">
        <f>IF(G37&gt;0,TEXT(H37/G37,"0.0%"),"")</f>
        <v/>
      </c>
    </row>
    <row r="40" spans="1:11" x14ac:dyDescent="0.2">
      <c r="A40" s="19" t="s">
        <v>125</v>
      </c>
    </row>
  </sheetData>
  <mergeCells count="2">
    <mergeCell ref="A1:K1"/>
    <mergeCell ref="A2:K2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0"/>
  <sheetViews>
    <sheetView zoomScaleNormal="100" workbookViewId="0"/>
  </sheetViews>
  <sheetFormatPr defaultColWidth="8.7421875" defaultRowHeight="15" x14ac:dyDescent="0.2"/>
  <cols>
    <col min="1" max="1" width="6.9921875" customWidth="1"/>
    <col min="2" max="2" width="25.9609375" customWidth="1"/>
    <col min="3" max="6" width="9.01171875" customWidth="1"/>
    <col min="7" max="7" width="9.953125" customWidth="1"/>
    <col min="8" max="8" width="9.01171875" customWidth="1"/>
    <col min="9" max="9" width="13.046875" customWidth="1"/>
    <col min="10" max="11" width="11.97265625" customWidth="1"/>
    <col min="12" max="12" width="22.05859375" customWidth="1"/>
  </cols>
  <sheetData>
    <row r="1" spans="1:12" ht="19.5" customHeight="1" x14ac:dyDescent="0.2">
      <c r="A1" s="5" t="s">
        <v>126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">
      <c r="A2" s="4" t="s">
        <v>127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4" spans="1:12" ht="33.75" customHeight="1" x14ac:dyDescent="0.2">
      <c r="A4" s="14" t="s">
        <v>106</v>
      </c>
      <c r="B4" s="14" t="s">
        <v>128</v>
      </c>
      <c r="C4" s="14" t="s">
        <v>129</v>
      </c>
      <c r="D4" s="14" t="s">
        <v>130</v>
      </c>
      <c r="E4" s="14" t="s">
        <v>131</v>
      </c>
      <c r="F4" s="14" t="s">
        <v>132</v>
      </c>
      <c r="G4" s="14" t="s">
        <v>133</v>
      </c>
      <c r="H4" s="14" t="s">
        <v>134</v>
      </c>
      <c r="I4" s="14" t="s">
        <v>135</v>
      </c>
      <c r="J4" s="14" t="s">
        <v>136</v>
      </c>
      <c r="K4" s="14" t="s">
        <v>137</v>
      </c>
      <c r="L4" s="14" t="s">
        <v>52</v>
      </c>
    </row>
    <row r="5" spans="1:12" x14ac:dyDescent="0.2">
      <c r="A5" s="23" t="s">
        <v>117</v>
      </c>
      <c r="B5" s="24" t="s">
        <v>138</v>
      </c>
      <c r="C5" s="23">
        <v>9</v>
      </c>
      <c r="D5" s="23">
        <v>20</v>
      </c>
      <c r="E5" s="23">
        <v>22</v>
      </c>
      <c r="F5" s="23">
        <v>16</v>
      </c>
      <c r="G5" s="23">
        <v>3</v>
      </c>
      <c r="H5" s="29">
        <f>SUM(C5:G5)</f>
        <v>70</v>
      </c>
      <c r="I5" s="29" t="str">
        <f>IFERROR(IF(H5='3. Study Characteristics'!G5,"OK","MISMATCH"),"")</f>
        <v>OK</v>
      </c>
      <c r="J5" s="29" t="str">
        <f>IFERROR(TEXT((C5+D5)/H5,"0.0%"),"")</f>
        <v>41.4%</v>
      </c>
      <c r="K5" s="29" t="str">
        <f>IFERROR(TEXT((E5+F5)/H5,"0.0%"),"")</f>
        <v>54.3%</v>
      </c>
      <c r="L5" s="30"/>
    </row>
    <row r="6" spans="1:12" x14ac:dyDescent="0.2">
      <c r="A6" s="21">
        <v>1</v>
      </c>
      <c r="B6" s="31" t="str">
        <f>'3. Study Characteristics'!B6&amp;" "&amp;'3. Study Characteristics'!C6</f>
        <v xml:space="preserve"> </v>
      </c>
      <c r="C6" s="26"/>
      <c r="D6" s="26"/>
      <c r="E6" s="26"/>
      <c r="F6" s="26"/>
      <c r="G6" s="26"/>
      <c r="H6" s="32" t="str">
        <f>IF(COUNT(C6:G6)=0,"",SUM(C6:G6))</f>
        <v/>
      </c>
      <c r="I6" s="32" t="str">
        <f>IF(N(H6)=0,"",IF(H6='3. Study Characteristics'!G6,"OK","MISMATCH"))</f>
        <v/>
      </c>
      <c r="J6" s="32" t="str">
        <f>IF(N(H6)=0,"",TEXT((C6+D6)/H6,"0.0%"))</f>
        <v/>
      </c>
      <c r="K6" s="32" t="str">
        <f>IF(N(H6)=0,"",TEXT((E6+F6)/H6,"0.0%"))</f>
        <v/>
      </c>
      <c r="L6" s="25"/>
    </row>
    <row r="7" spans="1:12" x14ac:dyDescent="0.2">
      <c r="A7" s="21">
        <v>2</v>
      </c>
      <c r="B7" s="31" t="str">
        <f>'3. Study Characteristics'!B7&amp;" "&amp;'3. Study Characteristics'!C7</f>
        <v xml:space="preserve"> </v>
      </c>
      <c r="C7" s="26"/>
      <c r="D7" s="26"/>
      <c r="E7" s="26"/>
      <c r="F7" s="26"/>
      <c r="G7" s="26"/>
      <c r="H7" s="32" t="str">
        <f>IF(COUNT(C7:G7)=0,"",SUM(C7:G7))</f>
        <v/>
      </c>
      <c r="I7" s="32" t="str">
        <f>IF(N(H7)=0,"",IF(H7='3. Study Characteristics'!G7,"OK","MISMATCH"))</f>
        <v/>
      </c>
      <c r="J7" s="32" t="str">
        <f>IF(N(H7)=0,"",TEXT((C7+D7)/H7,"0.0%"))</f>
        <v/>
      </c>
      <c r="K7" s="32" t="str">
        <f>IF(N(H7)=0,"",TEXT((E7+F7)/H7,"0.0%"))</f>
        <v/>
      </c>
      <c r="L7" s="25"/>
    </row>
    <row r="8" spans="1:12" x14ac:dyDescent="0.2">
      <c r="A8" s="21">
        <v>3</v>
      </c>
      <c r="B8" s="31" t="str">
        <f>'3. Study Characteristics'!B8&amp;" "&amp;'3. Study Characteristics'!C8</f>
        <v xml:space="preserve"> </v>
      </c>
      <c r="C8" s="26"/>
      <c r="D8" s="26"/>
      <c r="E8" s="26"/>
      <c r="F8" s="26"/>
      <c r="G8" s="26"/>
      <c r="H8" s="32" t="str">
        <f>IF(COUNT(C8:G8)=0,"",SUM(C8:G8))</f>
        <v/>
      </c>
      <c r="I8" s="32" t="str">
        <f>IF(N(H8)=0,"",IF(H8='3. Study Characteristics'!G8,"OK","MISMATCH"))</f>
        <v/>
      </c>
      <c r="J8" s="32" t="str">
        <f>IF(N(H8)=0,"",TEXT((C8+D8)/H8,"0.0%"))</f>
        <v/>
      </c>
      <c r="K8" s="32" t="str">
        <f>IF(N(H8)=0,"",TEXT((E8+F8)/H8,"0.0%"))</f>
        <v/>
      </c>
      <c r="L8" s="25"/>
    </row>
    <row r="9" spans="1:12" x14ac:dyDescent="0.2">
      <c r="A9" s="21">
        <v>4</v>
      </c>
      <c r="B9" s="31" t="str">
        <f>'3. Study Characteristics'!B9&amp;" "&amp;'3. Study Characteristics'!C9</f>
        <v xml:space="preserve"> </v>
      </c>
      <c r="C9" s="26"/>
      <c r="D9" s="26"/>
      <c r="E9" s="26"/>
      <c r="F9" s="26"/>
      <c r="G9" s="26"/>
      <c r="H9" s="32" t="str">
        <f>IF(COUNT(C9:G9)=0,"",SUM(C9:G9))</f>
        <v/>
      </c>
      <c r="I9" s="32" t="str">
        <f>IF(N(H9)=0,"",IF(H9='3. Study Characteristics'!G9,"OK","MISMATCH"))</f>
        <v/>
      </c>
      <c r="J9" s="32" t="str">
        <f>IF(N(H9)=0,"",TEXT((C9+D9)/H9,"0.0%"))</f>
        <v/>
      </c>
      <c r="K9" s="32" t="str">
        <f>IF(N(H9)=0,"",TEXT((E9+F9)/H9,"0.0%"))</f>
        <v/>
      </c>
      <c r="L9" s="25"/>
    </row>
    <row r="10" spans="1:12" x14ac:dyDescent="0.2">
      <c r="A10" s="21">
        <v>5</v>
      </c>
      <c r="B10" s="31" t="str">
        <f>'3. Study Characteristics'!B10&amp;" "&amp;'3. Study Characteristics'!C10</f>
        <v xml:space="preserve"> </v>
      </c>
      <c r="C10" s="26"/>
      <c r="D10" s="26"/>
      <c r="E10" s="26"/>
      <c r="F10" s="26"/>
      <c r="G10" s="26"/>
      <c r="H10" s="32" t="str">
        <f>IF(COUNT(C10:G10)=0,"",SUM(C10:G10))</f>
        <v/>
      </c>
      <c r="I10" s="32" t="str">
        <f>IF(N(H10)=0,"",IF(H10='3. Study Characteristics'!G10,"OK","MISMATCH"))</f>
        <v/>
      </c>
      <c r="J10" s="32" t="str">
        <f>IF(N(H10)=0,"",TEXT((C10+D10)/H10,"0.0%"))</f>
        <v/>
      </c>
      <c r="K10" s="32" t="str">
        <f>IF(N(H10)=0,"",TEXT((E10+F10)/H10,"0.0%"))</f>
        <v/>
      </c>
      <c r="L10" s="25"/>
    </row>
    <row r="11" spans="1:12" x14ac:dyDescent="0.2">
      <c r="A11" s="21">
        <v>6</v>
      </c>
      <c r="B11" s="31" t="str">
        <f>'3. Study Characteristics'!B11&amp;" "&amp;'3. Study Characteristics'!C11</f>
        <v xml:space="preserve"> </v>
      </c>
      <c r="C11" s="26"/>
      <c r="D11" s="26"/>
      <c r="E11" s="26"/>
      <c r="F11" s="26"/>
      <c r="G11" s="26"/>
      <c r="H11" s="32" t="str">
        <f>IF(COUNT(C11:G11)=0,"",SUM(C11:G11))</f>
        <v/>
      </c>
      <c r="I11" s="32" t="str">
        <f>IF(N(H11)=0,"",IF(H11='3. Study Characteristics'!G11,"OK","MISMATCH"))</f>
        <v/>
      </c>
      <c r="J11" s="32" t="str">
        <f>IF(N(H11)=0,"",TEXT((C11+D11)/H11,"0.0%"))</f>
        <v/>
      </c>
      <c r="K11" s="32" t="str">
        <f>IF(N(H11)=0,"",TEXT((E11+F11)/H11,"0.0%"))</f>
        <v/>
      </c>
      <c r="L11" s="25"/>
    </row>
    <row r="12" spans="1:12" x14ac:dyDescent="0.2">
      <c r="A12" s="21">
        <v>7</v>
      </c>
      <c r="B12" s="31" t="str">
        <f>'3. Study Characteristics'!B12&amp;" "&amp;'3. Study Characteristics'!C12</f>
        <v xml:space="preserve"> </v>
      </c>
      <c r="C12" s="26"/>
      <c r="D12" s="26"/>
      <c r="E12" s="26"/>
      <c r="F12" s="26"/>
      <c r="G12" s="26"/>
      <c r="H12" s="32" t="str">
        <f>IF(COUNT(C12:G12)=0,"",SUM(C12:G12))</f>
        <v/>
      </c>
      <c r="I12" s="32" t="str">
        <f>IF(N(H12)=0,"",IF(H12='3. Study Characteristics'!G12,"OK","MISMATCH"))</f>
        <v/>
      </c>
      <c r="J12" s="32" t="str">
        <f>IF(N(H12)=0,"",TEXT((C12+D12)/H12,"0.0%"))</f>
        <v/>
      </c>
      <c r="K12" s="32" t="str">
        <f>IF(N(H12)=0,"",TEXT((E12+F12)/H12,"0.0%"))</f>
        <v/>
      </c>
      <c r="L12" s="25"/>
    </row>
    <row r="13" spans="1:12" x14ac:dyDescent="0.2">
      <c r="A13" s="21">
        <v>8</v>
      </c>
      <c r="B13" s="31" t="str">
        <f>'3. Study Characteristics'!B13&amp;" "&amp;'3. Study Characteristics'!C13</f>
        <v xml:space="preserve"> </v>
      </c>
      <c r="C13" s="26"/>
      <c r="D13" s="26"/>
      <c r="E13" s="26"/>
      <c r="F13" s="26"/>
      <c r="G13" s="26"/>
      <c r="H13" s="32" t="str">
        <f>IF(COUNT(C13:G13)=0,"",SUM(C13:G13))</f>
        <v/>
      </c>
      <c r="I13" s="32" t="str">
        <f>IF(N(H13)=0,"",IF(H13='3. Study Characteristics'!G13,"OK","MISMATCH"))</f>
        <v/>
      </c>
      <c r="J13" s="32" t="str">
        <f>IF(N(H13)=0,"",TEXT((C13+D13)/H13,"0.0%"))</f>
        <v/>
      </c>
      <c r="K13" s="32" t="str">
        <f>IF(N(H13)=0,"",TEXT((E13+F13)/H13,"0.0%"))</f>
        <v/>
      </c>
      <c r="L13" s="25"/>
    </row>
    <row r="14" spans="1:12" x14ac:dyDescent="0.2">
      <c r="A14" s="21">
        <v>9</v>
      </c>
      <c r="B14" s="31" t="str">
        <f>'3. Study Characteristics'!B14&amp;" "&amp;'3. Study Characteristics'!C14</f>
        <v xml:space="preserve"> </v>
      </c>
      <c r="C14" s="26"/>
      <c r="D14" s="26"/>
      <c r="E14" s="26"/>
      <c r="F14" s="26"/>
      <c r="G14" s="26"/>
      <c r="H14" s="32" t="str">
        <f>IF(COUNT(C14:G14)=0,"",SUM(C14:G14))</f>
        <v/>
      </c>
      <c r="I14" s="32" t="str">
        <f>IF(N(H14)=0,"",IF(H14='3. Study Characteristics'!G14,"OK","MISMATCH"))</f>
        <v/>
      </c>
      <c r="J14" s="32" t="str">
        <f>IF(N(H14)=0,"",TEXT((C14+D14)/H14,"0.0%"))</f>
        <v/>
      </c>
      <c r="K14" s="32" t="str">
        <f>IF(N(H14)=0,"",TEXT((E14+F14)/H14,"0.0%"))</f>
        <v/>
      </c>
      <c r="L14" s="25"/>
    </row>
    <row r="15" spans="1:12" x14ac:dyDescent="0.2">
      <c r="A15" s="21">
        <v>10</v>
      </c>
      <c r="B15" s="31" t="str">
        <f>'3. Study Characteristics'!B15&amp;" "&amp;'3. Study Characteristics'!C15</f>
        <v xml:space="preserve"> </v>
      </c>
      <c r="C15" s="26"/>
      <c r="D15" s="26"/>
      <c r="E15" s="26"/>
      <c r="F15" s="26"/>
      <c r="G15" s="26"/>
      <c r="H15" s="32" t="str">
        <f>IF(COUNT(C15:G15)=0,"",SUM(C15:G15))</f>
        <v/>
      </c>
      <c r="I15" s="32" t="str">
        <f>IF(N(H15)=0,"",IF(H15='3. Study Characteristics'!G15,"OK","MISMATCH"))</f>
        <v/>
      </c>
      <c r="J15" s="32" t="str">
        <f>IF(N(H15)=0,"",TEXT((C15+D15)/H15,"0.0%"))</f>
        <v/>
      </c>
      <c r="K15" s="32" t="str">
        <f>IF(N(H15)=0,"",TEXT((E15+F15)/H15,"0.0%"))</f>
        <v/>
      </c>
      <c r="L15" s="25"/>
    </row>
    <row r="16" spans="1:12" x14ac:dyDescent="0.2">
      <c r="A16" s="21">
        <v>11</v>
      </c>
      <c r="B16" s="31" t="str">
        <f>'3. Study Characteristics'!B16&amp;" "&amp;'3. Study Characteristics'!C16</f>
        <v xml:space="preserve"> </v>
      </c>
      <c r="C16" s="26"/>
      <c r="D16" s="26"/>
      <c r="E16" s="26"/>
      <c r="F16" s="26"/>
      <c r="G16" s="26"/>
      <c r="H16" s="32" t="str">
        <f>IF(COUNT(C16:G16)=0,"",SUM(C16:G16))</f>
        <v/>
      </c>
      <c r="I16" s="32" t="str">
        <f>IF(N(H16)=0,"",IF(H16='3. Study Characteristics'!G16,"OK","MISMATCH"))</f>
        <v/>
      </c>
      <c r="J16" s="32" t="str">
        <f>IF(N(H16)=0,"",TEXT((C16+D16)/H16,"0.0%"))</f>
        <v/>
      </c>
      <c r="K16" s="32" t="str">
        <f>IF(N(H16)=0,"",TEXT((E16+F16)/H16,"0.0%"))</f>
        <v/>
      </c>
      <c r="L16" s="25"/>
    </row>
    <row r="17" spans="1:12" x14ac:dyDescent="0.2">
      <c r="A17" s="21">
        <v>12</v>
      </c>
      <c r="B17" s="31" t="str">
        <f>'3. Study Characteristics'!B17&amp;" "&amp;'3. Study Characteristics'!C17</f>
        <v xml:space="preserve"> </v>
      </c>
      <c r="C17" s="26"/>
      <c r="D17" s="26"/>
      <c r="E17" s="26"/>
      <c r="F17" s="26"/>
      <c r="G17" s="26"/>
      <c r="H17" s="32" t="str">
        <f>IF(COUNT(C17:G17)=0,"",SUM(C17:G17))</f>
        <v/>
      </c>
      <c r="I17" s="32" t="str">
        <f>IF(N(H17)=0,"",IF(H17='3. Study Characteristics'!G17,"OK","MISMATCH"))</f>
        <v/>
      </c>
      <c r="J17" s="32" t="str">
        <f>IF(N(H17)=0,"",TEXT((C17+D17)/H17,"0.0%"))</f>
        <v/>
      </c>
      <c r="K17" s="32" t="str">
        <f>IF(N(H17)=0,"",TEXT((E17+F17)/H17,"0.0%"))</f>
        <v/>
      </c>
      <c r="L17" s="25"/>
    </row>
    <row r="18" spans="1:12" x14ac:dyDescent="0.2">
      <c r="A18" s="21">
        <v>13</v>
      </c>
      <c r="B18" s="31" t="str">
        <f>'3. Study Characteristics'!B18&amp;" "&amp;'3. Study Characteristics'!C18</f>
        <v xml:space="preserve"> </v>
      </c>
      <c r="C18" s="26"/>
      <c r="D18" s="26"/>
      <c r="E18" s="26"/>
      <c r="F18" s="26"/>
      <c r="G18" s="26"/>
      <c r="H18" s="32" t="str">
        <f>IF(COUNT(C18:G18)=0,"",SUM(C18:G18))</f>
        <v/>
      </c>
      <c r="I18" s="32" t="str">
        <f>IF(N(H18)=0,"",IF(H18='3. Study Characteristics'!G18,"OK","MISMATCH"))</f>
        <v/>
      </c>
      <c r="J18" s="32" t="str">
        <f>IF(N(H18)=0,"",TEXT((C18+D18)/H18,"0.0%"))</f>
        <v/>
      </c>
      <c r="K18" s="32" t="str">
        <f>IF(N(H18)=0,"",TEXT((E18+F18)/H18,"0.0%"))</f>
        <v/>
      </c>
      <c r="L18" s="25"/>
    </row>
    <row r="19" spans="1:12" x14ac:dyDescent="0.2">
      <c r="A19" s="21">
        <v>14</v>
      </c>
      <c r="B19" s="31" t="str">
        <f>'3. Study Characteristics'!B19&amp;" "&amp;'3. Study Characteristics'!C19</f>
        <v xml:space="preserve"> </v>
      </c>
      <c r="C19" s="26"/>
      <c r="D19" s="26"/>
      <c r="E19" s="26"/>
      <c r="F19" s="26"/>
      <c r="G19" s="26"/>
      <c r="H19" s="32" t="str">
        <f>IF(COUNT(C19:G19)=0,"",SUM(C19:G19))</f>
        <v/>
      </c>
      <c r="I19" s="32" t="str">
        <f>IF(N(H19)=0,"",IF(H19='3. Study Characteristics'!G19,"OK","MISMATCH"))</f>
        <v/>
      </c>
      <c r="J19" s="32" t="str">
        <f>IF(N(H19)=0,"",TEXT((C19+D19)/H19,"0.0%"))</f>
        <v/>
      </c>
      <c r="K19" s="32" t="str">
        <f>IF(N(H19)=0,"",TEXT((E19+F19)/H19,"0.0%"))</f>
        <v/>
      </c>
      <c r="L19" s="25"/>
    </row>
    <row r="20" spans="1:12" x14ac:dyDescent="0.2">
      <c r="A20" s="21">
        <v>15</v>
      </c>
      <c r="B20" s="31" t="str">
        <f>'3. Study Characteristics'!B20&amp;" "&amp;'3. Study Characteristics'!C20</f>
        <v xml:space="preserve"> </v>
      </c>
      <c r="C20" s="26"/>
      <c r="D20" s="26"/>
      <c r="E20" s="26"/>
      <c r="F20" s="26"/>
      <c r="G20" s="26"/>
      <c r="H20" s="32" t="str">
        <f>IF(COUNT(C20:G20)=0,"",SUM(C20:G20))</f>
        <v/>
      </c>
      <c r="I20" s="32" t="str">
        <f>IF(N(H20)=0,"",IF(H20='3. Study Characteristics'!G20,"OK","MISMATCH"))</f>
        <v/>
      </c>
      <c r="J20" s="32" t="str">
        <f>IF(N(H20)=0,"",TEXT((C20+D20)/H20,"0.0%"))</f>
        <v/>
      </c>
      <c r="K20" s="32" t="str">
        <f>IF(N(H20)=0,"",TEXT((E20+F20)/H20,"0.0%"))</f>
        <v/>
      </c>
      <c r="L20" s="25"/>
    </row>
    <row r="21" spans="1:12" x14ac:dyDescent="0.2">
      <c r="A21" s="21">
        <v>16</v>
      </c>
      <c r="B21" s="31" t="str">
        <f>'3. Study Characteristics'!B21&amp;" "&amp;'3. Study Characteristics'!C21</f>
        <v xml:space="preserve"> </v>
      </c>
      <c r="C21" s="26"/>
      <c r="D21" s="26"/>
      <c r="E21" s="26"/>
      <c r="F21" s="26"/>
      <c r="G21" s="26"/>
      <c r="H21" s="32" t="str">
        <f>IF(COUNT(C21:G21)=0,"",SUM(C21:G21))</f>
        <v/>
      </c>
      <c r="I21" s="32" t="str">
        <f>IF(N(H21)=0,"",IF(H21='3. Study Characteristics'!G21,"OK","MISMATCH"))</f>
        <v/>
      </c>
      <c r="J21" s="32" t="str">
        <f>IF(N(H21)=0,"",TEXT((C21+D21)/H21,"0.0%"))</f>
        <v/>
      </c>
      <c r="K21" s="32" t="str">
        <f>IF(N(H21)=0,"",TEXT((E21+F21)/H21,"0.0%"))</f>
        <v/>
      </c>
      <c r="L21" s="25"/>
    </row>
    <row r="22" spans="1:12" x14ac:dyDescent="0.2">
      <c r="A22" s="21">
        <v>17</v>
      </c>
      <c r="B22" s="31" t="str">
        <f>'3. Study Characteristics'!B22&amp;" "&amp;'3. Study Characteristics'!C22</f>
        <v xml:space="preserve"> </v>
      </c>
      <c r="C22" s="26"/>
      <c r="D22" s="26"/>
      <c r="E22" s="26"/>
      <c r="F22" s="26"/>
      <c r="G22" s="26"/>
      <c r="H22" s="32" t="str">
        <f>IF(COUNT(C22:G22)=0,"",SUM(C22:G22))</f>
        <v/>
      </c>
      <c r="I22" s="32" t="str">
        <f>IF(N(H22)=0,"",IF(H22='3. Study Characteristics'!G22,"OK","MISMATCH"))</f>
        <v/>
      </c>
      <c r="J22" s="32" t="str">
        <f>IF(N(H22)=0,"",TEXT((C22+D22)/H22,"0.0%"))</f>
        <v/>
      </c>
      <c r="K22" s="32" t="str">
        <f>IF(N(H22)=0,"",TEXT((E22+F22)/H22,"0.0%"))</f>
        <v/>
      </c>
      <c r="L22" s="25"/>
    </row>
    <row r="23" spans="1:12" x14ac:dyDescent="0.2">
      <c r="A23" s="21">
        <v>18</v>
      </c>
      <c r="B23" s="31" t="str">
        <f>'3. Study Characteristics'!B23&amp;" "&amp;'3. Study Characteristics'!C23</f>
        <v xml:space="preserve"> </v>
      </c>
      <c r="C23" s="26"/>
      <c r="D23" s="26"/>
      <c r="E23" s="26"/>
      <c r="F23" s="26"/>
      <c r="G23" s="26"/>
      <c r="H23" s="32" t="str">
        <f>IF(COUNT(C23:G23)=0,"",SUM(C23:G23))</f>
        <v/>
      </c>
      <c r="I23" s="32" t="str">
        <f>IF(N(H23)=0,"",IF(H23='3. Study Characteristics'!G23,"OK","MISMATCH"))</f>
        <v/>
      </c>
      <c r="J23" s="32" t="str">
        <f>IF(N(H23)=0,"",TEXT((C23+D23)/H23,"0.0%"))</f>
        <v/>
      </c>
      <c r="K23" s="32" t="str">
        <f>IF(N(H23)=0,"",TEXT((E23+F23)/H23,"0.0%"))</f>
        <v/>
      </c>
      <c r="L23" s="25"/>
    </row>
    <row r="24" spans="1:12" x14ac:dyDescent="0.2">
      <c r="A24" s="21">
        <v>19</v>
      </c>
      <c r="B24" s="31" t="str">
        <f>'3. Study Characteristics'!B24&amp;" "&amp;'3. Study Characteristics'!C24</f>
        <v xml:space="preserve"> </v>
      </c>
      <c r="C24" s="26"/>
      <c r="D24" s="26"/>
      <c r="E24" s="26"/>
      <c r="F24" s="26"/>
      <c r="G24" s="26"/>
      <c r="H24" s="32" t="str">
        <f>IF(COUNT(C24:G24)=0,"",SUM(C24:G24))</f>
        <v/>
      </c>
      <c r="I24" s="32" t="str">
        <f>IF(N(H24)=0,"",IF(H24='3. Study Characteristics'!G24,"OK","MISMATCH"))</f>
        <v/>
      </c>
      <c r="J24" s="32" t="str">
        <f>IF(N(H24)=0,"",TEXT((C24+D24)/H24,"0.0%"))</f>
        <v/>
      </c>
      <c r="K24" s="32" t="str">
        <f>IF(N(H24)=0,"",TEXT((E24+F24)/H24,"0.0%"))</f>
        <v/>
      </c>
      <c r="L24" s="25"/>
    </row>
    <row r="25" spans="1:12" x14ac:dyDescent="0.2">
      <c r="A25" s="21">
        <v>20</v>
      </c>
      <c r="B25" s="31" t="str">
        <f>'3. Study Characteristics'!B25&amp;" "&amp;'3. Study Characteristics'!C25</f>
        <v xml:space="preserve"> </v>
      </c>
      <c r="C25" s="26"/>
      <c r="D25" s="26"/>
      <c r="E25" s="26"/>
      <c r="F25" s="26"/>
      <c r="G25" s="26"/>
      <c r="H25" s="32" t="str">
        <f>IF(COUNT(C25:G25)=0,"",SUM(C25:G25))</f>
        <v/>
      </c>
      <c r="I25" s="32" t="str">
        <f>IF(N(H25)=0,"",IF(H25='3. Study Characteristics'!G25,"OK","MISMATCH"))</f>
        <v/>
      </c>
      <c r="J25" s="32" t="str">
        <f>IF(N(H25)=0,"",TEXT((C25+D25)/H25,"0.0%"))</f>
        <v/>
      </c>
      <c r="K25" s="32" t="str">
        <f>IF(N(H25)=0,"",TEXT((E25+F25)/H25,"0.0%"))</f>
        <v/>
      </c>
      <c r="L25" s="25"/>
    </row>
    <row r="26" spans="1:12" x14ac:dyDescent="0.2">
      <c r="A26" s="21">
        <v>21</v>
      </c>
      <c r="B26" s="31" t="str">
        <f>'3. Study Characteristics'!B26&amp;" "&amp;'3. Study Characteristics'!C26</f>
        <v xml:space="preserve"> </v>
      </c>
      <c r="C26" s="26"/>
      <c r="D26" s="26"/>
      <c r="E26" s="26"/>
      <c r="F26" s="26"/>
      <c r="G26" s="26"/>
      <c r="H26" s="32" t="str">
        <f>IF(COUNT(C26:G26)=0,"",SUM(C26:G26))</f>
        <v/>
      </c>
      <c r="I26" s="32" t="str">
        <f>IF(N(H26)=0,"",IF(H26='3. Study Characteristics'!G26,"OK","MISMATCH"))</f>
        <v/>
      </c>
      <c r="J26" s="32" t="str">
        <f>IF(N(H26)=0,"",TEXT((C26+D26)/H26,"0.0%"))</f>
        <v/>
      </c>
      <c r="K26" s="32" t="str">
        <f>IF(N(H26)=0,"",TEXT((E26+F26)/H26,"0.0%"))</f>
        <v/>
      </c>
      <c r="L26" s="25"/>
    </row>
    <row r="27" spans="1:12" x14ac:dyDescent="0.2">
      <c r="A27" s="21">
        <v>22</v>
      </c>
      <c r="B27" s="31" t="str">
        <f>'3. Study Characteristics'!B27&amp;" "&amp;'3. Study Characteristics'!C27</f>
        <v xml:space="preserve"> </v>
      </c>
      <c r="C27" s="26"/>
      <c r="D27" s="26"/>
      <c r="E27" s="26"/>
      <c r="F27" s="26"/>
      <c r="G27" s="26"/>
      <c r="H27" s="32" t="str">
        <f>IF(COUNT(C27:G27)=0,"",SUM(C27:G27))</f>
        <v/>
      </c>
      <c r="I27" s="32" t="str">
        <f>IF(N(H27)=0,"",IF(H27='3. Study Characteristics'!G27,"OK","MISMATCH"))</f>
        <v/>
      </c>
      <c r="J27" s="32" t="str">
        <f>IF(N(H27)=0,"",TEXT((C27+D27)/H27,"0.0%"))</f>
        <v/>
      </c>
      <c r="K27" s="32" t="str">
        <f>IF(N(H27)=0,"",TEXT((E27+F27)/H27,"0.0%"))</f>
        <v/>
      </c>
      <c r="L27" s="25"/>
    </row>
    <row r="28" spans="1:12" x14ac:dyDescent="0.2">
      <c r="A28" s="21">
        <v>23</v>
      </c>
      <c r="B28" s="31" t="str">
        <f>'3. Study Characteristics'!B28&amp;" "&amp;'3. Study Characteristics'!C28</f>
        <v xml:space="preserve"> </v>
      </c>
      <c r="C28" s="26"/>
      <c r="D28" s="26"/>
      <c r="E28" s="26"/>
      <c r="F28" s="26"/>
      <c r="G28" s="26"/>
      <c r="H28" s="32" t="str">
        <f>IF(COUNT(C28:G28)=0,"",SUM(C28:G28))</f>
        <v/>
      </c>
      <c r="I28" s="32" t="str">
        <f>IF(N(H28)=0,"",IF(H28='3. Study Characteristics'!G28,"OK","MISMATCH"))</f>
        <v/>
      </c>
      <c r="J28" s="32" t="str">
        <f>IF(N(H28)=0,"",TEXT((C28+D28)/H28,"0.0%"))</f>
        <v/>
      </c>
      <c r="K28" s="32" t="str">
        <f>IF(N(H28)=0,"",TEXT((E28+F28)/H28,"0.0%"))</f>
        <v/>
      </c>
      <c r="L28" s="25"/>
    </row>
    <row r="29" spans="1:12" x14ac:dyDescent="0.2">
      <c r="A29" s="21">
        <v>24</v>
      </c>
      <c r="B29" s="31" t="str">
        <f>'3. Study Characteristics'!B29&amp;" "&amp;'3. Study Characteristics'!C29</f>
        <v xml:space="preserve"> </v>
      </c>
      <c r="C29" s="26"/>
      <c r="D29" s="26"/>
      <c r="E29" s="26"/>
      <c r="F29" s="26"/>
      <c r="G29" s="26"/>
      <c r="H29" s="32" t="str">
        <f>IF(COUNT(C29:G29)=0,"",SUM(C29:G29))</f>
        <v/>
      </c>
      <c r="I29" s="32" t="str">
        <f>IF(N(H29)=0,"",IF(H29='3. Study Characteristics'!G29,"OK","MISMATCH"))</f>
        <v/>
      </c>
      <c r="J29" s="32" t="str">
        <f>IF(N(H29)=0,"",TEXT((C29+D29)/H29,"0.0%"))</f>
        <v/>
      </c>
      <c r="K29" s="32" t="str">
        <f>IF(N(H29)=0,"",TEXT((E29+F29)/H29,"0.0%"))</f>
        <v/>
      </c>
      <c r="L29" s="25"/>
    </row>
    <row r="30" spans="1:12" x14ac:dyDescent="0.2">
      <c r="A30" s="21">
        <v>25</v>
      </c>
      <c r="B30" s="31" t="str">
        <f>'3. Study Characteristics'!B30&amp;" "&amp;'3. Study Characteristics'!C30</f>
        <v xml:space="preserve"> </v>
      </c>
      <c r="C30" s="26"/>
      <c r="D30" s="26"/>
      <c r="E30" s="26"/>
      <c r="F30" s="26"/>
      <c r="G30" s="26"/>
      <c r="H30" s="32" t="str">
        <f>IF(COUNT(C30:G30)=0,"",SUM(C30:G30))</f>
        <v/>
      </c>
      <c r="I30" s="32" t="str">
        <f>IF(N(H30)=0,"",IF(H30='3. Study Characteristics'!G30,"OK","MISMATCH"))</f>
        <v/>
      </c>
      <c r="J30" s="32" t="str">
        <f>IF(N(H30)=0,"",TEXT((C30+D30)/H30,"0.0%"))</f>
        <v/>
      </c>
      <c r="K30" s="32" t="str">
        <f>IF(N(H30)=0,"",TEXT((E30+F30)/H30,"0.0%"))</f>
        <v/>
      </c>
      <c r="L30" s="25"/>
    </row>
    <row r="31" spans="1:12" x14ac:dyDescent="0.2">
      <c r="A31" s="21">
        <v>26</v>
      </c>
      <c r="B31" s="31" t="str">
        <f>'3. Study Characteristics'!B31&amp;" "&amp;'3. Study Characteristics'!C31</f>
        <v xml:space="preserve"> </v>
      </c>
      <c r="C31" s="26"/>
      <c r="D31" s="26"/>
      <c r="E31" s="26"/>
      <c r="F31" s="26"/>
      <c r="G31" s="26"/>
      <c r="H31" s="32" t="str">
        <f>IF(COUNT(C31:G31)=0,"",SUM(C31:G31))</f>
        <v/>
      </c>
      <c r="I31" s="32" t="str">
        <f>IF(N(H31)=0,"",IF(H31='3. Study Characteristics'!G31,"OK","MISMATCH"))</f>
        <v/>
      </c>
      <c r="J31" s="32" t="str">
        <f>IF(N(H31)=0,"",TEXT((C31+D31)/H31,"0.0%"))</f>
        <v/>
      </c>
      <c r="K31" s="32" t="str">
        <f>IF(N(H31)=0,"",TEXT((E31+F31)/H31,"0.0%"))</f>
        <v/>
      </c>
      <c r="L31" s="25"/>
    </row>
    <row r="32" spans="1:12" x14ac:dyDescent="0.2">
      <c r="A32" s="21">
        <v>27</v>
      </c>
      <c r="B32" s="31" t="str">
        <f>'3. Study Characteristics'!B32&amp;" "&amp;'3. Study Characteristics'!C32</f>
        <v xml:space="preserve"> </v>
      </c>
      <c r="C32" s="26"/>
      <c r="D32" s="26"/>
      <c r="E32" s="26"/>
      <c r="F32" s="26"/>
      <c r="G32" s="26"/>
      <c r="H32" s="32" t="str">
        <f>IF(COUNT(C32:G32)=0,"",SUM(C32:G32))</f>
        <v/>
      </c>
      <c r="I32" s="32" t="str">
        <f>IF(N(H32)=0,"",IF(H32='3. Study Characteristics'!G32,"OK","MISMATCH"))</f>
        <v/>
      </c>
      <c r="J32" s="32" t="str">
        <f>IF(N(H32)=0,"",TEXT((C32+D32)/H32,"0.0%"))</f>
        <v/>
      </c>
      <c r="K32" s="32" t="str">
        <f>IF(N(H32)=0,"",TEXT((E32+F32)/H32,"0.0%"))</f>
        <v/>
      </c>
      <c r="L32" s="25"/>
    </row>
    <row r="33" spans="1:12" x14ac:dyDescent="0.2">
      <c r="A33" s="21">
        <v>28</v>
      </c>
      <c r="B33" s="31" t="str">
        <f>'3. Study Characteristics'!B33&amp;" "&amp;'3. Study Characteristics'!C33</f>
        <v xml:space="preserve"> </v>
      </c>
      <c r="C33" s="26"/>
      <c r="D33" s="26"/>
      <c r="E33" s="26"/>
      <c r="F33" s="26"/>
      <c r="G33" s="26"/>
      <c r="H33" s="32" t="str">
        <f>IF(COUNT(C33:G33)=0,"",SUM(C33:G33))</f>
        <v/>
      </c>
      <c r="I33" s="32" t="str">
        <f>IF(N(H33)=0,"",IF(H33='3. Study Characteristics'!G33,"OK","MISMATCH"))</f>
        <v/>
      </c>
      <c r="J33" s="32" t="str">
        <f>IF(N(H33)=0,"",TEXT((C33+D33)/H33,"0.0%"))</f>
        <v/>
      </c>
      <c r="K33" s="32" t="str">
        <f>IF(N(H33)=0,"",TEXT((E33+F33)/H33,"0.0%"))</f>
        <v/>
      </c>
      <c r="L33" s="25"/>
    </row>
    <row r="34" spans="1:12" x14ac:dyDescent="0.2">
      <c r="A34" s="21">
        <v>29</v>
      </c>
      <c r="B34" s="31" t="str">
        <f>'3. Study Characteristics'!B34&amp;" "&amp;'3. Study Characteristics'!C34</f>
        <v xml:space="preserve"> </v>
      </c>
      <c r="C34" s="26"/>
      <c r="D34" s="26"/>
      <c r="E34" s="26"/>
      <c r="F34" s="26"/>
      <c r="G34" s="26"/>
      <c r="H34" s="32" t="str">
        <f>IF(COUNT(C34:G34)=0,"",SUM(C34:G34))</f>
        <v/>
      </c>
      <c r="I34" s="32" t="str">
        <f>IF(N(H34)=0,"",IF(H34='3. Study Characteristics'!G34,"OK","MISMATCH"))</f>
        <v/>
      </c>
      <c r="J34" s="32" t="str">
        <f>IF(N(H34)=0,"",TEXT((C34+D34)/H34,"0.0%"))</f>
        <v/>
      </c>
      <c r="K34" s="32" t="str">
        <f>IF(N(H34)=0,"",TEXT((E34+F34)/H34,"0.0%"))</f>
        <v/>
      </c>
      <c r="L34" s="25"/>
    </row>
    <row r="35" spans="1:12" x14ac:dyDescent="0.2">
      <c r="A35" s="21">
        <v>30</v>
      </c>
      <c r="B35" s="31" t="str">
        <f>'3. Study Characteristics'!B35&amp;" "&amp;'3. Study Characteristics'!C35</f>
        <v xml:space="preserve"> </v>
      </c>
      <c r="C35" s="26"/>
      <c r="D35" s="26"/>
      <c r="E35" s="26"/>
      <c r="F35" s="26"/>
      <c r="G35" s="26"/>
      <c r="H35" s="32" t="str">
        <f>IF(COUNT(C35:G35)=0,"",SUM(C35:G35))</f>
        <v/>
      </c>
      <c r="I35" s="32" t="str">
        <f>IF(N(H35)=0,"",IF(H35='3. Study Characteristics'!G35,"OK","MISMATCH"))</f>
        <v/>
      </c>
      <c r="J35" s="32" t="str">
        <f>IF(N(H35)=0,"",TEXT((C35+D35)/H35,"0.0%"))</f>
        <v/>
      </c>
      <c r="K35" s="32" t="str">
        <f>IF(N(H35)=0,"",TEXT((E35+F35)/H35,"0.0%"))</f>
        <v/>
      </c>
      <c r="L35" s="25"/>
    </row>
    <row r="37" spans="1:12" x14ac:dyDescent="0.2">
      <c r="B37" s="6" t="s">
        <v>139</v>
      </c>
      <c r="C37" s="18">
        <f>SUM(C6:C35)</f>
        <v>0</v>
      </c>
      <c r="D37" s="18">
        <f>SUM(D6:D35)</f>
        <v>0</v>
      </c>
      <c r="E37" s="18">
        <f>SUM(E6:E35)</f>
        <v>0</v>
      </c>
      <c r="F37" s="18">
        <f>SUM(F6:F35)</f>
        <v>0</v>
      </c>
      <c r="G37" s="18">
        <f>SUM(G6:G35)</f>
        <v>0</v>
      </c>
      <c r="H37" s="18">
        <f>SUM(H6:H35)</f>
        <v>0</v>
      </c>
    </row>
    <row r="38" spans="1:12" x14ac:dyDescent="0.2">
      <c r="B38" s="6" t="s">
        <v>140</v>
      </c>
      <c r="C38" s="18" t="str">
        <f>IF(N($H$37)=0,"",TEXT(C37/$H$37,"0.0%"))</f>
        <v/>
      </c>
      <c r="D38" s="18" t="str">
        <f>IF(N($H$37)=0,"",TEXT(D37/$H$37,"0.0%"))</f>
        <v/>
      </c>
      <c r="E38" s="18" t="str">
        <f>IF(N($H$37)=0,"",TEXT(E37/$H$37,"0.0%"))</f>
        <v/>
      </c>
      <c r="F38" s="18" t="str">
        <f>IF(N($H$37)=0,"",TEXT(F37/$H$37,"0.0%"))</f>
        <v/>
      </c>
      <c r="G38" s="18" t="str">
        <f>IF(N($H$37)=0,"",TEXT(G37/$H$37,"0.0%"))</f>
        <v/>
      </c>
    </row>
    <row r="40" spans="1:12" x14ac:dyDescent="0.2">
      <c r="A40" s="19" t="s">
        <v>141</v>
      </c>
    </row>
  </sheetData>
  <mergeCells count="2">
    <mergeCell ref="A1:L1"/>
    <mergeCell ref="A2:L2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8"/>
  <sheetViews>
    <sheetView zoomScaleNormal="100" workbookViewId="0"/>
  </sheetViews>
  <sheetFormatPr defaultColWidth="8.7421875" defaultRowHeight="15" x14ac:dyDescent="0.2"/>
  <cols>
    <col min="1" max="1" width="6.9921875" customWidth="1"/>
    <col min="2" max="2" width="25.9609375" customWidth="1"/>
    <col min="3" max="3" width="11.97265625" customWidth="1"/>
    <col min="4" max="4" width="13.98828125" customWidth="1"/>
    <col min="5" max="5" width="14.9296875" customWidth="1"/>
    <col min="6" max="6" width="13.98828125" customWidth="1"/>
    <col min="7" max="7" width="11.02734375" customWidth="1"/>
    <col min="8" max="8" width="9.01171875" customWidth="1"/>
    <col min="9" max="9" width="16.94921875" customWidth="1"/>
    <col min="10" max="10" width="18.0234375" customWidth="1"/>
  </cols>
  <sheetData>
    <row r="1" spans="1:10" ht="19.5" customHeight="1" x14ac:dyDescent="0.2">
      <c r="A1" s="5" t="s">
        <v>142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">
      <c r="A2" s="4" t="s">
        <v>143</v>
      </c>
      <c r="B2" s="4"/>
      <c r="C2" s="4"/>
      <c r="D2" s="4"/>
      <c r="E2" s="4"/>
      <c r="F2" s="4"/>
      <c r="G2" s="4"/>
      <c r="H2" s="4"/>
      <c r="I2" s="4"/>
      <c r="J2" s="4"/>
    </row>
    <row r="4" spans="1:10" ht="33.75" customHeight="1" x14ac:dyDescent="0.2">
      <c r="A4" s="14" t="s">
        <v>106</v>
      </c>
      <c r="B4" s="14" t="s">
        <v>128</v>
      </c>
      <c r="C4" s="14" t="s">
        <v>112</v>
      </c>
      <c r="D4" s="14" t="s">
        <v>144</v>
      </c>
      <c r="E4" s="14" t="s">
        <v>145</v>
      </c>
      <c r="F4" s="14" t="s">
        <v>146</v>
      </c>
      <c r="G4" s="14" t="s">
        <v>147</v>
      </c>
      <c r="H4" s="14" t="s">
        <v>148</v>
      </c>
      <c r="I4" s="14" t="s">
        <v>149</v>
      </c>
      <c r="J4" s="14" t="s">
        <v>150</v>
      </c>
    </row>
    <row r="5" spans="1:10" x14ac:dyDescent="0.2">
      <c r="A5" s="23" t="s">
        <v>117</v>
      </c>
      <c r="B5" s="24" t="s">
        <v>138</v>
      </c>
      <c r="C5" s="23">
        <v>70</v>
      </c>
      <c r="D5" s="23">
        <v>24</v>
      </c>
      <c r="E5" s="23">
        <v>13</v>
      </c>
      <c r="F5" s="23">
        <v>11</v>
      </c>
      <c r="G5" s="23">
        <v>7</v>
      </c>
      <c r="H5" s="23">
        <v>4</v>
      </c>
      <c r="I5" s="23">
        <v>3</v>
      </c>
      <c r="J5" s="23">
        <v>35</v>
      </c>
    </row>
    <row r="6" spans="1:10" x14ac:dyDescent="0.2">
      <c r="A6" s="21">
        <v>1</v>
      </c>
      <c r="B6" s="31" t="str">
        <f>'3. Study Characteristics'!B6&amp;" "&amp;'3. Study Characteristics'!C6</f>
        <v xml:space="preserve"> </v>
      </c>
      <c r="C6" s="32" t="str">
        <f>IF(N('3. Study Characteristics'!G6)=0,"",'3. Study Characteristics'!G6)</f>
        <v/>
      </c>
      <c r="D6" s="26"/>
      <c r="E6" s="26"/>
      <c r="F6" s="26"/>
      <c r="G6" s="26"/>
      <c r="H6" s="26"/>
      <c r="I6" s="26"/>
      <c r="J6" s="26"/>
    </row>
    <row r="7" spans="1:10" x14ac:dyDescent="0.2">
      <c r="A7" s="21">
        <v>2</v>
      </c>
      <c r="B7" s="31" t="str">
        <f>'3. Study Characteristics'!B7&amp;" "&amp;'3. Study Characteristics'!C7</f>
        <v xml:space="preserve"> </v>
      </c>
      <c r="C7" s="32" t="str">
        <f>IF(N('3. Study Characteristics'!G7)=0,"",'3. Study Characteristics'!G7)</f>
        <v/>
      </c>
      <c r="D7" s="26"/>
      <c r="E7" s="26"/>
      <c r="F7" s="26"/>
      <c r="G7" s="26"/>
      <c r="H7" s="26"/>
      <c r="I7" s="26"/>
      <c r="J7" s="26"/>
    </row>
    <row r="8" spans="1:10" x14ac:dyDescent="0.2">
      <c r="A8" s="21">
        <v>3</v>
      </c>
      <c r="B8" s="31" t="str">
        <f>'3. Study Characteristics'!B8&amp;" "&amp;'3. Study Characteristics'!C8</f>
        <v xml:space="preserve"> </v>
      </c>
      <c r="C8" s="32" t="str">
        <f>IF(N('3. Study Characteristics'!G8)=0,"",'3. Study Characteristics'!G8)</f>
        <v/>
      </c>
      <c r="D8" s="26"/>
      <c r="E8" s="26"/>
      <c r="F8" s="26"/>
      <c r="G8" s="26"/>
      <c r="H8" s="26"/>
      <c r="I8" s="26"/>
      <c r="J8" s="26"/>
    </row>
    <row r="9" spans="1:10" x14ac:dyDescent="0.2">
      <c r="A9" s="21">
        <v>4</v>
      </c>
      <c r="B9" s="31" t="str">
        <f>'3. Study Characteristics'!B9&amp;" "&amp;'3. Study Characteristics'!C9</f>
        <v xml:space="preserve"> </v>
      </c>
      <c r="C9" s="32" t="str">
        <f>IF(N('3. Study Characteristics'!G9)=0,"",'3. Study Characteristics'!G9)</f>
        <v/>
      </c>
      <c r="D9" s="26"/>
      <c r="E9" s="26"/>
      <c r="F9" s="26"/>
      <c r="G9" s="26"/>
      <c r="H9" s="26"/>
      <c r="I9" s="26"/>
      <c r="J9" s="26"/>
    </row>
    <row r="10" spans="1:10" x14ac:dyDescent="0.2">
      <c r="A10" s="21">
        <v>5</v>
      </c>
      <c r="B10" s="31" t="str">
        <f>'3. Study Characteristics'!B10&amp;" "&amp;'3. Study Characteristics'!C10</f>
        <v xml:space="preserve"> </v>
      </c>
      <c r="C10" s="32" t="str">
        <f>IF(N('3. Study Characteristics'!G10)=0,"",'3. Study Characteristics'!G10)</f>
        <v/>
      </c>
      <c r="D10" s="26"/>
      <c r="E10" s="26"/>
      <c r="F10" s="26"/>
      <c r="G10" s="26"/>
      <c r="H10" s="26"/>
      <c r="I10" s="26"/>
      <c r="J10" s="26"/>
    </row>
    <row r="11" spans="1:10" x14ac:dyDescent="0.2">
      <c r="A11" s="21">
        <v>6</v>
      </c>
      <c r="B11" s="31" t="str">
        <f>'3. Study Characteristics'!B11&amp;" "&amp;'3. Study Characteristics'!C11</f>
        <v xml:space="preserve"> </v>
      </c>
      <c r="C11" s="32" t="str">
        <f>IF(N('3. Study Characteristics'!G11)=0,"",'3. Study Characteristics'!G11)</f>
        <v/>
      </c>
      <c r="D11" s="26"/>
      <c r="E11" s="26"/>
      <c r="F11" s="26"/>
      <c r="G11" s="26"/>
      <c r="H11" s="26"/>
      <c r="I11" s="26"/>
      <c r="J11" s="26"/>
    </row>
    <row r="12" spans="1:10" x14ac:dyDescent="0.2">
      <c r="A12" s="21">
        <v>7</v>
      </c>
      <c r="B12" s="31" t="str">
        <f>'3. Study Characteristics'!B12&amp;" "&amp;'3. Study Characteristics'!C12</f>
        <v xml:space="preserve"> </v>
      </c>
      <c r="C12" s="32" t="str">
        <f>IF(N('3. Study Characteristics'!G12)=0,"",'3. Study Characteristics'!G12)</f>
        <v/>
      </c>
      <c r="D12" s="26"/>
      <c r="E12" s="26"/>
      <c r="F12" s="26"/>
      <c r="G12" s="26"/>
      <c r="H12" s="26"/>
      <c r="I12" s="26"/>
      <c r="J12" s="26"/>
    </row>
    <row r="13" spans="1:10" x14ac:dyDescent="0.2">
      <c r="A13" s="21">
        <v>8</v>
      </c>
      <c r="B13" s="31" t="str">
        <f>'3. Study Characteristics'!B13&amp;" "&amp;'3. Study Characteristics'!C13</f>
        <v xml:space="preserve"> </v>
      </c>
      <c r="C13" s="32" t="str">
        <f>IF(N('3. Study Characteristics'!G13)=0,"",'3. Study Characteristics'!G13)</f>
        <v/>
      </c>
      <c r="D13" s="26"/>
      <c r="E13" s="26"/>
      <c r="F13" s="26"/>
      <c r="G13" s="26"/>
      <c r="H13" s="26"/>
      <c r="I13" s="26"/>
      <c r="J13" s="26"/>
    </row>
    <row r="14" spans="1:10" x14ac:dyDescent="0.2">
      <c r="A14" s="21">
        <v>9</v>
      </c>
      <c r="B14" s="31" t="str">
        <f>'3. Study Characteristics'!B14&amp;" "&amp;'3. Study Characteristics'!C14</f>
        <v xml:space="preserve"> </v>
      </c>
      <c r="C14" s="32" t="str">
        <f>IF(N('3. Study Characteristics'!G14)=0,"",'3. Study Characteristics'!G14)</f>
        <v/>
      </c>
      <c r="D14" s="26"/>
      <c r="E14" s="26"/>
      <c r="F14" s="26"/>
      <c r="G14" s="26"/>
      <c r="H14" s="26"/>
      <c r="I14" s="26"/>
      <c r="J14" s="26"/>
    </row>
    <row r="15" spans="1:10" x14ac:dyDescent="0.2">
      <c r="A15" s="21">
        <v>10</v>
      </c>
      <c r="B15" s="31" t="str">
        <f>'3. Study Characteristics'!B15&amp;" "&amp;'3. Study Characteristics'!C15</f>
        <v xml:space="preserve"> </v>
      </c>
      <c r="C15" s="32" t="str">
        <f>IF(N('3. Study Characteristics'!G15)=0,"",'3. Study Characteristics'!G15)</f>
        <v/>
      </c>
      <c r="D15" s="26"/>
      <c r="E15" s="26"/>
      <c r="F15" s="26"/>
      <c r="G15" s="26"/>
      <c r="H15" s="26"/>
      <c r="I15" s="26"/>
      <c r="J15" s="26"/>
    </row>
    <row r="16" spans="1:10" x14ac:dyDescent="0.2">
      <c r="A16" s="21">
        <v>11</v>
      </c>
      <c r="B16" s="31" t="str">
        <f>'3. Study Characteristics'!B16&amp;" "&amp;'3. Study Characteristics'!C16</f>
        <v xml:space="preserve"> </v>
      </c>
      <c r="C16" s="32" t="str">
        <f>IF(N('3. Study Characteristics'!G16)=0,"",'3. Study Characteristics'!G16)</f>
        <v/>
      </c>
      <c r="D16" s="26"/>
      <c r="E16" s="26"/>
      <c r="F16" s="26"/>
      <c r="G16" s="26"/>
      <c r="H16" s="26"/>
      <c r="I16" s="26"/>
      <c r="J16" s="26"/>
    </row>
    <row r="17" spans="1:10" x14ac:dyDescent="0.2">
      <c r="A17" s="21">
        <v>12</v>
      </c>
      <c r="B17" s="31" t="str">
        <f>'3. Study Characteristics'!B17&amp;" "&amp;'3. Study Characteristics'!C17</f>
        <v xml:space="preserve"> </v>
      </c>
      <c r="C17" s="32" t="str">
        <f>IF(N('3. Study Characteristics'!G17)=0,"",'3. Study Characteristics'!G17)</f>
        <v/>
      </c>
      <c r="D17" s="26"/>
      <c r="E17" s="26"/>
      <c r="F17" s="26"/>
      <c r="G17" s="26"/>
      <c r="H17" s="26"/>
      <c r="I17" s="26"/>
      <c r="J17" s="26"/>
    </row>
    <row r="18" spans="1:10" x14ac:dyDescent="0.2">
      <c r="A18" s="21">
        <v>13</v>
      </c>
      <c r="B18" s="31" t="str">
        <f>'3. Study Characteristics'!B18&amp;" "&amp;'3. Study Characteristics'!C18</f>
        <v xml:space="preserve"> </v>
      </c>
      <c r="C18" s="32" t="str">
        <f>IF(N('3. Study Characteristics'!G18)=0,"",'3. Study Characteristics'!G18)</f>
        <v/>
      </c>
      <c r="D18" s="26"/>
      <c r="E18" s="26"/>
      <c r="F18" s="26"/>
      <c r="G18" s="26"/>
      <c r="H18" s="26"/>
      <c r="I18" s="26"/>
      <c r="J18" s="26"/>
    </row>
    <row r="19" spans="1:10" x14ac:dyDescent="0.2">
      <c r="A19" s="21">
        <v>14</v>
      </c>
      <c r="B19" s="31" t="str">
        <f>'3. Study Characteristics'!B19&amp;" "&amp;'3. Study Characteristics'!C19</f>
        <v xml:space="preserve"> </v>
      </c>
      <c r="C19" s="32" t="str">
        <f>IF(N('3. Study Characteristics'!G19)=0,"",'3. Study Characteristics'!G19)</f>
        <v/>
      </c>
      <c r="D19" s="26"/>
      <c r="E19" s="26"/>
      <c r="F19" s="26"/>
      <c r="G19" s="26"/>
      <c r="H19" s="26"/>
      <c r="I19" s="26"/>
      <c r="J19" s="26"/>
    </row>
    <row r="20" spans="1:10" x14ac:dyDescent="0.2">
      <c r="A20" s="21">
        <v>15</v>
      </c>
      <c r="B20" s="31" t="str">
        <f>'3. Study Characteristics'!B20&amp;" "&amp;'3. Study Characteristics'!C20</f>
        <v xml:space="preserve"> </v>
      </c>
      <c r="C20" s="32" t="str">
        <f>IF(N('3. Study Characteristics'!G20)=0,"",'3. Study Characteristics'!G20)</f>
        <v/>
      </c>
      <c r="D20" s="26"/>
      <c r="E20" s="26"/>
      <c r="F20" s="26"/>
      <c r="G20" s="26"/>
      <c r="H20" s="26"/>
      <c r="I20" s="26"/>
      <c r="J20" s="26"/>
    </row>
    <row r="21" spans="1:10" x14ac:dyDescent="0.2">
      <c r="A21" s="21">
        <v>16</v>
      </c>
      <c r="B21" s="31" t="str">
        <f>'3. Study Characteristics'!B21&amp;" "&amp;'3. Study Characteristics'!C21</f>
        <v xml:space="preserve"> </v>
      </c>
      <c r="C21" s="32" t="str">
        <f>IF(N('3. Study Characteristics'!G21)=0,"",'3. Study Characteristics'!G21)</f>
        <v/>
      </c>
      <c r="D21" s="26"/>
      <c r="E21" s="26"/>
      <c r="F21" s="26"/>
      <c r="G21" s="26"/>
      <c r="H21" s="26"/>
      <c r="I21" s="26"/>
      <c r="J21" s="26"/>
    </row>
    <row r="22" spans="1:10" x14ac:dyDescent="0.2">
      <c r="A22" s="21">
        <v>17</v>
      </c>
      <c r="B22" s="31" t="str">
        <f>'3. Study Characteristics'!B22&amp;" "&amp;'3. Study Characteristics'!C22</f>
        <v xml:space="preserve"> </v>
      </c>
      <c r="C22" s="32" t="str">
        <f>IF(N('3. Study Characteristics'!G22)=0,"",'3. Study Characteristics'!G22)</f>
        <v/>
      </c>
      <c r="D22" s="26"/>
      <c r="E22" s="26"/>
      <c r="F22" s="26"/>
      <c r="G22" s="26"/>
      <c r="H22" s="26"/>
      <c r="I22" s="26"/>
      <c r="J22" s="26"/>
    </row>
    <row r="23" spans="1:10" x14ac:dyDescent="0.2">
      <c r="A23" s="21">
        <v>18</v>
      </c>
      <c r="B23" s="31" t="str">
        <f>'3. Study Characteristics'!B23&amp;" "&amp;'3. Study Characteristics'!C23</f>
        <v xml:space="preserve"> </v>
      </c>
      <c r="C23" s="32" t="str">
        <f>IF(N('3. Study Characteristics'!G23)=0,"",'3. Study Characteristics'!G23)</f>
        <v/>
      </c>
      <c r="D23" s="26"/>
      <c r="E23" s="26"/>
      <c r="F23" s="26"/>
      <c r="G23" s="26"/>
      <c r="H23" s="26"/>
      <c r="I23" s="26"/>
      <c r="J23" s="26"/>
    </row>
    <row r="24" spans="1:10" x14ac:dyDescent="0.2">
      <c r="A24" s="21">
        <v>19</v>
      </c>
      <c r="B24" s="31" t="str">
        <f>'3. Study Characteristics'!B24&amp;" "&amp;'3. Study Characteristics'!C24</f>
        <v xml:space="preserve"> </v>
      </c>
      <c r="C24" s="32" t="str">
        <f>IF(N('3. Study Characteristics'!G24)=0,"",'3. Study Characteristics'!G24)</f>
        <v/>
      </c>
      <c r="D24" s="26"/>
      <c r="E24" s="26"/>
      <c r="F24" s="26"/>
      <c r="G24" s="26"/>
      <c r="H24" s="26"/>
      <c r="I24" s="26"/>
      <c r="J24" s="26"/>
    </row>
    <row r="25" spans="1:10" x14ac:dyDescent="0.2">
      <c r="A25" s="21">
        <v>20</v>
      </c>
      <c r="B25" s="31" t="str">
        <f>'3. Study Characteristics'!B25&amp;" "&amp;'3. Study Characteristics'!C25</f>
        <v xml:space="preserve"> </v>
      </c>
      <c r="C25" s="32" t="str">
        <f>IF(N('3. Study Characteristics'!G25)=0,"",'3. Study Characteristics'!G25)</f>
        <v/>
      </c>
      <c r="D25" s="26"/>
      <c r="E25" s="26"/>
      <c r="F25" s="26"/>
      <c r="G25" s="26"/>
      <c r="H25" s="26"/>
      <c r="I25" s="26"/>
      <c r="J25" s="26"/>
    </row>
    <row r="26" spans="1:10" x14ac:dyDescent="0.2">
      <c r="A26" s="21">
        <v>21</v>
      </c>
      <c r="B26" s="31" t="str">
        <f>'3. Study Characteristics'!B26&amp;" "&amp;'3. Study Characteristics'!C26</f>
        <v xml:space="preserve"> </v>
      </c>
      <c r="C26" s="32" t="str">
        <f>IF(N('3. Study Characteristics'!G26)=0,"",'3. Study Characteristics'!G26)</f>
        <v/>
      </c>
      <c r="D26" s="26"/>
      <c r="E26" s="26"/>
      <c r="F26" s="26"/>
      <c r="G26" s="26"/>
      <c r="H26" s="26"/>
      <c r="I26" s="26"/>
      <c r="J26" s="26"/>
    </row>
    <row r="27" spans="1:10" x14ac:dyDescent="0.2">
      <c r="A27" s="21">
        <v>22</v>
      </c>
      <c r="B27" s="31" t="str">
        <f>'3. Study Characteristics'!B27&amp;" "&amp;'3. Study Characteristics'!C27</f>
        <v xml:space="preserve"> </v>
      </c>
      <c r="C27" s="32" t="str">
        <f>IF(N('3. Study Characteristics'!G27)=0,"",'3. Study Characteristics'!G27)</f>
        <v/>
      </c>
      <c r="D27" s="26"/>
      <c r="E27" s="26"/>
      <c r="F27" s="26"/>
      <c r="G27" s="26"/>
      <c r="H27" s="26"/>
      <c r="I27" s="26"/>
      <c r="J27" s="26"/>
    </row>
    <row r="28" spans="1:10" x14ac:dyDescent="0.2">
      <c r="A28" s="21">
        <v>23</v>
      </c>
      <c r="B28" s="31" t="str">
        <f>'3. Study Characteristics'!B28&amp;" "&amp;'3. Study Characteristics'!C28</f>
        <v xml:space="preserve"> </v>
      </c>
      <c r="C28" s="32" t="str">
        <f>IF(N('3. Study Characteristics'!G28)=0,"",'3. Study Characteristics'!G28)</f>
        <v/>
      </c>
      <c r="D28" s="26"/>
      <c r="E28" s="26"/>
      <c r="F28" s="26"/>
      <c r="G28" s="26"/>
      <c r="H28" s="26"/>
      <c r="I28" s="26"/>
      <c r="J28" s="26"/>
    </row>
    <row r="29" spans="1:10" x14ac:dyDescent="0.2">
      <c r="A29" s="21">
        <v>24</v>
      </c>
      <c r="B29" s="31" t="str">
        <f>'3. Study Characteristics'!B29&amp;" "&amp;'3. Study Characteristics'!C29</f>
        <v xml:space="preserve"> </v>
      </c>
      <c r="C29" s="32" t="str">
        <f>IF(N('3. Study Characteristics'!G29)=0,"",'3. Study Characteristics'!G29)</f>
        <v/>
      </c>
      <c r="D29" s="26"/>
      <c r="E29" s="26"/>
      <c r="F29" s="26"/>
      <c r="G29" s="26"/>
      <c r="H29" s="26"/>
      <c r="I29" s="26"/>
      <c r="J29" s="26"/>
    </row>
    <row r="30" spans="1:10" x14ac:dyDescent="0.2">
      <c r="A30" s="21">
        <v>25</v>
      </c>
      <c r="B30" s="31" t="str">
        <f>'3. Study Characteristics'!B30&amp;" "&amp;'3. Study Characteristics'!C30</f>
        <v xml:space="preserve"> </v>
      </c>
      <c r="C30" s="32" t="str">
        <f>IF(N('3. Study Characteristics'!G30)=0,"",'3. Study Characteristics'!G30)</f>
        <v/>
      </c>
      <c r="D30" s="26"/>
      <c r="E30" s="26"/>
      <c r="F30" s="26"/>
      <c r="G30" s="26"/>
      <c r="H30" s="26"/>
      <c r="I30" s="26"/>
      <c r="J30" s="26"/>
    </row>
    <row r="31" spans="1:10" x14ac:dyDescent="0.2">
      <c r="A31" s="21">
        <v>26</v>
      </c>
      <c r="B31" s="31" t="str">
        <f>'3. Study Characteristics'!B31&amp;" "&amp;'3. Study Characteristics'!C31</f>
        <v xml:space="preserve"> </v>
      </c>
      <c r="C31" s="32" t="str">
        <f>IF(N('3. Study Characteristics'!G31)=0,"",'3. Study Characteristics'!G31)</f>
        <v/>
      </c>
      <c r="D31" s="26"/>
      <c r="E31" s="26"/>
      <c r="F31" s="26"/>
      <c r="G31" s="26"/>
      <c r="H31" s="26"/>
      <c r="I31" s="26"/>
      <c r="J31" s="26"/>
    </row>
    <row r="32" spans="1:10" x14ac:dyDescent="0.2">
      <c r="A32" s="21">
        <v>27</v>
      </c>
      <c r="B32" s="31" t="str">
        <f>'3. Study Characteristics'!B32&amp;" "&amp;'3. Study Characteristics'!C32</f>
        <v xml:space="preserve"> </v>
      </c>
      <c r="C32" s="32" t="str">
        <f>IF(N('3. Study Characteristics'!G32)=0,"",'3. Study Characteristics'!G32)</f>
        <v/>
      </c>
      <c r="D32" s="26"/>
      <c r="E32" s="26"/>
      <c r="F32" s="26"/>
      <c r="G32" s="26"/>
      <c r="H32" s="26"/>
      <c r="I32" s="26"/>
      <c r="J32" s="26"/>
    </row>
    <row r="33" spans="1:10" x14ac:dyDescent="0.2">
      <c r="A33" s="21">
        <v>28</v>
      </c>
      <c r="B33" s="31" t="str">
        <f>'3. Study Characteristics'!B33&amp;" "&amp;'3. Study Characteristics'!C33</f>
        <v xml:space="preserve"> </v>
      </c>
      <c r="C33" s="32" t="str">
        <f>IF(N('3. Study Characteristics'!G33)=0,"",'3. Study Characteristics'!G33)</f>
        <v/>
      </c>
      <c r="D33" s="26"/>
      <c r="E33" s="26"/>
      <c r="F33" s="26"/>
      <c r="G33" s="26"/>
      <c r="H33" s="26"/>
      <c r="I33" s="26"/>
      <c r="J33" s="26"/>
    </row>
    <row r="34" spans="1:10" x14ac:dyDescent="0.2">
      <c r="A34" s="21">
        <v>29</v>
      </c>
      <c r="B34" s="31" t="str">
        <f>'3. Study Characteristics'!B34&amp;" "&amp;'3. Study Characteristics'!C34</f>
        <v xml:space="preserve"> </v>
      </c>
      <c r="C34" s="32" t="str">
        <f>IF(N('3. Study Characteristics'!G34)=0,"",'3. Study Characteristics'!G34)</f>
        <v/>
      </c>
      <c r="D34" s="26"/>
      <c r="E34" s="26"/>
      <c r="F34" s="26"/>
      <c r="G34" s="26"/>
      <c r="H34" s="26"/>
      <c r="I34" s="26"/>
      <c r="J34" s="26"/>
    </row>
    <row r="35" spans="1:10" x14ac:dyDescent="0.2">
      <c r="A35" s="21">
        <v>30</v>
      </c>
      <c r="B35" s="31" t="str">
        <f>'3. Study Characteristics'!B35&amp;" "&amp;'3. Study Characteristics'!C35</f>
        <v xml:space="preserve"> </v>
      </c>
      <c r="C35" s="32" t="str">
        <f>IF(N('3. Study Characteristics'!G35)=0,"",'3. Study Characteristics'!G35)</f>
        <v/>
      </c>
      <c r="D35" s="26"/>
      <c r="E35" s="26"/>
      <c r="F35" s="26"/>
      <c r="G35" s="26"/>
      <c r="H35" s="26"/>
      <c r="I35" s="26"/>
      <c r="J35" s="26"/>
    </row>
    <row r="37" spans="1:10" x14ac:dyDescent="0.2">
      <c r="B37" s="6" t="s">
        <v>123</v>
      </c>
      <c r="C37" s="18">
        <f>SUM(C6:C35)</f>
        <v>0</v>
      </c>
      <c r="D37" s="18">
        <f>SUM(D6:D35)</f>
        <v>0</v>
      </c>
      <c r="E37" s="18">
        <f>SUM(E6:E35)</f>
        <v>0</v>
      </c>
      <c r="F37" s="18">
        <f>SUM(F6:F35)</f>
        <v>0</v>
      </c>
      <c r="G37" s="18">
        <f>SUM(G6:G35)</f>
        <v>0</v>
      </c>
      <c r="H37" s="18">
        <f>SUM(H6:H35)</f>
        <v>0</v>
      </c>
      <c r="I37" s="18">
        <f>SUM(I6:I35)</f>
        <v>0</v>
      </c>
      <c r="J37" s="18">
        <f>SUM(J6:J35)</f>
        <v>0</v>
      </c>
    </row>
    <row r="38" spans="1:10" x14ac:dyDescent="0.2">
      <c r="B38" s="6" t="s">
        <v>151</v>
      </c>
      <c r="D38" s="18" t="str">
        <f>IF(N($C$37)=0,"",TEXT(D37/$C$37,"0.0%"))</f>
        <v/>
      </c>
      <c r="E38" s="18" t="str">
        <f>IF(N($C$37)=0,"",TEXT(E37/$C$37,"0.0%"))</f>
        <v/>
      </c>
      <c r="F38" s="18" t="str">
        <f>IF(N($C$37)=0,"",TEXT(F37/$C$37,"0.0%"))</f>
        <v/>
      </c>
      <c r="G38" s="18" t="str">
        <f>IF(N($C$37)=0,"",TEXT(G37/$C$37,"0.0%"))</f>
        <v/>
      </c>
      <c r="H38" s="18" t="str">
        <f>IF(N($C$37)=0,"",TEXT(H37/$C$37,"0.0%"))</f>
        <v/>
      </c>
      <c r="I38" s="18" t="str">
        <f>IF(N($C$37)=0,"",TEXT(I37/$C$37,"0.0%"))</f>
        <v/>
      </c>
      <c r="J38" s="18" t="str">
        <f>IF(N($C$37)=0,"",TEXT(J37/$C$37,"0.0%"))</f>
        <v/>
      </c>
    </row>
  </sheetData>
  <mergeCells count="2">
    <mergeCell ref="A1:J1"/>
    <mergeCell ref="A2:J2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5"/>
  <sheetViews>
    <sheetView zoomScaleNormal="100" workbookViewId="0"/>
  </sheetViews>
  <sheetFormatPr defaultColWidth="8.7421875" defaultRowHeight="15" x14ac:dyDescent="0.2"/>
  <cols>
    <col min="1" max="1" width="6.05078125" customWidth="1"/>
    <col min="2" max="2" width="23.9453125" customWidth="1"/>
    <col min="3" max="3" width="7.93359375" customWidth="1"/>
    <col min="4" max="4" width="11.02734375" customWidth="1"/>
    <col min="5" max="5" width="7.93359375" customWidth="1"/>
    <col min="6" max="6" width="9.01171875" customWidth="1"/>
    <col min="7" max="11" width="9.953125" customWidth="1"/>
    <col min="12" max="12" width="11.97265625" customWidth="1"/>
    <col min="13" max="13" width="9.953125" customWidth="1"/>
    <col min="15" max="15" width="29.99609375" customWidth="1"/>
    <col min="16" max="16" width="13.98828125" customWidth="1"/>
    <col min="17" max="17" width="29.99609375" customWidth="1"/>
  </cols>
  <sheetData>
    <row r="1" spans="1:17" ht="19.5" customHeight="1" x14ac:dyDescent="0.2">
      <c r="A1" s="5" t="s">
        <v>152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7" x14ac:dyDescent="0.2">
      <c r="A2" s="4" t="s">
        <v>153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7" ht="33.75" customHeight="1" x14ac:dyDescent="0.2">
      <c r="A4" s="14" t="s">
        <v>106</v>
      </c>
      <c r="B4" s="14" t="s">
        <v>128</v>
      </c>
      <c r="C4" s="14" t="s">
        <v>108</v>
      </c>
      <c r="D4" s="14" t="s">
        <v>154</v>
      </c>
      <c r="E4" s="14" t="s">
        <v>155</v>
      </c>
      <c r="F4" s="14" t="s">
        <v>156</v>
      </c>
      <c r="G4" s="14" t="s">
        <v>157</v>
      </c>
      <c r="H4" s="14" t="s">
        <v>158</v>
      </c>
      <c r="I4" s="14" t="s">
        <v>159</v>
      </c>
      <c r="J4" s="14" t="s">
        <v>160</v>
      </c>
      <c r="K4" s="14" t="s">
        <v>161</v>
      </c>
      <c r="L4" s="14" t="s">
        <v>162</v>
      </c>
      <c r="M4" s="14" t="s">
        <v>163</v>
      </c>
      <c r="O4" s="3" t="s">
        <v>164</v>
      </c>
      <c r="P4" s="3"/>
      <c r="Q4" s="3"/>
    </row>
    <row r="5" spans="1:17" x14ac:dyDescent="0.2">
      <c r="A5" s="21">
        <v>1</v>
      </c>
      <c r="B5" s="33" t="s">
        <v>122</v>
      </c>
      <c r="C5" s="21">
        <v>1984</v>
      </c>
      <c r="D5" s="21">
        <v>7</v>
      </c>
      <c r="E5" s="21">
        <v>17</v>
      </c>
      <c r="F5" s="34">
        <f>IF(N(E5)=0,"",D5/E5)</f>
        <v>0.41176470588235292</v>
      </c>
      <c r="G5" s="34">
        <f>IF(N(E5)=0,0,LN((D5+0.5)/(E5-D5+0.5)))</f>
        <v>-0.33647223662121289</v>
      </c>
      <c r="H5" s="34">
        <f>IF(N(E5)=0,0,1/(D5+0.5)+1/(E5-D5+0.5))</f>
        <v>0.22857142857142856</v>
      </c>
      <c r="I5" s="34">
        <f>IF(N(E5)=0,0,1/H5)</f>
        <v>4.375</v>
      </c>
      <c r="J5" s="34">
        <f>I5*G5</f>
        <v>-1.4720660352178063</v>
      </c>
      <c r="K5" s="34">
        <f>I5^2</f>
        <v>19.140625</v>
      </c>
      <c r="L5" s="34">
        <f>IF(N(E5)=0,0,1/(H5+$P$14))</f>
        <v>2.3097766500198533</v>
      </c>
      <c r="M5" s="35">
        <f>IF(N(E5)=0,"",L5/SUM($L$5:$L$34))</f>
        <v>7.8490350653612859E-2</v>
      </c>
    </row>
    <row r="6" spans="1:17" x14ac:dyDescent="0.2">
      <c r="A6" s="21">
        <v>2</v>
      </c>
      <c r="B6" s="33" t="s">
        <v>165</v>
      </c>
      <c r="C6" s="21">
        <v>1994</v>
      </c>
      <c r="D6" s="21">
        <v>12</v>
      </c>
      <c r="E6" s="21">
        <v>35</v>
      </c>
      <c r="F6" s="34">
        <f>IF(N(E6)=0,"",D6/E6)</f>
        <v>0.34285714285714286</v>
      </c>
      <c r="G6" s="34">
        <f>IF(N(E6)=0,0,LN((D6+0.5)/(E6-D6+0.5)))</f>
        <v>-0.63127177684185787</v>
      </c>
      <c r="H6" s="34">
        <f>IF(N(E6)=0,0,1/(D6+0.5)+1/(E6-D6+0.5))</f>
        <v>0.1225531914893617</v>
      </c>
      <c r="I6" s="34">
        <f>IF(N(E6)=0,0,1/H6)</f>
        <v>8.1597222222222232</v>
      </c>
      <c r="J6" s="34">
        <f>I6*G6</f>
        <v>-5.1510023457582159</v>
      </c>
      <c r="K6" s="34">
        <f>I6^2</f>
        <v>66.581066743827179</v>
      </c>
      <c r="L6" s="34">
        <f>IF(N(E6)=0,0,1/(H6+$P$14))</f>
        <v>3.0588143662384319</v>
      </c>
      <c r="M6" s="35">
        <f>IF(N(E6)=0,"",L6/SUM($L$5:$L$34))</f>
        <v>0.10394399483963068</v>
      </c>
      <c r="O6" s="20" t="s">
        <v>166</v>
      </c>
      <c r="P6" s="36">
        <f>COUNT(E5:E34)</f>
        <v>12</v>
      </c>
      <c r="Q6" s="37" t="s">
        <v>167</v>
      </c>
    </row>
    <row r="7" spans="1:17" x14ac:dyDescent="0.2">
      <c r="A7" s="21">
        <v>3</v>
      </c>
      <c r="B7" s="33" t="s">
        <v>118</v>
      </c>
      <c r="C7" s="21">
        <v>1996</v>
      </c>
      <c r="D7" s="21">
        <v>20</v>
      </c>
      <c r="E7" s="21">
        <v>70</v>
      </c>
      <c r="F7" s="34">
        <f>IF(N(E7)=0,"",D7/E7)</f>
        <v>0.2857142857142857</v>
      </c>
      <c r="G7" s="34">
        <f>IF(N(E7)=0,0,LN((D7+0.5)/(E7-D7+0.5)))</f>
        <v>-0.90154845013695162</v>
      </c>
      <c r="H7" s="34">
        <f>IF(N(E7)=0,0,1/(D7+0.5)+1/(E7-D7+0.5))</f>
        <v>6.8582468002897856E-2</v>
      </c>
      <c r="I7" s="34">
        <f>IF(N(E7)=0,0,1/H7)</f>
        <v>14.580985915492956</v>
      </c>
      <c r="J7" s="34">
        <f>I7*G7</f>
        <v>-13.145465253581396</v>
      </c>
      <c r="K7" s="34">
        <f>I7^2</f>
        <v>212.60515026780396</v>
      </c>
      <c r="L7" s="34">
        <f>IF(N(E7)=0,0,1/(H7+$P$14))</f>
        <v>3.6636299318543681</v>
      </c>
      <c r="M7" s="35">
        <f>IF(N(E7)=0,"",L7/SUM($L$5:$L$34))</f>
        <v>0.12449671184174861</v>
      </c>
      <c r="O7" s="20" t="s">
        <v>168</v>
      </c>
      <c r="P7" s="36">
        <f>E35</f>
        <v>430</v>
      </c>
      <c r="Q7" s="37" t="s">
        <v>169</v>
      </c>
    </row>
    <row r="8" spans="1:17" x14ac:dyDescent="0.2">
      <c r="A8" s="21">
        <v>4</v>
      </c>
      <c r="B8" s="33" t="s">
        <v>170</v>
      </c>
      <c r="C8" s="21">
        <v>2004</v>
      </c>
      <c r="D8" s="21">
        <v>5</v>
      </c>
      <c r="E8" s="21">
        <v>28</v>
      </c>
      <c r="F8" s="34">
        <f>IF(N(E8)=0,"",D8/E8)</f>
        <v>0.17857142857142858</v>
      </c>
      <c r="G8" s="34">
        <f>IF(N(E8)=0,0,LN((D8+0.5)/(E8-D8+0.5)))</f>
        <v>-1.452252328911688</v>
      </c>
      <c r="H8" s="34">
        <f>IF(N(E8)=0,0,1/(D8+0.5)+1/(E8-D8+0.5))</f>
        <v>0.22437137330754353</v>
      </c>
      <c r="I8" s="34">
        <f>IF(N(E8)=0,0,1/H8)</f>
        <v>4.4568965517241379</v>
      </c>
      <c r="J8" s="34">
        <f>I8*G8</f>
        <v>-6.4725383969598509</v>
      </c>
      <c r="K8" s="34">
        <f>I8^2</f>
        <v>19.863926872770509</v>
      </c>
      <c r="L8" s="34">
        <f>IF(N(E8)=0,0,1/(H8+$P$14))</f>
        <v>2.3324037408809777</v>
      </c>
      <c r="M8" s="35">
        <f>IF(N(E8)=0,"",L8/SUM($L$5:$L$34))</f>
        <v>7.9259259758285613E-2</v>
      </c>
      <c r="O8" s="20" t="s">
        <v>171</v>
      </c>
      <c r="P8" s="36">
        <f>D35</f>
        <v>84</v>
      </c>
      <c r="Q8" s="37" t="s">
        <v>172</v>
      </c>
    </row>
    <row r="9" spans="1:17" x14ac:dyDescent="0.2">
      <c r="A9" s="21">
        <v>5</v>
      </c>
      <c r="B9" s="33" t="s">
        <v>173</v>
      </c>
      <c r="C9" s="21">
        <v>2006</v>
      </c>
      <c r="D9" s="21">
        <v>11</v>
      </c>
      <c r="E9" s="21">
        <v>40</v>
      </c>
      <c r="F9" s="34">
        <f>IF(N(E9)=0,"",D9/E9)</f>
        <v>0.27500000000000002</v>
      </c>
      <c r="G9" s="34">
        <f>IF(N(E9)=0,0,LN((D9+0.5)/(E9-D9+0.5)))</f>
        <v>-0.9420432279765697</v>
      </c>
      <c r="H9" s="34">
        <f>IF(N(E9)=0,0,1/(D9+0.5)+1/(E9-D9+0.5))</f>
        <v>0.12085482682387619</v>
      </c>
      <c r="I9" s="34">
        <f>IF(N(E9)=0,0,1/H9)</f>
        <v>8.2743902439024399</v>
      </c>
      <c r="J9" s="34">
        <f>I9*G9</f>
        <v>-7.7948332949036905</v>
      </c>
      <c r="K9" s="34">
        <f>I9^2</f>
        <v>68.465533908387883</v>
      </c>
      <c r="L9" s="34">
        <f>IF(N(E9)=0,0,1/(H9+$P$14))</f>
        <v>3.0747878344235695</v>
      </c>
      <c r="M9" s="35">
        <f>IF(N(E9)=0,"",L9/SUM($L$5:$L$34))</f>
        <v>0.10448680191969836</v>
      </c>
      <c r="O9" s="20" t="s">
        <v>174</v>
      </c>
      <c r="P9" s="35">
        <f>IF(N(E35)=0,"",D35/E35)</f>
        <v>0.19534883720930232</v>
      </c>
      <c r="Q9" s="37" t="s">
        <v>175</v>
      </c>
    </row>
    <row r="10" spans="1:17" x14ac:dyDescent="0.2">
      <c r="A10" s="21">
        <v>6</v>
      </c>
      <c r="B10" s="33" t="s">
        <v>176</v>
      </c>
      <c r="C10" s="21">
        <v>2007</v>
      </c>
      <c r="D10" s="21">
        <v>3</v>
      </c>
      <c r="E10" s="21">
        <v>22</v>
      </c>
      <c r="F10" s="34">
        <f>IF(N(E10)=0,"",D10/E10)</f>
        <v>0.13636363636363635</v>
      </c>
      <c r="G10" s="34">
        <f>IF(N(E10)=0,0,LN((D10+0.5)/(E10-D10+0.5)))</f>
        <v>-1.7176514970743331</v>
      </c>
      <c r="H10" s="34">
        <f>IF(N(E10)=0,0,1/(D10+0.5)+1/(E10-D10+0.5))</f>
        <v>0.33699633699633696</v>
      </c>
      <c r="I10" s="34">
        <f>IF(N(E10)=0,0,1/H10)</f>
        <v>2.9673913043478262</v>
      </c>
      <c r="J10" s="34">
        <f>I10*G10</f>
        <v>-5.0969441163184017</v>
      </c>
      <c r="K10" s="34">
        <f>I10^2</f>
        <v>8.8054111531190937</v>
      </c>
      <c r="L10" s="34">
        <f>IF(N(E10)=0,0,1/(H10+$P$14))</f>
        <v>1.8471750721324418</v>
      </c>
      <c r="M10" s="35">
        <f>IF(N(E10)=0,"",L10/SUM($L$5:$L$34))</f>
        <v>6.2770319861464433E-2</v>
      </c>
      <c r="O10" s="20" t="s">
        <v>177</v>
      </c>
      <c r="P10" s="38">
        <f>IF(N(I35)=0,"",J35/I35)</f>
        <v>-1.2609706314794722</v>
      </c>
      <c r="Q10" s="37" t="s">
        <v>178</v>
      </c>
    </row>
    <row r="11" spans="1:17" x14ac:dyDescent="0.2">
      <c r="A11" s="21">
        <v>7</v>
      </c>
      <c r="B11" s="33" t="s">
        <v>179</v>
      </c>
      <c r="C11" s="21">
        <v>2008</v>
      </c>
      <c r="D11" s="21">
        <v>6</v>
      </c>
      <c r="E11" s="21">
        <v>25</v>
      </c>
      <c r="F11" s="34">
        <f>IF(N(E11)=0,"",D11/E11)</f>
        <v>0.24</v>
      </c>
      <c r="G11" s="34">
        <f>IF(N(E11)=0,0,LN((D11+0.5)/(E11-D11+0.5)))</f>
        <v>-1.0986122886681098</v>
      </c>
      <c r="H11" s="34">
        <f>IF(N(E11)=0,0,1/(D11+0.5)+1/(E11-D11+0.5))</f>
        <v>0.20512820512820512</v>
      </c>
      <c r="I11" s="34">
        <f>IF(N(E11)=0,0,1/H11)</f>
        <v>4.875</v>
      </c>
      <c r="J11" s="34">
        <f>I11*G11</f>
        <v>-5.3557349072570348</v>
      </c>
      <c r="K11" s="34">
        <f>I11^2</f>
        <v>23.765625</v>
      </c>
      <c r="L11" s="34">
        <f>IF(N(E11)=0,0,1/(H11+$P$14))</f>
        <v>2.4420079884741122</v>
      </c>
      <c r="M11" s="35">
        <f>IF(N(E11)=0,"",L11/SUM($L$5:$L$34))</f>
        <v>8.2983808548159552E-2</v>
      </c>
      <c r="O11" s="20" t="s">
        <v>180</v>
      </c>
      <c r="P11" s="39">
        <f>IF(N(I35)=0,"",SUMPRODUCT(I5:I34,(G5:G34-$P$10)^2))</f>
        <v>23.284063416669149</v>
      </c>
      <c r="Q11" s="37" t="s">
        <v>181</v>
      </c>
    </row>
    <row r="12" spans="1:17" x14ac:dyDescent="0.2">
      <c r="A12" s="21">
        <v>8</v>
      </c>
      <c r="B12" s="33" t="s">
        <v>182</v>
      </c>
      <c r="C12" s="21">
        <v>2009</v>
      </c>
      <c r="D12" s="21">
        <v>6</v>
      </c>
      <c r="E12" s="21">
        <v>48</v>
      </c>
      <c r="F12" s="34">
        <f>IF(N(E12)=0,"",D12/E12)</f>
        <v>0.125</v>
      </c>
      <c r="G12" s="34">
        <f>IF(N(E12)=0,0,LN((D12+0.5)/(E12-D12+0.5)))</f>
        <v>-1.8777018990287797</v>
      </c>
      <c r="H12" s="34">
        <f>IF(N(E12)=0,0,1/(D12+0.5)+1/(E12-D12+0.5))</f>
        <v>0.17737556561085974</v>
      </c>
      <c r="I12" s="34">
        <f>IF(N(E12)=0,0,1/H12)</f>
        <v>5.6377551020408161</v>
      </c>
      <c r="J12" s="34">
        <f>I12*G12</f>
        <v>-10.586023461361233</v>
      </c>
      <c r="K12" s="34">
        <f>I12^2</f>
        <v>31.784282590587253</v>
      </c>
      <c r="L12" s="34">
        <f>IF(N(E12)=0,0,1/(H12+$P$14))</f>
        <v>2.6195398840110986</v>
      </c>
      <c r="M12" s="35">
        <f>IF(N(E12)=0,"",L12/SUM($L$5:$L$34))</f>
        <v>8.9016660569924883E-2</v>
      </c>
      <c r="O12" s="20" t="s">
        <v>183</v>
      </c>
      <c r="P12" s="36">
        <f>MAX(0,P6-1)</f>
        <v>11</v>
      </c>
      <c r="Q12" s="37" t="s">
        <v>184</v>
      </c>
    </row>
    <row r="13" spans="1:17" x14ac:dyDescent="0.2">
      <c r="A13" s="21">
        <v>9</v>
      </c>
      <c r="B13" s="33" t="s">
        <v>185</v>
      </c>
      <c r="C13" s="21">
        <v>2011</v>
      </c>
      <c r="D13" s="21">
        <v>2</v>
      </c>
      <c r="E13" s="21">
        <v>18</v>
      </c>
      <c r="F13" s="34">
        <f>IF(N(E13)=0,"",D13/E13)</f>
        <v>0.1111111111111111</v>
      </c>
      <c r="G13" s="34">
        <f>IF(N(E13)=0,0,LN((D13+0.5)/(E13-D13+0.5)))</f>
        <v>-1.8870696490323797</v>
      </c>
      <c r="H13" s="34">
        <f>IF(N(E13)=0,0,1/(D13+0.5)+1/(E13-D13+0.5))</f>
        <v>0.46060606060606063</v>
      </c>
      <c r="I13" s="34">
        <f>IF(N(E13)=0,0,1/H13)</f>
        <v>2.1710526315789473</v>
      </c>
      <c r="J13" s="34">
        <f>I13*G13</f>
        <v>-4.0969275275045085</v>
      </c>
      <c r="K13" s="34">
        <f>I13^2</f>
        <v>4.7134695290858728</v>
      </c>
      <c r="L13" s="34">
        <f>IF(N(E13)=0,0,1/(H13+$P$14))</f>
        <v>1.5038115787437136</v>
      </c>
      <c r="M13" s="35">
        <f>IF(N(E13)=0,"",L13/SUM($L$5:$L$34))</f>
        <v>5.1102212905106074E-2</v>
      </c>
      <c r="O13" s="20" t="s">
        <v>186</v>
      </c>
      <c r="P13" s="38">
        <f>IF(N(I35)=0,"",I35-K35/I35)</f>
        <v>60.106725239974601</v>
      </c>
      <c r="Q13" s="37" t="s">
        <v>187</v>
      </c>
    </row>
    <row r="14" spans="1:17" ht="22.5" x14ac:dyDescent="0.2">
      <c r="A14" s="21">
        <v>10</v>
      </c>
      <c r="B14" s="33" t="s">
        <v>165</v>
      </c>
      <c r="C14" s="21">
        <v>2012</v>
      </c>
      <c r="D14" s="21">
        <v>5</v>
      </c>
      <c r="E14" s="21">
        <v>52</v>
      </c>
      <c r="F14" s="34">
        <f>IF(N(E14)=0,"",D14/E14)</f>
        <v>9.6153846153846159E-2</v>
      </c>
      <c r="G14" s="34">
        <f>IF(N(E14)=0,0,LN((D14+0.5)/(E14-D14+0.5)))</f>
        <v>-2.1559816188021701</v>
      </c>
      <c r="H14" s="34">
        <f>IF(N(E14)=0,0,1/(D14+0.5)+1/(E14-D14+0.5))</f>
        <v>0.2028708133971292</v>
      </c>
      <c r="I14" s="34">
        <f>IF(N(E14)=0,0,1/H14)</f>
        <v>4.9292452830188678</v>
      </c>
      <c r="J14" s="34">
        <f>I14*G14</f>
        <v>-10.627362224755979</v>
      </c>
      <c r="K14" s="34">
        <f>I14^2</f>
        <v>24.297459060163757</v>
      </c>
      <c r="L14" s="34">
        <f>IF(N(E14)=0,0,1/(H14+$P$14))</f>
        <v>2.4555443452267269</v>
      </c>
      <c r="M14" s="35">
        <f>IF(N(E14)=0,"",L14/SUM($L$5:$L$34))</f>
        <v>8.344379821342697E-2</v>
      </c>
      <c r="O14" s="20" t="s">
        <v>188</v>
      </c>
      <c r="P14" s="38">
        <f>IF(N(P13)=0,0,MAX(0,(P11-P12)/P13))</f>
        <v>0.20437086478468644</v>
      </c>
      <c r="Q14" s="37" t="s">
        <v>189</v>
      </c>
    </row>
    <row r="15" spans="1:17" ht="22.5" x14ac:dyDescent="0.2">
      <c r="A15" s="21">
        <v>11</v>
      </c>
      <c r="B15" s="33" t="s">
        <v>190</v>
      </c>
      <c r="C15" s="21">
        <v>2015</v>
      </c>
      <c r="D15" s="21">
        <v>3</v>
      </c>
      <c r="E15" s="21">
        <v>31</v>
      </c>
      <c r="F15" s="34">
        <f>IF(N(E15)=0,"",D15/E15)</f>
        <v>9.6774193548387094E-2</v>
      </c>
      <c r="G15" s="34">
        <f>IF(N(E15)=0,0,LN((D15+0.5)/(E15-D15+0.5)))</f>
        <v>-2.0971411187792368</v>
      </c>
      <c r="H15" s="34">
        <f>IF(N(E15)=0,0,1/(D15+0.5)+1/(E15-D15+0.5))</f>
        <v>0.32080200501253131</v>
      </c>
      <c r="I15" s="34">
        <f>IF(N(E15)=0,0,1/H15)</f>
        <v>3.1171875</v>
      </c>
      <c r="J15" s="34">
        <f>I15*G15</f>
        <v>-6.5371820811946524</v>
      </c>
      <c r="K15" s="34">
        <f>I15^2</f>
        <v>9.71685791015625</v>
      </c>
      <c r="L15" s="34">
        <f>IF(N(E15)=0,0,1/(H15+$P$14))</f>
        <v>1.9041349192050319</v>
      </c>
      <c r="M15" s="35">
        <f>IF(N(E15)=0,"",L15/SUM($L$5:$L$34))</f>
        <v>6.4705917560863344E-2</v>
      </c>
      <c r="O15" s="20" t="s">
        <v>191</v>
      </c>
      <c r="P15" s="35">
        <f>IF(N(P11)=0,"",MAX(0,(P11-P12)/P11))</f>
        <v>0.5275738687378313</v>
      </c>
      <c r="Q15" s="37" t="s">
        <v>192</v>
      </c>
    </row>
    <row r="16" spans="1:17" x14ac:dyDescent="0.2">
      <c r="A16" s="21">
        <v>12</v>
      </c>
      <c r="B16" s="33" t="s">
        <v>193</v>
      </c>
      <c r="C16" s="21">
        <v>2019</v>
      </c>
      <c r="D16" s="21">
        <v>4</v>
      </c>
      <c r="E16" s="21">
        <v>44</v>
      </c>
      <c r="F16" s="34">
        <f>IF(N(E16)=0,"",D16/E16)</f>
        <v>9.0909090909090912E-2</v>
      </c>
      <c r="G16" s="34">
        <f>IF(N(E16)=0,0,LN((D16+0.5)/(E16-D16+0.5)))</f>
        <v>-2.1972245773362196</v>
      </c>
      <c r="H16" s="34">
        <f>IF(N(E16)=0,0,1/(D16+0.5)+1/(E16-D16+0.5))</f>
        <v>0.24691358024691357</v>
      </c>
      <c r="I16" s="34">
        <f>IF(N(E16)=0,0,1/H16)</f>
        <v>4.05</v>
      </c>
      <c r="J16" s="34">
        <f>I16*G16</f>
        <v>-8.8987595382116886</v>
      </c>
      <c r="K16" s="34">
        <f>I16^2</f>
        <v>16.4025</v>
      </c>
      <c r="L16" s="34">
        <f>IF(N(E16)=0,0,1/(H16+$P$14))</f>
        <v>2.215897337055297</v>
      </c>
      <c r="M16" s="35">
        <f>IF(N(E16)=0,"",L16/SUM($L$5:$L$34))</f>
        <v>7.5300163328078609E-2</v>
      </c>
      <c r="O16" s="20" t="s">
        <v>194</v>
      </c>
      <c r="P16" s="38">
        <f>IF(N(L35)=0,"",SUMPRODUCT(L5:L34,G5:G34)/L35)</f>
        <v>-1.3614189388139331</v>
      </c>
      <c r="Q16" s="37" t="s">
        <v>195</v>
      </c>
    </row>
    <row r="17" spans="1:17" x14ac:dyDescent="0.2">
      <c r="A17" s="21">
        <v>13</v>
      </c>
      <c r="B17" s="25"/>
      <c r="C17" s="26"/>
      <c r="D17" s="26"/>
      <c r="E17" s="26"/>
      <c r="F17" s="34" t="str">
        <f>IF(N(E17)=0,"",D17/E17)</f>
        <v/>
      </c>
      <c r="G17" s="34">
        <f>IF(N(E17)=0,0,LN((D17+0.5)/(E17-D17+0.5)))</f>
        <v>0</v>
      </c>
      <c r="H17" s="34">
        <f>IF(N(E17)=0,0,1/(D17+0.5)+1/(E17-D17+0.5))</f>
        <v>0</v>
      </c>
      <c r="I17" s="34">
        <f>IF(N(E17)=0,0,1/H17)</f>
        <v>0</v>
      </c>
      <c r="J17" s="34">
        <f>I17*G17</f>
        <v>0</v>
      </c>
      <c r="K17" s="34">
        <f>I17^2</f>
        <v>0</v>
      </c>
      <c r="L17" s="34">
        <f>IF(N(E17)=0,0,1/(H17+$P$14))</f>
        <v>0</v>
      </c>
      <c r="M17" s="35" t="str">
        <f>IF(N(E17)=0,"",L17/SUM($L$5:$L$34))</f>
        <v/>
      </c>
      <c r="O17" s="20" t="s">
        <v>196</v>
      </c>
      <c r="P17" s="38">
        <f>IF(N(L35)=0,"",SQRT(1/L35))</f>
        <v>0.18434151029624551</v>
      </c>
      <c r="Q17" s="37" t="s">
        <v>197</v>
      </c>
    </row>
    <row r="18" spans="1:17" ht="22.5" x14ac:dyDescent="0.2">
      <c r="A18" s="21">
        <v>14</v>
      </c>
      <c r="B18" s="25"/>
      <c r="C18" s="26"/>
      <c r="D18" s="26"/>
      <c r="E18" s="26"/>
      <c r="F18" s="34" t="str">
        <f>IF(N(E18)=0,"",D18/E18)</f>
        <v/>
      </c>
      <c r="G18" s="34">
        <f>IF(N(E18)=0,0,LN((D18+0.5)/(E18-D18+0.5)))</f>
        <v>0</v>
      </c>
      <c r="H18" s="34">
        <f>IF(N(E18)=0,0,1/(D18+0.5)+1/(E18-D18+0.5))</f>
        <v>0</v>
      </c>
      <c r="I18" s="34">
        <f>IF(N(E18)=0,0,1/H18)</f>
        <v>0</v>
      </c>
      <c r="J18" s="34">
        <f>I18*G18</f>
        <v>0</v>
      </c>
      <c r="K18" s="34">
        <f>I18^2</f>
        <v>0</v>
      </c>
      <c r="L18" s="34">
        <f>IF(N(E18)=0,0,1/(H18+$P$14))</f>
        <v>0</v>
      </c>
      <c r="M18" s="35" t="str">
        <f>IF(N(E18)=0,"",L18/SUM($L$5:$L$34))</f>
        <v/>
      </c>
      <c r="O18" s="40" t="s">
        <v>198</v>
      </c>
      <c r="P18" s="41">
        <f>IF(N(P17)=0,"",1/(1+EXP(-P16)))</f>
        <v>0.20400978432789335</v>
      </c>
      <c r="Q18" s="37" t="s">
        <v>199</v>
      </c>
    </row>
    <row r="19" spans="1:17" x14ac:dyDescent="0.2">
      <c r="A19" s="21">
        <v>15</v>
      </c>
      <c r="B19" s="25"/>
      <c r="C19" s="26"/>
      <c r="D19" s="26"/>
      <c r="E19" s="26"/>
      <c r="F19" s="34" t="str">
        <f>IF(N(E19)=0,"",D19/E19)</f>
        <v/>
      </c>
      <c r="G19" s="34">
        <f>IF(N(E19)=0,0,LN((D19+0.5)/(E19-D19+0.5)))</f>
        <v>0</v>
      </c>
      <c r="H19" s="34">
        <f>IF(N(E19)=0,0,1/(D19+0.5)+1/(E19-D19+0.5))</f>
        <v>0</v>
      </c>
      <c r="I19" s="34">
        <f>IF(N(E19)=0,0,1/H19)</f>
        <v>0</v>
      </c>
      <c r="J19" s="34">
        <f>I19*G19</f>
        <v>0</v>
      </c>
      <c r="K19" s="34">
        <f>I19^2</f>
        <v>0</v>
      </c>
      <c r="L19" s="34">
        <f>IF(N(E19)=0,0,1/(H19+$P$14))</f>
        <v>0</v>
      </c>
      <c r="M19" s="35" t="str">
        <f>IF(N(E19)=0,"",L19/SUM($L$5:$L$34))</f>
        <v/>
      </c>
      <c r="O19" s="20" t="s">
        <v>200</v>
      </c>
      <c r="P19" s="35">
        <f>IF(N(P17)=0,"",1/(1+EXP(-(P16-1.96*P17))))</f>
        <v>0.15152007520300842</v>
      </c>
      <c r="Q19" s="37" t="s">
        <v>201</v>
      </c>
    </row>
    <row r="20" spans="1:17" x14ac:dyDescent="0.2">
      <c r="A20" s="21">
        <v>16</v>
      </c>
      <c r="B20" s="25"/>
      <c r="C20" s="26"/>
      <c r="D20" s="26"/>
      <c r="E20" s="26"/>
      <c r="F20" s="34" t="str">
        <f>IF(N(E20)=0,"",D20/E20)</f>
        <v/>
      </c>
      <c r="G20" s="34">
        <f>IF(N(E20)=0,0,LN((D20+0.5)/(E20-D20+0.5)))</f>
        <v>0</v>
      </c>
      <c r="H20" s="34">
        <f>IF(N(E20)=0,0,1/(D20+0.5)+1/(E20-D20+0.5))</f>
        <v>0</v>
      </c>
      <c r="I20" s="34">
        <f>IF(N(E20)=0,0,1/H20)</f>
        <v>0</v>
      </c>
      <c r="J20" s="34">
        <f>I20*G20</f>
        <v>0</v>
      </c>
      <c r="K20" s="34">
        <f>I20^2</f>
        <v>0</v>
      </c>
      <c r="L20" s="34">
        <f>IF(N(E20)=0,0,1/(H20+$P$14))</f>
        <v>0</v>
      </c>
      <c r="M20" s="35" t="str">
        <f>IF(N(E20)=0,"",L20/SUM($L$5:$L$34))</f>
        <v/>
      </c>
      <c r="O20" s="20" t="s">
        <v>202</v>
      </c>
      <c r="P20" s="35">
        <f>IF(N(P17)=0,"",1/(1+EXP(-(P16+1.96*P17))))</f>
        <v>0.26891987744855556</v>
      </c>
      <c r="Q20" s="37" t="s">
        <v>201</v>
      </c>
    </row>
    <row r="21" spans="1:17" x14ac:dyDescent="0.2">
      <c r="A21" s="21">
        <v>17</v>
      </c>
      <c r="B21" s="25"/>
      <c r="C21" s="26"/>
      <c r="D21" s="26"/>
      <c r="E21" s="26"/>
      <c r="F21" s="34" t="str">
        <f>IF(N(E21)=0,"",D21/E21)</f>
        <v/>
      </c>
      <c r="G21" s="34">
        <f>IF(N(E21)=0,0,LN((D21+0.5)/(E21-D21+0.5)))</f>
        <v>0</v>
      </c>
      <c r="H21" s="34">
        <f>IF(N(E21)=0,0,1/(D21+0.5)+1/(E21-D21+0.5))</f>
        <v>0</v>
      </c>
      <c r="I21" s="34">
        <f>IF(N(E21)=0,0,1/H21)</f>
        <v>0</v>
      </c>
      <c r="J21" s="34">
        <f>I21*G21</f>
        <v>0</v>
      </c>
      <c r="K21" s="34">
        <f>I21^2</f>
        <v>0</v>
      </c>
      <c r="L21" s="34">
        <f>IF(N(E21)=0,0,1/(H21+$P$14))</f>
        <v>0</v>
      </c>
      <c r="M21" s="35" t="str">
        <f>IF(N(E21)=0,"",L21/SUM($L$5:$L$34))</f>
        <v/>
      </c>
      <c r="O21" s="20" t="s">
        <v>203</v>
      </c>
      <c r="P21" s="34">
        <f>IF(N(P17)=0,"",P16/P17)</f>
        <v>-7.3853085863627159</v>
      </c>
      <c r="Q21" s="37" t="s">
        <v>204</v>
      </c>
    </row>
    <row r="22" spans="1:17" x14ac:dyDescent="0.2">
      <c r="A22" s="21">
        <v>18</v>
      </c>
      <c r="B22" s="25"/>
      <c r="C22" s="26"/>
      <c r="D22" s="26"/>
      <c r="E22" s="26"/>
      <c r="F22" s="34" t="str">
        <f>IF(N(E22)=0,"",D22/E22)</f>
        <v/>
      </c>
      <c r="G22" s="34">
        <f>IF(N(E22)=0,0,LN((D22+0.5)/(E22-D22+0.5)))</f>
        <v>0</v>
      </c>
      <c r="H22" s="34">
        <f>IF(N(E22)=0,0,1/(D22+0.5)+1/(E22-D22+0.5))</f>
        <v>0</v>
      </c>
      <c r="I22" s="34">
        <f>IF(N(E22)=0,0,1/H22)</f>
        <v>0</v>
      </c>
      <c r="J22" s="34">
        <f>I22*G22</f>
        <v>0</v>
      </c>
      <c r="K22" s="34">
        <f>I22^2</f>
        <v>0</v>
      </c>
      <c r="L22" s="34">
        <f>IF(N(E22)=0,0,1/(H22+$P$14))</f>
        <v>0</v>
      </c>
      <c r="M22" s="35" t="str">
        <f>IF(N(E22)=0,"",L22/SUM($L$5:$L$34))</f>
        <v/>
      </c>
    </row>
    <row r="23" spans="1:17" x14ac:dyDescent="0.2">
      <c r="A23" s="21">
        <v>19</v>
      </c>
      <c r="B23" s="25"/>
      <c r="C23" s="26"/>
      <c r="D23" s="26"/>
      <c r="E23" s="26"/>
      <c r="F23" s="34" t="str">
        <f>IF(N(E23)=0,"",D23/E23)</f>
        <v/>
      </c>
      <c r="G23" s="34">
        <f>IF(N(E23)=0,0,LN((D23+0.5)/(E23-D23+0.5)))</f>
        <v>0</v>
      </c>
      <c r="H23" s="34">
        <f>IF(N(E23)=0,0,1/(D23+0.5)+1/(E23-D23+0.5))</f>
        <v>0</v>
      </c>
      <c r="I23" s="34">
        <f>IF(N(E23)=0,0,1/H23)</f>
        <v>0</v>
      </c>
      <c r="J23" s="34">
        <f>I23*G23</f>
        <v>0</v>
      </c>
      <c r="K23" s="34">
        <f>I23^2</f>
        <v>0</v>
      </c>
      <c r="L23" s="34">
        <f>IF(N(E23)=0,0,1/(H23+$P$14))</f>
        <v>0</v>
      </c>
      <c r="M23" s="35" t="str">
        <f>IF(N(E23)=0,"",L23/SUM($L$5:$L$34))</f>
        <v/>
      </c>
    </row>
    <row r="24" spans="1:17" x14ac:dyDescent="0.2">
      <c r="A24" s="21">
        <v>20</v>
      </c>
      <c r="B24" s="25"/>
      <c r="C24" s="26"/>
      <c r="D24" s="26"/>
      <c r="E24" s="26"/>
      <c r="F24" s="34" t="str">
        <f>IF(N(E24)=0,"",D24/E24)</f>
        <v/>
      </c>
      <c r="G24" s="34">
        <f>IF(N(E24)=0,0,LN((D24+0.5)/(E24-D24+0.5)))</f>
        <v>0</v>
      </c>
      <c r="H24" s="34">
        <f>IF(N(E24)=0,0,1/(D24+0.5)+1/(E24-D24+0.5))</f>
        <v>0</v>
      </c>
      <c r="I24" s="34">
        <f>IF(N(E24)=0,0,1/H24)</f>
        <v>0</v>
      </c>
      <c r="J24" s="34">
        <f>I24*G24</f>
        <v>0</v>
      </c>
      <c r="K24" s="34">
        <f>I24^2</f>
        <v>0</v>
      </c>
      <c r="L24" s="34">
        <f>IF(N(E24)=0,0,1/(H24+$P$14))</f>
        <v>0</v>
      </c>
      <c r="M24" s="35" t="str">
        <f>IF(N(E24)=0,"",L24/SUM($L$5:$L$34))</f>
        <v/>
      </c>
    </row>
    <row r="25" spans="1:17" x14ac:dyDescent="0.2">
      <c r="A25" s="21">
        <v>21</v>
      </c>
      <c r="B25" s="25"/>
      <c r="C25" s="26"/>
      <c r="D25" s="26"/>
      <c r="E25" s="26"/>
      <c r="F25" s="34" t="str">
        <f>IF(N(E25)=0,"",D25/E25)</f>
        <v/>
      </c>
      <c r="G25" s="34">
        <f>IF(N(E25)=0,0,LN((D25+0.5)/(E25-D25+0.5)))</f>
        <v>0</v>
      </c>
      <c r="H25" s="34">
        <f>IF(N(E25)=0,0,1/(D25+0.5)+1/(E25-D25+0.5))</f>
        <v>0</v>
      </c>
      <c r="I25" s="34">
        <f>IF(N(E25)=0,0,1/H25)</f>
        <v>0</v>
      </c>
      <c r="J25" s="34">
        <f>I25*G25</f>
        <v>0</v>
      </c>
      <c r="K25" s="34">
        <f>I25^2</f>
        <v>0</v>
      </c>
      <c r="L25" s="34">
        <f>IF(N(E25)=0,0,1/(H25+$P$14))</f>
        <v>0</v>
      </c>
      <c r="M25" s="35" t="str">
        <f>IF(N(E25)=0,"",L25/SUM($L$5:$L$34))</f>
        <v/>
      </c>
    </row>
    <row r="26" spans="1:17" x14ac:dyDescent="0.2">
      <c r="A26" s="21">
        <v>22</v>
      </c>
      <c r="B26" s="25"/>
      <c r="C26" s="26"/>
      <c r="D26" s="26"/>
      <c r="E26" s="26"/>
      <c r="F26" s="34" t="str">
        <f>IF(N(E26)=0,"",D26/E26)</f>
        <v/>
      </c>
      <c r="G26" s="34">
        <f>IF(N(E26)=0,0,LN((D26+0.5)/(E26-D26+0.5)))</f>
        <v>0</v>
      </c>
      <c r="H26" s="34">
        <f>IF(N(E26)=0,0,1/(D26+0.5)+1/(E26-D26+0.5))</f>
        <v>0</v>
      </c>
      <c r="I26" s="34">
        <f>IF(N(E26)=0,0,1/H26)</f>
        <v>0</v>
      </c>
      <c r="J26" s="34">
        <f>I26*G26</f>
        <v>0</v>
      </c>
      <c r="K26" s="34">
        <f>I26^2</f>
        <v>0</v>
      </c>
      <c r="L26" s="34">
        <f>IF(N(E26)=0,0,1/(H26+$P$14))</f>
        <v>0</v>
      </c>
      <c r="M26" s="35" t="str">
        <f>IF(N(E26)=0,"",L26/SUM($L$5:$L$34))</f>
        <v/>
      </c>
      <c r="O26" s="42" t="s">
        <v>205</v>
      </c>
    </row>
    <row r="27" spans="1:17" x14ac:dyDescent="0.2">
      <c r="A27" s="21">
        <v>23</v>
      </c>
      <c r="B27" s="25"/>
      <c r="C27" s="26"/>
      <c r="D27" s="26"/>
      <c r="E27" s="26"/>
      <c r="F27" s="34" t="str">
        <f>IF(N(E27)=0,"",D27/E27)</f>
        <v/>
      </c>
      <c r="G27" s="34">
        <f>IF(N(E27)=0,0,LN((D27+0.5)/(E27-D27+0.5)))</f>
        <v>0</v>
      </c>
      <c r="H27" s="34">
        <f>IF(N(E27)=0,0,1/(D27+0.5)+1/(E27-D27+0.5))</f>
        <v>0</v>
      </c>
      <c r="I27" s="34">
        <f>IF(N(E27)=0,0,1/H27)</f>
        <v>0</v>
      </c>
      <c r="J27" s="34">
        <f>I27*G27</f>
        <v>0</v>
      </c>
      <c r="K27" s="34">
        <f>I27^2</f>
        <v>0</v>
      </c>
      <c r="L27" s="34">
        <f>IF(N(E27)=0,0,1/(H27+$P$14))</f>
        <v>0</v>
      </c>
      <c r="M27" s="35" t="str">
        <f>IF(N(E27)=0,"",L27/SUM($L$5:$L$34))</f>
        <v/>
      </c>
      <c r="O27" s="2" t="str">
        <f>IF(N(P17)=0,"",TEXT(P18,"0.0%")&amp;" (95% CI "&amp;TEXT(P19,"0.0%")&amp;"-"&amp;TEXT(P20,"0.0%")&amp;"; I2 = "&amp;TEXT(P15,"0%")&amp;", tau2 = "&amp;TEXT(P14,"0.000")&amp;", k = "&amp;TEXT(P6,"0")&amp;")")</f>
        <v>20.4% (95% CI 15.2%-26.9%; I2 = 53%, tau2 = 0.204, k = 12)</v>
      </c>
      <c r="P27" s="2"/>
      <c r="Q27" s="2"/>
    </row>
    <row r="28" spans="1:17" x14ac:dyDescent="0.2">
      <c r="A28" s="21">
        <v>24</v>
      </c>
      <c r="B28" s="25"/>
      <c r="C28" s="26"/>
      <c r="D28" s="26"/>
      <c r="E28" s="26"/>
      <c r="F28" s="34" t="str">
        <f>IF(N(E28)=0,"",D28/E28)</f>
        <v/>
      </c>
      <c r="G28" s="34">
        <f>IF(N(E28)=0,0,LN((D28+0.5)/(E28-D28+0.5)))</f>
        <v>0</v>
      </c>
      <c r="H28" s="34">
        <f>IF(N(E28)=0,0,1/(D28+0.5)+1/(E28-D28+0.5))</f>
        <v>0</v>
      </c>
      <c r="I28" s="34">
        <f>IF(N(E28)=0,0,1/H28)</f>
        <v>0</v>
      </c>
      <c r="J28" s="34">
        <f>I28*G28</f>
        <v>0</v>
      </c>
      <c r="K28" s="34">
        <f>I28^2</f>
        <v>0</v>
      </c>
      <c r="L28" s="34">
        <f>IF(N(E28)=0,0,1/(H28+$P$14))</f>
        <v>0</v>
      </c>
      <c r="M28" s="35" t="str">
        <f>IF(N(E28)=0,"",L28/SUM($L$5:$L$34))</f>
        <v/>
      </c>
    </row>
    <row r="29" spans="1:17" ht="15" customHeight="1" x14ac:dyDescent="0.2">
      <c r="A29" s="21">
        <v>25</v>
      </c>
      <c r="B29" s="25"/>
      <c r="C29" s="26"/>
      <c r="D29" s="26"/>
      <c r="E29" s="26"/>
      <c r="F29" s="34" t="str">
        <f>IF(N(E29)=0,"",D29/E29)</f>
        <v/>
      </c>
      <c r="G29" s="34">
        <f>IF(N(E29)=0,0,LN((D29+0.5)/(E29-D29+0.5)))</f>
        <v>0</v>
      </c>
      <c r="H29" s="34">
        <f>IF(N(E29)=0,0,1/(D29+0.5)+1/(E29-D29+0.5))</f>
        <v>0</v>
      </c>
      <c r="I29" s="34">
        <f>IF(N(E29)=0,0,1/H29)</f>
        <v>0</v>
      </c>
      <c r="J29" s="34">
        <f>I29*G29</f>
        <v>0</v>
      </c>
      <c r="K29" s="34">
        <f>I29^2</f>
        <v>0</v>
      </c>
      <c r="L29" s="34">
        <f>IF(N(E29)=0,0,1/(H29+$P$14))</f>
        <v>0</v>
      </c>
      <c r="M29" s="35" t="str">
        <f>IF(N(E29)=0,"",L29/SUM($L$5:$L$34))</f>
        <v/>
      </c>
      <c r="O29" s="1" t="s">
        <v>206</v>
      </c>
      <c r="P29" s="1"/>
      <c r="Q29" s="1"/>
    </row>
    <row r="30" spans="1:17" x14ac:dyDescent="0.2">
      <c r="A30" s="21">
        <v>26</v>
      </c>
      <c r="B30" s="25"/>
      <c r="C30" s="26"/>
      <c r="D30" s="26"/>
      <c r="E30" s="26"/>
      <c r="F30" s="34" t="str">
        <f>IF(N(E30)=0,"",D30/E30)</f>
        <v/>
      </c>
      <c r="G30" s="34">
        <f>IF(N(E30)=0,0,LN((D30+0.5)/(E30-D30+0.5)))</f>
        <v>0</v>
      </c>
      <c r="H30" s="34">
        <f>IF(N(E30)=0,0,1/(D30+0.5)+1/(E30-D30+0.5))</f>
        <v>0</v>
      </c>
      <c r="I30" s="34">
        <f>IF(N(E30)=0,0,1/H30)</f>
        <v>0</v>
      </c>
      <c r="J30" s="34">
        <f>I30*G30</f>
        <v>0</v>
      </c>
      <c r="K30" s="34">
        <f>I30^2</f>
        <v>0</v>
      </c>
      <c r="L30" s="34">
        <f>IF(N(E30)=0,0,1/(H30+$P$14))</f>
        <v>0</v>
      </c>
      <c r="M30" s="35" t="str">
        <f>IF(N(E30)=0,"",L30/SUM($L$5:$L$34))</f>
        <v/>
      </c>
      <c r="O30" s="1"/>
      <c r="P30" s="1"/>
      <c r="Q30" s="1"/>
    </row>
    <row r="31" spans="1:17" x14ac:dyDescent="0.2">
      <c r="A31" s="21">
        <v>27</v>
      </c>
      <c r="B31" s="25"/>
      <c r="C31" s="26"/>
      <c r="D31" s="26"/>
      <c r="E31" s="26"/>
      <c r="F31" s="34" t="str">
        <f>IF(N(E31)=0,"",D31/E31)</f>
        <v/>
      </c>
      <c r="G31" s="34">
        <f>IF(N(E31)=0,0,LN((D31+0.5)/(E31-D31+0.5)))</f>
        <v>0</v>
      </c>
      <c r="H31" s="34">
        <f>IF(N(E31)=0,0,1/(D31+0.5)+1/(E31-D31+0.5))</f>
        <v>0</v>
      </c>
      <c r="I31" s="34">
        <f>IF(N(E31)=0,0,1/H31)</f>
        <v>0</v>
      </c>
      <c r="J31" s="34">
        <f>I31*G31</f>
        <v>0</v>
      </c>
      <c r="K31" s="34">
        <f>I31^2</f>
        <v>0</v>
      </c>
      <c r="L31" s="34">
        <f>IF(N(E31)=0,0,1/(H31+$P$14))</f>
        <v>0</v>
      </c>
      <c r="M31" s="35" t="str">
        <f>IF(N(E31)=0,"",L31/SUM($L$5:$L$34))</f>
        <v/>
      </c>
    </row>
    <row r="32" spans="1:17" x14ac:dyDescent="0.2">
      <c r="A32" s="21">
        <v>28</v>
      </c>
      <c r="B32" s="25"/>
      <c r="C32" s="26"/>
      <c r="D32" s="26"/>
      <c r="E32" s="26"/>
      <c r="F32" s="34" t="str">
        <f>IF(N(E32)=0,"",D32/E32)</f>
        <v/>
      </c>
      <c r="G32" s="34">
        <f>IF(N(E32)=0,0,LN((D32+0.5)/(E32-D32+0.5)))</f>
        <v>0</v>
      </c>
      <c r="H32" s="34">
        <f>IF(N(E32)=0,0,1/(D32+0.5)+1/(E32-D32+0.5))</f>
        <v>0</v>
      </c>
      <c r="I32" s="34">
        <f>IF(N(E32)=0,0,1/H32)</f>
        <v>0</v>
      </c>
      <c r="J32" s="34">
        <f>I32*G32</f>
        <v>0</v>
      </c>
      <c r="K32" s="34">
        <f>I32^2</f>
        <v>0</v>
      </c>
      <c r="L32" s="34">
        <f>IF(N(E32)=0,0,1/(H32+$P$14))</f>
        <v>0</v>
      </c>
      <c r="M32" s="35" t="str">
        <f>IF(N(E32)=0,"",L32/SUM($L$5:$L$34))</f>
        <v/>
      </c>
    </row>
    <row r="33" spans="1:13" x14ac:dyDescent="0.2">
      <c r="A33" s="21">
        <v>29</v>
      </c>
      <c r="B33" s="25"/>
      <c r="C33" s="26"/>
      <c r="D33" s="26"/>
      <c r="E33" s="26"/>
      <c r="F33" s="34" t="str">
        <f>IF(N(E33)=0,"",D33/E33)</f>
        <v/>
      </c>
      <c r="G33" s="34">
        <f>IF(N(E33)=0,0,LN((D33+0.5)/(E33-D33+0.5)))</f>
        <v>0</v>
      </c>
      <c r="H33" s="34">
        <f>IF(N(E33)=0,0,1/(D33+0.5)+1/(E33-D33+0.5))</f>
        <v>0</v>
      </c>
      <c r="I33" s="34">
        <f>IF(N(E33)=0,0,1/H33)</f>
        <v>0</v>
      </c>
      <c r="J33" s="34">
        <f>I33*G33</f>
        <v>0</v>
      </c>
      <c r="K33" s="34">
        <f>I33^2</f>
        <v>0</v>
      </c>
      <c r="L33" s="34">
        <f>IF(N(E33)=0,0,1/(H33+$P$14))</f>
        <v>0</v>
      </c>
      <c r="M33" s="35" t="str">
        <f>IF(N(E33)=0,"",L33/SUM($L$5:$L$34))</f>
        <v/>
      </c>
    </row>
    <row r="34" spans="1:13" x14ac:dyDescent="0.2">
      <c r="A34" s="21">
        <v>30</v>
      </c>
      <c r="B34" s="25"/>
      <c r="C34" s="26"/>
      <c r="D34" s="26"/>
      <c r="E34" s="26"/>
      <c r="F34" s="34" t="str">
        <f>IF(N(E34)=0,"",D34/E34)</f>
        <v/>
      </c>
      <c r="G34" s="34">
        <f>IF(N(E34)=0,0,LN((D34+0.5)/(E34-D34+0.5)))</f>
        <v>0</v>
      </c>
      <c r="H34" s="34">
        <f>IF(N(E34)=0,0,1/(D34+0.5)+1/(E34-D34+0.5))</f>
        <v>0</v>
      </c>
      <c r="I34" s="34">
        <f>IF(N(E34)=0,0,1/H34)</f>
        <v>0</v>
      </c>
      <c r="J34" s="34">
        <f>I34*G34</f>
        <v>0</v>
      </c>
      <c r="K34" s="34">
        <f>I34^2</f>
        <v>0</v>
      </c>
      <c r="L34" s="34">
        <f>IF(N(E34)=0,0,1/(H34+$P$14))</f>
        <v>0</v>
      </c>
      <c r="M34" s="35" t="str">
        <f>IF(N(E34)=0,"",L34/SUM($L$5:$L$34))</f>
        <v/>
      </c>
    </row>
    <row r="35" spans="1:13" x14ac:dyDescent="0.2">
      <c r="B35" s="6" t="s">
        <v>207</v>
      </c>
      <c r="D35" s="43">
        <f>SUM(D5:D34)</f>
        <v>84</v>
      </c>
      <c r="E35" s="43">
        <f>SUM(E5:E34)</f>
        <v>430</v>
      </c>
      <c r="I35" s="44">
        <f>SUM(I5:I34)</f>
        <v>67.594626754328218</v>
      </c>
      <c r="J35" s="44">
        <f>SUM(J5:J34)</f>
        <v>-85.234839183024476</v>
      </c>
      <c r="K35" s="44">
        <f>SUM(K5:K34)</f>
        <v>506.14190803590179</v>
      </c>
      <c r="L35" s="44">
        <f>SUM(L5:L34)</f>
        <v>29.427523648265623</v>
      </c>
    </row>
  </sheetData>
  <mergeCells count="5">
    <mergeCell ref="A1:M1"/>
    <mergeCell ref="A2:M2"/>
    <mergeCell ref="O4:Q4"/>
    <mergeCell ref="O27:Q27"/>
    <mergeCell ref="O29:Q30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3"/>
  <sheetViews>
    <sheetView zoomScaleNormal="100" workbookViewId="0"/>
  </sheetViews>
  <sheetFormatPr defaultColWidth="8.7421875" defaultRowHeight="15" x14ac:dyDescent="0.2"/>
  <cols>
    <col min="1" max="1" width="6.05078125" customWidth="1"/>
    <col min="2" max="2" width="22.05859375" customWidth="1"/>
    <col min="3" max="3" width="13.046875" customWidth="1"/>
    <col min="4" max="4" width="13.98828125" customWidth="1"/>
    <col min="5" max="5" width="11.97265625" customWidth="1"/>
    <col min="6" max="7" width="9.953125" customWidth="1"/>
    <col min="8" max="8" width="11.97265625" customWidth="1"/>
    <col min="9" max="10" width="9.953125" customWidth="1"/>
    <col min="11" max="11" width="11.97265625" customWidth="1"/>
    <col min="12" max="12" width="22.05859375" customWidth="1"/>
  </cols>
  <sheetData>
    <row r="1" spans="1:12" ht="19.5" customHeight="1" x14ac:dyDescent="0.2">
      <c r="A1" s="5" t="s">
        <v>208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">
      <c r="A2" s="4" t="s">
        <v>209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4" spans="1:12" ht="33.75" customHeight="1" x14ac:dyDescent="0.2">
      <c r="A4" s="14" t="s">
        <v>106</v>
      </c>
      <c r="B4" s="14" t="s">
        <v>128</v>
      </c>
      <c r="C4" s="14" t="s">
        <v>210</v>
      </c>
      <c r="D4" s="14" t="s">
        <v>211</v>
      </c>
      <c r="E4" s="14" t="s">
        <v>212</v>
      </c>
      <c r="F4" s="14" t="s">
        <v>213</v>
      </c>
      <c r="G4" s="14" t="s">
        <v>214</v>
      </c>
      <c r="H4" s="14" t="s">
        <v>215</v>
      </c>
      <c r="I4" s="14" t="s">
        <v>216</v>
      </c>
      <c r="J4" s="14" t="s">
        <v>217</v>
      </c>
      <c r="K4" s="14" t="s">
        <v>218</v>
      </c>
      <c r="L4" s="14" t="s">
        <v>219</v>
      </c>
    </row>
    <row r="5" spans="1:12" x14ac:dyDescent="0.2">
      <c r="A5" s="23" t="s">
        <v>117</v>
      </c>
      <c r="B5" s="24" t="s">
        <v>220</v>
      </c>
      <c r="C5" s="23">
        <v>18</v>
      </c>
      <c r="D5" s="23">
        <v>5</v>
      </c>
      <c r="E5" s="23">
        <v>3</v>
      </c>
      <c r="F5" s="23">
        <v>3</v>
      </c>
      <c r="G5" s="23">
        <v>2</v>
      </c>
      <c r="H5" s="23">
        <v>6</v>
      </c>
      <c r="I5" s="23">
        <v>3</v>
      </c>
      <c r="J5" s="23">
        <v>1</v>
      </c>
      <c r="K5" s="29">
        <f>SUM(E5:J5)</f>
        <v>18</v>
      </c>
      <c r="L5" s="30"/>
    </row>
    <row r="6" spans="1:12" x14ac:dyDescent="0.2">
      <c r="A6" s="21">
        <v>1</v>
      </c>
      <c r="B6" s="31" t="str">
        <f>'3. Study Characteristics'!B6&amp;" "&amp;'3. Study Characteristics'!C6</f>
        <v xml:space="preserve"> </v>
      </c>
      <c r="C6" s="26"/>
      <c r="D6" s="26"/>
      <c r="E6" s="26"/>
      <c r="F6" s="26"/>
      <c r="G6" s="26"/>
      <c r="H6" s="26"/>
      <c r="I6" s="26"/>
      <c r="J6" s="26"/>
      <c r="K6" s="32" t="str">
        <f>IF(COUNT(E6:J6)=0,"",SUM(E6:J6))</f>
        <v/>
      </c>
      <c r="L6" s="25"/>
    </row>
    <row r="7" spans="1:12" x14ac:dyDescent="0.2">
      <c r="A7" s="21">
        <v>2</v>
      </c>
      <c r="B7" s="31" t="str">
        <f>'3. Study Characteristics'!B7&amp;" "&amp;'3. Study Characteristics'!C7</f>
        <v xml:space="preserve"> </v>
      </c>
      <c r="C7" s="26"/>
      <c r="D7" s="26"/>
      <c r="E7" s="26"/>
      <c r="F7" s="26"/>
      <c r="G7" s="26"/>
      <c r="H7" s="26"/>
      <c r="I7" s="26"/>
      <c r="J7" s="26"/>
      <c r="K7" s="32" t="str">
        <f>IF(COUNT(E7:J7)=0,"",SUM(E7:J7))</f>
        <v/>
      </c>
      <c r="L7" s="25"/>
    </row>
    <row r="8" spans="1:12" x14ac:dyDescent="0.2">
      <c r="A8" s="21">
        <v>3</v>
      </c>
      <c r="B8" s="31" t="str">
        <f>'3. Study Characteristics'!B8&amp;" "&amp;'3. Study Characteristics'!C8</f>
        <v xml:space="preserve"> </v>
      </c>
      <c r="C8" s="26"/>
      <c r="D8" s="26"/>
      <c r="E8" s="26"/>
      <c r="F8" s="26"/>
      <c r="G8" s="26"/>
      <c r="H8" s="26"/>
      <c r="I8" s="26"/>
      <c r="J8" s="26"/>
      <c r="K8" s="32" t="str">
        <f>IF(COUNT(E8:J8)=0,"",SUM(E8:J8))</f>
        <v/>
      </c>
      <c r="L8" s="25"/>
    </row>
    <row r="9" spans="1:12" x14ac:dyDescent="0.2">
      <c r="A9" s="21">
        <v>4</v>
      </c>
      <c r="B9" s="31" t="str">
        <f>'3. Study Characteristics'!B9&amp;" "&amp;'3. Study Characteristics'!C9</f>
        <v xml:space="preserve"> </v>
      </c>
      <c r="C9" s="26"/>
      <c r="D9" s="26"/>
      <c r="E9" s="26"/>
      <c r="F9" s="26"/>
      <c r="G9" s="26"/>
      <c r="H9" s="26"/>
      <c r="I9" s="26"/>
      <c r="J9" s="26"/>
      <c r="K9" s="32" t="str">
        <f>IF(COUNT(E9:J9)=0,"",SUM(E9:J9))</f>
        <v/>
      </c>
      <c r="L9" s="25"/>
    </row>
    <row r="10" spans="1:12" x14ac:dyDescent="0.2">
      <c r="A10" s="21">
        <v>5</v>
      </c>
      <c r="B10" s="31" t="str">
        <f>'3. Study Characteristics'!B10&amp;" "&amp;'3. Study Characteristics'!C10</f>
        <v xml:space="preserve"> </v>
      </c>
      <c r="C10" s="26"/>
      <c r="D10" s="26"/>
      <c r="E10" s="26"/>
      <c r="F10" s="26"/>
      <c r="G10" s="26"/>
      <c r="H10" s="26"/>
      <c r="I10" s="26"/>
      <c r="J10" s="26"/>
      <c r="K10" s="32" t="str">
        <f>IF(COUNT(E10:J10)=0,"",SUM(E10:J10))</f>
        <v/>
      </c>
      <c r="L10" s="25"/>
    </row>
    <row r="11" spans="1:12" x14ac:dyDescent="0.2">
      <c r="A11" s="21">
        <v>6</v>
      </c>
      <c r="B11" s="31" t="str">
        <f>'3. Study Characteristics'!B11&amp;" "&amp;'3. Study Characteristics'!C11</f>
        <v xml:space="preserve"> </v>
      </c>
      <c r="C11" s="26"/>
      <c r="D11" s="26"/>
      <c r="E11" s="26"/>
      <c r="F11" s="26"/>
      <c r="G11" s="26"/>
      <c r="H11" s="26"/>
      <c r="I11" s="26"/>
      <c r="J11" s="26"/>
      <c r="K11" s="32" t="str">
        <f>IF(COUNT(E11:J11)=0,"",SUM(E11:J11))</f>
        <v/>
      </c>
      <c r="L11" s="25"/>
    </row>
    <row r="12" spans="1:12" x14ac:dyDescent="0.2">
      <c r="A12" s="21">
        <v>7</v>
      </c>
      <c r="B12" s="31" t="str">
        <f>'3. Study Characteristics'!B12&amp;" "&amp;'3. Study Characteristics'!C12</f>
        <v xml:space="preserve"> </v>
      </c>
      <c r="C12" s="26"/>
      <c r="D12" s="26"/>
      <c r="E12" s="26"/>
      <c r="F12" s="26"/>
      <c r="G12" s="26"/>
      <c r="H12" s="26"/>
      <c r="I12" s="26"/>
      <c r="J12" s="26"/>
      <c r="K12" s="32" t="str">
        <f>IF(COUNT(E12:J12)=0,"",SUM(E12:J12))</f>
        <v/>
      </c>
      <c r="L12" s="25"/>
    </row>
    <row r="13" spans="1:12" x14ac:dyDescent="0.2">
      <c r="A13" s="21">
        <v>8</v>
      </c>
      <c r="B13" s="31" t="str">
        <f>'3. Study Characteristics'!B13&amp;" "&amp;'3. Study Characteristics'!C13</f>
        <v xml:space="preserve"> </v>
      </c>
      <c r="C13" s="26"/>
      <c r="D13" s="26"/>
      <c r="E13" s="26"/>
      <c r="F13" s="26"/>
      <c r="G13" s="26"/>
      <c r="H13" s="26"/>
      <c r="I13" s="26"/>
      <c r="J13" s="26"/>
      <c r="K13" s="32" t="str">
        <f>IF(COUNT(E13:J13)=0,"",SUM(E13:J13))</f>
        <v/>
      </c>
      <c r="L13" s="25"/>
    </row>
    <row r="14" spans="1:12" x14ac:dyDescent="0.2">
      <c r="A14" s="21">
        <v>9</v>
      </c>
      <c r="B14" s="31" t="str">
        <f>'3. Study Characteristics'!B14&amp;" "&amp;'3. Study Characteristics'!C14</f>
        <v xml:space="preserve"> </v>
      </c>
      <c r="C14" s="26"/>
      <c r="D14" s="26"/>
      <c r="E14" s="26"/>
      <c r="F14" s="26"/>
      <c r="G14" s="26"/>
      <c r="H14" s="26"/>
      <c r="I14" s="26"/>
      <c r="J14" s="26"/>
      <c r="K14" s="32" t="str">
        <f>IF(COUNT(E14:J14)=0,"",SUM(E14:J14))</f>
        <v/>
      </c>
      <c r="L14" s="25"/>
    </row>
    <row r="15" spans="1:12" x14ac:dyDescent="0.2">
      <c r="A15" s="21">
        <v>10</v>
      </c>
      <c r="B15" s="31" t="str">
        <f>'3. Study Characteristics'!B15&amp;" "&amp;'3. Study Characteristics'!C15</f>
        <v xml:space="preserve"> </v>
      </c>
      <c r="C15" s="26"/>
      <c r="D15" s="26"/>
      <c r="E15" s="26"/>
      <c r="F15" s="26"/>
      <c r="G15" s="26"/>
      <c r="H15" s="26"/>
      <c r="I15" s="26"/>
      <c r="J15" s="26"/>
      <c r="K15" s="32" t="str">
        <f>IF(COUNT(E15:J15)=0,"",SUM(E15:J15))</f>
        <v/>
      </c>
      <c r="L15" s="25"/>
    </row>
    <row r="16" spans="1:12" x14ac:dyDescent="0.2">
      <c r="A16" s="21">
        <v>11</v>
      </c>
      <c r="B16" s="31" t="str">
        <f>'3. Study Characteristics'!B16&amp;" "&amp;'3. Study Characteristics'!C16</f>
        <v xml:space="preserve"> </v>
      </c>
      <c r="C16" s="26"/>
      <c r="D16" s="26"/>
      <c r="E16" s="26"/>
      <c r="F16" s="26"/>
      <c r="G16" s="26"/>
      <c r="H16" s="26"/>
      <c r="I16" s="26"/>
      <c r="J16" s="26"/>
      <c r="K16" s="32" t="str">
        <f>IF(COUNT(E16:J16)=0,"",SUM(E16:J16))</f>
        <v/>
      </c>
      <c r="L16" s="25"/>
    </row>
    <row r="17" spans="1:12" x14ac:dyDescent="0.2">
      <c r="A17" s="21">
        <v>12</v>
      </c>
      <c r="B17" s="31" t="str">
        <f>'3. Study Characteristics'!B17&amp;" "&amp;'3. Study Characteristics'!C17</f>
        <v xml:space="preserve"> </v>
      </c>
      <c r="C17" s="26"/>
      <c r="D17" s="26"/>
      <c r="E17" s="26"/>
      <c r="F17" s="26"/>
      <c r="G17" s="26"/>
      <c r="H17" s="26"/>
      <c r="I17" s="26"/>
      <c r="J17" s="26"/>
      <c r="K17" s="32" t="str">
        <f>IF(COUNT(E17:J17)=0,"",SUM(E17:J17))</f>
        <v/>
      </c>
      <c r="L17" s="25"/>
    </row>
    <row r="18" spans="1:12" x14ac:dyDescent="0.2">
      <c r="A18" s="21">
        <v>13</v>
      </c>
      <c r="B18" s="31" t="str">
        <f>'3. Study Characteristics'!B18&amp;" "&amp;'3. Study Characteristics'!C18</f>
        <v xml:space="preserve"> </v>
      </c>
      <c r="C18" s="26"/>
      <c r="D18" s="26"/>
      <c r="E18" s="26"/>
      <c r="F18" s="26"/>
      <c r="G18" s="26"/>
      <c r="H18" s="26"/>
      <c r="I18" s="26"/>
      <c r="J18" s="26"/>
      <c r="K18" s="32" t="str">
        <f>IF(COUNT(E18:J18)=0,"",SUM(E18:J18))</f>
        <v/>
      </c>
      <c r="L18" s="25"/>
    </row>
    <row r="19" spans="1:12" x14ac:dyDescent="0.2">
      <c r="A19" s="21">
        <v>14</v>
      </c>
      <c r="B19" s="31" t="str">
        <f>'3. Study Characteristics'!B19&amp;" "&amp;'3. Study Characteristics'!C19</f>
        <v xml:space="preserve"> </v>
      </c>
      <c r="C19" s="26"/>
      <c r="D19" s="26"/>
      <c r="E19" s="26"/>
      <c r="F19" s="26"/>
      <c r="G19" s="26"/>
      <c r="H19" s="26"/>
      <c r="I19" s="26"/>
      <c r="J19" s="26"/>
      <c r="K19" s="32" t="str">
        <f>IF(COUNT(E19:J19)=0,"",SUM(E19:J19))</f>
        <v/>
      </c>
      <c r="L19" s="25"/>
    </row>
    <row r="20" spans="1:12" x14ac:dyDescent="0.2">
      <c r="A20" s="21">
        <v>15</v>
      </c>
      <c r="B20" s="31" t="str">
        <f>'3. Study Characteristics'!B20&amp;" "&amp;'3. Study Characteristics'!C20</f>
        <v xml:space="preserve"> </v>
      </c>
      <c r="C20" s="26"/>
      <c r="D20" s="26"/>
      <c r="E20" s="26"/>
      <c r="F20" s="26"/>
      <c r="G20" s="26"/>
      <c r="H20" s="26"/>
      <c r="I20" s="26"/>
      <c r="J20" s="26"/>
      <c r="K20" s="32" t="str">
        <f>IF(COUNT(E20:J20)=0,"",SUM(E20:J20))</f>
        <v/>
      </c>
      <c r="L20" s="25"/>
    </row>
    <row r="21" spans="1:12" x14ac:dyDescent="0.2">
      <c r="A21" s="21">
        <v>16</v>
      </c>
      <c r="B21" s="31" t="str">
        <f>'3. Study Characteristics'!B21&amp;" "&amp;'3. Study Characteristics'!C21</f>
        <v xml:space="preserve"> </v>
      </c>
      <c r="C21" s="26"/>
      <c r="D21" s="26"/>
      <c r="E21" s="26"/>
      <c r="F21" s="26"/>
      <c r="G21" s="26"/>
      <c r="H21" s="26"/>
      <c r="I21" s="26"/>
      <c r="J21" s="26"/>
      <c r="K21" s="32" t="str">
        <f>IF(COUNT(E21:J21)=0,"",SUM(E21:J21))</f>
        <v/>
      </c>
      <c r="L21" s="25"/>
    </row>
    <row r="22" spans="1:12" x14ac:dyDescent="0.2">
      <c r="A22" s="21">
        <v>17</v>
      </c>
      <c r="B22" s="31" t="str">
        <f>'3. Study Characteristics'!B22&amp;" "&amp;'3. Study Characteristics'!C22</f>
        <v xml:space="preserve"> </v>
      </c>
      <c r="C22" s="26"/>
      <c r="D22" s="26"/>
      <c r="E22" s="26"/>
      <c r="F22" s="26"/>
      <c r="G22" s="26"/>
      <c r="H22" s="26"/>
      <c r="I22" s="26"/>
      <c r="J22" s="26"/>
      <c r="K22" s="32" t="str">
        <f>IF(COUNT(E22:J22)=0,"",SUM(E22:J22))</f>
        <v/>
      </c>
      <c r="L22" s="25"/>
    </row>
    <row r="23" spans="1:12" x14ac:dyDescent="0.2">
      <c r="A23" s="21">
        <v>18</v>
      </c>
      <c r="B23" s="31" t="str">
        <f>'3. Study Characteristics'!B23&amp;" "&amp;'3. Study Characteristics'!C23</f>
        <v xml:space="preserve"> </v>
      </c>
      <c r="C23" s="26"/>
      <c r="D23" s="26"/>
      <c r="E23" s="26"/>
      <c r="F23" s="26"/>
      <c r="G23" s="26"/>
      <c r="H23" s="26"/>
      <c r="I23" s="26"/>
      <c r="J23" s="26"/>
      <c r="K23" s="32" t="str">
        <f>IF(COUNT(E23:J23)=0,"",SUM(E23:J23))</f>
        <v/>
      </c>
      <c r="L23" s="25"/>
    </row>
    <row r="24" spans="1:12" x14ac:dyDescent="0.2">
      <c r="A24" s="21">
        <v>19</v>
      </c>
      <c r="B24" s="31" t="str">
        <f>'3. Study Characteristics'!B24&amp;" "&amp;'3. Study Characteristics'!C24</f>
        <v xml:space="preserve"> </v>
      </c>
      <c r="C24" s="26"/>
      <c r="D24" s="26"/>
      <c r="E24" s="26"/>
      <c r="F24" s="26"/>
      <c r="G24" s="26"/>
      <c r="H24" s="26"/>
      <c r="I24" s="26"/>
      <c r="J24" s="26"/>
      <c r="K24" s="32" t="str">
        <f>IF(COUNT(E24:J24)=0,"",SUM(E24:J24))</f>
        <v/>
      </c>
      <c r="L24" s="25"/>
    </row>
    <row r="25" spans="1:12" x14ac:dyDescent="0.2">
      <c r="A25" s="21">
        <v>20</v>
      </c>
      <c r="B25" s="31" t="str">
        <f>'3. Study Characteristics'!B25&amp;" "&amp;'3. Study Characteristics'!C25</f>
        <v xml:space="preserve"> </v>
      </c>
      <c r="C25" s="26"/>
      <c r="D25" s="26"/>
      <c r="E25" s="26"/>
      <c r="F25" s="26"/>
      <c r="G25" s="26"/>
      <c r="H25" s="26"/>
      <c r="I25" s="26"/>
      <c r="J25" s="26"/>
      <c r="K25" s="32" t="str">
        <f>IF(COUNT(E25:J25)=0,"",SUM(E25:J25))</f>
        <v/>
      </c>
      <c r="L25" s="25"/>
    </row>
    <row r="26" spans="1:12" x14ac:dyDescent="0.2">
      <c r="A26" s="21">
        <v>21</v>
      </c>
      <c r="B26" s="31" t="str">
        <f>'3. Study Characteristics'!B26&amp;" "&amp;'3. Study Characteristics'!C26</f>
        <v xml:space="preserve"> </v>
      </c>
      <c r="C26" s="26"/>
      <c r="D26" s="26"/>
      <c r="E26" s="26"/>
      <c r="F26" s="26"/>
      <c r="G26" s="26"/>
      <c r="H26" s="26"/>
      <c r="I26" s="26"/>
      <c r="J26" s="26"/>
      <c r="K26" s="32" t="str">
        <f>IF(COUNT(E26:J26)=0,"",SUM(E26:J26))</f>
        <v/>
      </c>
      <c r="L26" s="25"/>
    </row>
    <row r="27" spans="1:12" x14ac:dyDescent="0.2">
      <c r="A27" s="21">
        <v>22</v>
      </c>
      <c r="B27" s="31" t="str">
        <f>'3. Study Characteristics'!B27&amp;" "&amp;'3. Study Characteristics'!C27</f>
        <v xml:space="preserve"> </v>
      </c>
      <c r="C27" s="26"/>
      <c r="D27" s="26"/>
      <c r="E27" s="26"/>
      <c r="F27" s="26"/>
      <c r="G27" s="26"/>
      <c r="H27" s="26"/>
      <c r="I27" s="26"/>
      <c r="J27" s="26"/>
      <c r="K27" s="32" t="str">
        <f>IF(COUNT(E27:J27)=0,"",SUM(E27:J27))</f>
        <v/>
      </c>
      <c r="L27" s="25"/>
    </row>
    <row r="28" spans="1:12" x14ac:dyDescent="0.2">
      <c r="A28" s="21">
        <v>23</v>
      </c>
      <c r="B28" s="31" t="str">
        <f>'3. Study Characteristics'!B28&amp;" "&amp;'3. Study Characteristics'!C28</f>
        <v xml:space="preserve"> </v>
      </c>
      <c r="C28" s="26"/>
      <c r="D28" s="26"/>
      <c r="E28" s="26"/>
      <c r="F28" s="26"/>
      <c r="G28" s="26"/>
      <c r="H28" s="26"/>
      <c r="I28" s="26"/>
      <c r="J28" s="26"/>
      <c r="K28" s="32" t="str">
        <f>IF(COUNT(E28:J28)=0,"",SUM(E28:J28))</f>
        <v/>
      </c>
      <c r="L28" s="25"/>
    </row>
    <row r="29" spans="1:12" x14ac:dyDescent="0.2">
      <c r="A29" s="21">
        <v>24</v>
      </c>
      <c r="B29" s="31" t="str">
        <f>'3. Study Characteristics'!B29&amp;" "&amp;'3. Study Characteristics'!C29</f>
        <v xml:space="preserve"> </v>
      </c>
      <c r="C29" s="26"/>
      <c r="D29" s="26"/>
      <c r="E29" s="26"/>
      <c r="F29" s="26"/>
      <c r="G29" s="26"/>
      <c r="H29" s="26"/>
      <c r="I29" s="26"/>
      <c r="J29" s="26"/>
      <c r="K29" s="32" t="str">
        <f>IF(COUNT(E29:J29)=0,"",SUM(E29:J29))</f>
        <v/>
      </c>
      <c r="L29" s="25"/>
    </row>
    <row r="30" spans="1:12" x14ac:dyDescent="0.2">
      <c r="A30" s="21">
        <v>25</v>
      </c>
      <c r="B30" s="31" t="str">
        <f>'3. Study Characteristics'!B30&amp;" "&amp;'3. Study Characteristics'!C30</f>
        <v xml:space="preserve"> </v>
      </c>
      <c r="C30" s="26"/>
      <c r="D30" s="26"/>
      <c r="E30" s="26"/>
      <c r="F30" s="26"/>
      <c r="G30" s="26"/>
      <c r="H30" s="26"/>
      <c r="I30" s="26"/>
      <c r="J30" s="26"/>
      <c r="K30" s="32" t="str">
        <f>IF(COUNT(E30:J30)=0,"",SUM(E30:J30))</f>
        <v/>
      </c>
      <c r="L30" s="25"/>
    </row>
    <row r="31" spans="1:12" x14ac:dyDescent="0.2">
      <c r="A31" s="21">
        <v>26</v>
      </c>
      <c r="B31" s="31" t="str">
        <f>'3. Study Characteristics'!B31&amp;" "&amp;'3. Study Characteristics'!C31</f>
        <v xml:space="preserve"> </v>
      </c>
      <c r="C31" s="26"/>
      <c r="D31" s="26"/>
      <c r="E31" s="26"/>
      <c r="F31" s="26"/>
      <c r="G31" s="26"/>
      <c r="H31" s="26"/>
      <c r="I31" s="26"/>
      <c r="J31" s="26"/>
      <c r="K31" s="32" t="str">
        <f>IF(COUNT(E31:J31)=0,"",SUM(E31:J31))</f>
        <v/>
      </c>
      <c r="L31" s="25"/>
    </row>
    <row r="32" spans="1:12" x14ac:dyDescent="0.2">
      <c r="A32" s="21">
        <v>27</v>
      </c>
      <c r="B32" s="31" t="str">
        <f>'3. Study Characteristics'!B32&amp;" "&amp;'3. Study Characteristics'!C32</f>
        <v xml:space="preserve"> </v>
      </c>
      <c r="C32" s="26"/>
      <c r="D32" s="26"/>
      <c r="E32" s="26"/>
      <c r="F32" s="26"/>
      <c r="G32" s="26"/>
      <c r="H32" s="26"/>
      <c r="I32" s="26"/>
      <c r="J32" s="26"/>
      <c r="K32" s="32" t="str">
        <f>IF(COUNT(E32:J32)=0,"",SUM(E32:J32))</f>
        <v/>
      </c>
      <c r="L32" s="25"/>
    </row>
    <row r="33" spans="1:12" x14ac:dyDescent="0.2">
      <c r="A33" s="21">
        <v>28</v>
      </c>
      <c r="B33" s="31" t="str">
        <f>'3. Study Characteristics'!B33&amp;" "&amp;'3. Study Characteristics'!C33</f>
        <v xml:space="preserve"> </v>
      </c>
      <c r="C33" s="26"/>
      <c r="D33" s="26"/>
      <c r="E33" s="26"/>
      <c r="F33" s="26"/>
      <c r="G33" s="26"/>
      <c r="H33" s="26"/>
      <c r="I33" s="26"/>
      <c r="J33" s="26"/>
      <c r="K33" s="32" t="str">
        <f>IF(COUNT(E33:J33)=0,"",SUM(E33:J33))</f>
        <v/>
      </c>
      <c r="L33" s="25"/>
    </row>
    <row r="34" spans="1:12" x14ac:dyDescent="0.2">
      <c r="A34" s="21">
        <v>29</v>
      </c>
      <c r="B34" s="31" t="str">
        <f>'3. Study Characteristics'!B34&amp;" "&amp;'3. Study Characteristics'!C34</f>
        <v xml:space="preserve"> </v>
      </c>
      <c r="C34" s="26"/>
      <c r="D34" s="26"/>
      <c r="E34" s="26"/>
      <c r="F34" s="26"/>
      <c r="G34" s="26"/>
      <c r="H34" s="26"/>
      <c r="I34" s="26"/>
      <c r="J34" s="26"/>
      <c r="K34" s="32" t="str">
        <f>IF(COUNT(E34:J34)=0,"",SUM(E34:J34))</f>
        <v/>
      </c>
      <c r="L34" s="25"/>
    </row>
    <row r="35" spans="1:12" x14ac:dyDescent="0.2">
      <c r="A35" s="21">
        <v>30</v>
      </c>
      <c r="B35" s="31" t="str">
        <f>'3. Study Characteristics'!B35&amp;" "&amp;'3. Study Characteristics'!C35</f>
        <v xml:space="preserve"> </v>
      </c>
      <c r="C35" s="26"/>
      <c r="D35" s="26"/>
      <c r="E35" s="26"/>
      <c r="F35" s="26"/>
      <c r="G35" s="26"/>
      <c r="H35" s="26"/>
      <c r="I35" s="26"/>
      <c r="J35" s="26"/>
      <c r="K35" s="32" t="str">
        <f>IF(COUNT(E35:J35)=0,"",SUM(E35:J35))</f>
        <v/>
      </c>
      <c r="L35" s="25"/>
    </row>
    <row r="37" spans="1:12" x14ac:dyDescent="0.2">
      <c r="B37" s="6" t="s">
        <v>123</v>
      </c>
      <c r="E37" s="18">
        <f>SUM(E6:E35)</f>
        <v>0</v>
      </c>
      <c r="F37" s="18">
        <f>SUM(F6:F35)</f>
        <v>0</v>
      </c>
      <c r="G37" s="18">
        <f>SUM(G6:G35)</f>
        <v>0</v>
      </c>
      <c r="H37" s="18">
        <f>SUM(H6:H35)</f>
        <v>0</v>
      </c>
      <c r="I37" s="18">
        <f>SUM(I6:I35)</f>
        <v>0</v>
      </c>
      <c r="J37" s="18">
        <f>SUM(J6:J35)</f>
        <v>0</v>
      </c>
      <c r="K37" s="18">
        <f>SUM(K6:K35)</f>
        <v>0</v>
      </c>
    </row>
    <row r="39" spans="1:12" x14ac:dyDescent="0.2">
      <c r="B39" s="6" t="s">
        <v>221</v>
      </c>
      <c r="E39" s="45" t="str">
        <f>IF(N(E37+F37+G37)=0,"",E37/(E37+F37+G37))</f>
        <v/>
      </c>
    </row>
    <row r="40" spans="1:12" x14ac:dyDescent="0.2">
      <c r="B40" s="6" t="s">
        <v>222</v>
      </c>
      <c r="E40" s="45" t="str">
        <f>IF(N(H37+I37+J37)=0,"",H37/(H37+I37+J37))</f>
        <v/>
      </c>
    </row>
    <row r="41" spans="1:12" x14ac:dyDescent="0.2">
      <c r="B41" s="6" t="s">
        <v>223</v>
      </c>
      <c r="E41" s="45" t="str">
        <f>IF(N(K37)=0,"",(E37+H37)/K37)</f>
        <v/>
      </c>
    </row>
    <row r="42" spans="1:12" x14ac:dyDescent="0.2">
      <c r="B42" s="6" t="s">
        <v>224</v>
      </c>
      <c r="E42" s="45" t="str">
        <f>IF(N(K37)=0,"",(F37+I37)/K37)</f>
        <v/>
      </c>
    </row>
    <row r="43" spans="1:12" x14ac:dyDescent="0.2">
      <c r="B43" s="6" t="s">
        <v>225</v>
      </c>
      <c r="E43" s="45" t="str">
        <f>IF(N(K37)=0,"",(G37+J37)/K37)</f>
        <v/>
      </c>
    </row>
  </sheetData>
  <mergeCells count="2">
    <mergeCell ref="A1:L1"/>
    <mergeCell ref="A2:L2"/>
  </mergeCells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3"/>
  <sheetViews>
    <sheetView zoomScaleNormal="100" workbookViewId="0"/>
  </sheetViews>
  <sheetFormatPr defaultColWidth="8.7421875" defaultRowHeight="15" x14ac:dyDescent="0.2"/>
  <cols>
    <col min="1" max="1" width="6.05078125" customWidth="1"/>
    <col min="2" max="2" width="23.9453125" customWidth="1"/>
    <col min="3" max="12" width="6.05078125" customWidth="1"/>
    <col min="13" max="13" width="11.97265625" customWidth="1"/>
    <col min="14" max="14" width="13.98828125" customWidth="1"/>
  </cols>
  <sheetData>
    <row r="1" spans="1:14" ht="19.5" customHeight="1" x14ac:dyDescent="0.2">
      <c r="A1" s="5" t="s">
        <v>226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">
      <c r="A2" s="4" t="s">
        <v>227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pans="1:14" ht="33.75" customHeight="1" x14ac:dyDescent="0.2">
      <c r="A4" s="14" t="s">
        <v>106</v>
      </c>
      <c r="B4" s="14" t="s">
        <v>128</v>
      </c>
      <c r="C4" s="14" t="s">
        <v>228</v>
      </c>
      <c r="D4" s="14" t="s">
        <v>229</v>
      </c>
      <c r="E4" s="14" t="s">
        <v>230</v>
      </c>
      <c r="F4" s="14" t="s">
        <v>231</v>
      </c>
      <c r="G4" s="14" t="s">
        <v>232</v>
      </c>
      <c r="H4" s="14" t="s">
        <v>233</v>
      </c>
      <c r="I4" s="14" t="s">
        <v>234</v>
      </c>
      <c r="J4" s="14" t="s">
        <v>235</v>
      </c>
      <c r="K4" s="14" t="s">
        <v>236</v>
      </c>
      <c r="L4" s="14" t="s">
        <v>237</v>
      </c>
      <c r="M4" s="14" t="s">
        <v>238</v>
      </c>
      <c r="N4" s="14" t="s">
        <v>239</v>
      </c>
    </row>
    <row r="5" spans="1:14" x14ac:dyDescent="0.2">
      <c r="A5" s="23" t="s">
        <v>117</v>
      </c>
      <c r="B5" s="24" t="s">
        <v>138</v>
      </c>
      <c r="C5" s="23" t="s">
        <v>240</v>
      </c>
      <c r="D5" s="23" t="s">
        <v>240</v>
      </c>
      <c r="E5" s="23" t="s">
        <v>240</v>
      </c>
      <c r="F5" s="23" t="s">
        <v>240</v>
      </c>
      <c r="G5" s="23" t="s">
        <v>155</v>
      </c>
      <c r="H5" s="23" t="s">
        <v>240</v>
      </c>
      <c r="I5" s="23" t="s">
        <v>240</v>
      </c>
      <c r="J5" s="23" t="s">
        <v>155</v>
      </c>
      <c r="K5" s="23" t="s">
        <v>240</v>
      </c>
      <c r="L5" s="23" t="s">
        <v>241</v>
      </c>
      <c r="M5" s="29">
        <f>COUNTIF(C5:L5,"Y")</f>
        <v>7</v>
      </c>
      <c r="N5" s="29" t="str">
        <f>IF(M5="","",IF(M5&gt;=8,"Low",IF(M5&gt;=5,"Moderate","High")))</f>
        <v>Moderate</v>
      </c>
    </row>
    <row r="6" spans="1:14" x14ac:dyDescent="0.2">
      <c r="A6" s="21">
        <v>1</v>
      </c>
      <c r="B6" s="31" t="str">
        <f>'3. Study Characteristics'!B6&amp;" "&amp;'3. Study Characteristics'!C6</f>
        <v xml:space="preserve"> 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32" t="str">
        <f>IF(COUNTA(C6:L6)=0,"",COUNTIF(C6:L6,"Y"))</f>
        <v/>
      </c>
      <c r="N6" s="32" t="str">
        <f>IF(N(M6)=0,"",IF(M6&gt;=8,"Low",IF(M6&gt;=5,"Moderate","High")))</f>
        <v/>
      </c>
    </row>
    <row r="7" spans="1:14" x14ac:dyDescent="0.2">
      <c r="A7" s="21">
        <v>2</v>
      </c>
      <c r="B7" s="31" t="str">
        <f>'3. Study Characteristics'!B7&amp;" "&amp;'3. Study Characteristics'!C7</f>
        <v xml:space="preserve"> 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32" t="str">
        <f>IF(COUNTA(C7:L7)=0,"",COUNTIF(C7:L7,"Y"))</f>
        <v/>
      </c>
      <c r="N7" s="32" t="str">
        <f>IF(N(M7)=0,"",IF(M7&gt;=8,"Low",IF(M7&gt;=5,"Moderate","High")))</f>
        <v/>
      </c>
    </row>
    <row r="8" spans="1:14" x14ac:dyDescent="0.2">
      <c r="A8" s="21">
        <v>3</v>
      </c>
      <c r="B8" s="31" t="str">
        <f>'3. Study Characteristics'!B8&amp;" "&amp;'3. Study Characteristics'!C8</f>
        <v xml:space="preserve"> 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32" t="str">
        <f>IF(COUNTA(C8:L8)=0,"",COUNTIF(C8:L8,"Y"))</f>
        <v/>
      </c>
      <c r="N8" s="32" t="str">
        <f>IF(N(M8)=0,"",IF(M8&gt;=8,"Low",IF(M8&gt;=5,"Moderate","High")))</f>
        <v/>
      </c>
    </row>
    <row r="9" spans="1:14" x14ac:dyDescent="0.2">
      <c r="A9" s="21">
        <v>4</v>
      </c>
      <c r="B9" s="31" t="str">
        <f>'3. Study Characteristics'!B9&amp;" "&amp;'3. Study Characteristics'!C9</f>
        <v xml:space="preserve"> 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32" t="str">
        <f>IF(COUNTA(C9:L9)=0,"",COUNTIF(C9:L9,"Y"))</f>
        <v/>
      </c>
      <c r="N9" s="32" t="str">
        <f>IF(N(M9)=0,"",IF(M9&gt;=8,"Low",IF(M9&gt;=5,"Moderate","High")))</f>
        <v/>
      </c>
    </row>
    <row r="10" spans="1:14" x14ac:dyDescent="0.2">
      <c r="A10" s="21">
        <v>5</v>
      </c>
      <c r="B10" s="31" t="str">
        <f>'3. Study Characteristics'!B10&amp;" "&amp;'3. Study Characteristics'!C10</f>
        <v xml:space="preserve"> 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32" t="str">
        <f>IF(COUNTA(C10:L10)=0,"",COUNTIF(C10:L10,"Y"))</f>
        <v/>
      </c>
      <c r="N10" s="32" t="str">
        <f>IF(N(M10)=0,"",IF(M10&gt;=8,"Low",IF(M10&gt;=5,"Moderate","High")))</f>
        <v/>
      </c>
    </row>
    <row r="11" spans="1:14" x14ac:dyDescent="0.2">
      <c r="A11" s="21">
        <v>6</v>
      </c>
      <c r="B11" s="31" t="str">
        <f>'3. Study Characteristics'!B11&amp;" "&amp;'3. Study Characteristics'!C11</f>
        <v xml:space="preserve"> 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32" t="str">
        <f>IF(COUNTA(C11:L11)=0,"",COUNTIF(C11:L11,"Y"))</f>
        <v/>
      </c>
      <c r="N11" s="32" t="str">
        <f>IF(N(M11)=0,"",IF(M11&gt;=8,"Low",IF(M11&gt;=5,"Moderate","High")))</f>
        <v/>
      </c>
    </row>
    <row r="12" spans="1:14" x14ac:dyDescent="0.2">
      <c r="A12" s="21">
        <v>7</v>
      </c>
      <c r="B12" s="31" t="str">
        <f>'3. Study Characteristics'!B12&amp;" "&amp;'3. Study Characteristics'!C12</f>
        <v xml:space="preserve"> 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32" t="str">
        <f>IF(COUNTA(C12:L12)=0,"",COUNTIF(C12:L12,"Y"))</f>
        <v/>
      </c>
      <c r="N12" s="32" t="str">
        <f>IF(N(M12)=0,"",IF(M12&gt;=8,"Low",IF(M12&gt;=5,"Moderate","High")))</f>
        <v/>
      </c>
    </row>
    <row r="13" spans="1:14" x14ac:dyDescent="0.2">
      <c r="A13" s="21">
        <v>8</v>
      </c>
      <c r="B13" s="31" t="str">
        <f>'3. Study Characteristics'!B13&amp;" "&amp;'3. Study Characteristics'!C13</f>
        <v xml:space="preserve"> 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32" t="str">
        <f>IF(COUNTA(C13:L13)=0,"",COUNTIF(C13:L13,"Y"))</f>
        <v/>
      </c>
      <c r="N13" s="32" t="str">
        <f>IF(N(M13)=0,"",IF(M13&gt;=8,"Low",IF(M13&gt;=5,"Moderate","High")))</f>
        <v/>
      </c>
    </row>
    <row r="14" spans="1:14" x14ac:dyDescent="0.2">
      <c r="A14" s="21">
        <v>9</v>
      </c>
      <c r="B14" s="31" t="str">
        <f>'3. Study Characteristics'!B14&amp;" "&amp;'3. Study Characteristics'!C14</f>
        <v xml:space="preserve"> 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32" t="str">
        <f>IF(COUNTA(C14:L14)=0,"",COUNTIF(C14:L14,"Y"))</f>
        <v/>
      </c>
      <c r="N14" s="32" t="str">
        <f>IF(N(M14)=0,"",IF(M14&gt;=8,"Low",IF(M14&gt;=5,"Moderate","High")))</f>
        <v/>
      </c>
    </row>
    <row r="15" spans="1:14" x14ac:dyDescent="0.2">
      <c r="A15" s="21">
        <v>10</v>
      </c>
      <c r="B15" s="31" t="str">
        <f>'3. Study Characteristics'!B15&amp;" "&amp;'3. Study Characteristics'!C15</f>
        <v xml:space="preserve"> 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32" t="str">
        <f>IF(COUNTA(C15:L15)=0,"",COUNTIF(C15:L15,"Y"))</f>
        <v/>
      </c>
      <c r="N15" s="32" t="str">
        <f>IF(N(M15)=0,"",IF(M15&gt;=8,"Low",IF(M15&gt;=5,"Moderate","High")))</f>
        <v/>
      </c>
    </row>
    <row r="16" spans="1:14" x14ac:dyDescent="0.2">
      <c r="A16" s="21">
        <v>11</v>
      </c>
      <c r="B16" s="31" t="str">
        <f>'3. Study Characteristics'!B16&amp;" "&amp;'3. Study Characteristics'!C16</f>
        <v xml:space="preserve"> 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32" t="str">
        <f>IF(COUNTA(C16:L16)=0,"",COUNTIF(C16:L16,"Y"))</f>
        <v/>
      </c>
      <c r="N16" s="32" t="str">
        <f>IF(N(M16)=0,"",IF(M16&gt;=8,"Low",IF(M16&gt;=5,"Moderate","High")))</f>
        <v/>
      </c>
    </row>
    <row r="17" spans="1:14" x14ac:dyDescent="0.2">
      <c r="A17" s="21">
        <v>12</v>
      </c>
      <c r="B17" s="31" t="str">
        <f>'3. Study Characteristics'!B17&amp;" "&amp;'3. Study Characteristics'!C17</f>
        <v xml:space="preserve"> 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32" t="str">
        <f>IF(COUNTA(C17:L17)=0,"",COUNTIF(C17:L17,"Y"))</f>
        <v/>
      </c>
      <c r="N17" s="32" t="str">
        <f>IF(N(M17)=0,"",IF(M17&gt;=8,"Low",IF(M17&gt;=5,"Moderate","High")))</f>
        <v/>
      </c>
    </row>
    <row r="18" spans="1:14" x14ac:dyDescent="0.2">
      <c r="A18" s="21">
        <v>13</v>
      </c>
      <c r="B18" s="31" t="str">
        <f>'3. Study Characteristics'!B18&amp;" "&amp;'3. Study Characteristics'!C18</f>
        <v xml:space="preserve"> 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32" t="str">
        <f>IF(COUNTA(C18:L18)=0,"",COUNTIF(C18:L18,"Y"))</f>
        <v/>
      </c>
      <c r="N18" s="32" t="str">
        <f>IF(N(M18)=0,"",IF(M18&gt;=8,"Low",IF(M18&gt;=5,"Moderate","High")))</f>
        <v/>
      </c>
    </row>
    <row r="19" spans="1:14" x14ac:dyDescent="0.2">
      <c r="A19" s="21">
        <v>14</v>
      </c>
      <c r="B19" s="31" t="str">
        <f>'3. Study Characteristics'!B19&amp;" "&amp;'3. Study Characteristics'!C19</f>
        <v xml:space="preserve"> 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32" t="str">
        <f>IF(COUNTA(C19:L19)=0,"",COUNTIF(C19:L19,"Y"))</f>
        <v/>
      </c>
      <c r="N19" s="32" t="str">
        <f>IF(N(M19)=0,"",IF(M19&gt;=8,"Low",IF(M19&gt;=5,"Moderate","High")))</f>
        <v/>
      </c>
    </row>
    <row r="20" spans="1:14" x14ac:dyDescent="0.2">
      <c r="A20" s="21">
        <v>15</v>
      </c>
      <c r="B20" s="31" t="str">
        <f>'3. Study Characteristics'!B20&amp;" "&amp;'3. Study Characteristics'!C20</f>
        <v xml:space="preserve"> 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32" t="str">
        <f>IF(COUNTA(C20:L20)=0,"",COUNTIF(C20:L20,"Y"))</f>
        <v/>
      </c>
      <c r="N20" s="32" t="str">
        <f>IF(N(M20)=0,"",IF(M20&gt;=8,"Low",IF(M20&gt;=5,"Moderate","High")))</f>
        <v/>
      </c>
    </row>
    <row r="21" spans="1:14" x14ac:dyDescent="0.2">
      <c r="A21" s="21">
        <v>16</v>
      </c>
      <c r="B21" s="31" t="str">
        <f>'3. Study Characteristics'!B21&amp;" "&amp;'3. Study Characteristics'!C21</f>
        <v xml:space="preserve"> 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32" t="str">
        <f>IF(COUNTA(C21:L21)=0,"",COUNTIF(C21:L21,"Y"))</f>
        <v/>
      </c>
      <c r="N21" s="32" t="str">
        <f>IF(N(M21)=0,"",IF(M21&gt;=8,"Low",IF(M21&gt;=5,"Moderate","High")))</f>
        <v/>
      </c>
    </row>
    <row r="22" spans="1:14" x14ac:dyDescent="0.2">
      <c r="A22" s="21">
        <v>17</v>
      </c>
      <c r="B22" s="31" t="str">
        <f>'3. Study Characteristics'!B22&amp;" "&amp;'3. Study Characteristics'!C22</f>
        <v xml:space="preserve"> 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32" t="str">
        <f>IF(COUNTA(C22:L22)=0,"",COUNTIF(C22:L22,"Y"))</f>
        <v/>
      </c>
      <c r="N22" s="32" t="str">
        <f>IF(N(M22)=0,"",IF(M22&gt;=8,"Low",IF(M22&gt;=5,"Moderate","High")))</f>
        <v/>
      </c>
    </row>
    <row r="23" spans="1:14" x14ac:dyDescent="0.2">
      <c r="A23" s="21">
        <v>18</v>
      </c>
      <c r="B23" s="31" t="str">
        <f>'3. Study Characteristics'!B23&amp;" "&amp;'3. Study Characteristics'!C23</f>
        <v xml:space="preserve"> 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32" t="str">
        <f>IF(COUNTA(C23:L23)=0,"",COUNTIF(C23:L23,"Y"))</f>
        <v/>
      </c>
      <c r="N23" s="32" t="str">
        <f>IF(N(M23)=0,"",IF(M23&gt;=8,"Low",IF(M23&gt;=5,"Moderate","High")))</f>
        <v/>
      </c>
    </row>
    <row r="24" spans="1:14" x14ac:dyDescent="0.2">
      <c r="A24" s="21">
        <v>19</v>
      </c>
      <c r="B24" s="31" t="str">
        <f>'3. Study Characteristics'!B24&amp;" "&amp;'3. Study Characteristics'!C24</f>
        <v xml:space="preserve"> 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32" t="str">
        <f>IF(COUNTA(C24:L24)=0,"",COUNTIF(C24:L24,"Y"))</f>
        <v/>
      </c>
      <c r="N24" s="32" t="str">
        <f>IF(N(M24)=0,"",IF(M24&gt;=8,"Low",IF(M24&gt;=5,"Moderate","High")))</f>
        <v/>
      </c>
    </row>
    <row r="25" spans="1:14" x14ac:dyDescent="0.2">
      <c r="A25" s="21">
        <v>20</v>
      </c>
      <c r="B25" s="31" t="str">
        <f>'3. Study Characteristics'!B25&amp;" "&amp;'3. Study Characteristics'!C25</f>
        <v xml:space="preserve"> 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32" t="str">
        <f>IF(COUNTA(C25:L25)=0,"",COUNTIF(C25:L25,"Y"))</f>
        <v/>
      </c>
      <c r="N25" s="32" t="str">
        <f>IF(N(M25)=0,"",IF(M25&gt;=8,"Low",IF(M25&gt;=5,"Moderate","High")))</f>
        <v/>
      </c>
    </row>
    <row r="26" spans="1:14" x14ac:dyDescent="0.2">
      <c r="A26" s="21">
        <v>21</v>
      </c>
      <c r="B26" s="31" t="str">
        <f>'3. Study Characteristics'!B26&amp;" "&amp;'3. Study Characteristics'!C26</f>
        <v xml:space="preserve"> 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32" t="str">
        <f>IF(COUNTA(C26:L26)=0,"",COUNTIF(C26:L26,"Y"))</f>
        <v/>
      </c>
      <c r="N26" s="32" t="str">
        <f>IF(N(M26)=0,"",IF(M26&gt;=8,"Low",IF(M26&gt;=5,"Moderate","High")))</f>
        <v/>
      </c>
    </row>
    <row r="27" spans="1:14" x14ac:dyDescent="0.2">
      <c r="A27" s="21">
        <v>22</v>
      </c>
      <c r="B27" s="31" t="str">
        <f>'3. Study Characteristics'!B27&amp;" "&amp;'3. Study Characteristics'!C27</f>
        <v xml:space="preserve"> 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32" t="str">
        <f>IF(COUNTA(C27:L27)=0,"",COUNTIF(C27:L27,"Y"))</f>
        <v/>
      </c>
      <c r="N27" s="32" t="str">
        <f>IF(N(M27)=0,"",IF(M27&gt;=8,"Low",IF(M27&gt;=5,"Moderate","High")))</f>
        <v/>
      </c>
    </row>
    <row r="28" spans="1:14" x14ac:dyDescent="0.2">
      <c r="A28" s="21">
        <v>23</v>
      </c>
      <c r="B28" s="31" t="str">
        <f>'3. Study Characteristics'!B28&amp;" "&amp;'3. Study Characteristics'!C28</f>
        <v xml:space="preserve"> 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32" t="str">
        <f>IF(COUNTA(C28:L28)=0,"",COUNTIF(C28:L28,"Y"))</f>
        <v/>
      </c>
      <c r="N28" s="32" t="str">
        <f>IF(N(M28)=0,"",IF(M28&gt;=8,"Low",IF(M28&gt;=5,"Moderate","High")))</f>
        <v/>
      </c>
    </row>
    <row r="29" spans="1:14" x14ac:dyDescent="0.2">
      <c r="A29" s="21">
        <v>24</v>
      </c>
      <c r="B29" s="31" t="str">
        <f>'3. Study Characteristics'!B29&amp;" "&amp;'3. Study Characteristics'!C29</f>
        <v xml:space="preserve"> 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32" t="str">
        <f>IF(COUNTA(C29:L29)=0,"",COUNTIF(C29:L29,"Y"))</f>
        <v/>
      </c>
      <c r="N29" s="32" t="str">
        <f>IF(N(M29)=0,"",IF(M29&gt;=8,"Low",IF(M29&gt;=5,"Moderate","High")))</f>
        <v/>
      </c>
    </row>
    <row r="30" spans="1:14" x14ac:dyDescent="0.2">
      <c r="A30" s="21">
        <v>25</v>
      </c>
      <c r="B30" s="31" t="str">
        <f>'3. Study Characteristics'!B30&amp;" "&amp;'3. Study Characteristics'!C30</f>
        <v xml:space="preserve"> 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32" t="str">
        <f>IF(COUNTA(C30:L30)=0,"",COUNTIF(C30:L30,"Y"))</f>
        <v/>
      </c>
      <c r="N30" s="32" t="str">
        <f>IF(N(M30)=0,"",IF(M30&gt;=8,"Low",IF(M30&gt;=5,"Moderate","High")))</f>
        <v/>
      </c>
    </row>
    <row r="31" spans="1:14" x14ac:dyDescent="0.2">
      <c r="A31" s="21">
        <v>26</v>
      </c>
      <c r="B31" s="31" t="str">
        <f>'3. Study Characteristics'!B31&amp;" "&amp;'3. Study Characteristics'!C31</f>
        <v xml:space="preserve"> 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32" t="str">
        <f>IF(COUNTA(C31:L31)=0,"",COUNTIF(C31:L31,"Y"))</f>
        <v/>
      </c>
      <c r="N31" s="32" t="str">
        <f>IF(N(M31)=0,"",IF(M31&gt;=8,"Low",IF(M31&gt;=5,"Moderate","High")))</f>
        <v/>
      </c>
    </row>
    <row r="32" spans="1:14" x14ac:dyDescent="0.2">
      <c r="A32" s="21">
        <v>27</v>
      </c>
      <c r="B32" s="31" t="str">
        <f>'3. Study Characteristics'!B32&amp;" "&amp;'3. Study Characteristics'!C32</f>
        <v xml:space="preserve"> 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32" t="str">
        <f>IF(COUNTA(C32:L32)=0,"",COUNTIF(C32:L32,"Y"))</f>
        <v/>
      </c>
      <c r="N32" s="32" t="str">
        <f>IF(N(M32)=0,"",IF(M32&gt;=8,"Low",IF(M32&gt;=5,"Moderate","High")))</f>
        <v/>
      </c>
    </row>
    <row r="33" spans="1:14" x14ac:dyDescent="0.2">
      <c r="A33" s="21">
        <v>28</v>
      </c>
      <c r="B33" s="31" t="str">
        <f>'3. Study Characteristics'!B33&amp;" "&amp;'3. Study Characteristics'!C33</f>
        <v xml:space="preserve"> 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32" t="str">
        <f>IF(COUNTA(C33:L33)=0,"",COUNTIF(C33:L33,"Y"))</f>
        <v/>
      </c>
      <c r="N33" s="32" t="str">
        <f>IF(N(M33)=0,"",IF(M33&gt;=8,"Low",IF(M33&gt;=5,"Moderate","High")))</f>
        <v/>
      </c>
    </row>
    <row r="34" spans="1:14" x14ac:dyDescent="0.2">
      <c r="A34" s="21">
        <v>29</v>
      </c>
      <c r="B34" s="31" t="str">
        <f>'3. Study Characteristics'!B34&amp;" "&amp;'3. Study Characteristics'!C34</f>
        <v xml:space="preserve"> 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32" t="str">
        <f>IF(COUNTA(C34:L34)=0,"",COUNTIF(C34:L34,"Y"))</f>
        <v/>
      </c>
      <c r="N34" s="32" t="str">
        <f>IF(N(M34)=0,"",IF(M34&gt;=8,"Low",IF(M34&gt;=5,"Moderate","High")))</f>
        <v/>
      </c>
    </row>
    <row r="35" spans="1:14" x14ac:dyDescent="0.2">
      <c r="A35" s="21">
        <v>30</v>
      </c>
      <c r="B35" s="31" t="str">
        <f>'3. Study Characteristics'!B35&amp;" "&amp;'3. Study Characteristics'!C35</f>
        <v xml:space="preserve"> 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32" t="str">
        <f>IF(COUNTA(C35:L35)=0,"",COUNTIF(C35:L35,"Y"))</f>
        <v/>
      </c>
      <c r="N35" s="32" t="str">
        <f>IF(N(M35)=0,"",IF(M35&gt;=8,"Low",IF(M35&gt;=5,"Moderate","High")))</f>
        <v/>
      </c>
    </row>
    <row r="37" spans="1:14" x14ac:dyDescent="0.2">
      <c r="B37" s="6" t="s">
        <v>242</v>
      </c>
      <c r="C37" s="18">
        <f>COUNTIF(C6:C35,"Y")</f>
        <v>0</v>
      </c>
      <c r="D37" s="18">
        <f>COUNTIF(D6:D35,"Y")</f>
        <v>0</v>
      </c>
      <c r="E37" s="18">
        <f>COUNTIF(E6:E35,"Y")</f>
        <v>0</v>
      </c>
      <c r="F37" s="18">
        <f>COUNTIF(F6:F35,"Y")</f>
        <v>0</v>
      </c>
      <c r="G37" s="18">
        <f>COUNTIF(G6:G35,"Y")</f>
        <v>0</v>
      </c>
      <c r="H37" s="18">
        <f>COUNTIF(H6:H35,"Y")</f>
        <v>0</v>
      </c>
      <c r="I37" s="18">
        <f>COUNTIF(I6:I35,"Y")</f>
        <v>0</v>
      </c>
      <c r="J37" s="18">
        <f>COUNTIF(J6:J35,"Y")</f>
        <v>0</v>
      </c>
      <c r="K37" s="18">
        <f>COUNTIF(K6:K35,"Y")</f>
        <v>0</v>
      </c>
      <c r="L37" s="18">
        <f>COUNTIF(L6:L35,"Y")</f>
        <v>0</v>
      </c>
    </row>
    <row r="39" spans="1:14" x14ac:dyDescent="0.2">
      <c r="B39" s="6" t="s">
        <v>243</v>
      </c>
      <c r="M39" s="18">
        <f>COUNTIF(N6:N35,"Low")</f>
        <v>0</v>
      </c>
    </row>
    <row r="40" spans="1:14" x14ac:dyDescent="0.2">
      <c r="B40" s="6" t="s">
        <v>244</v>
      </c>
      <c r="M40" s="18">
        <f>COUNTIF(N6:N35,"Moderate")</f>
        <v>0</v>
      </c>
    </row>
    <row r="41" spans="1:14" x14ac:dyDescent="0.2">
      <c r="B41" s="6" t="s">
        <v>245</v>
      </c>
      <c r="M41" s="18">
        <f>COUNTIF(N6:N35,"High")</f>
        <v>0</v>
      </c>
    </row>
    <row r="43" spans="1:14" x14ac:dyDescent="0.2">
      <c r="A43" s="19" t="s">
        <v>246</v>
      </c>
    </row>
  </sheetData>
  <mergeCells count="2">
    <mergeCell ref="A1:N1"/>
    <mergeCell ref="A2:N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Excel Android</Application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README</vt:lpstr>
      <vt:lpstr>1. Search Log</vt:lpstr>
      <vt:lpstr>2. Screening Log</vt:lpstr>
      <vt:lpstr>3. Study Characteristics</vt:lpstr>
      <vt:lpstr>4. Subtype Data</vt:lpstr>
      <vt:lpstr>5. Associated Anomalies</vt:lpstr>
      <vt:lpstr>6. Mortality Meta-Analysis</vt:lpstr>
      <vt:lpstr>7. Continence Outcomes</vt:lpstr>
      <vt:lpstr>8. JBI Quality Appraisal</vt:lpstr>
      <vt:lpstr>9. Pooled Results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/>
  <cp:revision>0</cp:revision>
  <dcterms:created xsi:type="dcterms:W3CDTF">2026-07-22T09:35:19Z</dcterms:created>
  <dcterms:modified xsi:type="dcterms:W3CDTF">2026-07-22T09:35:20Z</dcterms:modified>
  <dc:language>en-US</dc:language>
</cp:coreProperties>
</file>