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tents" sheetId="1" state="visible" r:id="rId3"/>
    <sheet name="S1_Cohort" sheetId="2" state="visible" r:id="rId4"/>
    <sheet name="S2_Variants" sheetId="3" state="visible" r:id="rId5"/>
    <sheet name="S3_NIPT" sheetId="4" state="visible" r:id="rId6"/>
    <sheet name="S4_Summary" sheetId="5" state="visible" r:id="rId7"/>
    <sheet name="S5_Dictionary"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<sst xmlns="http://schemas.openxmlformats.org/spreadsheetml/2006/main" count="2492" uniqueCount="554">
  <si>
    <t xml:space="preserve">Additional file 2. Supplementary Tables S1–S5</t>
  </si>
  <si>
    <t xml:space="preserve">Manuscript</t>
  </si>
  <si>
    <t xml:space="preserve">Title</t>
  </si>
  <si>
    <t xml:space="preserve">Sequential prenatal genetic testing in a regional maternity setting: diagnostic yield, real-world NIPT positive predictive value and pregnancy outcomes in 120 consecutive amniocenteses in northeastern Türkiye — a retrospective cohort study</t>
  </si>
  <si>
    <t xml:space="preserve">Authors</t>
  </si>
  <si>
    <t xml:space="preserve">Çağrı Doğan, Selçuk Atalay, Hakan Timur</t>
  </si>
  <si>
    <t xml:space="preserve">Corresponding author</t>
  </si>
  <si>
    <t xml:space="preserve">Çağrı Doğan, MD, Department of Medical Genetics, Ordu University Training and Research Hospital, 52200 Ordu, Türkiye (ORCID 0000-0001-5068-0380)</t>
  </si>
  <si>
    <t xml:space="preserve">Journal</t>
  </si>
  <si>
    <t xml:space="preserve">BMC Pregnancy and Childbirth (Research article)</t>
  </si>
  <si>
    <t xml:space="preserve">Cohort and setting</t>
  </si>
  <si>
    <t xml:space="preserve">Design</t>
  </si>
  <si>
    <t xml:space="preserve">Single-centre retrospective cohort of 120 consecutive amniocenteses; no exclusions</t>
  </si>
  <si>
    <t xml:space="preserve">Setting</t>
  </si>
  <si>
    <t xml:space="preserve">Department of Medical Genetics, Ordu University Training and Research Hospital, eastern Black Sea region, Türkiye</t>
  </si>
  <si>
    <t xml:space="preserve">Study period</t>
  </si>
  <si>
    <t xml:space="preserve">March 2022 – June 2025 (40 months); exact procedure dates are not retained in this dataset</t>
  </si>
  <si>
    <t xml:space="preserve">Reporting guideline</t>
  </si>
  <si>
    <t xml:space="preserve">STROBE (completed checklist supplied as Additional file 1)</t>
  </si>
  <si>
    <t xml:space="preserve">Laboratory platforms (as reported in the Methods section of the manuscript)</t>
  </si>
  <si>
    <t xml:space="preserve">QF-PCR</t>
  </si>
  <si>
    <t xml:space="preserve">AneuSure Kit (Genetek Biopharma, Türkiye); chromosomes 13, 18, 21, X and Y</t>
  </si>
  <si>
    <t xml:space="preserve">Chromosome analysis</t>
  </si>
  <si>
    <t xml:space="preserve">G-banding at 400–550 band resolution; reported per ISCN 2020</t>
  </si>
  <si>
    <t xml:space="preserve">CMA</t>
  </si>
  <si>
    <t xml:space="preserve">Affymetrix CytoScan Optima Array (Thermo Fisher Scientific), ~315 000 probes, Chromosome Analysis Suite v3.1; reporting thresholds ≥200 kb (duplications) and ≥50 kb (deletions) in non-OMIM regions; CNVs intersecting OMIM-morbid genes reported irrespective of size</t>
  </si>
  <si>
    <t xml:space="preserve">Exome sequencing</t>
  </si>
  <si>
    <t xml:space="preserve">GeneTopia Library Prep and Hybridization Capture Kits (~51 Mb coding exome) on the GeneMind SURFSeq 5000 platform; mean coverage 70–100×, ≥90% of targets at ≥20×</t>
  </si>
  <si>
    <t xml:space="preserve">Targeted testing / MLPA</t>
  </si>
  <si>
    <t xml:space="preserve">CFTR coding exons and exon–intron boundaries ±10 bp (NM_000492.4); MLPA SALSA Probemix P091 (MRC Holland)</t>
  </si>
  <si>
    <t xml:space="preserve">Classification standards</t>
  </si>
  <si>
    <t xml:space="preserve">Sequence variants: ACMG/AMP (Richards et al. 2015), HGVS nomenclature. CNVs: ACMG/ClinGen technical standards (Riggs et al. 2020), ISCN 2020. Reference genome build stated in every arr[…] entry</t>
  </si>
  <si>
    <t xml:space="preserve">Category definitions</t>
  </si>
  <si>
    <t xml:space="preserve">Fetal disease-causing findings comprise aneuploidies, pathogenic or likely pathogenic CNVs and variants or genotypes expected to cause disease in the fetus. Incidental carrier findings comprise heterozygous pathogenic or likely pathogenic variants in autosomal recessive genes and variants of uncertain significance. Segmental imbalances of the X chromosome are classified as copy number variants, not as sex chromosome aneuploidies; only whole-chromosome abnormalities are reported as sex chromosome aneuploidies</t>
  </si>
  <si>
    <t xml:space="preserve">Ethics and de-identification</t>
  </si>
  <si>
    <t xml:space="preserve">Ethics approval</t>
  </si>
  <si>
    <t xml:space="preserve">Ordu University Non-Interventional Clinical Research Ethics Committee, decision no. 2025/251, 18 July 2025; individual informed consent waived because of the retrospective design and complete anonymisation</t>
  </si>
  <si>
    <t xml:space="preserve">De-identification</t>
  </si>
  <si>
    <t xml:space="preserve">Names, national identity numbers, dates of birth, exact admission dates and hospital record numbers were irreversibly removed before this file was created. Case identifiers P001–P120 are sequential pseudo-identifiers that do not preserve chronological or registration order; the key is held only by the corresponding author and is not shared. Ultrasound findings are given as standardised English descriptors rather than as verbatim clinical narrative</t>
  </si>
  <si>
    <t xml:space="preserve">Availability of data</t>
  </si>
  <si>
    <t xml:space="preserve">The dataset supporting the conclusions of this article is included within the article and its additional files, and is additionally deposited in the Zenodo repository under https://doi.org/10.5281/zenodo.21674837 (CC BY 4.0).</t>
  </si>
  <si>
    <t xml:space="preserve">Contents of this file</t>
  </si>
  <si>
    <t xml:space="preserve">S1_Cohort</t>
  </si>
  <si>
    <t xml:space="preserve">Table S1. De-identified case-level dataset for all 120 pregnancies: maternal age, gestational age, indication, ultrasound findings, tests actually performed, genetic result, diagnostic category and pregnancy outcome (19 variables; header in row 1)</t>
  </si>
  <si>
    <t xml:space="preserve">S2_Variants</t>
  </si>
  <si>
    <t xml:space="preserve">Table S2. Variant-level detail for the 36 pregnancies with an abnormal finding: detection method, gene or locus, ISCN/HGVS description, inheritance, ACMG classification, clinical classification and, where the classification is finely balanced, the reasoning behind it</t>
  </si>
  <si>
    <t xml:space="preserve">S3_NIPT</t>
  </si>
  <si>
    <t xml:space="preserve">Table S3. Case-level NIPT–amniocentesis confirmation pairs for the 14 pregnancies referred after a high-risk NIPT result (source of Table 6)</t>
  </si>
  <si>
    <t xml:space="preserve">S4_Summary</t>
  </si>
  <si>
    <t xml:space="preserve">Table S4. Summary statistics computed directly from Table S1 by spreadsheet formula, so that every count in Tables 1, 2, 6 and 7 of the manuscript can be re-derived from the raw data</t>
  </si>
  <si>
    <t xml:space="preserve">S5_Dictionary</t>
  </si>
  <si>
    <t xml:space="preserve">Table S5. Data dictionary: definition, type and permitted values of every variable in Table S1, including the derivation rules for indication group, clinical classification and pregnancy outcome</t>
  </si>
  <si>
    <t xml:space="preserve">Version</t>
  </si>
  <si>
    <t xml:space="preserve">Version 2.2, prepared for submission to BMC Pregnancy and Childbirth, 29 July 2026.</t>
  </si>
  <si>
    <t xml:space="preserve">Case_ID</t>
  </si>
  <si>
    <t xml:space="preserve">Maternal_age_years</t>
  </si>
  <si>
    <t xml:space="preserve">Maternal_age_group</t>
  </si>
  <si>
    <t xml:space="preserve">GA_at_amniocentesis_weeks</t>
  </si>
  <si>
    <t xml:space="preserve">Indication_group</t>
  </si>
  <si>
    <t xml:space="preserve">Indication_as_reported</t>
  </si>
  <si>
    <t xml:space="preserve">Ultrasound_abnormal</t>
  </si>
  <si>
    <t xml:space="preserve">Ultrasound_findings</t>
  </si>
  <si>
    <t xml:space="preserve">QF_PCR</t>
  </si>
  <si>
    <t xml:space="preserve">Karyotype</t>
  </si>
  <si>
    <t xml:space="preserve">Exome_sequencing</t>
  </si>
  <si>
    <t xml:space="preserve">Targeted_sequencing_or_MLPA</t>
  </si>
  <si>
    <t xml:space="preserve">Genetic_result</t>
  </si>
  <si>
    <t xml:space="preserve">Result_category</t>
  </si>
  <si>
    <t xml:space="preserve">Clinical_classification</t>
  </si>
  <si>
    <t xml:space="preserve">NIPT_target</t>
  </si>
  <si>
    <t xml:space="preserve">NIPT_confirmation</t>
  </si>
  <si>
    <t xml:space="preserve">Pregnancy_outcome</t>
  </si>
  <si>
    <t xml:space="preserve">P001</t>
  </si>
  <si>
    <t xml:space="preserve">&gt;=35 (AMA)</t>
  </si>
  <si>
    <t xml:space="preserve">Biochemical screening risk</t>
  </si>
  <si>
    <t xml:space="preserve">high-risk maternal serum screening</t>
  </si>
  <si>
    <t xml:space="preserve">No</t>
  </si>
  <si>
    <t xml:space="preserve">Normal</t>
  </si>
  <si>
    <t xml:space="preserve">Yes</t>
  </si>
  <si>
    <t xml:space="preserve">Lost to follow-up</t>
  </si>
  <si>
    <t xml:space="preserve">P002</t>
  </si>
  <si>
    <t xml:space="preserve">&lt;35</t>
  </si>
  <si>
    <t xml:space="preserve">fUSG anomaly (sole indication)</t>
  </si>
  <si>
    <t xml:space="preserve">fetal ultrasound anomaly</t>
  </si>
  <si>
    <t xml:space="preserve">Echogenic bowel</t>
  </si>
  <si>
    <t xml:space="preserve">P003</t>
  </si>
  <si>
    <t xml:space="preserve">fUSG anomaly + additional indication</t>
  </si>
  <si>
    <t xml:space="preserve">advanced maternal age (&gt;=35 years); fetal ultrasound anomaly</t>
  </si>
  <si>
    <t xml:space="preserve">Bilateral radial aplasia; ulnar deviation; bilateral hand flexion deformity; extensive subchorionic haematoma; bilateral talipes equinovarus; absent lower-limb movement</t>
  </si>
  <si>
    <t xml:space="preserve">P004</t>
  </si>
  <si>
    <t xml:space="preserve">Unilateral choroid plexus cyst</t>
  </si>
  <si>
    <t xml:space="preserve">P005</t>
  </si>
  <si>
    <t xml:space="preserve">Other</t>
  </si>
  <si>
    <t xml:space="preserve">aberrant right subclavian artery in twin sibling</t>
  </si>
  <si>
    <t xml:space="preserve">P006</t>
  </si>
  <si>
    <t xml:space="preserve">Pericardial effusion; large ventricular septal defect</t>
  </si>
  <si>
    <t xml:space="preserve">P007</t>
  </si>
  <si>
    <t xml:space="preserve">Echogenic bowel; fetal ascites; echogenic intracardiac focus (left ventricle); right uterine artery notch</t>
  </si>
  <si>
    <t xml:space="preserve">P008</t>
  </si>
  <si>
    <t xml:space="preserve">Left choroid plexus cyst; left pyelectasis</t>
  </si>
  <si>
    <t xml:space="preserve">P009</t>
  </si>
  <si>
    <t xml:space="preserve">Lateral ventriculomegaly (16 mm, 14 mm); lumbosacral vertebral defect; severe kyphoscoliosis; loss of skin continuity over the lumbosacral region; myeloschisis; banana sign</t>
  </si>
  <si>
    <t xml:space="preserve">P010</t>
  </si>
  <si>
    <t xml:space="preserve">Increased nuchal translucency; suspected cleft palate; suspected cardiac anomaly</t>
  </si>
  <si>
    <t xml:space="preserve">arr[GRCh37] 1q41q44(223,999,587–249,224,684)x3 (~25 Mb gain); 46,XX,add(6)(q27)</t>
  </si>
  <si>
    <t xml:space="preserve">Pathogenic CNV or microdeletion</t>
  </si>
  <si>
    <t xml:space="preserve">Disease-causing: pathogenic CNV</t>
  </si>
  <si>
    <t xml:space="preserve">P011</t>
  </si>
  <si>
    <t xml:space="preserve">P012</t>
  </si>
  <si>
    <t xml:space="preserve">arr[GRCh37] Xp22.31(6,486,489–8,156,174)x0 (~1.7 Mb deletion; recurrent X-linked ichthyosis region)</t>
  </si>
  <si>
    <t xml:space="preserve">P013</t>
  </si>
  <si>
    <t xml:space="preserve">Increased nuchal fold</t>
  </si>
  <si>
    <t xml:space="preserve">Termination</t>
  </si>
  <si>
    <t xml:space="preserve">P014</t>
  </si>
  <si>
    <t xml:space="preserve">Bilateral choroid plexus cysts; echogenic bowel; uterine artery notch</t>
  </si>
  <si>
    <t xml:space="preserve">P015</t>
  </si>
  <si>
    <t xml:space="preserve">Advanced maternal age (&gt;=35 years)</t>
  </si>
  <si>
    <t xml:space="preserve">advanced maternal age (&gt;=35 years)</t>
  </si>
  <si>
    <t xml:space="preserve">arr[GRCh37] (1-22)x2,(X)x3; 47,XXX</t>
  </si>
  <si>
    <t xml:space="preserve">Sex chromosome aneuploidy (47,XXX)</t>
  </si>
  <si>
    <t xml:space="preserve">Disease-causing: sex chromosome aneuploidy</t>
  </si>
  <si>
    <t xml:space="preserve">P016</t>
  </si>
  <si>
    <t xml:space="preserve">Increased nuchal fold; single umbilical artery</t>
  </si>
  <si>
    <t xml:space="preserve">arr[GRCh37] Xp22.2(10,348,324–10,514,451)x2 (~166 kb gain)</t>
  </si>
  <si>
    <t xml:space="preserve">Variant of uncertain significance</t>
  </si>
  <si>
    <t xml:space="preserve">Incidental carrier finding: VUS</t>
  </si>
  <si>
    <t xml:space="preserve">Live birth</t>
  </si>
  <si>
    <t xml:space="preserve">P017</t>
  </si>
  <si>
    <t xml:space="preserve">Bilateral choroid plexus cysts</t>
  </si>
  <si>
    <t xml:space="preserve">P018</t>
  </si>
  <si>
    <t xml:space="preserve">Increased nuchal translucency</t>
  </si>
  <si>
    <t xml:space="preserve">P019</t>
  </si>
  <si>
    <t xml:space="preserve">Hydrocephalus; cavum septi pellucidi not visualised; single umbilical artery</t>
  </si>
  <si>
    <t xml:space="preserve">P020</t>
  </si>
  <si>
    <t xml:space="preserve">Echogenic bowel; left uterine artery notch</t>
  </si>
  <si>
    <t xml:space="preserve">P021</t>
  </si>
  <si>
    <t xml:space="preserve">Echogenic intracardiac focus (left ventricle); bilateral pyelectasis</t>
  </si>
  <si>
    <t xml:space="preserve">P022</t>
  </si>
  <si>
    <t xml:space="preserve">patient request</t>
  </si>
  <si>
    <t xml:space="preserve">Echogenic bowel; bilateral choroid plexus cysts</t>
  </si>
  <si>
    <t xml:space="preserve">P023</t>
  </si>
  <si>
    <t xml:space="preserve">Left fibular aplasia; short and angulated left tibia; curvature anomaly of the left foot</t>
  </si>
  <si>
    <t xml:space="preserve">P024</t>
  </si>
  <si>
    <t xml:space="preserve">P025</t>
  </si>
  <si>
    <t xml:space="preserve">P026</t>
  </si>
  <si>
    <t xml:space="preserve">P027</t>
  </si>
  <si>
    <t xml:space="preserve">maternal genetic disease; fetal ultrasound anomaly</t>
  </si>
  <si>
    <t xml:space="preserve">Micrognathia; retrognathia; zygomatic bone hypoplasia; midface hypoplasia; ear anomalies; maxillary hypoplasia</t>
  </si>
  <si>
    <t xml:space="preserve">NM_001135243.2:c.2669C&gt;G; p.(Ser890Ter); heterozygous</t>
  </si>
  <si>
    <t xml:space="preserve">Single gene disease</t>
  </si>
  <si>
    <t xml:space="preserve">Disease-causing: single gene disease</t>
  </si>
  <si>
    <t xml:space="preserve">P028</t>
  </si>
  <si>
    <t xml:space="preserve">Pericardial effusion</t>
  </si>
  <si>
    <t xml:space="preserve">P029</t>
  </si>
  <si>
    <t xml:space="preserve">high-risk maternal serum screening; fetal ultrasound anomaly</t>
  </si>
  <si>
    <t xml:space="preserve">Left uterine artery notch</t>
  </si>
  <si>
    <t xml:space="preserve">P030</t>
  </si>
  <si>
    <t xml:space="preserve">Aberrant right subclavian artery; nasal bone hypoplasia</t>
  </si>
  <si>
    <t xml:space="preserve">47,XX/XY,+21; arr[GRCh38] 21q11.2q22.3(13,634,137–46,677,460)x3</t>
  </si>
  <si>
    <t xml:space="preserve">Trisomy 21</t>
  </si>
  <si>
    <t xml:space="preserve">Disease-causing: autosomal aneuploidy</t>
  </si>
  <si>
    <t xml:space="preserve">P031</t>
  </si>
  <si>
    <t xml:space="preserve">familial spinal muscular atrophy carrier status</t>
  </si>
  <si>
    <t xml:space="preserve">P032</t>
  </si>
  <si>
    <t xml:space="preserve">Aberrant right subclavian artery; hydrops fetalis</t>
  </si>
  <si>
    <t xml:space="preserve">46,XX/XY,del(1)(q41q41); arr[GRCh38] 1q32.3q41(213,858,626–221,776,195)x1 (~7.9 Mb deletion)</t>
  </si>
  <si>
    <t xml:space="preserve">P033</t>
  </si>
  <si>
    <t xml:space="preserve">Increased nuchal translucency; echogenic bowel</t>
  </si>
  <si>
    <t xml:space="preserve">P034</t>
  </si>
  <si>
    <t xml:space="preserve">P035</t>
  </si>
  <si>
    <t xml:space="preserve">Acrania; exencephaly; omphalocele with stomach and liver in the sac; cervical vertebral irregularity</t>
  </si>
  <si>
    <t xml:space="preserve">P036</t>
  </si>
  <si>
    <t xml:space="preserve">High-risk NIPT</t>
  </si>
  <si>
    <t xml:space="preserve">high-risk NIPT (trisomy 21)</t>
  </si>
  <si>
    <t xml:space="preserve">47,XX/XY,+21[25] / 46,XX/XY[5] (mosaic ~83%); arr[GRCh37] 21q11.2q22.3(15,006,457–48,097,372)x3</t>
  </si>
  <si>
    <t xml:space="preserve">Confirmed</t>
  </si>
  <si>
    <t xml:space="preserve">P037</t>
  </si>
  <si>
    <t xml:space="preserve">P038</t>
  </si>
  <si>
    <t xml:space="preserve">P039</t>
  </si>
  <si>
    <t xml:space="preserve">Unilateral mild ventriculomegaly</t>
  </si>
  <si>
    <t xml:space="preserve">46,XX/XY,t(1;15)(p13;q24)mat; arr[GRCh38] 16p11.2(29,427,005–30,215,609)x1 (~789 kb recurrent del)</t>
  </si>
  <si>
    <t xml:space="preserve">P040</t>
  </si>
  <si>
    <t xml:space="preserve">Echogenic bowel; echogenic focus in the left cardiac ventricle</t>
  </si>
  <si>
    <t xml:space="preserve">P041</t>
  </si>
  <si>
    <t xml:space="preserve">Bilateral choroid plexus cysts; echogenic bowel; squared appearance of the frontal horns</t>
  </si>
  <si>
    <t xml:space="preserve">P042</t>
  </si>
  <si>
    <t xml:space="preserve">Echogenic bowel; increased nuchal fold</t>
  </si>
  <si>
    <t xml:space="preserve">P043</t>
  </si>
  <si>
    <t xml:space="preserve">Complete atrioventricular septal defect; transposition-type double-outlet right ventricle; suspected persistent left superior vena cava</t>
  </si>
  <si>
    <t xml:space="preserve">P044</t>
  </si>
  <si>
    <t xml:space="preserve">P045</t>
  </si>
  <si>
    <t xml:space="preserve">P046</t>
  </si>
  <si>
    <t xml:space="preserve">high-risk NIPT (trisomy 15); fetal ultrasound anomaly</t>
  </si>
  <si>
    <t xml:space="preserve">Subchorionic haematoma</t>
  </si>
  <si>
    <t xml:space="preserve">Trisomy 15</t>
  </si>
  <si>
    <t xml:space="preserve">Not confirmed</t>
  </si>
  <si>
    <t xml:space="preserve">P047</t>
  </si>
  <si>
    <t xml:space="preserve">P048</t>
  </si>
  <si>
    <t xml:space="preserve">P049</t>
  </si>
  <si>
    <t xml:space="preserve">Crown-rump length discordance; cystic hygroma; micrognathia; premaxillary protrusion; cleft lip and palate; thoraco-abdominal disproportion; micromelia of upper and lower limbs</t>
  </si>
  <si>
    <t xml:space="preserve">NM_021154.5:c.740G&gt;C p.(Ser247Thr) (mat) + c.856C&gt;T p.(Gln286Ter) (pat); compound heterozygous</t>
  </si>
  <si>
    <t xml:space="preserve">P050</t>
  </si>
  <si>
    <t xml:space="preserve">Previously affected child</t>
  </si>
  <si>
    <t xml:space="preserve">previously affected child</t>
  </si>
  <si>
    <t xml:space="preserve">NM_003052.5:c.915G&gt;C p.(Trp305Cys); heterozygous (carrier)</t>
  </si>
  <si>
    <t xml:space="preserve">Heterozygous P/LP variant in autosomal recessive gene</t>
  </si>
  <si>
    <t xml:space="preserve">Incidental carrier finding: heterozygous P/LP in AR gene</t>
  </si>
  <si>
    <t xml:space="preserve">P051</t>
  </si>
  <si>
    <t xml:space="preserve">P052</t>
  </si>
  <si>
    <t xml:space="preserve">P053</t>
  </si>
  <si>
    <t xml:space="preserve">P054</t>
  </si>
  <si>
    <t xml:space="preserve">P055</t>
  </si>
  <si>
    <t xml:space="preserve">P056</t>
  </si>
  <si>
    <t xml:space="preserve">previously affected child; fetal ultrasound anomaly</t>
  </si>
  <si>
    <t xml:space="preserve">CFTR NM_000492.4:c.489+3A&gt;G het. (VUS); PTPN11 NM_002834.5:c.64A&gt;G p.(Thr22Ala) het. (VUS)</t>
  </si>
  <si>
    <t xml:space="preserve">P057</t>
  </si>
  <si>
    <t xml:space="preserve">Fetal ascites; bilateral ventriculomegaly; angulation of the femoral head</t>
  </si>
  <si>
    <t xml:space="preserve">PIEZO2 NM_022068.4:c.6119A&gt;T p.(Asp2040Val) het. (VUS) (pat); MVK NM_000431.4:c.207_208del p.(Leu70GlyfsTer9) het. (Pathogenic)</t>
  </si>
  <si>
    <t xml:space="preserve">P058</t>
  </si>
  <si>
    <t xml:space="preserve">P059</t>
  </si>
  <si>
    <t xml:space="preserve">P060</t>
  </si>
  <si>
    <t xml:space="preserve">Blake's pouch cyst; bilateral clenched hands</t>
  </si>
  <si>
    <t xml:space="preserve">NM_032682.6:c.1722G&gt;A p.(Gln574=) (synonymous, splice impact predicted); heterozygous</t>
  </si>
  <si>
    <t xml:space="preserve">P061</t>
  </si>
  <si>
    <t xml:space="preserve">Early-onset fetal growth restriction; absent umbilical artery end-diastolic flow; fetal sex discordance between NIPT and ultrasound</t>
  </si>
  <si>
    <t xml:space="preserve">P062</t>
  </si>
  <si>
    <t xml:space="preserve">high-risk NIPT (47,XXY)</t>
  </si>
  <si>
    <t xml:space="preserve">47,XXY</t>
  </si>
  <si>
    <t xml:space="preserve">P063</t>
  </si>
  <si>
    <t xml:space="preserve">P064</t>
  </si>
  <si>
    <t xml:space="preserve">P065</t>
  </si>
  <si>
    <t xml:space="preserve">Fetal infection</t>
  </si>
  <si>
    <t xml:space="preserve">suspected fetal infection</t>
  </si>
  <si>
    <t xml:space="preserve">P066</t>
  </si>
  <si>
    <t xml:space="preserve">high-risk NIPT (4p microdeletion); fetal ultrasound anomaly</t>
  </si>
  <si>
    <t xml:space="preserve">Bilateral cleft lip and palate; nasal bone hypoplasia; micrognathia; aberrant right subclavian artery; single umbilical artery; bilateral talipes equinovarus; corpus callosum anomaly</t>
  </si>
  <si>
    <t xml:space="preserve">46,XX/XY,del(4)(p16); FISH 4p16.3 deletion confirmed; arr[GRCh38] 4p16.3p15.33(68,454–14,787,788)x1 (~14.7 Mb del)</t>
  </si>
  <si>
    <t xml:space="preserve">4p microdeletion</t>
  </si>
  <si>
    <t xml:space="preserve">P067</t>
  </si>
  <si>
    <t xml:space="preserve">NM_000180.4:c.450G&gt;A p.(Trp150Ter); heterozygous (maternal)</t>
  </si>
  <si>
    <t xml:space="preserve">P068</t>
  </si>
  <si>
    <t xml:space="preserve">paternal chromosomal anomaly</t>
  </si>
  <si>
    <t xml:space="preserve">P069</t>
  </si>
  <si>
    <t xml:space="preserve">high-risk NIPT (18q22 duplication); fetal ultrasound anomaly</t>
  </si>
  <si>
    <t xml:space="preserve">Echogenic bowel; bilateral ventriculomegaly; limb shortening</t>
  </si>
  <si>
    <t xml:space="preserve">18q22 duplication</t>
  </si>
  <si>
    <t xml:space="preserve">P070</t>
  </si>
  <si>
    <t xml:space="preserve">Bilateral pyelectasis; double-bubble sign; nasal bone hypoplasia</t>
  </si>
  <si>
    <t xml:space="preserve">P071</t>
  </si>
  <si>
    <t xml:space="preserve">Nasal bone hypoplasia; micrognathia</t>
  </si>
  <si>
    <t xml:space="preserve">P072</t>
  </si>
  <si>
    <t xml:space="preserve">Fetal growth restriction</t>
  </si>
  <si>
    <t xml:space="preserve">P073</t>
  </si>
  <si>
    <t xml:space="preserve">Banana sign; lemon sign; lumbosacral vertebral irregularity; loss of skin continuity; myeloschisis; suspected diastematomyelia</t>
  </si>
  <si>
    <t xml:space="preserve">P074</t>
  </si>
  <si>
    <t xml:space="preserve">Polyhydramnios; mild right lateral ventriculomegaly (11 mm); echogenic bowel; bladder distension; umbilical cord oedema; fetal growth restriction</t>
  </si>
  <si>
    <t xml:space="preserve">P075</t>
  </si>
  <si>
    <t xml:space="preserve">Bilateral choroid plexus cysts; echogenic bowel</t>
  </si>
  <si>
    <t xml:space="preserve">P076</t>
  </si>
  <si>
    <t xml:space="preserve">CMV infection positive</t>
  </si>
  <si>
    <t xml:space="preserve">P077</t>
  </si>
  <si>
    <t xml:space="preserve">arr[GRCh38] 18p11.32q23(136,228–80,256,240)x3 (full T18); arr[GRCh38] Xq23q28(112,876,224–156,004,066)x1; arr[GRCh38] Xp22.33p22.13(251,880–19,182,960)x3</t>
  </si>
  <si>
    <t xml:space="preserve">Trisomy 18 with segmental X-chromosome imbalance</t>
  </si>
  <si>
    <t xml:space="preserve">P078</t>
  </si>
  <si>
    <t xml:space="preserve">P079</t>
  </si>
  <si>
    <t xml:space="preserve">Increased nuchal fold; echogenic bowel</t>
  </si>
  <si>
    <t xml:space="preserve">SLC34A1 NM_003052.5:c.189del p.(Cys64ValfsTer43) het. (Pathogenic); UNC13D NM_199242.3:c.1240C&gt;T p.(Arg414Cys) hom. (Pathogenic)</t>
  </si>
  <si>
    <t xml:space="preserve">P080</t>
  </si>
  <si>
    <t xml:space="preserve">Double-outlet right ventricle; pulmonary hypoplasia; large ventricular septal defect; persistent left superior vena cava</t>
  </si>
  <si>
    <t xml:space="preserve">arr[GRCh38] 17p13.3(150,733–2,188,906)x1 (~2 Mb del); SCN5A NM_198056.3:c.3214_3216del p.(Glu1072del) het. (VUS) (pat)</t>
  </si>
  <si>
    <t xml:space="preserve">P081</t>
  </si>
  <si>
    <t xml:space="preserve">Unilateral clenched hand; bilateral talipes equinovarus; bilateral choroid plexus cysts</t>
  </si>
  <si>
    <t xml:space="preserve">47,XX/XY,+18</t>
  </si>
  <si>
    <t xml:space="preserve">Trisomy 18</t>
  </si>
  <si>
    <t xml:space="preserve">P082</t>
  </si>
  <si>
    <t xml:space="preserve">Bilateral ventriculomegaly</t>
  </si>
  <si>
    <t xml:space="preserve">NM_014370.4:c.583-5T&gt;A; homozygous</t>
  </si>
  <si>
    <t xml:space="preserve">P083</t>
  </si>
  <si>
    <t xml:space="preserve">Bilateral talipes equinovarus</t>
  </si>
  <si>
    <t xml:space="preserve">P084</t>
  </si>
  <si>
    <t xml:space="preserve">arr[GRCh37] 21q11.2q22.3(13,634,137–46,677,460)x3</t>
  </si>
  <si>
    <t xml:space="preserve">P085</t>
  </si>
  <si>
    <t xml:space="preserve">Hydrops fetalis</t>
  </si>
  <si>
    <t xml:space="preserve">P086</t>
  </si>
  <si>
    <t xml:space="preserve">Ventricular septal defect</t>
  </si>
  <si>
    <t xml:space="preserve">P087</t>
  </si>
  <si>
    <t xml:space="preserve">P088</t>
  </si>
  <si>
    <t xml:space="preserve">P089</t>
  </si>
  <si>
    <t xml:space="preserve">P090</t>
  </si>
  <si>
    <t xml:space="preserve">high-risk NIPT (trisomy 21); advanced maternal age (&gt;=35 years)</t>
  </si>
  <si>
    <t xml:space="preserve">47,XX/XY,+21</t>
  </si>
  <si>
    <t xml:space="preserve">P091</t>
  </si>
  <si>
    <t xml:space="preserve">Corpus callosum agenesis; absent nasal bone; clenched hands; polyhydramnios; small stomach</t>
  </si>
  <si>
    <t xml:space="preserve">47,XX/XY,+18; arr[GRCh37] 18p11.32q23(136,226–78,014,123)x3</t>
  </si>
  <si>
    <t xml:space="preserve">P092</t>
  </si>
  <si>
    <t xml:space="preserve">P093</t>
  </si>
  <si>
    <t xml:space="preserve">P094</t>
  </si>
  <si>
    <t xml:space="preserve">Suspected left ventricular hypoplasia; severe aortic stenosis; ascending aortic dilatation; right atrial dilatation; single umbilical artery</t>
  </si>
  <si>
    <t xml:space="preserve">P095</t>
  </si>
  <si>
    <t xml:space="preserve">Left renal pyelectasis; fetal growth restriction</t>
  </si>
  <si>
    <t xml:space="preserve">P096</t>
  </si>
  <si>
    <t xml:space="preserve">Single umbilical artery; echogenic focus in the left cardiac ventricle</t>
  </si>
  <si>
    <t xml:space="preserve">arr[GRCh38] 11p15.2(16,038,287–16,586,773)x1 (~548 kb del)</t>
  </si>
  <si>
    <t xml:space="preserve">P097</t>
  </si>
  <si>
    <t xml:space="preserve">high-risk NIPT (Xq21.32-q23.3 deletion)</t>
  </si>
  <si>
    <t xml:space="preserve">Xq21.32-q23.3 deletion</t>
  </si>
  <si>
    <t xml:space="preserve">P098</t>
  </si>
  <si>
    <t xml:space="preserve">Ectrodactyly</t>
  </si>
  <si>
    <t xml:space="preserve">NM_003722.5:c.1350-34_1350-23delinsGTGCTCACCATC; homozygous</t>
  </si>
  <si>
    <t xml:space="preserve">P099</t>
  </si>
  <si>
    <t xml:space="preserve">P100</t>
  </si>
  <si>
    <t xml:space="preserve">Bilateral pleural effusion; ascites</t>
  </si>
  <si>
    <t xml:space="preserve">47,XX/XY,+21; arr[GRCh37] 21q11.2q22.3(13,634,137–46,677,460)x3</t>
  </si>
  <si>
    <t xml:space="preserve">P101</t>
  </si>
  <si>
    <t xml:space="preserve">Echogenic intracardiac focus; echogenic bowel</t>
  </si>
  <si>
    <t xml:space="preserve">CFTR exon 23 heterozygous duplication (de novo)</t>
  </si>
  <si>
    <t xml:space="preserve">P102</t>
  </si>
  <si>
    <t xml:space="preserve">Clenched hands; corpus callosum agenesis</t>
  </si>
  <si>
    <t xml:space="preserve">P103</t>
  </si>
  <si>
    <t xml:space="preserve">high-risk NIPT (trisomy 21); fetal ultrasound anomaly</t>
  </si>
  <si>
    <t xml:space="preserve">Absent nasal bone</t>
  </si>
  <si>
    <t xml:space="preserve">47,XX/XY,+21[26] / 46,XX/XY[4] (mosaic ~87%)</t>
  </si>
  <si>
    <t xml:space="preserve">P104</t>
  </si>
  <si>
    <t xml:space="preserve">P105</t>
  </si>
  <si>
    <t xml:space="preserve">P106</t>
  </si>
  <si>
    <t xml:space="preserve">P107</t>
  </si>
  <si>
    <t xml:space="preserve">P108</t>
  </si>
  <si>
    <t xml:space="preserve">P109</t>
  </si>
  <si>
    <t xml:space="preserve">P110</t>
  </si>
  <si>
    <t xml:space="preserve">Prominent jugular lymphatic sacs</t>
  </si>
  <si>
    <t xml:space="preserve">P111</t>
  </si>
  <si>
    <t xml:space="preserve">Dextrocardia</t>
  </si>
  <si>
    <t xml:space="preserve">P112</t>
  </si>
  <si>
    <t xml:space="preserve">high-risk NIPT (trisomies 7 and 11)</t>
  </si>
  <si>
    <t xml:space="preserve">Trisomies 7 and 11</t>
  </si>
  <si>
    <t xml:space="preserve">P113</t>
  </si>
  <si>
    <t xml:space="preserve">P114</t>
  </si>
  <si>
    <t xml:space="preserve">Pyelectasis; echogenic intracardiac focus; nasal bone hypoplasia</t>
  </si>
  <si>
    <t xml:space="preserve">P115</t>
  </si>
  <si>
    <t xml:space="preserve">P116</t>
  </si>
  <si>
    <t xml:space="preserve">high-risk NIPT (2p24.3-p23.3 deletion)</t>
  </si>
  <si>
    <t xml:space="preserve">2p24.3-p23.3 deletion</t>
  </si>
  <si>
    <t xml:space="preserve">P117</t>
  </si>
  <si>
    <t xml:space="preserve">Absent distal part of the left great toe; hypoplastic 2nd, 3rd and 4th fingers</t>
  </si>
  <si>
    <t xml:space="preserve">P118</t>
  </si>
  <si>
    <t xml:space="preserve">high-risk NIPT (trisomy 18); fetal ultrasound anomaly</t>
  </si>
  <si>
    <t xml:space="preserve">Choroid plexus cyst; strawberry-shaped skull; nasal bone hypoplasia; clenched hand</t>
  </si>
  <si>
    <t xml:space="preserve">arr[GRCh37] 18p11.32q23(136,226–78,014,123)x3</t>
  </si>
  <si>
    <t xml:space="preserve">P119</t>
  </si>
  <si>
    <t xml:space="preserve">Echogenic focus in the ventricles; muscular ventricular septal defect; duodenal atresia</t>
  </si>
  <si>
    <t xml:space="preserve">P120</t>
  </si>
  <si>
    <t xml:space="preserve">Detection_method</t>
  </si>
  <si>
    <t xml:space="preserve">Gene_or_locus</t>
  </si>
  <si>
    <t xml:space="preserve">Variant_ISCN_or_HGVS</t>
  </si>
  <si>
    <t xml:space="preserve">Inheritance</t>
  </si>
  <si>
    <t xml:space="preserve">Classification</t>
  </si>
  <si>
    <t xml:space="preserve">Classification_note</t>
  </si>
  <si>
    <t xml:space="preserve">CMA + Karyotype</t>
  </si>
  <si>
    <t xml:space="preserve">1q41q44; 6q27</t>
  </si>
  <si>
    <t xml:space="preserve">De novo</t>
  </si>
  <si>
    <t xml:space="preserve">Pathogenic (CNV)</t>
  </si>
  <si>
    <t xml:space="preserve">STS / Xp22.31</t>
  </si>
  <si>
    <t xml:space="preserve">Pathogenic</t>
  </si>
  <si>
    <t xml:space="preserve">Recurrent Xp22.31 deletion encompassing STS; associated with X-linked ichthyosis. Reported as a copy number variant, not as a sex chromosome aneuploidy.</t>
  </si>
  <si>
    <t xml:space="preserve">X chromosome</t>
  </si>
  <si>
    <t xml:space="preserve">Pathogenic (Triple X)</t>
  </si>
  <si>
    <t xml:space="preserve">Whole-chromosome gain; the only sex chromosome aneuploidy in the cohort.</t>
  </si>
  <si>
    <t xml:space="preserve">Xp22.2</t>
  </si>
  <si>
    <t xml:space="preserve">VUS</t>
  </si>
  <si>
    <t xml:space="preserve">Distal breakpoint falls within MID1. ClinGen dosage curation for MID1: haploinsufficiency score 3 (X-linked Opitz G/BBB syndrome), triplosensitivity score 0, no focal duplications reported. A near-identical gain is recorded in ClinVar as of uncertain significance. Fetal phenotype not consistent with Opitz G/BBB syndrome.</t>
  </si>
  <si>
    <t xml:space="preserve">WES</t>
  </si>
  <si>
    <t xml:space="preserve">TCOF1</t>
  </si>
  <si>
    <t xml:space="preserve">Maternal</t>
  </si>
  <si>
    <t xml:space="preserve">Pathogenic (Treacher Collins syndr.)</t>
  </si>
  <si>
    <t xml:space="preserve">QF-PCR + Karyotype + CMA</t>
  </si>
  <si>
    <t xml:space="preserve">Chr 21</t>
  </si>
  <si>
    <t xml:space="preserve">Pathogenic (Trisomy 21)</t>
  </si>
  <si>
    <t xml:space="preserve">Karyotype + CMA</t>
  </si>
  <si>
    <t xml:space="preserve">1q32.3q41</t>
  </si>
  <si>
    <t xml:space="preserve">Pathogenic (Mosaic Trisomy 21)</t>
  </si>
  <si>
    <t xml:space="preserve">16p11.2</t>
  </si>
  <si>
    <t xml:space="preserve">De novo (CNV); Maternal (transl.)</t>
  </si>
  <si>
    <t xml:space="preserve">Pathogenic (16p11.2 microdeletion syndr.)</t>
  </si>
  <si>
    <t xml:space="preserve">PSAT1</t>
  </si>
  <si>
    <t xml:space="preserve">Bi-parental (compound het.)</t>
  </si>
  <si>
    <t xml:space="preserve">Pathogenic (PSAT deficiency)</t>
  </si>
  <si>
    <t xml:space="preserve">SLC34A1</t>
  </si>
  <si>
    <t xml:space="preserve">Not classified</t>
  </si>
  <si>
    <t xml:space="preserve">Carrier (heterozygous)</t>
  </si>
  <si>
    <t xml:space="preserve">CFTR; PTPN11</t>
  </si>
  <si>
    <t xml:space="preserve">Not segregated</t>
  </si>
  <si>
    <t xml:space="preserve">VUS (both)</t>
  </si>
  <si>
    <t xml:space="preserve">PIEZO2; MVK</t>
  </si>
  <si>
    <t xml:space="preserve">Paternal / not segregated</t>
  </si>
  <si>
    <t xml:space="preserve">VUS (PIEZO2); Pathogenic (MVK het.)</t>
  </si>
  <si>
    <t xml:space="preserve">FOXP1</t>
  </si>
  <si>
    <t xml:space="preserve">Synonymous at protein level (p.Gln574=) with predicted splice disruption (SpliceAI 0.92) and confirmed de novo. Reported as uncertain in the absence of functional (cDNA or minigene) confirmation.</t>
  </si>
  <si>
    <t xml:space="preserve">Karyotype + FISH + CMA</t>
  </si>
  <si>
    <t xml:space="preserve">4p16.3p15.33 (Wolf-Hirschhorn)</t>
  </si>
  <si>
    <t xml:space="preserve">Pathogenic (Wolf-Hirschhorn syndr.)</t>
  </si>
  <si>
    <t xml:space="preserve">GUCY2D</t>
  </si>
  <si>
    <t xml:space="preserve">Likely Pathogenic (carrier; LCA1 AR)</t>
  </si>
  <si>
    <t xml:space="preserve">QF-PCR + CMA</t>
  </si>
  <si>
    <t xml:space="preserve">Chr 18 + X</t>
  </si>
  <si>
    <t xml:space="preserve">Pathogenic (T18 + complex X imbalance)</t>
  </si>
  <si>
    <t xml:space="preserve">Trisomy 18 with concurrent segmental X-chromosome imbalances; the X findings are copy number variants, not sex chromosome aneuploidy.</t>
  </si>
  <si>
    <t xml:space="preserve">SLC34A1; UNC13D</t>
  </si>
  <si>
    <t xml:space="preserve">Bi-parental</t>
  </si>
  <si>
    <t xml:space="preserve">Pathogenic (UNC13D hom. → FHL3)</t>
  </si>
  <si>
    <t xml:space="preserve">CMA + WES</t>
  </si>
  <si>
    <t xml:space="preserve">17p13.3 (Miller-Dieker); SCN5A</t>
  </si>
  <si>
    <t xml:space="preserve">De novo (CNV); Paternal (SCN5A)</t>
  </si>
  <si>
    <t xml:space="preserve">Pathogenic (Miller-Dieker); VUS (SCN5A)</t>
  </si>
  <si>
    <t xml:space="preserve">QF-PCR + Karyotype</t>
  </si>
  <si>
    <t xml:space="preserve">Chr 18</t>
  </si>
  <si>
    <t xml:space="preserve">Pathogenic (Trisomy 18)</t>
  </si>
  <si>
    <t xml:space="preserve">SRPK3</t>
  </si>
  <si>
    <t xml:space="preserve">Bi-parental (homozygous)</t>
  </si>
  <si>
    <t xml:space="preserve">11p15.2</t>
  </si>
  <si>
    <t xml:space="preserve">Likely pathogenic (CNV)</t>
  </si>
  <si>
    <t xml:space="preserve">548 kb de novo loss with no established dosage-sensitive gene; issued as likely pathogenic and included in the disease-causing group, but the classification is the least secure in this cohort.</t>
  </si>
  <si>
    <t xml:space="preserve">TP63</t>
  </si>
  <si>
    <t xml:space="preserve">WES / MLPA</t>
  </si>
  <si>
    <t xml:space="preserve">CFTR</t>
  </si>
  <si>
    <t xml:space="preserve">Likely pathogenic</t>
  </si>
  <si>
    <t xml:space="preserve">Large intragenic duplication detected by MLPA; reported as a heterozygous carrier finding in an autosomal recessive gene.</t>
  </si>
  <si>
    <t xml:space="preserve">Not specified</t>
  </si>
  <si>
    <t xml:space="preserve">NIPT_reported_finding</t>
  </si>
  <si>
    <t xml:space="preserve">NIPT_target_category</t>
  </si>
  <si>
    <t xml:space="preserve">Amniocentesis_result</t>
  </si>
  <si>
    <t xml:space="preserve">Confirmation</t>
  </si>
  <si>
    <t xml:space="preserve">Common autosomal trisomy (21 or 18)</t>
  </si>
  <si>
    <t xml:space="preserve">Confirmed: Trisomy 21</t>
  </si>
  <si>
    <t xml:space="preserve">Rare autosomal trisomy</t>
  </si>
  <si>
    <t xml:space="preserve">Not confirmed (no corresponding abnormality on invasive testing)</t>
  </si>
  <si>
    <t xml:space="preserve">Sex chromosome aneuploidy</t>
  </si>
  <si>
    <t xml:space="preserve">Copy number variant</t>
  </si>
  <si>
    <t xml:space="preserve">Confirmed: 4p microdeletion</t>
  </si>
  <si>
    <t xml:space="preserve">Confirmed: Trisomy 18</t>
  </si>
  <si>
    <t xml:space="preserve">Variable</t>
  </si>
  <si>
    <t xml:space="preserve">Value</t>
  </si>
  <si>
    <t xml:space="preserve">% of cohort (n = 120)</t>
  </si>
  <si>
    <t xml:space="preserve">Note</t>
  </si>
  <si>
    <t xml:space="preserve">Maternal and procedural characteristics</t>
  </si>
  <si>
    <t xml:space="preserve">Pregnancies analysed, n</t>
  </si>
  <si>
    <t xml:space="preserve">All consecutive amniocenteses, no exclusions</t>
  </si>
  <si>
    <t xml:space="preserve">Maternal age, mean (years)</t>
  </si>
  <si>
    <t xml:space="preserve">Maternal age, SD (years)</t>
  </si>
  <si>
    <t xml:space="preserve">Maternal age, median (years)</t>
  </si>
  <si>
    <t xml:space="preserve">Maternal age, minimum (years)</t>
  </si>
  <si>
    <t xml:space="preserve">Maternal age, maximum (years)</t>
  </si>
  <si>
    <t xml:space="preserve">Advanced maternal age (&gt;=35 years), n</t>
  </si>
  <si>
    <t xml:space="preserve">Gestational age at amniocentesis, mean (weeks)</t>
  </si>
  <si>
    <t xml:space="preserve">Gestational age, SD (weeks)</t>
  </si>
  <si>
    <t xml:space="preserve">Gestational age, median (weeks)</t>
  </si>
  <si>
    <t xml:space="preserve">Gestational age, minimum (weeks)</t>
  </si>
  <si>
    <t xml:space="preserve">Gestational age, maximum (weeks)</t>
  </si>
  <si>
    <t xml:space="preserve">Procedures at 13–20 weeks, n</t>
  </si>
  <si>
    <t xml:space="preserve">Procedures beyond 20 weeks, n</t>
  </si>
  <si>
    <t xml:space="preserve">Tests actually performed</t>
  </si>
  <si>
    <t xml:space="preserve">QF-PCR, n</t>
  </si>
  <si>
    <t xml:space="preserve">G-banded chromosome analysis, n</t>
  </si>
  <si>
    <t xml:space="preserve">Chromosomal microarray analysis, n</t>
  </si>
  <si>
    <t xml:space="preserve">Exome sequencing, n</t>
  </si>
  <si>
    <t xml:space="preserve">Targeted sequencing or MLPA, n</t>
  </si>
  <si>
    <t xml:space="preserve">QF-PCR + chromosome analysis + CMA, all three, n</t>
  </si>
  <si>
    <t xml:space="preserve">Indications (manuscript Table 1)</t>
  </si>
  <si>
    <t xml:space="preserve">fUSG anomaly (sole indication), n</t>
  </si>
  <si>
    <t xml:space="preserve">Biochemical screening risk, n</t>
  </si>
  <si>
    <t xml:space="preserve">High-risk NIPT, n</t>
  </si>
  <si>
    <t xml:space="preserve">fUSG anomaly + additional indication, n</t>
  </si>
  <si>
    <t xml:space="preserve">Other, n</t>
  </si>
  <si>
    <t xml:space="preserve">Previously affected child, n</t>
  </si>
  <si>
    <t xml:space="preserve">Fetal infection, n</t>
  </si>
  <si>
    <t xml:space="preserve">Ultrasound at referral</t>
  </si>
  <si>
    <t xml:space="preserve">Abnormal ultrasound, n</t>
  </si>
  <si>
    <t xml:space="preserve">Normal ultrasound, n</t>
  </si>
  <si>
    <t xml:space="preserve">Diagnostic categories (manuscript Table 2)</t>
  </si>
  <si>
    <t xml:space="preserve">Normal, n</t>
  </si>
  <si>
    <t xml:space="preserve">Trisomy 21, n</t>
  </si>
  <si>
    <t xml:space="preserve">Pathogenic CNV or microdeletion, n</t>
  </si>
  <si>
    <t xml:space="preserve">Trisomy 18, n</t>
  </si>
  <si>
    <t xml:space="preserve">Single gene disease, n</t>
  </si>
  <si>
    <t xml:space="preserve">Trisomy 18 with segmental X-chromosome imbalance, n</t>
  </si>
  <si>
    <t xml:space="preserve">Sex chromosome aneuploidy (47,XXX), n</t>
  </si>
  <si>
    <t xml:space="preserve">Heterozygous P/LP variant in autosomal recessive gene, n</t>
  </si>
  <si>
    <t xml:space="preserve">Variant of uncertain significance, n</t>
  </si>
  <si>
    <t xml:space="preserve">Disease-causing findings, subtotal n</t>
  </si>
  <si>
    <t xml:space="preserve">Incidental carrier findings, subtotal n</t>
  </si>
  <si>
    <t xml:space="preserve">Total abnormal findings, n</t>
  </si>
  <si>
    <t xml:space="preserve">High-risk NIPT referrals (manuscript Table 6)</t>
  </si>
  <si>
    <t xml:space="preserve">Referred after high-risk NIPT, n</t>
  </si>
  <si>
    <t xml:space="preserve">  Trisomy 21: referred / confirmed</t>
  </si>
  <si>
    <t xml:space="preserve">  Trisomy 18: referred / confirmed</t>
  </si>
  <si>
    <t xml:space="preserve">  47,XXY: referred / confirmed</t>
  </si>
  <si>
    <t xml:space="preserve">  Trisomy 15: referred / confirmed</t>
  </si>
  <si>
    <t xml:space="preserve">  Trisomies 7 and 11: referred / confirmed</t>
  </si>
  <si>
    <t xml:space="preserve">  4p microdeletion: referred / confirmed</t>
  </si>
  <si>
    <t xml:space="preserve">  18q22 duplication: referred / confirmed</t>
  </si>
  <si>
    <t xml:space="preserve">  Xq21.32-q23.3 deletion: referred / confirmed</t>
  </si>
  <si>
    <t xml:space="preserve">  2p24.3-p23.3 deletion: referred / confirmed</t>
  </si>
  <si>
    <t xml:space="preserve">Confirmed overall, n</t>
  </si>
  <si>
    <t xml:space="preserve">Denominator 14 referrals</t>
  </si>
  <si>
    <t xml:space="preserve">Not confirmed overall, n</t>
  </si>
  <si>
    <t xml:space="preserve">Pregnancy outcomes (manuscript Table 7)</t>
  </si>
  <si>
    <t xml:space="preserve">Outcome ascertained, n</t>
  </si>
  <si>
    <t xml:space="preserve">Live birth, n</t>
  </si>
  <si>
    <t xml:space="preserve">Termination of pregnancy, n</t>
  </si>
  <si>
    <t xml:space="preserve">Lost to follow-up, n</t>
  </si>
  <si>
    <t xml:space="preserve">Terminations in pregnancies with a normal genetic result, n</t>
  </si>
  <si>
    <t xml:space="preserve">Denominator: 19 terminations</t>
  </si>
  <si>
    <t xml:space="preserve">Live births in pregnancies with a normal genetic result, n</t>
  </si>
  <si>
    <t xml:space="preserve">Denominator: 18 normal pregnancies with ascertained outcome</t>
  </si>
  <si>
    <t xml:space="preserve">Type</t>
  </si>
  <si>
    <t xml:space="preserve">Permitted values / range</t>
  </si>
  <si>
    <t xml:space="preserve">Description</t>
  </si>
  <si>
    <t xml:space="preserve">string</t>
  </si>
  <si>
    <t xml:space="preserve">P001–P120</t>
  </si>
  <si>
    <t xml:space="preserve">Sequential pseudo-identifier assigned for this de-identified release. Does not preserve chronological or registration order. The key linking pseudo-identifier to patient record is held only by the corresponding author and is not shared.</t>
  </si>
  <si>
    <t xml:space="preserve">integer</t>
  </si>
  <si>
    <t xml:space="preserve">19–45</t>
  </si>
  <si>
    <t xml:space="preserve">Maternal age in completed years at the time of amniocentesis, derived from the source record; raw dates of birth and admission are not retained in this file.</t>
  </si>
  <si>
    <t xml:space="preserve">categorical</t>
  </si>
  <si>
    <t xml:space="preserve">&lt;35 ; &gt;=35 (AMA)</t>
  </si>
  <si>
    <t xml:space="preserve">Dichotomised maternal age, cut-off 35 years (advanced maternal age).</t>
  </si>
  <si>
    <t xml:space="preserve">13–26</t>
  </si>
  <si>
    <t xml:space="preserve">Completed gestational weeks at the time of the procedure, rounded down; established from last menstrual period and first-trimester crown-rump length.</t>
  </si>
  <si>
    <t xml:space="preserve">fUSG anomaly (sole indication); Biochemical screening risk; High-risk NIPT; fUSG anomaly + additional indication; Advanced maternal age (&gt;=35 years); Previously affected child; Fetal infection; Other</t>
  </si>
  <si>
    <t xml:space="preserve">Mutually exclusive referral category used in Table 1. Assignment rule where more than one indication was recorded: a high-risk NIPT result takes precedence over every other indication; an ultrasound anomaly combined with any other indication is assigned to "fUSG anomaly + additional indication"; the remaining single-indication referrals are assigned to their own category.</t>
  </si>
  <si>
    <t xml:space="preserve">free text (English)</t>
  </si>
  <si>
    <t xml:space="preserve">—</t>
  </si>
  <si>
    <t xml:space="preserve">All indications recorded at referral, in English, separated by semicolons. Where more than one is listed, Indication_group gives the single category used in the analysis.</t>
  </si>
  <si>
    <t xml:space="preserve">Yes ; No</t>
  </si>
  <si>
    <t xml:space="preserve">Whether any fetal ultrasound abnormality was documented at referral (Yes, n = 83; No, n = 37).</t>
  </si>
  <si>
    <t xml:space="preserve">"Normal" or a standardised descriptor</t>
  </si>
  <si>
    <t xml:space="preserve">Fetal ultrasound findings recorded by the referring perinatologist, given as standardised English descriptors rather than verbatim clinical narrative, to limit the risk of re-identification. The organ-system grouping used in Table 5 of the manuscript is not reproduced in this file; multi-system cases contribute to more than one organ-system category in that table.</t>
  </si>
  <si>
    <t xml:space="preserve">Quantitative fluorescent PCR performed on the amniotic fluid sample.</t>
  </si>
  <si>
    <t xml:space="preserve">G-banded chromosome analysis performed on cultured amniocytes.</t>
  </si>
  <si>
    <t xml:space="preserve">Chromosomal microarray analysis performed on uncultured amniotic fluid DNA.</t>
  </si>
  <si>
    <t xml:space="preserve">Exome sequencing performed (singleton or trio).</t>
  </si>
  <si>
    <t xml:space="preserve">Targeted single-gene sequencing or multiplex ligation-dependent probe amplification performed.</t>
  </si>
  <si>
    <t xml:space="preserve">free text</t>
  </si>
  <si>
    <t xml:space="preserve">"Normal" or ISCN 2020 / HGVS description</t>
  </si>
  <si>
    <t xml:space="preserve">Result issued by the medical genetics laboratory. Cytogenetic and copy number findings in ISCN 2020 nomenclature with the reference genome build stated; sequence variants in HGVS nomenclature with the transcript identifier. Full variant-level detail is given in Table S2.</t>
  </si>
  <si>
    <t xml:space="preserve">Normal; Trisomy 21; Trisomy 18; Trisomy 18 with segmental X-chromosome imbalance; Sex chromosome aneuploidy (47,XXX); Pathogenic CNV or microdeletion; Single gene disease; Heterozygous P/LP variant in autosomal recessive gene; Variant of uncertain significance</t>
  </si>
  <si>
    <t xml:space="preserve">Diagnostic category as reported in Table 2 of the manuscript. One category per pregnancy; where more than one finding was present the case is assigned to the most clinically significant one and every finding is listed in Table S2. Segmental imbalances of the X chromosome are classified as copy number variants; only whole-chromosome abnormalities are reported as sex chromosome aneuploidies.</t>
  </si>
  <si>
    <t xml:space="preserve">Normal; Disease-causing: autosomal aneuploidy; Disease-causing: sex chromosome aneuploidy; Disease-causing: pathogenic CNV; Disease-causing: single gene disease; Incidental carrier finding: heterozygous P/LP in AR gene; Incidental carrier finding: VUS</t>
  </si>
  <si>
    <t xml:space="preserve">Prespecified dichotomy between findings expected to cause disease in the fetus and incidental carrier findings, the latter comprising heterozygous pathogenic or likely pathogenic variants in autosomal recessive genes and variants of uncertain significance. Disease-causing, n = 27; incidental carrier findings, n = 9.</t>
  </si>
  <si>
    <t xml:space="preserve">Trisomy 21; Trisomy 18; 47,XXY; Trisomy 15; Trisomies 7 and 11; 4p microdeletion; 18q22 duplication; Xq21.32-q23.3 deletion; 2p24.3-p23.3 deletion; blank</t>
  </si>
  <si>
    <t xml:space="preserve">Abnormality reported by the referring non-invasive prenatal test. Blank where the pregnancy was not referred after a high-risk NIPT result. NIPT was performed at external commercial laboratories before referral.</t>
  </si>
  <si>
    <t xml:space="preserve">Confirmed ; Not confirmed ; blank</t>
  </si>
  <si>
    <t xml:space="preserve">Whether the abnormality reported by NIPT was confirmed on invasive testing. Because these referrals arose from routine clinical practice rather than from a defined screening denominator, these values describe confirmation rates within this referral stream and not assay performance.</t>
  </si>
  <si>
    <t xml:space="preserve">Live birth ; Termination ; Lost to follow-up</t>
  </si>
  <si>
    <t xml:space="preserve">Outcome retrieved from the institutional electronic medical record. Pregnancies without a documented delivery or termination in that record are classified as lost to follow-up; deliveries frequently take place at other institutions, so outcome analysis is exploratory throughout.</t>
  </si>
</sst>
</file>

<file path=xl/styles.xml><?xml version="1.0" encoding="utf-8"?>
<styleSheet xmlns="http://schemas.openxmlformats.org/spreadsheetml/2006/main">
  <numFmts count="3">
    <numFmt numFmtId="164" formatCode="General"/>
    <numFmt numFmtId="165" formatCode="0.0"/>
    <numFmt numFmtId="166" formatCode="0.00"/>
  </numFmts>
  <fonts count="7">
    <font>
      <sz val="11"/>
      <color theme="1"/>
      <name val="Calibri"/>
      <family val="2"/>
      <charset val="1"/>
    </font>
    <font>
      <sz val="10"/>
      <name val="Arial"/>
      <family val="0"/>
    </font>
    <font>
      <sz val="10"/>
      <name val="Arial"/>
      <family val="0"/>
    </font>
    <font>
      <sz val="10"/>
      <name val="Arial"/>
      <family val="0"/>
    </font>
    <font>
      <b val="true"/>
      <sz val="13"/>
      <name val="Times New Roman"/>
      <family val="0"/>
      <charset val="1"/>
    </font>
    <font>
      <b val="true"/>
      <sz val="11"/>
      <name val="Times New Roman"/>
      <family val="0"/>
      <charset val="1"/>
    </font>
    <font>
      <sz val="11"/>
      <name val="Times New Roman"/>
      <family val="0"/>
      <charset val="1"/>
    </font>
  </fonts>
  <fills count="4">
    <fill>
      <patternFill patternType="none"/>
    </fill>
    <fill>
      <patternFill patternType="gray125"/>
    </fill>
    <fill>
      <patternFill patternType="solid">
        <fgColor rgb="FFD9D9D9"/>
        <bgColor rgb="FFF2F2F2"/>
      </patternFill>
    </fill>
    <fill>
      <patternFill patternType="solid">
        <fgColor rgb="FFF2F2F2"/>
        <bgColor rgb="FFFFFFCC"/>
      </patternFill>
    </fill>
  </fills>
  <borders count="2">
    <border diagonalUp="false" diagonalDown="false">
      <left/>
      <right/>
      <top/>
      <bottom/>
      <diagonal/>
    </border>
    <border diagonalUp="false" diagonalDown="false">
      <left/>
      <right/>
      <top/>
      <bottom style="thin">
        <color rgb="FF99999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5" fillId="3"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5" fontId="0" fillId="3"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05"/>
  </cols>
  <sheetData>
    <row r="1" customFormat="false" ht="15.75" hidden="false" customHeight="true" outlineLevel="0" collapsed="false">
      <c r="A1" s="2" t="s">
        <v>0</v>
      </c>
    </row>
    <row r="3" customFormat="false" ht="15" hidden="false" customHeight="true" outlineLevel="0" collapsed="false">
      <c r="A3" s="3" t="s">
        <v>1</v>
      </c>
    </row>
    <row r="4" customFormat="false" ht="24.75" hidden="false" customHeight="true" outlineLevel="0" collapsed="false">
      <c r="A4" s="4" t="s">
        <v>2</v>
      </c>
      <c r="B4" s="5" t="s">
        <v>3</v>
      </c>
    </row>
    <row r="5" customFormat="false" ht="15" hidden="false" customHeight="true" outlineLevel="0" collapsed="false">
      <c r="A5" s="4" t="s">
        <v>4</v>
      </c>
      <c r="B5" s="5" t="s">
        <v>5</v>
      </c>
    </row>
    <row r="6" customFormat="false" ht="24.75" hidden="false" customHeight="true" outlineLevel="0" collapsed="false">
      <c r="A6" s="4" t="s">
        <v>6</v>
      </c>
      <c r="B6" s="5" t="s">
        <v>7</v>
      </c>
    </row>
    <row r="7" customFormat="false" ht="15" hidden="false" customHeight="true" outlineLevel="0" collapsed="false">
      <c r="A7" s="4" t="s">
        <v>8</v>
      </c>
      <c r="B7" s="5" t="s">
        <v>9</v>
      </c>
    </row>
    <row r="9" customFormat="false" ht="15" hidden="false" customHeight="true" outlineLevel="0" collapsed="false">
      <c r="A9" s="3" t="s">
        <v>10</v>
      </c>
    </row>
    <row r="10" customFormat="false" ht="15" hidden="false" customHeight="true" outlineLevel="0" collapsed="false">
      <c r="A10" s="4" t="s">
        <v>11</v>
      </c>
      <c r="B10" s="5" t="s">
        <v>12</v>
      </c>
    </row>
    <row r="11" customFormat="false" ht="15" hidden="false" customHeight="true" outlineLevel="0" collapsed="false">
      <c r="A11" s="4" t="s">
        <v>13</v>
      </c>
      <c r="B11" s="5" t="s">
        <v>14</v>
      </c>
    </row>
    <row r="12" customFormat="false" ht="15" hidden="false" customHeight="true" outlineLevel="0" collapsed="false">
      <c r="A12" s="4" t="s">
        <v>15</v>
      </c>
      <c r="B12" s="5" t="s">
        <v>16</v>
      </c>
    </row>
    <row r="13" customFormat="false" ht="15" hidden="false" customHeight="true" outlineLevel="0" collapsed="false">
      <c r="A13" s="4" t="s">
        <v>17</v>
      </c>
      <c r="B13" s="5" t="s">
        <v>18</v>
      </c>
    </row>
    <row r="15" customFormat="false" ht="15" hidden="false" customHeight="true" outlineLevel="0" collapsed="false">
      <c r="A15" s="3" t="s">
        <v>19</v>
      </c>
    </row>
    <row r="16" customFormat="false" ht="15" hidden="false" customHeight="true" outlineLevel="0" collapsed="false">
      <c r="A16" s="4" t="s">
        <v>20</v>
      </c>
      <c r="B16" s="5" t="s">
        <v>21</v>
      </c>
    </row>
    <row r="17" customFormat="false" ht="15" hidden="false" customHeight="true" outlineLevel="0" collapsed="false">
      <c r="A17" s="4" t="s">
        <v>22</v>
      </c>
      <c r="B17" s="5" t="s">
        <v>23</v>
      </c>
    </row>
    <row r="18" customFormat="false" ht="36.75" hidden="false" customHeight="true" outlineLevel="0" collapsed="false">
      <c r="A18" s="4" t="s">
        <v>24</v>
      </c>
      <c r="B18" s="5" t="s">
        <v>25</v>
      </c>
    </row>
    <row r="19" customFormat="false" ht="24.75" hidden="false" customHeight="true" outlineLevel="0" collapsed="false">
      <c r="A19" s="4" t="s">
        <v>26</v>
      </c>
      <c r="B19" s="5" t="s">
        <v>27</v>
      </c>
    </row>
    <row r="20" customFormat="false" ht="15" hidden="false" customHeight="true" outlineLevel="0" collapsed="false">
      <c r="A20" s="4" t="s">
        <v>28</v>
      </c>
      <c r="B20" s="5" t="s">
        <v>29</v>
      </c>
    </row>
    <row r="21" customFormat="false" ht="24.75" hidden="false" customHeight="true" outlineLevel="0" collapsed="false">
      <c r="A21" s="4" t="s">
        <v>30</v>
      </c>
      <c r="B21" s="5" t="s">
        <v>31</v>
      </c>
    </row>
    <row r="22" customFormat="false" ht="60.75" hidden="false" customHeight="true" outlineLevel="0" collapsed="false">
      <c r="A22" s="4" t="s">
        <v>32</v>
      </c>
      <c r="B22" s="5" t="s">
        <v>33</v>
      </c>
    </row>
    <row r="24" customFormat="false" ht="15" hidden="false" customHeight="true" outlineLevel="0" collapsed="false">
      <c r="A24" s="3" t="s">
        <v>34</v>
      </c>
    </row>
    <row r="25" customFormat="false" ht="24.75" hidden="false" customHeight="true" outlineLevel="0" collapsed="false">
      <c r="A25" s="4" t="s">
        <v>35</v>
      </c>
      <c r="B25" s="5" t="s">
        <v>36</v>
      </c>
    </row>
    <row r="26" customFormat="false" ht="48.75" hidden="false" customHeight="true" outlineLevel="0" collapsed="false">
      <c r="A26" s="4" t="s">
        <v>37</v>
      </c>
      <c r="B26" s="5" t="s">
        <v>38</v>
      </c>
    </row>
    <row r="27" customFormat="false" ht="15" hidden="false" customHeight="true" outlineLevel="0" collapsed="false">
      <c r="A27" s="4" t="s">
        <v>39</v>
      </c>
      <c r="B27" s="5" t="s">
        <v>40</v>
      </c>
    </row>
    <row r="29" customFormat="false" ht="15" hidden="false" customHeight="true" outlineLevel="0" collapsed="false">
      <c r="A29" s="3" t="s">
        <v>41</v>
      </c>
    </row>
    <row r="30" customFormat="false" ht="24.75" hidden="false" customHeight="true" outlineLevel="0" collapsed="false">
      <c r="A30" s="4" t="s">
        <v>42</v>
      </c>
      <c r="B30" s="5" t="s">
        <v>43</v>
      </c>
    </row>
    <row r="31" customFormat="false" ht="36.75" hidden="false" customHeight="true" outlineLevel="0" collapsed="false">
      <c r="A31" s="4" t="s">
        <v>44</v>
      </c>
      <c r="B31" s="5" t="s">
        <v>45</v>
      </c>
    </row>
    <row r="32" customFormat="false" ht="24.75" hidden="false" customHeight="true" outlineLevel="0" collapsed="false">
      <c r="A32" s="4" t="s">
        <v>46</v>
      </c>
      <c r="B32" s="5" t="s">
        <v>47</v>
      </c>
    </row>
    <row r="33" customFormat="false" ht="24.75" hidden="false" customHeight="true" outlineLevel="0" collapsed="false">
      <c r="A33" s="4" t="s">
        <v>48</v>
      </c>
      <c r="B33" s="5" t="s">
        <v>49</v>
      </c>
    </row>
    <row r="34" customFormat="false" ht="24.75" hidden="false" customHeight="true" outlineLevel="0" collapsed="false">
      <c r="A34" s="4" t="s">
        <v>50</v>
      </c>
      <c r="B34" s="5" t="s">
        <v>51</v>
      </c>
    </row>
    <row r="36" customFormat="false" ht="15" hidden="false" customHeight="true" outlineLevel="0" collapsed="false">
      <c r="A36" s="4" t="s">
        <v>52</v>
      </c>
      <c r="B36" s="5" t="s">
        <v>53</v>
      </c>
    </row>
    <row r="37"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11"/>
    <col collapsed="false" customWidth="true" hidden="false" outlineLevel="0" max="4" min="3" style="1" width="12"/>
    <col collapsed="false" customWidth="true" hidden="false" outlineLevel="0" max="5" min="5" style="1" width="25"/>
    <col collapsed="false" customWidth="true" hidden="false" outlineLevel="0" max="6" min="6" style="1" width="34"/>
    <col collapsed="false" customWidth="true" hidden="false" outlineLevel="0" max="7" min="7" style="1" width="11"/>
    <col collapsed="false" customWidth="true" hidden="false" outlineLevel="0" max="8" min="8" style="1" width="52"/>
    <col collapsed="false" customWidth="true" hidden="false" outlineLevel="0" max="9" min="9" style="1" width="8"/>
    <col collapsed="false" customWidth="true" hidden="false" outlineLevel="0" max="10" min="10" style="1" width="10"/>
    <col collapsed="false" customWidth="true" hidden="false" outlineLevel="0" max="11" min="11" style="1" width="7"/>
    <col collapsed="false" customWidth="true" hidden="false" outlineLevel="0" max="12" min="12" style="1" width="12"/>
    <col collapsed="false" customWidth="true" hidden="false" outlineLevel="0" max="13" min="13" style="1" width="14"/>
    <col collapsed="false" customWidth="true" hidden="false" outlineLevel="0" max="14" min="14" style="1" width="52"/>
    <col collapsed="false" customWidth="true" hidden="false" outlineLevel="0" max="15" min="15" style="1" width="32"/>
    <col collapsed="false" customWidth="true" hidden="false" outlineLevel="0" max="16" min="16" style="1" width="34"/>
    <col collapsed="false" customWidth="true" hidden="false" outlineLevel="0" max="18" min="17" style="1" width="14"/>
    <col collapsed="false" customWidth="true" hidden="false" outlineLevel="0" max="19" min="19" style="1" width="15"/>
  </cols>
  <sheetData>
    <row r="1" customFormat="false" ht="30" hidden="false" customHeight="true" outlineLevel="0" collapsed="false">
      <c r="A1" s="6" t="s">
        <v>54</v>
      </c>
      <c r="B1" s="6" t="s">
        <v>55</v>
      </c>
      <c r="C1" s="6" t="s">
        <v>56</v>
      </c>
      <c r="D1" s="6" t="s">
        <v>57</v>
      </c>
      <c r="E1" s="6" t="s">
        <v>58</v>
      </c>
      <c r="F1" s="6" t="s">
        <v>59</v>
      </c>
      <c r="G1" s="6" t="s">
        <v>60</v>
      </c>
      <c r="H1" s="6" t="s">
        <v>61</v>
      </c>
      <c r="I1" s="6" t="s">
        <v>62</v>
      </c>
      <c r="J1" s="6" t="s">
        <v>63</v>
      </c>
      <c r="K1" s="6" t="s">
        <v>24</v>
      </c>
      <c r="L1" s="6" t="s">
        <v>64</v>
      </c>
      <c r="M1" s="6" t="s">
        <v>65</v>
      </c>
      <c r="N1" s="6" t="s">
        <v>66</v>
      </c>
      <c r="O1" s="6" t="s">
        <v>67</v>
      </c>
      <c r="P1" s="6" t="s">
        <v>68</v>
      </c>
      <c r="Q1" s="6" t="s">
        <v>69</v>
      </c>
      <c r="R1" s="6" t="s">
        <v>70</v>
      </c>
      <c r="S1" s="6" t="s">
        <v>71</v>
      </c>
    </row>
    <row r="2" customFormat="false" ht="15" hidden="false" customHeight="true" outlineLevel="0" collapsed="false">
      <c r="A2" s="7" t="s">
        <v>72</v>
      </c>
      <c r="B2" s="7" t="n">
        <v>37</v>
      </c>
      <c r="C2" s="7" t="s">
        <v>73</v>
      </c>
      <c r="D2" s="7" t="n">
        <v>16</v>
      </c>
      <c r="E2" s="5" t="s">
        <v>74</v>
      </c>
      <c r="F2" s="5" t="s">
        <v>75</v>
      </c>
      <c r="G2" s="7" t="s">
        <v>76</v>
      </c>
      <c r="H2" s="5" t="s">
        <v>77</v>
      </c>
      <c r="I2" s="7" t="s">
        <v>78</v>
      </c>
      <c r="J2" s="7" t="s">
        <v>78</v>
      </c>
      <c r="K2" s="7" t="s">
        <v>78</v>
      </c>
      <c r="L2" s="7" t="s">
        <v>76</v>
      </c>
      <c r="M2" s="7" t="s">
        <v>76</v>
      </c>
      <c r="N2" s="5" t="s">
        <v>77</v>
      </c>
      <c r="O2" s="5" t="s">
        <v>77</v>
      </c>
      <c r="P2" s="5" t="s">
        <v>77</v>
      </c>
      <c r="Q2" s="7"/>
      <c r="R2" s="7"/>
      <c r="S2" s="7" t="s">
        <v>79</v>
      </c>
    </row>
    <row r="3" customFormat="false" ht="24.75" hidden="false" customHeight="true" outlineLevel="0" collapsed="false">
      <c r="A3" s="7" t="s">
        <v>80</v>
      </c>
      <c r="B3" s="7" t="n">
        <v>27</v>
      </c>
      <c r="C3" s="7" t="s">
        <v>81</v>
      </c>
      <c r="D3" s="7" t="n">
        <v>19</v>
      </c>
      <c r="E3" s="5" t="s">
        <v>82</v>
      </c>
      <c r="F3" s="5" t="s">
        <v>83</v>
      </c>
      <c r="G3" s="7" t="s">
        <v>78</v>
      </c>
      <c r="H3" s="5" t="s">
        <v>84</v>
      </c>
      <c r="I3" s="7" t="s">
        <v>78</v>
      </c>
      <c r="J3" s="7" t="s">
        <v>78</v>
      </c>
      <c r="K3" s="7" t="s">
        <v>78</v>
      </c>
      <c r="L3" s="7" t="s">
        <v>76</v>
      </c>
      <c r="M3" s="7" t="s">
        <v>76</v>
      </c>
      <c r="N3" s="5" t="s">
        <v>77</v>
      </c>
      <c r="O3" s="5" t="s">
        <v>77</v>
      </c>
      <c r="P3" s="5" t="s">
        <v>77</v>
      </c>
      <c r="Q3" s="7"/>
      <c r="R3" s="7"/>
      <c r="S3" s="7" t="s">
        <v>79</v>
      </c>
    </row>
    <row r="4" customFormat="false" ht="36.75" hidden="false" customHeight="true" outlineLevel="0" collapsed="false">
      <c r="A4" s="7" t="s">
        <v>85</v>
      </c>
      <c r="B4" s="7" t="n">
        <v>41</v>
      </c>
      <c r="C4" s="7" t="s">
        <v>73</v>
      </c>
      <c r="D4" s="7" t="n">
        <v>14</v>
      </c>
      <c r="E4" s="5" t="s">
        <v>86</v>
      </c>
      <c r="F4" s="5" t="s">
        <v>87</v>
      </c>
      <c r="G4" s="7" t="s">
        <v>78</v>
      </c>
      <c r="H4" s="5" t="s">
        <v>88</v>
      </c>
      <c r="I4" s="7" t="s">
        <v>78</v>
      </c>
      <c r="J4" s="7" t="s">
        <v>78</v>
      </c>
      <c r="K4" s="7" t="s">
        <v>78</v>
      </c>
      <c r="L4" s="7" t="s">
        <v>76</v>
      </c>
      <c r="M4" s="7" t="s">
        <v>76</v>
      </c>
      <c r="N4" s="5" t="s">
        <v>77</v>
      </c>
      <c r="O4" s="5" t="s">
        <v>77</v>
      </c>
      <c r="P4" s="5" t="s">
        <v>77</v>
      </c>
      <c r="Q4" s="7"/>
      <c r="R4" s="7"/>
      <c r="S4" s="7" t="s">
        <v>79</v>
      </c>
    </row>
    <row r="5" customFormat="false" ht="24.75" hidden="false" customHeight="true" outlineLevel="0" collapsed="false">
      <c r="A5" s="7" t="s">
        <v>89</v>
      </c>
      <c r="B5" s="7" t="n">
        <v>22</v>
      </c>
      <c r="C5" s="7" t="s">
        <v>81</v>
      </c>
      <c r="D5" s="7" t="n">
        <v>22</v>
      </c>
      <c r="E5" s="5" t="s">
        <v>82</v>
      </c>
      <c r="F5" s="5" t="s">
        <v>83</v>
      </c>
      <c r="G5" s="7" t="s">
        <v>78</v>
      </c>
      <c r="H5" s="5" t="s">
        <v>90</v>
      </c>
      <c r="I5" s="7" t="s">
        <v>78</v>
      </c>
      <c r="J5" s="7" t="s">
        <v>78</v>
      </c>
      <c r="K5" s="7" t="s">
        <v>76</v>
      </c>
      <c r="L5" s="7" t="s">
        <v>76</v>
      </c>
      <c r="M5" s="7" t="s">
        <v>76</v>
      </c>
      <c r="N5" s="5" t="s">
        <v>77</v>
      </c>
      <c r="O5" s="5" t="s">
        <v>77</v>
      </c>
      <c r="P5" s="5" t="s">
        <v>77</v>
      </c>
      <c r="Q5" s="7"/>
      <c r="R5" s="7"/>
      <c r="S5" s="7" t="s">
        <v>79</v>
      </c>
    </row>
    <row r="6" customFormat="false" ht="24.75" hidden="false" customHeight="true" outlineLevel="0" collapsed="false">
      <c r="A6" s="7" t="s">
        <v>91</v>
      </c>
      <c r="B6" s="7" t="n">
        <v>23</v>
      </c>
      <c r="C6" s="7" t="s">
        <v>81</v>
      </c>
      <c r="D6" s="7" t="n">
        <v>21</v>
      </c>
      <c r="E6" s="5" t="s">
        <v>92</v>
      </c>
      <c r="F6" s="5" t="s">
        <v>93</v>
      </c>
      <c r="G6" s="7" t="s">
        <v>76</v>
      </c>
      <c r="H6" s="5" t="s">
        <v>77</v>
      </c>
      <c r="I6" s="7" t="s">
        <v>78</v>
      </c>
      <c r="J6" s="7" t="s">
        <v>78</v>
      </c>
      <c r="K6" s="7" t="s">
        <v>78</v>
      </c>
      <c r="L6" s="7" t="s">
        <v>76</v>
      </c>
      <c r="M6" s="7" t="s">
        <v>76</v>
      </c>
      <c r="N6" s="5" t="s">
        <v>77</v>
      </c>
      <c r="O6" s="5" t="s">
        <v>77</v>
      </c>
      <c r="P6" s="5" t="s">
        <v>77</v>
      </c>
      <c r="Q6" s="7"/>
      <c r="R6" s="7"/>
      <c r="S6" s="7" t="s">
        <v>79</v>
      </c>
    </row>
    <row r="7" customFormat="false" ht="24.75" hidden="false" customHeight="true" outlineLevel="0" collapsed="false">
      <c r="A7" s="7" t="s">
        <v>94</v>
      </c>
      <c r="B7" s="7" t="n">
        <v>28</v>
      </c>
      <c r="C7" s="7" t="s">
        <v>81</v>
      </c>
      <c r="D7" s="7" t="n">
        <v>20</v>
      </c>
      <c r="E7" s="5" t="s">
        <v>82</v>
      </c>
      <c r="F7" s="5" t="s">
        <v>83</v>
      </c>
      <c r="G7" s="7" t="s">
        <v>78</v>
      </c>
      <c r="H7" s="5" t="s">
        <v>95</v>
      </c>
      <c r="I7" s="7" t="s">
        <v>78</v>
      </c>
      <c r="J7" s="7" t="s">
        <v>78</v>
      </c>
      <c r="K7" s="7" t="s">
        <v>78</v>
      </c>
      <c r="L7" s="7" t="s">
        <v>76</v>
      </c>
      <c r="M7" s="7" t="s">
        <v>76</v>
      </c>
      <c r="N7" s="5" t="s">
        <v>77</v>
      </c>
      <c r="O7" s="5" t="s">
        <v>77</v>
      </c>
      <c r="P7" s="5" t="s">
        <v>77</v>
      </c>
      <c r="Q7" s="7"/>
      <c r="R7" s="7"/>
      <c r="S7" s="7" t="s">
        <v>79</v>
      </c>
    </row>
    <row r="8" customFormat="false" ht="24.75" hidden="false" customHeight="true" outlineLevel="0" collapsed="false">
      <c r="A8" s="7" t="s">
        <v>96</v>
      </c>
      <c r="B8" s="7" t="n">
        <v>30</v>
      </c>
      <c r="C8" s="7" t="s">
        <v>81</v>
      </c>
      <c r="D8" s="7" t="n">
        <v>17</v>
      </c>
      <c r="E8" s="5" t="s">
        <v>82</v>
      </c>
      <c r="F8" s="5" t="s">
        <v>83</v>
      </c>
      <c r="G8" s="7" t="s">
        <v>78</v>
      </c>
      <c r="H8" s="5" t="s">
        <v>97</v>
      </c>
      <c r="I8" s="7" t="s">
        <v>78</v>
      </c>
      <c r="J8" s="7" t="s">
        <v>78</v>
      </c>
      <c r="K8" s="7" t="s">
        <v>78</v>
      </c>
      <c r="L8" s="7" t="s">
        <v>76</v>
      </c>
      <c r="M8" s="7" t="s">
        <v>76</v>
      </c>
      <c r="N8" s="5" t="s">
        <v>77</v>
      </c>
      <c r="O8" s="5" t="s">
        <v>77</v>
      </c>
      <c r="P8" s="5" t="s">
        <v>77</v>
      </c>
      <c r="Q8" s="7"/>
      <c r="R8" s="7"/>
      <c r="S8" s="7" t="s">
        <v>79</v>
      </c>
    </row>
    <row r="9" customFormat="false" ht="24.75" hidden="false" customHeight="true" outlineLevel="0" collapsed="false">
      <c r="A9" s="7" t="s">
        <v>98</v>
      </c>
      <c r="B9" s="7" t="n">
        <v>29</v>
      </c>
      <c r="C9" s="7" t="s">
        <v>81</v>
      </c>
      <c r="D9" s="7" t="n">
        <v>19</v>
      </c>
      <c r="E9" s="5" t="s">
        <v>82</v>
      </c>
      <c r="F9" s="5" t="s">
        <v>83</v>
      </c>
      <c r="G9" s="7" t="s">
        <v>78</v>
      </c>
      <c r="H9" s="5" t="s">
        <v>99</v>
      </c>
      <c r="I9" s="7" t="s">
        <v>78</v>
      </c>
      <c r="J9" s="7" t="s">
        <v>78</v>
      </c>
      <c r="K9" s="7" t="s">
        <v>78</v>
      </c>
      <c r="L9" s="7" t="s">
        <v>76</v>
      </c>
      <c r="M9" s="7" t="s">
        <v>76</v>
      </c>
      <c r="N9" s="5" t="s">
        <v>77</v>
      </c>
      <c r="O9" s="5" t="s">
        <v>77</v>
      </c>
      <c r="P9" s="5" t="s">
        <v>77</v>
      </c>
      <c r="Q9" s="7"/>
      <c r="R9" s="7"/>
      <c r="S9" s="7" t="s">
        <v>79</v>
      </c>
    </row>
    <row r="10" customFormat="false" ht="48.75" hidden="false" customHeight="true" outlineLevel="0" collapsed="false">
      <c r="A10" s="7" t="s">
        <v>100</v>
      </c>
      <c r="B10" s="7" t="n">
        <v>20</v>
      </c>
      <c r="C10" s="7" t="s">
        <v>81</v>
      </c>
      <c r="D10" s="7" t="n">
        <v>23</v>
      </c>
      <c r="E10" s="5" t="s">
        <v>82</v>
      </c>
      <c r="F10" s="5" t="s">
        <v>83</v>
      </c>
      <c r="G10" s="7" t="s">
        <v>78</v>
      </c>
      <c r="H10" s="5" t="s">
        <v>101</v>
      </c>
      <c r="I10" s="7" t="s">
        <v>78</v>
      </c>
      <c r="J10" s="7" t="s">
        <v>78</v>
      </c>
      <c r="K10" s="7" t="s">
        <v>78</v>
      </c>
      <c r="L10" s="7" t="s">
        <v>76</v>
      </c>
      <c r="M10" s="7" t="s">
        <v>76</v>
      </c>
      <c r="N10" s="5" t="s">
        <v>77</v>
      </c>
      <c r="O10" s="5" t="s">
        <v>77</v>
      </c>
      <c r="P10" s="5" t="s">
        <v>77</v>
      </c>
      <c r="Q10" s="7"/>
      <c r="R10" s="7"/>
      <c r="S10" s="7" t="s">
        <v>79</v>
      </c>
    </row>
    <row r="11" customFormat="false" ht="24.75" hidden="false" customHeight="true" outlineLevel="0" collapsed="false">
      <c r="A11" s="7" t="s">
        <v>102</v>
      </c>
      <c r="B11" s="7" t="n">
        <v>29</v>
      </c>
      <c r="C11" s="7" t="s">
        <v>81</v>
      </c>
      <c r="D11" s="7" t="n">
        <v>19</v>
      </c>
      <c r="E11" s="5" t="s">
        <v>82</v>
      </c>
      <c r="F11" s="5" t="s">
        <v>83</v>
      </c>
      <c r="G11" s="7" t="s">
        <v>78</v>
      </c>
      <c r="H11" s="5" t="s">
        <v>103</v>
      </c>
      <c r="I11" s="7" t="s">
        <v>78</v>
      </c>
      <c r="J11" s="7" t="s">
        <v>78</v>
      </c>
      <c r="K11" s="7" t="s">
        <v>78</v>
      </c>
      <c r="L11" s="7" t="s">
        <v>76</v>
      </c>
      <c r="M11" s="7" t="s">
        <v>76</v>
      </c>
      <c r="N11" s="5" t="s">
        <v>104</v>
      </c>
      <c r="O11" s="5" t="s">
        <v>105</v>
      </c>
      <c r="P11" s="5" t="s">
        <v>106</v>
      </c>
      <c r="Q11" s="7"/>
      <c r="R11" s="7"/>
      <c r="S11" s="7" t="s">
        <v>79</v>
      </c>
    </row>
    <row r="12" customFormat="false" ht="15" hidden="false" customHeight="true" outlineLevel="0" collapsed="false">
      <c r="A12" s="7" t="s">
        <v>107</v>
      </c>
      <c r="B12" s="7" t="n">
        <v>38</v>
      </c>
      <c r="C12" s="7" t="s">
        <v>73</v>
      </c>
      <c r="D12" s="7" t="n">
        <v>23</v>
      </c>
      <c r="E12" s="5" t="s">
        <v>74</v>
      </c>
      <c r="F12" s="5" t="s">
        <v>75</v>
      </c>
      <c r="G12" s="7" t="s">
        <v>76</v>
      </c>
      <c r="H12" s="5" t="s">
        <v>77</v>
      </c>
      <c r="I12" s="7" t="s">
        <v>78</v>
      </c>
      <c r="J12" s="7" t="s">
        <v>78</v>
      </c>
      <c r="K12" s="7" t="s">
        <v>76</v>
      </c>
      <c r="L12" s="7" t="s">
        <v>76</v>
      </c>
      <c r="M12" s="7" t="s">
        <v>76</v>
      </c>
      <c r="N12" s="5" t="s">
        <v>77</v>
      </c>
      <c r="O12" s="5" t="s">
        <v>77</v>
      </c>
      <c r="P12" s="5" t="s">
        <v>77</v>
      </c>
      <c r="Q12" s="7"/>
      <c r="R12" s="7"/>
      <c r="S12" s="7" t="s">
        <v>79</v>
      </c>
    </row>
    <row r="13" customFormat="false" ht="24.75" hidden="false" customHeight="true" outlineLevel="0" collapsed="false">
      <c r="A13" s="7" t="s">
        <v>108</v>
      </c>
      <c r="B13" s="7" t="n">
        <v>37</v>
      </c>
      <c r="C13" s="7" t="s">
        <v>73</v>
      </c>
      <c r="D13" s="7" t="n">
        <v>17</v>
      </c>
      <c r="E13" s="5" t="s">
        <v>74</v>
      </c>
      <c r="F13" s="5" t="s">
        <v>75</v>
      </c>
      <c r="G13" s="7" t="s">
        <v>76</v>
      </c>
      <c r="H13" s="5" t="s">
        <v>77</v>
      </c>
      <c r="I13" s="7" t="s">
        <v>78</v>
      </c>
      <c r="J13" s="7" t="s">
        <v>78</v>
      </c>
      <c r="K13" s="7" t="s">
        <v>78</v>
      </c>
      <c r="L13" s="7" t="s">
        <v>76</v>
      </c>
      <c r="M13" s="7" t="s">
        <v>78</v>
      </c>
      <c r="N13" s="5" t="s">
        <v>109</v>
      </c>
      <c r="O13" s="5" t="s">
        <v>105</v>
      </c>
      <c r="P13" s="5" t="s">
        <v>106</v>
      </c>
      <c r="Q13" s="7"/>
      <c r="R13" s="7"/>
      <c r="S13" s="7" t="s">
        <v>79</v>
      </c>
    </row>
    <row r="14" customFormat="false" ht="24.75" hidden="false" customHeight="true" outlineLevel="0" collapsed="false">
      <c r="A14" s="7" t="s">
        <v>110</v>
      </c>
      <c r="B14" s="7" t="n">
        <v>40</v>
      </c>
      <c r="C14" s="7" t="s">
        <v>73</v>
      </c>
      <c r="D14" s="7" t="n">
        <v>17</v>
      </c>
      <c r="E14" s="5" t="s">
        <v>82</v>
      </c>
      <c r="F14" s="5" t="s">
        <v>83</v>
      </c>
      <c r="G14" s="7" t="s">
        <v>78</v>
      </c>
      <c r="H14" s="5" t="s">
        <v>111</v>
      </c>
      <c r="I14" s="7" t="s">
        <v>78</v>
      </c>
      <c r="J14" s="7" t="s">
        <v>78</v>
      </c>
      <c r="K14" s="7" t="s">
        <v>78</v>
      </c>
      <c r="L14" s="7" t="s">
        <v>76</v>
      </c>
      <c r="M14" s="7" t="s">
        <v>76</v>
      </c>
      <c r="N14" s="5" t="s">
        <v>77</v>
      </c>
      <c r="O14" s="5" t="s">
        <v>77</v>
      </c>
      <c r="P14" s="5" t="s">
        <v>77</v>
      </c>
      <c r="Q14" s="7"/>
      <c r="R14" s="7"/>
      <c r="S14" s="7" t="s">
        <v>112</v>
      </c>
    </row>
    <row r="15" customFormat="false" ht="24.75" hidden="false" customHeight="true" outlineLevel="0" collapsed="false">
      <c r="A15" s="7" t="s">
        <v>113</v>
      </c>
      <c r="B15" s="7" t="n">
        <v>32</v>
      </c>
      <c r="C15" s="7" t="s">
        <v>81</v>
      </c>
      <c r="D15" s="7" t="n">
        <v>18</v>
      </c>
      <c r="E15" s="5" t="s">
        <v>82</v>
      </c>
      <c r="F15" s="5" t="s">
        <v>83</v>
      </c>
      <c r="G15" s="7" t="s">
        <v>78</v>
      </c>
      <c r="H15" s="5" t="s">
        <v>114</v>
      </c>
      <c r="I15" s="7" t="s">
        <v>78</v>
      </c>
      <c r="J15" s="7" t="s">
        <v>78</v>
      </c>
      <c r="K15" s="7" t="s">
        <v>78</v>
      </c>
      <c r="L15" s="7" t="s">
        <v>76</v>
      </c>
      <c r="M15" s="7" t="s">
        <v>78</v>
      </c>
      <c r="N15" s="5" t="s">
        <v>77</v>
      </c>
      <c r="O15" s="5" t="s">
        <v>77</v>
      </c>
      <c r="P15" s="5" t="s">
        <v>77</v>
      </c>
      <c r="Q15" s="7"/>
      <c r="R15" s="7"/>
      <c r="S15" s="7" t="s">
        <v>79</v>
      </c>
    </row>
    <row r="16" customFormat="false" ht="24.75" hidden="false" customHeight="true" outlineLevel="0" collapsed="false">
      <c r="A16" s="7" t="s">
        <v>115</v>
      </c>
      <c r="B16" s="7" t="n">
        <v>36</v>
      </c>
      <c r="C16" s="7" t="s">
        <v>73</v>
      </c>
      <c r="D16" s="7" t="n">
        <v>16</v>
      </c>
      <c r="E16" s="5" t="s">
        <v>116</v>
      </c>
      <c r="F16" s="5" t="s">
        <v>117</v>
      </c>
      <c r="G16" s="7" t="s">
        <v>76</v>
      </c>
      <c r="H16" s="5" t="s">
        <v>77</v>
      </c>
      <c r="I16" s="7" t="s">
        <v>78</v>
      </c>
      <c r="J16" s="7" t="s">
        <v>78</v>
      </c>
      <c r="K16" s="7" t="s">
        <v>78</v>
      </c>
      <c r="L16" s="7" t="s">
        <v>76</v>
      </c>
      <c r="M16" s="7" t="s">
        <v>76</v>
      </c>
      <c r="N16" s="5" t="s">
        <v>118</v>
      </c>
      <c r="O16" s="5" t="s">
        <v>119</v>
      </c>
      <c r="P16" s="5" t="s">
        <v>120</v>
      </c>
      <c r="Q16" s="7"/>
      <c r="R16" s="7"/>
      <c r="S16" s="7" t="s">
        <v>79</v>
      </c>
    </row>
    <row r="17" customFormat="false" ht="24.75" hidden="false" customHeight="true" outlineLevel="0" collapsed="false">
      <c r="A17" s="7" t="s">
        <v>121</v>
      </c>
      <c r="B17" s="7" t="n">
        <v>28</v>
      </c>
      <c r="C17" s="7" t="s">
        <v>81</v>
      </c>
      <c r="D17" s="7" t="n">
        <v>16</v>
      </c>
      <c r="E17" s="5" t="s">
        <v>82</v>
      </c>
      <c r="F17" s="5" t="s">
        <v>83</v>
      </c>
      <c r="G17" s="7" t="s">
        <v>78</v>
      </c>
      <c r="H17" s="5" t="s">
        <v>122</v>
      </c>
      <c r="I17" s="7" t="s">
        <v>78</v>
      </c>
      <c r="J17" s="7" t="s">
        <v>78</v>
      </c>
      <c r="K17" s="7" t="s">
        <v>78</v>
      </c>
      <c r="L17" s="7" t="s">
        <v>76</v>
      </c>
      <c r="M17" s="7" t="s">
        <v>76</v>
      </c>
      <c r="N17" s="5" t="s">
        <v>123</v>
      </c>
      <c r="O17" s="5" t="s">
        <v>124</v>
      </c>
      <c r="P17" s="5" t="s">
        <v>125</v>
      </c>
      <c r="Q17" s="7"/>
      <c r="R17" s="7"/>
      <c r="S17" s="7" t="s">
        <v>126</v>
      </c>
    </row>
    <row r="18" customFormat="false" ht="24.75" hidden="false" customHeight="true" outlineLevel="0" collapsed="false">
      <c r="A18" s="7" t="s">
        <v>127</v>
      </c>
      <c r="B18" s="7" t="n">
        <v>28</v>
      </c>
      <c r="C18" s="7" t="s">
        <v>81</v>
      </c>
      <c r="D18" s="7" t="n">
        <v>17</v>
      </c>
      <c r="E18" s="5" t="s">
        <v>82</v>
      </c>
      <c r="F18" s="5" t="s">
        <v>83</v>
      </c>
      <c r="G18" s="7" t="s">
        <v>78</v>
      </c>
      <c r="H18" s="5" t="s">
        <v>128</v>
      </c>
      <c r="I18" s="7" t="s">
        <v>78</v>
      </c>
      <c r="J18" s="7" t="s">
        <v>78</v>
      </c>
      <c r="K18" s="7" t="s">
        <v>78</v>
      </c>
      <c r="L18" s="7" t="s">
        <v>76</v>
      </c>
      <c r="M18" s="7" t="s">
        <v>76</v>
      </c>
      <c r="N18" s="5" t="s">
        <v>77</v>
      </c>
      <c r="O18" s="5" t="s">
        <v>77</v>
      </c>
      <c r="P18" s="5" t="s">
        <v>77</v>
      </c>
      <c r="Q18" s="7"/>
      <c r="R18" s="7"/>
      <c r="S18" s="7" t="s">
        <v>79</v>
      </c>
    </row>
    <row r="19" customFormat="false" ht="24.75" hidden="false" customHeight="true" outlineLevel="0" collapsed="false">
      <c r="A19" s="7" t="s">
        <v>129</v>
      </c>
      <c r="B19" s="7" t="n">
        <v>32</v>
      </c>
      <c r="C19" s="7" t="s">
        <v>81</v>
      </c>
      <c r="D19" s="7" t="n">
        <v>13</v>
      </c>
      <c r="E19" s="5" t="s">
        <v>82</v>
      </c>
      <c r="F19" s="5" t="s">
        <v>83</v>
      </c>
      <c r="G19" s="7" t="s">
        <v>78</v>
      </c>
      <c r="H19" s="5" t="s">
        <v>130</v>
      </c>
      <c r="I19" s="7" t="s">
        <v>78</v>
      </c>
      <c r="J19" s="7" t="s">
        <v>78</v>
      </c>
      <c r="K19" s="7" t="s">
        <v>78</v>
      </c>
      <c r="L19" s="7" t="s">
        <v>76</v>
      </c>
      <c r="M19" s="7" t="s">
        <v>76</v>
      </c>
      <c r="N19" s="5" t="s">
        <v>77</v>
      </c>
      <c r="O19" s="5" t="s">
        <v>77</v>
      </c>
      <c r="P19" s="5" t="s">
        <v>77</v>
      </c>
      <c r="Q19" s="7"/>
      <c r="R19" s="7"/>
      <c r="S19" s="7" t="s">
        <v>79</v>
      </c>
    </row>
    <row r="20" customFormat="false" ht="24.75" hidden="false" customHeight="true" outlineLevel="0" collapsed="false">
      <c r="A20" s="7" t="s">
        <v>131</v>
      </c>
      <c r="B20" s="7" t="n">
        <v>22</v>
      </c>
      <c r="C20" s="7" t="s">
        <v>81</v>
      </c>
      <c r="D20" s="7" t="n">
        <v>19</v>
      </c>
      <c r="E20" s="5" t="s">
        <v>82</v>
      </c>
      <c r="F20" s="5" t="s">
        <v>83</v>
      </c>
      <c r="G20" s="7" t="s">
        <v>78</v>
      </c>
      <c r="H20" s="5" t="s">
        <v>132</v>
      </c>
      <c r="I20" s="7" t="s">
        <v>78</v>
      </c>
      <c r="J20" s="7" t="s">
        <v>78</v>
      </c>
      <c r="K20" s="7" t="s">
        <v>78</v>
      </c>
      <c r="L20" s="7" t="s">
        <v>76</v>
      </c>
      <c r="M20" s="7" t="s">
        <v>78</v>
      </c>
      <c r="N20" s="5" t="s">
        <v>77</v>
      </c>
      <c r="O20" s="5" t="s">
        <v>77</v>
      </c>
      <c r="P20" s="5" t="s">
        <v>77</v>
      </c>
      <c r="Q20" s="7"/>
      <c r="R20" s="7"/>
      <c r="S20" s="7" t="s">
        <v>79</v>
      </c>
    </row>
    <row r="21" customFormat="false" ht="24.75" hidden="false" customHeight="true" outlineLevel="0" collapsed="false">
      <c r="A21" s="7" t="s">
        <v>133</v>
      </c>
      <c r="B21" s="7" t="n">
        <v>38</v>
      </c>
      <c r="C21" s="7" t="s">
        <v>73</v>
      </c>
      <c r="D21" s="7" t="n">
        <v>19</v>
      </c>
      <c r="E21" s="5" t="s">
        <v>82</v>
      </c>
      <c r="F21" s="5" t="s">
        <v>83</v>
      </c>
      <c r="G21" s="7" t="s">
        <v>78</v>
      </c>
      <c r="H21" s="5" t="s">
        <v>134</v>
      </c>
      <c r="I21" s="7" t="s">
        <v>78</v>
      </c>
      <c r="J21" s="7" t="s">
        <v>78</v>
      </c>
      <c r="K21" s="7" t="s">
        <v>78</v>
      </c>
      <c r="L21" s="7" t="s">
        <v>76</v>
      </c>
      <c r="M21" s="7" t="s">
        <v>78</v>
      </c>
      <c r="N21" s="5" t="s">
        <v>77</v>
      </c>
      <c r="O21" s="5" t="s">
        <v>77</v>
      </c>
      <c r="P21" s="5" t="s">
        <v>77</v>
      </c>
      <c r="Q21" s="7"/>
      <c r="R21" s="7"/>
      <c r="S21" s="7" t="s">
        <v>79</v>
      </c>
    </row>
    <row r="22" customFormat="false" ht="24.75" hidden="false" customHeight="true" outlineLevel="0" collapsed="false">
      <c r="A22" s="7" t="s">
        <v>135</v>
      </c>
      <c r="B22" s="7" t="n">
        <v>33</v>
      </c>
      <c r="C22" s="7" t="s">
        <v>81</v>
      </c>
      <c r="D22" s="7" t="n">
        <v>21</v>
      </c>
      <c r="E22" s="5" t="s">
        <v>82</v>
      </c>
      <c r="F22" s="5" t="s">
        <v>83</v>
      </c>
      <c r="G22" s="7" t="s">
        <v>78</v>
      </c>
      <c r="H22" s="5" t="s">
        <v>136</v>
      </c>
      <c r="I22" s="7" t="s">
        <v>78</v>
      </c>
      <c r="J22" s="7" t="s">
        <v>78</v>
      </c>
      <c r="K22" s="7" t="s">
        <v>78</v>
      </c>
      <c r="L22" s="7" t="s">
        <v>76</v>
      </c>
      <c r="M22" s="7" t="s">
        <v>76</v>
      </c>
      <c r="N22" s="5" t="s">
        <v>77</v>
      </c>
      <c r="O22" s="5" t="s">
        <v>77</v>
      </c>
      <c r="P22" s="5" t="s">
        <v>77</v>
      </c>
      <c r="Q22" s="7"/>
      <c r="R22" s="7"/>
      <c r="S22" s="7" t="s">
        <v>79</v>
      </c>
    </row>
    <row r="23" customFormat="false" ht="15" hidden="false" customHeight="true" outlineLevel="0" collapsed="false">
      <c r="A23" s="7" t="s">
        <v>137</v>
      </c>
      <c r="B23" s="7" t="n">
        <v>25</v>
      </c>
      <c r="C23" s="7" t="s">
        <v>81</v>
      </c>
      <c r="D23" s="7" t="n">
        <v>17</v>
      </c>
      <c r="E23" s="5" t="s">
        <v>92</v>
      </c>
      <c r="F23" s="5" t="s">
        <v>138</v>
      </c>
      <c r="G23" s="7" t="s">
        <v>78</v>
      </c>
      <c r="H23" s="5" t="s">
        <v>139</v>
      </c>
      <c r="I23" s="7" t="s">
        <v>78</v>
      </c>
      <c r="J23" s="7" t="s">
        <v>78</v>
      </c>
      <c r="K23" s="7" t="s">
        <v>78</v>
      </c>
      <c r="L23" s="7" t="s">
        <v>76</v>
      </c>
      <c r="M23" s="7" t="s">
        <v>78</v>
      </c>
      <c r="N23" s="5" t="s">
        <v>77</v>
      </c>
      <c r="O23" s="5" t="s">
        <v>77</v>
      </c>
      <c r="P23" s="5" t="s">
        <v>77</v>
      </c>
      <c r="Q23" s="7"/>
      <c r="R23" s="7"/>
      <c r="S23" s="7" t="s">
        <v>79</v>
      </c>
    </row>
    <row r="24" customFormat="false" ht="24.75" hidden="false" customHeight="true" outlineLevel="0" collapsed="false">
      <c r="A24" s="7" t="s">
        <v>140</v>
      </c>
      <c r="B24" s="7" t="n">
        <v>24</v>
      </c>
      <c r="C24" s="7" t="s">
        <v>81</v>
      </c>
      <c r="D24" s="7" t="n">
        <v>21</v>
      </c>
      <c r="E24" s="5" t="s">
        <v>82</v>
      </c>
      <c r="F24" s="5" t="s">
        <v>83</v>
      </c>
      <c r="G24" s="7" t="s">
        <v>78</v>
      </c>
      <c r="H24" s="5" t="s">
        <v>141</v>
      </c>
      <c r="I24" s="7" t="s">
        <v>78</v>
      </c>
      <c r="J24" s="7" t="s">
        <v>78</v>
      </c>
      <c r="K24" s="7" t="s">
        <v>78</v>
      </c>
      <c r="L24" s="7" t="s">
        <v>76</v>
      </c>
      <c r="M24" s="7" t="s">
        <v>76</v>
      </c>
      <c r="N24" s="5" t="s">
        <v>77</v>
      </c>
      <c r="O24" s="5" t="s">
        <v>77</v>
      </c>
      <c r="P24" s="5" t="s">
        <v>77</v>
      </c>
      <c r="Q24" s="7"/>
      <c r="R24" s="7"/>
      <c r="S24" s="7" t="s">
        <v>79</v>
      </c>
    </row>
    <row r="25" customFormat="false" ht="15" hidden="false" customHeight="true" outlineLevel="0" collapsed="false">
      <c r="A25" s="7" t="s">
        <v>142</v>
      </c>
      <c r="B25" s="7" t="n">
        <v>19</v>
      </c>
      <c r="C25" s="7" t="s">
        <v>81</v>
      </c>
      <c r="D25" s="7" t="n">
        <v>19</v>
      </c>
      <c r="E25" s="5" t="s">
        <v>74</v>
      </c>
      <c r="F25" s="5" t="s">
        <v>75</v>
      </c>
      <c r="G25" s="7" t="s">
        <v>76</v>
      </c>
      <c r="H25" s="5" t="s">
        <v>77</v>
      </c>
      <c r="I25" s="7" t="s">
        <v>78</v>
      </c>
      <c r="J25" s="7" t="s">
        <v>78</v>
      </c>
      <c r="K25" s="7" t="s">
        <v>78</v>
      </c>
      <c r="L25" s="7" t="s">
        <v>76</v>
      </c>
      <c r="M25" s="7" t="s">
        <v>76</v>
      </c>
      <c r="N25" s="5" t="s">
        <v>77</v>
      </c>
      <c r="O25" s="5" t="s">
        <v>77</v>
      </c>
      <c r="P25" s="5" t="s">
        <v>77</v>
      </c>
      <c r="Q25" s="7"/>
      <c r="R25" s="7"/>
      <c r="S25" s="7" t="s">
        <v>79</v>
      </c>
    </row>
    <row r="26" customFormat="false" ht="24.75" hidden="false" customHeight="true" outlineLevel="0" collapsed="false">
      <c r="A26" s="7" t="s">
        <v>143</v>
      </c>
      <c r="B26" s="7" t="n">
        <v>39</v>
      </c>
      <c r="C26" s="7" t="s">
        <v>73</v>
      </c>
      <c r="D26" s="7" t="n">
        <v>21</v>
      </c>
      <c r="E26" s="5" t="s">
        <v>116</v>
      </c>
      <c r="F26" s="5" t="s">
        <v>117</v>
      </c>
      <c r="G26" s="7" t="s">
        <v>76</v>
      </c>
      <c r="H26" s="5" t="s">
        <v>77</v>
      </c>
      <c r="I26" s="7" t="s">
        <v>78</v>
      </c>
      <c r="J26" s="7" t="s">
        <v>78</v>
      </c>
      <c r="K26" s="7" t="s">
        <v>78</v>
      </c>
      <c r="L26" s="7" t="s">
        <v>76</v>
      </c>
      <c r="M26" s="7" t="s">
        <v>76</v>
      </c>
      <c r="N26" s="5" t="s">
        <v>77</v>
      </c>
      <c r="O26" s="5" t="s">
        <v>77</v>
      </c>
      <c r="P26" s="5" t="s">
        <v>77</v>
      </c>
      <c r="Q26" s="7"/>
      <c r="R26" s="7"/>
      <c r="S26" s="7" t="s">
        <v>79</v>
      </c>
    </row>
    <row r="27" customFormat="false" ht="24.75" hidden="false" customHeight="true" outlineLevel="0" collapsed="false">
      <c r="A27" s="7" t="s">
        <v>144</v>
      </c>
      <c r="B27" s="7" t="n">
        <v>30</v>
      </c>
      <c r="C27" s="7" t="s">
        <v>81</v>
      </c>
      <c r="D27" s="7" t="n">
        <v>16</v>
      </c>
      <c r="E27" s="5" t="s">
        <v>82</v>
      </c>
      <c r="F27" s="5" t="s">
        <v>83</v>
      </c>
      <c r="G27" s="7" t="s">
        <v>78</v>
      </c>
      <c r="H27" s="5" t="s">
        <v>84</v>
      </c>
      <c r="I27" s="7" t="s">
        <v>78</v>
      </c>
      <c r="J27" s="7" t="s">
        <v>78</v>
      </c>
      <c r="K27" s="7" t="s">
        <v>78</v>
      </c>
      <c r="L27" s="7" t="s">
        <v>76</v>
      </c>
      <c r="M27" s="7" t="s">
        <v>78</v>
      </c>
      <c r="N27" s="5" t="s">
        <v>77</v>
      </c>
      <c r="O27" s="5" t="s">
        <v>77</v>
      </c>
      <c r="P27" s="5" t="s">
        <v>77</v>
      </c>
      <c r="Q27" s="7"/>
      <c r="R27" s="7"/>
      <c r="S27" s="7" t="s">
        <v>79</v>
      </c>
    </row>
    <row r="28" customFormat="false" ht="24.75" hidden="false" customHeight="true" outlineLevel="0" collapsed="false">
      <c r="A28" s="7" t="s">
        <v>145</v>
      </c>
      <c r="B28" s="7" t="n">
        <v>26</v>
      </c>
      <c r="C28" s="7" t="s">
        <v>81</v>
      </c>
      <c r="D28" s="7" t="n">
        <v>21</v>
      </c>
      <c r="E28" s="5" t="s">
        <v>86</v>
      </c>
      <c r="F28" s="5" t="s">
        <v>146</v>
      </c>
      <c r="G28" s="7" t="s">
        <v>78</v>
      </c>
      <c r="H28" s="5" t="s">
        <v>147</v>
      </c>
      <c r="I28" s="7" t="s">
        <v>78</v>
      </c>
      <c r="J28" s="7" t="s">
        <v>78</v>
      </c>
      <c r="K28" s="7" t="s">
        <v>78</v>
      </c>
      <c r="L28" s="7" t="s">
        <v>76</v>
      </c>
      <c r="M28" s="7" t="s">
        <v>78</v>
      </c>
      <c r="N28" s="5" t="s">
        <v>148</v>
      </c>
      <c r="O28" s="5" t="s">
        <v>149</v>
      </c>
      <c r="P28" s="5" t="s">
        <v>150</v>
      </c>
      <c r="Q28" s="7"/>
      <c r="R28" s="7"/>
      <c r="S28" s="7" t="s">
        <v>112</v>
      </c>
    </row>
    <row r="29" customFormat="false" ht="24.75" hidden="false" customHeight="true" outlineLevel="0" collapsed="false">
      <c r="A29" s="7" t="s">
        <v>151</v>
      </c>
      <c r="B29" s="7" t="n">
        <v>33</v>
      </c>
      <c r="C29" s="7" t="s">
        <v>81</v>
      </c>
      <c r="D29" s="7" t="n">
        <v>22</v>
      </c>
      <c r="E29" s="5" t="s">
        <v>82</v>
      </c>
      <c r="F29" s="5" t="s">
        <v>83</v>
      </c>
      <c r="G29" s="7" t="s">
        <v>78</v>
      </c>
      <c r="H29" s="5" t="s">
        <v>152</v>
      </c>
      <c r="I29" s="7" t="s">
        <v>78</v>
      </c>
      <c r="J29" s="7" t="s">
        <v>78</v>
      </c>
      <c r="K29" s="7" t="s">
        <v>76</v>
      </c>
      <c r="L29" s="7" t="s">
        <v>76</v>
      </c>
      <c r="M29" s="7" t="s">
        <v>76</v>
      </c>
      <c r="N29" s="5" t="s">
        <v>77</v>
      </c>
      <c r="O29" s="5" t="s">
        <v>77</v>
      </c>
      <c r="P29" s="5" t="s">
        <v>77</v>
      </c>
      <c r="Q29" s="7"/>
      <c r="R29" s="7"/>
      <c r="S29" s="7" t="s">
        <v>79</v>
      </c>
    </row>
    <row r="30" customFormat="false" ht="24.75" hidden="false" customHeight="true" outlineLevel="0" collapsed="false">
      <c r="A30" s="7" t="s">
        <v>153</v>
      </c>
      <c r="B30" s="7" t="n">
        <v>31</v>
      </c>
      <c r="C30" s="7" t="s">
        <v>81</v>
      </c>
      <c r="D30" s="7" t="n">
        <v>21</v>
      </c>
      <c r="E30" s="5" t="s">
        <v>86</v>
      </c>
      <c r="F30" s="5" t="s">
        <v>154</v>
      </c>
      <c r="G30" s="7" t="s">
        <v>78</v>
      </c>
      <c r="H30" s="5" t="s">
        <v>155</v>
      </c>
      <c r="I30" s="7" t="s">
        <v>78</v>
      </c>
      <c r="J30" s="7" t="s">
        <v>78</v>
      </c>
      <c r="K30" s="7" t="s">
        <v>78</v>
      </c>
      <c r="L30" s="7" t="s">
        <v>76</v>
      </c>
      <c r="M30" s="7" t="s">
        <v>76</v>
      </c>
      <c r="N30" s="5" t="s">
        <v>77</v>
      </c>
      <c r="O30" s="5" t="s">
        <v>77</v>
      </c>
      <c r="P30" s="5" t="s">
        <v>77</v>
      </c>
      <c r="Q30" s="7"/>
      <c r="R30" s="7"/>
      <c r="S30" s="7" t="s">
        <v>79</v>
      </c>
    </row>
    <row r="31" customFormat="false" ht="24.75" hidden="false" customHeight="true" outlineLevel="0" collapsed="false">
      <c r="A31" s="7" t="s">
        <v>156</v>
      </c>
      <c r="B31" s="7" t="n">
        <v>30</v>
      </c>
      <c r="C31" s="7" t="s">
        <v>81</v>
      </c>
      <c r="D31" s="7" t="n">
        <v>17</v>
      </c>
      <c r="E31" s="5" t="s">
        <v>86</v>
      </c>
      <c r="F31" s="5" t="s">
        <v>154</v>
      </c>
      <c r="G31" s="7" t="s">
        <v>78</v>
      </c>
      <c r="H31" s="5" t="s">
        <v>157</v>
      </c>
      <c r="I31" s="7" t="s">
        <v>78</v>
      </c>
      <c r="J31" s="7" t="s">
        <v>78</v>
      </c>
      <c r="K31" s="7" t="s">
        <v>78</v>
      </c>
      <c r="L31" s="7" t="s">
        <v>76</v>
      </c>
      <c r="M31" s="7" t="s">
        <v>76</v>
      </c>
      <c r="N31" s="5" t="s">
        <v>158</v>
      </c>
      <c r="O31" s="5" t="s">
        <v>159</v>
      </c>
      <c r="P31" s="5" t="s">
        <v>160</v>
      </c>
      <c r="Q31" s="7"/>
      <c r="R31" s="7"/>
      <c r="S31" s="7" t="s">
        <v>79</v>
      </c>
    </row>
    <row r="32" customFormat="false" ht="24.75" hidden="false" customHeight="true" outlineLevel="0" collapsed="false">
      <c r="A32" s="7" t="s">
        <v>161</v>
      </c>
      <c r="B32" s="7" t="n">
        <v>34</v>
      </c>
      <c r="C32" s="7" t="s">
        <v>81</v>
      </c>
      <c r="D32" s="7" t="n">
        <v>16</v>
      </c>
      <c r="E32" s="5" t="s">
        <v>92</v>
      </c>
      <c r="F32" s="5" t="s">
        <v>162</v>
      </c>
      <c r="G32" s="7" t="s">
        <v>76</v>
      </c>
      <c r="H32" s="5" t="s">
        <v>77</v>
      </c>
      <c r="I32" s="7" t="s">
        <v>78</v>
      </c>
      <c r="J32" s="7" t="s">
        <v>78</v>
      </c>
      <c r="K32" s="7" t="s">
        <v>78</v>
      </c>
      <c r="L32" s="7" t="s">
        <v>76</v>
      </c>
      <c r="M32" s="7" t="s">
        <v>78</v>
      </c>
      <c r="N32" s="5" t="s">
        <v>77</v>
      </c>
      <c r="O32" s="5" t="s">
        <v>77</v>
      </c>
      <c r="P32" s="5" t="s">
        <v>77</v>
      </c>
      <c r="Q32" s="7"/>
      <c r="R32" s="7"/>
      <c r="S32" s="7" t="s">
        <v>79</v>
      </c>
    </row>
    <row r="33" customFormat="false" ht="24.75" hidden="false" customHeight="true" outlineLevel="0" collapsed="false">
      <c r="A33" s="7" t="s">
        <v>163</v>
      </c>
      <c r="B33" s="7" t="n">
        <v>28</v>
      </c>
      <c r="C33" s="7" t="s">
        <v>81</v>
      </c>
      <c r="D33" s="7" t="n">
        <v>16</v>
      </c>
      <c r="E33" s="5" t="s">
        <v>82</v>
      </c>
      <c r="F33" s="5" t="s">
        <v>83</v>
      </c>
      <c r="G33" s="7" t="s">
        <v>78</v>
      </c>
      <c r="H33" s="5" t="s">
        <v>164</v>
      </c>
      <c r="I33" s="7" t="s">
        <v>78</v>
      </c>
      <c r="J33" s="7" t="s">
        <v>78</v>
      </c>
      <c r="K33" s="7" t="s">
        <v>78</v>
      </c>
      <c r="L33" s="7" t="s">
        <v>76</v>
      </c>
      <c r="M33" s="7" t="s">
        <v>78</v>
      </c>
      <c r="N33" s="5" t="s">
        <v>165</v>
      </c>
      <c r="O33" s="5" t="s">
        <v>105</v>
      </c>
      <c r="P33" s="5" t="s">
        <v>106</v>
      </c>
      <c r="Q33" s="7"/>
      <c r="R33" s="7"/>
      <c r="S33" s="7" t="s">
        <v>79</v>
      </c>
    </row>
    <row r="34" customFormat="false" ht="24.75" hidden="false" customHeight="true" outlineLevel="0" collapsed="false">
      <c r="A34" s="7" t="s">
        <v>166</v>
      </c>
      <c r="B34" s="7" t="n">
        <v>30</v>
      </c>
      <c r="C34" s="7" t="s">
        <v>81</v>
      </c>
      <c r="D34" s="7" t="n">
        <v>14</v>
      </c>
      <c r="E34" s="5" t="s">
        <v>82</v>
      </c>
      <c r="F34" s="5" t="s">
        <v>83</v>
      </c>
      <c r="G34" s="7" t="s">
        <v>78</v>
      </c>
      <c r="H34" s="5" t="s">
        <v>167</v>
      </c>
      <c r="I34" s="7" t="s">
        <v>78</v>
      </c>
      <c r="J34" s="7" t="s">
        <v>78</v>
      </c>
      <c r="K34" s="7" t="s">
        <v>78</v>
      </c>
      <c r="L34" s="7" t="s">
        <v>76</v>
      </c>
      <c r="M34" s="7" t="s">
        <v>78</v>
      </c>
      <c r="N34" s="5" t="s">
        <v>77</v>
      </c>
      <c r="O34" s="5" t="s">
        <v>77</v>
      </c>
      <c r="P34" s="5" t="s">
        <v>77</v>
      </c>
      <c r="Q34" s="7"/>
      <c r="R34" s="7"/>
      <c r="S34" s="7" t="s">
        <v>112</v>
      </c>
    </row>
    <row r="35" customFormat="false" ht="15" hidden="false" customHeight="true" outlineLevel="0" collapsed="false">
      <c r="A35" s="7" t="s">
        <v>168</v>
      </c>
      <c r="B35" s="7" t="n">
        <v>34</v>
      </c>
      <c r="C35" s="7" t="s">
        <v>81</v>
      </c>
      <c r="D35" s="7" t="n">
        <v>18</v>
      </c>
      <c r="E35" s="5" t="s">
        <v>74</v>
      </c>
      <c r="F35" s="5" t="s">
        <v>75</v>
      </c>
      <c r="G35" s="7" t="s">
        <v>76</v>
      </c>
      <c r="H35" s="5" t="s">
        <v>77</v>
      </c>
      <c r="I35" s="7" t="s">
        <v>78</v>
      </c>
      <c r="J35" s="7" t="s">
        <v>78</v>
      </c>
      <c r="K35" s="7" t="s">
        <v>78</v>
      </c>
      <c r="L35" s="7" t="s">
        <v>76</v>
      </c>
      <c r="M35" s="7" t="s">
        <v>76</v>
      </c>
      <c r="N35" s="5" t="s">
        <v>77</v>
      </c>
      <c r="O35" s="5" t="s">
        <v>77</v>
      </c>
      <c r="P35" s="5" t="s">
        <v>77</v>
      </c>
      <c r="Q35" s="7"/>
      <c r="R35" s="7"/>
      <c r="S35" s="7" t="s">
        <v>79</v>
      </c>
    </row>
    <row r="36" customFormat="false" ht="24.75" hidden="false" customHeight="true" outlineLevel="0" collapsed="false">
      <c r="A36" s="7" t="s">
        <v>169</v>
      </c>
      <c r="B36" s="7" t="n">
        <v>35</v>
      </c>
      <c r="C36" s="7" t="s">
        <v>73</v>
      </c>
      <c r="D36" s="7" t="n">
        <v>17</v>
      </c>
      <c r="E36" s="5" t="s">
        <v>82</v>
      </c>
      <c r="F36" s="5" t="s">
        <v>83</v>
      </c>
      <c r="G36" s="7" t="s">
        <v>78</v>
      </c>
      <c r="H36" s="5" t="s">
        <v>170</v>
      </c>
      <c r="I36" s="7" t="s">
        <v>78</v>
      </c>
      <c r="J36" s="7" t="s">
        <v>78</v>
      </c>
      <c r="K36" s="7" t="s">
        <v>78</v>
      </c>
      <c r="L36" s="7" t="s">
        <v>76</v>
      </c>
      <c r="M36" s="7" t="s">
        <v>76</v>
      </c>
      <c r="N36" s="5" t="s">
        <v>77</v>
      </c>
      <c r="O36" s="5" t="s">
        <v>77</v>
      </c>
      <c r="P36" s="5" t="s">
        <v>77</v>
      </c>
      <c r="Q36" s="7"/>
      <c r="R36" s="7"/>
      <c r="S36" s="7" t="s">
        <v>112</v>
      </c>
    </row>
    <row r="37" customFormat="false" ht="24.75" hidden="false" customHeight="true" outlineLevel="0" collapsed="false">
      <c r="A37" s="7" t="s">
        <v>171</v>
      </c>
      <c r="B37" s="7" t="n">
        <v>37</v>
      </c>
      <c r="C37" s="7" t="s">
        <v>73</v>
      </c>
      <c r="D37" s="7" t="n">
        <v>16</v>
      </c>
      <c r="E37" s="5" t="s">
        <v>172</v>
      </c>
      <c r="F37" s="5" t="s">
        <v>173</v>
      </c>
      <c r="G37" s="7" t="s">
        <v>76</v>
      </c>
      <c r="H37" s="5" t="s">
        <v>77</v>
      </c>
      <c r="I37" s="7" t="s">
        <v>78</v>
      </c>
      <c r="J37" s="7" t="s">
        <v>78</v>
      </c>
      <c r="K37" s="7" t="s">
        <v>78</v>
      </c>
      <c r="L37" s="7" t="s">
        <v>76</v>
      </c>
      <c r="M37" s="7" t="s">
        <v>76</v>
      </c>
      <c r="N37" s="5" t="s">
        <v>174</v>
      </c>
      <c r="O37" s="5" t="s">
        <v>159</v>
      </c>
      <c r="P37" s="5" t="s">
        <v>160</v>
      </c>
      <c r="Q37" s="7" t="s">
        <v>159</v>
      </c>
      <c r="R37" s="7" t="s">
        <v>175</v>
      </c>
      <c r="S37" s="7" t="s">
        <v>79</v>
      </c>
    </row>
    <row r="38" customFormat="false" ht="15" hidden="false" customHeight="true" outlineLevel="0" collapsed="false">
      <c r="A38" s="7" t="s">
        <v>176</v>
      </c>
      <c r="B38" s="7" t="n">
        <v>44</v>
      </c>
      <c r="C38" s="7" t="s">
        <v>73</v>
      </c>
      <c r="D38" s="7" t="n">
        <v>17</v>
      </c>
      <c r="E38" s="5" t="s">
        <v>74</v>
      </c>
      <c r="F38" s="5" t="s">
        <v>75</v>
      </c>
      <c r="G38" s="7" t="s">
        <v>76</v>
      </c>
      <c r="H38" s="5" t="s">
        <v>77</v>
      </c>
      <c r="I38" s="7" t="s">
        <v>78</v>
      </c>
      <c r="J38" s="7" t="s">
        <v>78</v>
      </c>
      <c r="K38" s="7" t="s">
        <v>78</v>
      </c>
      <c r="L38" s="7" t="s">
        <v>76</v>
      </c>
      <c r="M38" s="7" t="s">
        <v>76</v>
      </c>
      <c r="N38" s="5" t="s">
        <v>77</v>
      </c>
      <c r="O38" s="5" t="s">
        <v>77</v>
      </c>
      <c r="P38" s="5" t="s">
        <v>77</v>
      </c>
      <c r="Q38" s="7"/>
      <c r="R38" s="7"/>
      <c r="S38" s="7" t="s">
        <v>79</v>
      </c>
    </row>
    <row r="39" customFormat="false" ht="15" hidden="false" customHeight="true" outlineLevel="0" collapsed="false">
      <c r="A39" s="7" t="s">
        <v>177</v>
      </c>
      <c r="B39" s="7" t="n">
        <v>40</v>
      </c>
      <c r="C39" s="7" t="s">
        <v>73</v>
      </c>
      <c r="D39" s="7" t="n">
        <v>16</v>
      </c>
      <c r="E39" s="5" t="s">
        <v>74</v>
      </c>
      <c r="F39" s="5" t="s">
        <v>75</v>
      </c>
      <c r="G39" s="7" t="s">
        <v>76</v>
      </c>
      <c r="H39" s="5" t="s">
        <v>77</v>
      </c>
      <c r="I39" s="7" t="s">
        <v>78</v>
      </c>
      <c r="J39" s="7" t="s">
        <v>78</v>
      </c>
      <c r="K39" s="7" t="s">
        <v>78</v>
      </c>
      <c r="L39" s="7" t="s">
        <v>76</v>
      </c>
      <c r="M39" s="7" t="s">
        <v>76</v>
      </c>
      <c r="N39" s="5" t="s">
        <v>77</v>
      </c>
      <c r="O39" s="5" t="s">
        <v>77</v>
      </c>
      <c r="P39" s="5" t="s">
        <v>77</v>
      </c>
      <c r="Q39" s="7"/>
      <c r="R39" s="7"/>
      <c r="S39" s="7" t="s">
        <v>79</v>
      </c>
    </row>
    <row r="40" customFormat="false" ht="24.75" hidden="false" customHeight="true" outlineLevel="0" collapsed="false">
      <c r="A40" s="7" t="s">
        <v>178</v>
      </c>
      <c r="B40" s="7" t="n">
        <v>27</v>
      </c>
      <c r="C40" s="7" t="s">
        <v>81</v>
      </c>
      <c r="D40" s="7" t="n">
        <v>24</v>
      </c>
      <c r="E40" s="5" t="s">
        <v>82</v>
      </c>
      <c r="F40" s="5" t="s">
        <v>83</v>
      </c>
      <c r="G40" s="7" t="s">
        <v>78</v>
      </c>
      <c r="H40" s="5" t="s">
        <v>179</v>
      </c>
      <c r="I40" s="7" t="s">
        <v>78</v>
      </c>
      <c r="J40" s="7" t="s">
        <v>78</v>
      </c>
      <c r="K40" s="7" t="s">
        <v>78</v>
      </c>
      <c r="L40" s="7" t="s">
        <v>76</v>
      </c>
      <c r="M40" s="7" t="s">
        <v>76</v>
      </c>
      <c r="N40" s="5" t="s">
        <v>180</v>
      </c>
      <c r="O40" s="5" t="s">
        <v>105</v>
      </c>
      <c r="P40" s="5" t="s">
        <v>106</v>
      </c>
      <c r="Q40" s="7"/>
      <c r="R40" s="7"/>
      <c r="S40" s="7" t="s">
        <v>112</v>
      </c>
    </row>
    <row r="41" customFormat="false" ht="24.75" hidden="false" customHeight="true" outlineLevel="0" collapsed="false">
      <c r="A41" s="7" t="s">
        <v>181</v>
      </c>
      <c r="B41" s="7" t="n">
        <v>35</v>
      </c>
      <c r="C41" s="7" t="s">
        <v>73</v>
      </c>
      <c r="D41" s="7" t="n">
        <v>18</v>
      </c>
      <c r="E41" s="5" t="s">
        <v>82</v>
      </c>
      <c r="F41" s="5" t="s">
        <v>83</v>
      </c>
      <c r="G41" s="7" t="s">
        <v>78</v>
      </c>
      <c r="H41" s="5" t="s">
        <v>182</v>
      </c>
      <c r="I41" s="7" t="s">
        <v>78</v>
      </c>
      <c r="J41" s="7" t="s">
        <v>78</v>
      </c>
      <c r="K41" s="7" t="s">
        <v>78</v>
      </c>
      <c r="L41" s="7" t="s">
        <v>76</v>
      </c>
      <c r="M41" s="7" t="s">
        <v>78</v>
      </c>
      <c r="N41" s="5" t="s">
        <v>77</v>
      </c>
      <c r="O41" s="5" t="s">
        <v>77</v>
      </c>
      <c r="P41" s="5" t="s">
        <v>77</v>
      </c>
      <c r="Q41" s="7"/>
      <c r="R41" s="7"/>
      <c r="S41" s="7" t="s">
        <v>79</v>
      </c>
    </row>
    <row r="42" customFormat="false" ht="24.75" hidden="false" customHeight="true" outlineLevel="0" collapsed="false">
      <c r="A42" s="7" t="s">
        <v>183</v>
      </c>
      <c r="B42" s="7" t="n">
        <v>30</v>
      </c>
      <c r="C42" s="7" t="s">
        <v>81</v>
      </c>
      <c r="D42" s="7" t="n">
        <v>18</v>
      </c>
      <c r="E42" s="5" t="s">
        <v>82</v>
      </c>
      <c r="F42" s="5" t="s">
        <v>83</v>
      </c>
      <c r="G42" s="7" t="s">
        <v>78</v>
      </c>
      <c r="H42" s="5" t="s">
        <v>184</v>
      </c>
      <c r="I42" s="7" t="s">
        <v>78</v>
      </c>
      <c r="J42" s="7" t="s">
        <v>78</v>
      </c>
      <c r="K42" s="7" t="s">
        <v>78</v>
      </c>
      <c r="L42" s="7" t="s">
        <v>76</v>
      </c>
      <c r="M42" s="7" t="s">
        <v>78</v>
      </c>
      <c r="N42" s="5" t="s">
        <v>77</v>
      </c>
      <c r="O42" s="5" t="s">
        <v>77</v>
      </c>
      <c r="P42" s="5" t="s">
        <v>77</v>
      </c>
      <c r="Q42" s="7"/>
      <c r="R42" s="7"/>
      <c r="S42" s="7" t="s">
        <v>79</v>
      </c>
    </row>
    <row r="43" customFormat="false" ht="24.75" hidden="false" customHeight="true" outlineLevel="0" collapsed="false">
      <c r="A43" s="7" t="s">
        <v>185</v>
      </c>
      <c r="B43" s="7" t="n">
        <v>29</v>
      </c>
      <c r="C43" s="7" t="s">
        <v>81</v>
      </c>
      <c r="D43" s="7" t="n">
        <v>17</v>
      </c>
      <c r="E43" s="5" t="s">
        <v>82</v>
      </c>
      <c r="F43" s="5" t="s">
        <v>83</v>
      </c>
      <c r="G43" s="7" t="s">
        <v>78</v>
      </c>
      <c r="H43" s="5" t="s">
        <v>186</v>
      </c>
      <c r="I43" s="7" t="s">
        <v>78</v>
      </c>
      <c r="J43" s="7" t="s">
        <v>78</v>
      </c>
      <c r="K43" s="7" t="s">
        <v>78</v>
      </c>
      <c r="L43" s="7" t="s">
        <v>76</v>
      </c>
      <c r="M43" s="7" t="s">
        <v>78</v>
      </c>
      <c r="N43" s="5" t="s">
        <v>77</v>
      </c>
      <c r="O43" s="5" t="s">
        <v>77</v>
      </c>
      <c r="P43" s="5" t="s">
        <v>77</v>
      </c>
      <c r="Q43" s="7"/>
      <c r="R43" s="7"/>
      <c r="S43" s="7" t="s">
        <v>126</v>
      </c>
    </row>
    <row r="44" customFormat="false" ht="36.75" hidden="false" customHeight="true" outlineLevel="0" collapsed="false">
      <c r="A44" s="7" t="s">
        <v>187</v>
      </c>
      <c r="B44" s="7" t="n">
        <v>28</v>
      </c>
      <c r="C44" s="7" t="s">
        <v>81</v>
      </c>
      <c r="D44" s="7" t="n">
        <v>18</v>
      </c>
      <c r="E44" s="5" t="s">
        <v>82</v>
      </c>
      <c r="F44" s="5" t="s">
        <v>83</v>
      </c>
      <c r="G44" s="7" t="s">
        <v>78</v>
      </c>
      <c r="H44" s="5" t="s">
        <v>188</v>
      </c>
      <c r="I44" s="7" t="s">
        <v>78</v>
      </c>
      <c r="J44" s="7" t="s">
        <v>78</v>
      </c>
      <c r="K44" s="7" t="s">
        <v>78</v>
      </c>
      <c r="L44" s="7" t="s">
        <v>76</v>
      </c>
      <c r="M44" s="7" t="s">
        <v>76</v>
      </c>
      <c r="N44" s="5" t="s">
        <v>77</v>
      </c>
      <c r="O44" s="5" t="s">
        <v>77</v>
      </c>
      <c r="P44" s="5" t="s">
        <v>77</v>
      </c>
      <c r="Q44" s="7"/>
      <c r="R44" s="7"/>
      <c r="S44" s="7" t="s">
        <v>79</v>
      </c>
    </row>
    <row r="45" customFormat="false" ht="15" hidden="false" customHeight="true" outlineLevel="0" collapsed="false">
      <c r="A45" s="7" t="s">
        <v>189</v>
      </c>
      <c r="B45" s="7" t="n">
        <v>33</v>
      </c>
      <c r="C45" s="7" t="s">
        <v>81</v>
      </c>
      <c r="D45" s="7" t="n">
        <v>22</v>
      </c>
      <c r="E45" s="5" t="s">
        <v>74</v>
      </c>
      <c r="F45" s="5" t="s">
        <v>75</v>
      </c>
      <c r="G45" s="7" t="s">
        <v>76</v>
      </c>
      <c r="H45" s="5" t="s">
        <v>77</v>
      </c>
      <c r="I45" s="7" t="s">
        <v>78</v>
      </c>
      <c r="J45" s="7" t="s">
        <v>78</v>
      </c>
      <c r="K45" s="7" t="s">
        <v>78</v>
      </c>
      <c r="L45" s="7" t="s">
        <v>76</v>
      </c>
      <c r="M45" s="7" t="s">
        <v>76</v>
      </c>
      <c r="N45" s="5" t="s">
        <v>77</v>
      </c>
      <c r="O45" s="5" t="s">
        <v>77</v>
      </c>
      <c r="P45" s="5" t="s">
        <v>77</v>
      </c>
      <c r="Q45" s="7"/>
      <c r="R45" s="7"/>
      <c r="S45" s="7" t="s">
        <v>79</v>
      </c>
    </row>
    <row r="46" customFormat="false" ht="15" hidden="false" customHeight="true" outlineLevel="0" collapsed="false">
      <c r="A46" s="7" t="s">
        <v>190</v>
      </c>
      <c r="B46" s="7" t="n">
        <v>30</v>
      </c>
      <c r="C46" s="7" t="s">
        <v>81</v>
      </c>
      <c r="D46" s="7" t="n">
        <v>16</v>
      </c>
      <c r="E46" s="5" t="s">
        <v>74</v>
      </c>
      <c r="F46" s="5" t="s">
        <v>75</v>
      </c>
      <c r="G46" s="7" t="s">
        <v>76</v>
      </c>
      <c r="H46" s="5" t="s">
        <v>77</v>
      </c>
      <c r="I46" s="7" t="s">
        <v>78</v>
      </c>
      <c r="J46" s="7" t="s">
        <v>78</v>
      </c>
      <c r="K46" s="7" t="s">
        <v>78</v>
      </c>
      <c r="L46" s="7" t="s">
        <v>76</v>
      </c>
      <c r="M46" s="7" t="s">
        <v>76</v>
      </c>
      <c r="N46" s="5" t="s">
        <v>77</v>
      </c>
      <c r="O46" s="5" t="s">
        <v>77</v>
      </c>
      <c r="P46" s="5" t="s">
        <v>77</v>
      </c>
      <c r="Q46" s="7"/>
      <c r="R46" s="7"/>
      <c r="S46" s="7" t="s">
        <v>79</v>
      </c>
    </row>
    <row r="47" customFormat="false" ht="24.75" hidden="false" customHeight="true" outlineLevel="0" collapsed="false">
      <c r="A47" s="7" t="s">
        <v>191</v>
      </c>
      <c r="B47" s="7" t="n">
        <v>31</v>
      </c>
      <c r="C47" s="7" t="s">
        <v>81</v>
      </c>
      <c r="D47" s="7" t="n">
        <v>16</v>
      </c>
      <c r="E47" s="5" t="s">
        <v>172</v>
      </c>
      <c r="F47" s="5" t="s">
        <v>192</v>
      </c>
      <c r="G47" s="7" t="s">
        <v>78</v>
      </c>
      <c r="H47" s="5" t="s">
        <v>193</v>
      </c>
      <c r="I47" s="7" t="s">
        <v>78</v>
      </c>
      <c r="J47" s="7" t="s">
        <v>78</v>
      </c>
      <c r="K47" s="7" t="s">
        <v>78</v>
      </c>
      <c r="L47" s="7" t="s">
        <v>76</v>
      </c>
      <c r="M47" s="7" t="s">
        <v>78</v>
      </c>
      <c r="N47" s="5" t="s">
        <v>77</v>
      </c>
      <c r="O47" s="5" t="s">
        <v>77</v>
      </c>
      <c r="P47" s="5" t="s">
        <v>77</v>
      </c>
      <c r="Q47" s="7" t="s">
        <v>194</v>
      </c>
      <c r="R47" s="7" t="s">
        <v>195</v>
      </c>
      <c r="S47" s="7" t="s">
        <v>79</v>
      </c>
    </row>
    <row r="48" customFormat="false" ht="24.75" hidden="false" customHeight="true" outlineLevel="0" collapsed="false">
      <c r="A48" s="7" t="s">
        <v>196</v>
      </c>
      <c r="B48" s="7" t="n">
        <v>42</v>
      </c>
      <c r="C48" s="7" t="s">
        <v>73</v>
      </c>
      <c r="D48" s="7" t="n">
        <v>19</v>
      </c>
      <c r="E48" s="5" t="s">
        <v>116</v>
      </c>
      <c r="F48" s="5" t="s">
        <v>117</v>
      </c>
      <c r="G48" s="7" t="s">
        <v>76</v>
      </c>
      <c r="H48" s="5" t="s">
        <v>77</v>
      </c>
      <c r="I48" s="7" t="s">
        <v>78</v>
      </c>
      <c r="J48" s="7" t="s">
        <v>78</v>
      </c>
      <c r="K48" s="7" t="s">
        <v>78</v>
      </c>
      <c r="L48" s="7" t="s">
        <v>76</v>
      </c>
      <c r="M48" s="7" t="s">
        <v>76</v>
      </c>
      <c r="N48" s="5" t="s">
        <v>77</v>
      </c>
      <c r="O48" s="5" t="s">
        <v>77</v>
      </c>
      <c r="P48" s="5" t="s">
        <v>77</v>
      </c>
      <c r="Q48" s="7"/>
      <c r="R48" s="7"/>
      <c r="S48" s="7" t="s">
        <v>79</v>
      </c>
    </row>
    <row r="49" customFormat="false" ht="24.75" hidden="false" customHeight="true" outlineLevel="0" collapsed="false">
      <c r="A49" s="7" t="s">
        <v>197</v>
      </c>
      <c r="B49" s="7" t="n">
        <v>43</v>
      </c>
      <c r="C49" s="7" t="s">
        <v>73</v>
      </c>
      <c r="D49" s="7" t="n">
        <v>17</v>
      </c>
      <c r="E49" s="5" t="s">
        <v>86</v>
      </c>
      <c r="F49" s="5" t="s">
        <v>87</v>
      </c>
      <c r="G49" s="7" t="s">
        <v>78</v>
      </c>
      <c r="H49" s="5" t="s">
        <v>84</v>
      </c>
      <c r="I49" s="7" t="s">
        <v>78</v>
      </c>
      <c r="J49" s="7" t="s">
        <v>78</v>
      </c>
      <c r="K49" s="7" t="s">
        <v>78</v>
      </c>
      <c r="L49" s="7" t="s">
        <v>76</v>
      </c>
      <c r="M49" s="7" t="s">
        <v>78</v>
      </c>
      <c r="N49" s="5" t="s">
        <v>77</v>
      </c>
      <c r="O49" s="5" t="s">
        <v>77</v>
      </c>
      <c r="P49" s="5" t="s">
        <v>77</v>
      </c>
      <c r="Q49" s="7"/>
      <c r="R49" s="7"/>
      <c r="S49" s="7" t="s">
        <v>79</v>
      </c>
    </row>
    <row r="50" customFormat="false" ht="48.75" hidden="false" customHeight="true" outlineLevel="0" collapsed="false">
      <c r="A50" s="7" t="s">
        <v>198</v>
      </c>
      <c r="B50" s="7" t="n">
        <v>23</v>
      </c>
      <c r="C50" s="7" t="s">
        <v>81</v>
      </c>
      <c r="D50" s="7" t="n">
        <v>14</v>
      </c>
      <c r="E50" s="5" t="s">
        <v>82</v>
      </c>
      <c r="F50" s="5" t="s">
        <v>83</v>
      </c>
      <c r="G50" s="7" t="s">
        <v>78</v>
      </c>
      <c r="H50" s="5" t="s">
        <v>199</v>
      </c>
      <c r="I50" s="7" t="s">
        <v>78</v>
      </c>
      <c r="J50" s="7" t="s">
        <v>78</v>
      </c>
      <c r="K50" s="7" t="s">
        <v>76</v>
      </c>
      <c r="L50" s="7" t="s">
        <v>78</v>
      </c>
      <c r="M50" s="7" t="s">
        <v>76</v>
      </c>
      <c r="N50" s="5" t="s">
        <v>200</v>
      </c>
      <c r="O50" s="5" t="s">
        <v>149</v>
      </c>
      <c r="P50" s="5" t="s">
        <v>150</v>
      </c>
      <c r="Q50" s="7"/>
      <c r="R50" s="7"/>
      <c r="S50" s="7" t="s">
        <v>79</v>
      </c>
    </row>
    <row r="51" customFormat="false" ht="24.75" hidden="false" customHeight="true" outlineLevel="0" collapsed="false">
      <c r="A51" s="7" t="s">
        <v>201</v>
      </c>
      <c r="B51" s="7" t="n">
        <v>33</v>
      </c>
      <c r="C51" s="7" t="s">
        <v>81</v>
      </c>
      <c r="D51" s="7" t="n">
        <v>16</v>
      </c>
      <c r="E51" s="5" t="s">
        <v>202</v>
      </c>
      <c r="F51" s="5" t="s">
        <v>203</v>
      </c>
      <c r="G51" s="7" t="s">
        <v>76</v>
      </c>
      <c r="H51" s="5" t="s">
        <v>77</v>
      </c>
      <c r="I51" s="7" t="s">
        <v>78</v>
      </c>
      <c r="J51" s="7" t="s">
        <v>78</v>
      </c>
      <c r="K51" s="7" t="s">
        <v>78</v>
      </c>
      <c r="L51" s="7" t="s">
        <v>78</v>
      </c>
      <c r="M51" s="7" t="s">
        <v>76</v>
      </c>
      <c r="N51" s="5" t="s">
        <v>204</v>
      </c>
      <c r="O51" s="5" t="s">
        <v>205</v>
      </c>
      <c r="P51" s="5" t="s">
        <v>206</v>
      </c>
      <c r="Q51" s="7"/>
      <c r="R51" s="7"/>
      <c r="S51" s="7" t="s">
        <v>79</v>
      </c>
    </row>
    <row r="52" customFormat="false" ht="15" hidden="false" customHeight="true" outlineLevel="0" collapsed="false">
      <c r="A52" s="7" t="s">
        <v>207</v>
      </c>
      <c r="B52" s="7" t="n">
        <v>29</v>
      </c>
      <c r="C52" s="7" t="s">
        <v>81</v>
      </c>
      <c r="D52" s="7" t="n">
        <v>16</v>
      </c>
      <c r="E52" s="5" t="s">
        <v>202</v>
      </c>
      <c r="F52" s="5" t="s">
        <v>203</v>
      </c>
      <c r="G52" s="7" t="s">
        <v>76</v>
      </c>
      <c r="H52" s="5" t="s">
        <v>77</v>
      </c>
      <c r="I52" s="7" t="s">
        <v>78</v>
      </c>
      <c r="J52" s="7" t="s">
        <v>78</v>
      </c>
      <c r="K52" s="7" t="s">
        <v>76</v>
      </c>
      <c r="L52" s="7" t="s">
        <v>76</v>
      </c>
      <c r="M52" s="7" t="s">
        <v>76</v>
      </c>
      <c r="N52" s="5" t="s">
        <v>77</v>
      </c>
      <c r="O52" s="5" t="s">
        <v>77</v>
      </c>
      <c r="P52" s="5" t="s">
        <v>77</v>
      </c>
      <c r="Q52" s="7"/>
      <c r="R52" s="7"/>
      <c r="S52" s="7" t="s">
        <v>79</v>
      </c>
    </row>
    <row r="53" customFormat="false" ht="15" hidden="false" customHeight="true" outlineLevel="0" collapsed="false">
      <c r="A53" s="7" t="s">
        <v>208</v>
      </c>
      <c r="B53" s="7" t="n">
        <v>33</v>
      </c>
      <c r="C53" s="7" t="s">
        <v>81</v>
      </c>
      <c r="D53" s="7" t="n">
        <v>17</v>
      </c>
      <c r="E53" s="5" t="s">
        <v>74</v>
      </c>
      <c r="F53" s="5" t="s">
        <v>75</v>
      </c>
      <c r="G53" s="7" t="s">
        <v>76</v>
      </c>
      <c r="H53" s="5" t="s">
        <v>77</v>
      </c>
      <c r="I53" s="7" t="s">
        <v>78</v>
      </c>
      <c r="J53" s="7" t="s">
        <v>78</v>
      </c>
      <c r="K53" s="7" t="s">
        <v>76</v>
      </c>
      <c r="L53" s="7" t="s">
        <v>76</v>
      </c>
      <c r="M53" s="7" t="s">
        <v>76</v>
      </c>
      <c r="N53" s="5" t="s">
        <v>77</v>
      </c>
      <c r="O53" s="5" t="s">
        <v>77</v>
      </c>
      <c r="P53" s="5" t="s">
        <v>77</v>
      </c>
      <c r="Q53" s="7"/>
      <c r="R53" s="7"/>
      <c r="S53" s="7" t="s">
        <v>79</v>
      </c>
    </row>
    <row r="54" customFormat="false" ht="15" hidden="false" customHeight="true" outlineLevel="0" collapsed="false">
      <c r="A54" s="7" t="s">
        <v>209</v>
      </c>
      <c r="B54" s="7" t="n">
        <v>45</v>
      </c>
      <c r="C54" s="7" t="s">
        <v>73</v>
      </c>
      <c r="D54" s="7" t="n">
        <v>18</v>
      </c>
      <c r="E54" s="5" t="s">
        <v>74</v>
      </c>
      <c r="F54" s="5" t="s">
        <v>75</v>
      </c>
      <c r="G54" s="7" t="s">
        <v>76</v>
      </c>
      <c r="H54" s="5" t="s">
        <v>77</v>
      </c>
      <c r="I54" s="7" t="s">
        <v>78</v>
      </c>
      <c r="J54" s="7" t="s">
        <v>78</v>
      </c>
      <c r="K54" s="7" t="s">
        <v>78</v>
      </c>
      <c r="L54" s="7" t="s">
        <v>76</v>
      </c>
      <c r="M54" s="7" t="s">
        <v>76</v>
      </c>
      <c r="N54" s="5" t="s">
        <v>77</v>
      </c>
      <c r="O54" s="5" t="s">
        <v>77</v>
      </c>
      <c r="P54" s="5" t="s">
        <v>77</v>
      </c>
      <c r="Q54" s="7"/>
      <c r="R54" s="7"/>
      <c r="S54" s="7" t="s">
        <v>112</v>
      </c>
    </row>
    <row r="55" customFormat="false" ht="15" hidden="false" customHeight="true" outlineLevel="0" collapsed="false">
      <c r="A55" s="7" t="s">
        <v>210</v>
      </c>
      <c r="B55" s="7" t="n">
        <v>43</v>
      </c>
      <c r="C55" s="7" t="s">
        <v>73</v>
      </c>
      <c r="D55" s="7" t="n">
        <v>18</v>
      </c>
      <c r="E55" s="5" t="s">
        <v>74</v>
      </c>
      <c r="F55" s="5" t="s">
        <v>75</v>
      </c>
      <c r="G55" s="7" t="s">
        <v>76</v>
      </c>
      <c r="H55" s="5" t="s">
        <v>77</v>
      </c>
      <c r="I55" s="7" t="s">
        <v>78</v>
      </c>
      <c r="J55" s="7" t="s">
        <v>78</v>
      </c>
      <c r="K55" s="7" t="s">
        <v>78</v>
      </c>
      <c r="L55" s="7" t="s">
        <v>76</v>
      </c>
      <c r="M55" s="7" t="s">
        <v>76</v>
      </c>
      <c r="N55" s="5" t="s">
        <v>77</v>
      </c>
      <c r="O55" s="5" t="s">
        <v>77</v>
      </c>
      <c r="P55" s="5" t="s">
        <v>77</v>
      </c>
      <c r="Q55" s="7"/>
      <c r="R55" s="7"/>
      <c r="S55" s="7" t="s">
        <v>79</v>
      </c>
    </row>
    <row r="56" customFormat="false" ht="15" hidden="false" customHeight="true" outlineLevel="0" collapsed="false">
      <c r="A56" s="7" t="s">
        <v>211</v>
      </c>
      <c r="B56" s="7" t="n">
        <v>33</v>
      </c>
      <c r="C56" s="7" t="s">
        <v>81</v>
      </c>
      <c r="D56" s="7" t="n">
        <v>17</v>
      </c>
      <c r="E56" s="5" t="s">
        <v>74</v>
      </c>
      <c r="F56" s="5" t="s">
        <v>75</v>
      </c>
      <c r="G56" s="7" t="s">
        <v>76</v>
      </c>
      <c r="H56" s="5" t="s">
        <v>77</v>
      </c>
      <c r="I56" s="7" t="s">
        <v>78</v>
      </c>
      <c r="J56" s="7" t="s">
        <v>78</v>
      </c>
      <c r="K56" s="7" t="s">
        <v>78</v>
      </c>
      <c r="L56" s="7" t="s">
        <v>76</v>
      </c>
      <c r="M56" s="7" t="s">
        <v>76</v>
      </c>
      <c r="N56" s="5" t="s">
        <v>77</v>
      </c>
      <c r="O56" s="5" t="s">
        <v>77</v>
      </c>
      <c r="P56" s="5" t="s">
        <v>77</v>
      </c>
      <c r="Q56" s="7"/>
      <c r="R56" s="7"/>
      <c r="S56" s="7" t="s">
        <v>79</v>
      </c>
    </row>
    <row r="57" customFormat="false" ht="24.75" hidden="false" customHeight="true" outlineLevel="0" collapsed="false">
      <c r="A57" s="7" t="s">
        <v>212</v>
      </c>
      <c r="B57" s="7" t="n">
        <v>35</v>
      </c>
      <c r="C57" s="7" t="s">
        <v>73</v>
      </c>
      <c r="D57" s="7" t="n">
        <v>17</v>
      </c>
      <c r="E57" s="5" t="s">
        <v>86</v>
      </c>
      <c r="F57" s="5" t="s">
        <v>213</v>
      </c>
      <c r="G57" s="7" t="s">
        <v>78</v>
      </c>
      <c r="H57" s="5" t="s">
        <v>84</v>
      </c>
      <c r="I57" s="7" t="s">
        <v>78</v>
      </c>
      <c r="J57" s="7" t="s">
        <v>78</v>
      </c>
      <c r="K57" s="7" t="s">
        <v>78</v>
      </c>
      <c r="L57" s="7" t="s">
        <v>78</v>
      </c>
      <c r="M57" s="7" t="s">
        <v>78</v>
      </c>
      <c r="N57" s="5" t="s">
        <v>214</v>
      </c>
      <c r="O57" s="5" t="s">
        <v>124</v>
      </c>
      <c r="P57" s="5" t="s">
        <v>125</v>
      </c>
      <c r="Q57" s="7"/>
      <c r="R57" s="7"/>
      <c r="S57" s="7" t="s">
        <v>79</v>
      </c>
    </row>
    <row r="58" customFormat="false" ht="36.75" hidden="false" customHeight="true" outlineLevel="0" collapsed="false">
      <c r="A58" s="7" t="s">
        <v>215</v>
      </c>
      <c r="B58" s="7" t="n">
        <v>31</v>
      </c>
      <c r="C58" s="7" t="s">
        <v>81</v>
      </c>
      <c r="D58" s="7" t="n">
        <v>16</v>
      </c>
      <c r="E58" s="5" t="s">
        <v>86</v>
      </c>
      <c r="F58" s="5" t="s">
        <v>154</v>
      </c>
      <c r="G58" s="7" t="s">
        <v>78</v>
      </c>
      <c r="H58" s="5" t="s">
        <v>216</v>
      </c>
      <c r="I58" s="7" t="s">
        <v>78</v>
      </c>
      <c r="J58" s="7" t="s">
        <v>78</v>
      </c>
      <c r="K58" s="7" t="s">
        <v>78</v>
      </c>
      <c r="L58" s="7" t="s">
        <v>78</v>
      </c>
      <c r="M58" s="7" t="s">
        <v>76</v>
      </c>
      <c r="N58" s="5" t="s">
        <v>217</v>
      </c>
      <c r="O58" s="5" t="s">
        <v>205</v>
      </c>
      <c r="P58" s="5" t="s">
        <v>206</v>
      </c>
      <c r="Q58" s="7"/>
      <c r="R58" s="7"/>
      <c r="S58" s="7" t="s">
        <v>79</v>
      </c>
    </row>
    <row r="59" customFormat="false" ht="15" hidden="false" customHeight="true" outlineLevel="0" collapsed="false">
      <c r="A59" s="7" t="s">
        <v>218</v>
      </c>
      <c r="B59" s="7" t="n">
        <v>31</v>
      </c>
      <c r="C59" s="7" t="s">
        <v>81</v>
      </c>
      <c r="D59" s="7" t="n">
        <v>16</v>
      </c>
      <c r="E59" s="5" t="s">
        <v>74</v>
      </c>
      <c r="F59" s="5" t="s">
        <v>75</v>
      </c>
      <c r="G59" s="7" t="s">
        <v>76</v>
      </c>
      <c r="H59" s="5" t="s">
        <v>77</v>
      </c>
      <c r="I59" s="7" t="s">
        <v>78</v>
      </c>
      <c r="J59" s="7" t="s">
        <v>78</v>
      </c>
      <c r="K59" s="7" t="s">
        <v>76</v>
      </c>
      <c r="L59" s="7" t="s">
        <v>76</v>
      </c>
      <c r="M59" s="7" t="s">
        <v>76</v>
      </c>
      <c r="N59" s="5" t="s">
        <v>77</v>
      </c>
      <c r="O59" s="5" t="s">
        <v>77</v>
      </c>
      <c r="P59" s="5" t="s">
        <v>77</v>
      </c>
      <c r="Q59" s="7"/>
      <c r="R59" s="7"/>
      <c r="S59" s="7" t="s">
        <v>79</v>
      </c>
    </row>
    <row r="60" customFormat="false" ht="24.75" hidden="false" customHeight="true" outlineLevel="0" collapsed="false">
      <c r="A60" s="7" t="s">
        <v>219</v>
      </c>
      <c r="B60" s="7" t="n">
        <v>20</v>
      </c>
      <c r="C60" s="7" t="s">
        <v>81</v>
      </c>
      <c r="D60" s="7" t="n">
        <v>17</v>
      </c>
      <c r="E60" s="5" t="s">
        <v>82</v>
      </c>
      <c r="F60" s="5" t="s">
        <v>83</v>
      </c>
      <c r="G60" s="7" t="s">
        <v>78</v>
      </c>
      <c r="H60" s="5" t="s">
        <v>139</v>
      </c>
      <c r="I60" s="7" t="s">
        <v>78</v>
      </c>
      <c r="J60" s="7" t="s">
        <v>78</v>
      </c>
      <c r="K60" s="7" t="s">
        <v>78</v>
      </c>
      <c r="L60" s="7" t="s">
        <v>76</v>
      </c>
      <c r="M60" s="7" t="s">
        <v>78</v>
      </c>
      <c r="N60" s="5" t="s">
        <v>77</v>
      </c>
      <c r="O60" s="5" t="s">
        <v>77</v>
      </c>
      <c r="P60" s="5" t="s">
        <v>77</v>
      </c>
      <c r="Q60" s="7"/>
      <c r="R60" s="7"/>
      <c r="S60" s="7" t="s">
        <v>79</v>
      </c>
    </row>
    <row r="61" customFormat="false" ht="24.75" hidden="false" customHeight="true" outlineLevel="0" collapsed="false">
      <c r="A61" s="7" t="s">
        <v>220</v>
      </c>
      <c r="B61" s="7" t="n">
        <v>27</v>
      </c>
      <c r="C61" s="7" t="s">
        <v>81</v>
      </c>
      <c r="D61" s="7" t="n">
        <v>22</v>
      </c>
      <c r="E61" s="5" t="s">
        <v>86</v>
      </c>
      <c r="F61" s="5" t="s">
        <v>154</v>
      </c>
      <c r="G61" s="7" t="s">
        <v>78</v>
      </c>
      <c r="H61" s="5" t="s">
        <v>221</v>
      </c>
      <c r="I61" s="7" t="s">
        <v>78</v>
      </c>
      <c r="J61" s="7" t="s">
        <v>78</v>
      </c>
      <c r="K61" s="7" t="s">
        <v>78</v>
      </c>
      <c r="L61" s="7" t="s">
        <v>78</v>
      </c>
      <c r="M61" s="7" t="s">
        <v>76</v>
      </c>
      <c r="N61" s="5" t="s">
        <v>222</v>
      </c>
      <c r="O61" s="5" t="s">
        <v>124</v>
      </c>
      <c r="P61" s="5" t="s">
        <v>125</v>
      </c>
      <c r="Q61" s="7"/>
      <c r="R61" s="7"/>
      <c r="S61" s="7" t="s">
        <v>126</v>
      </c>
    </row>
    <row r="62" customFormat="false" ht="36.75" hidden="false" customHeight="true" outlineLevel="0" collapsed="false">
      <c r="A62" s="7" t="s">
        <v>223</v>
      </c>
      <c r="B62" s="7" t="n">
        <v>26</v>
      </c>
      <c r="C62" s="7" t="s">
        <v>81</v>
      </c>
      <c r="D62" s="7" t="n">
        <v>16</v>
      </c>
      <c r="E62" s="5" t="s">
        <v>82</v>
      </c>
      <c r="F62" s="5" t="s">
        <v>83</v>
      </c>
      <c r="G62" s="7" t="s">
        <v>78</v>
      </c>
      <c r="H62" s="5" t="s">
        <v>224</v>
      </c>
      <c r="I62" s="7" t="s">
        <v>78</v>
      </c>
      <c r="J62" s="7" t="s">
        <v>78</v>
      </c>
      <c r="K62" s="7" t="s">
        <v>78</v>
      </c>
      <c r="L62" s="7" t="s">
        <v>78</v>
      </c>
      <c r="M62" s="7" t="s">
        <v>76</v>
      </c>
      <c r="N62" s="5" t="s">
        <v>77</v>
      </c>
      <c r="O62" s="5" t="s">
        <v>77</v>
      </c>
      <c r="P62" s="5" t="s">
        <v>77</v>
      </c>
      <c r="Q62" s="7"/>
      <c r="R62" s="7"/>
      <c r="S62" s="7" t="s">
        <v>112</v>
      </c>
    </row>
    <row r="63" customFormat="false" ht="15" hidden="false" customHeight="true" outlineLevel="0" collapsed="false">
      <c r="A63" s="7" t="s">
        <v>225</v>
      </c>
      <c r="B63" s="7" t="n">
        <v>25</v>
      </c>
      <c r="C63" s="7" t="s">
        <v>81</v>
      </c>
      <c r="D63" s="7" t="n">
        <v>16</v>
      </c>
      <c r="E63" s="5" t="s">
        <v>172</v>
      </c>
      <c r="F63" s="5" t="s">
        <v>226</v>
      </c>
      <c r="G63" s="7" t="s">
        <v>76</v>
      </c>
      <c r="H63" s="5" t="s">
        <v>77</v>
      </c>
      <c r="I63" s="7" t="s">
        <v>78</v>
      </c>
      <c r="J63" s="7" t="s">
        <v>78</v>
      </c>
      <c r="K63" s="7" t="s">
        <v>78</v>
      </c>
      <c r="L63" s="7" t="s">
        <v>76</v>
      </c>
      <c r="M63" s="7" t="s">
        <v>76</v>
      </c>
      <c r="N63" s="5" t="s">
        <v>77</v>
      </c>
      <c r="O63" s="5" t="s">
        <v>77</v>
      </c>
      <c r="P63" s="5" t="s">
        <v>77</v>
      </c>
      <c r="Q63" s="7" t="s">
        <v>227</v>
      </c>
      <c r="R63" s="7" t="s">
        <v>195</v>
      </c>
      <c r="S63" s="7" t="s">
        <v>79</v>
      </c>
    </row>
    <row r="64" customFormat="false" ht="24.75" hidden="false" customHeight="true" outlineLevel="0" collapsed="false">
      <c r="A64" s="7" t="s">
        <v>228</v>
      </c>
      <c r="B64" s="7" t="n">
        <v>30</v>
      </c>
      <c r="C64" s="7" t="s">
        <v>81</v>
      </c>
      <c r="D64" s="7" t="n">
        <v>16</v>
      </c>
      <c r="E64" s="5" t="s">
        <v>82</v>
      </c>
      <c r="F64" s="5" t="s">
        <v>83</v>
      </c>
      <c r="G64" s="7" t="s">
        <v>78</v>
      </c>
      <c r="H64" s="5" t="s">
        <v>111</v>
      </c>
      <c r="I64" s="7" t="s">
        <v>78</v>
      </c>
      <c r="J64" s="7" t="s">
        <v>78</v>
      </c>
      <c r="K64" s="7" t="s">
        <v>78</v>
      </c>
      <c r="L64" s="7" t="s">
        <v>76</v>
      </c>
      <c r="M64" s="7" t="s">
        <v>76</v>
      </c>
      <c r="N64" s="5" t="s">
        <v>77</v>
      </c>
      <c r="O64" s="5" t="s">
        <v>77</v>
      </c>
      <c r="P64" s="5" t="s">
        <v>77</v>
      </c>
      <c r="Q64" s="7"/>
      <c r="R64" s="7"/>
      <c r="S64" s="7" t="s">
        <v>79</v>
      </c>
    </row>
    <row r="65" customFormat="false" ht="24.75" hidden="false" customHeight="true" outlineLevel="0" collapsed="false">
      <c r="A65" s="7" t="s">
        <v>229</v>
      </c>
      <c r="B65" s="7" t="n">
        <v>33</v>
      </c>
      <c r="C65" s="7" t="s">
        <v>81</v>
      </c>
      <c r="D65" s="7" t="n">
        <v>22</v>
      </c>
      <c r="E65" s="5" t="s">
        <v>82</v>
      </c>
      <c r="F65" s="5" t="s">
        <v>83</v>
      </c>
      <c r="G65" s="7" t="s">
        <v>78</v>
      </c>
      <c r="H65" s="5" t="s">
        <v>84</v>
      </c>
      <c r="I65" s="7" t="s">
        <v>78</v>
      </c>
      <c r="J65" s="7" t="s">
        <v>76</v>
      </c>
      <c r="K65" s="7" t="s">
        <v>76</v>
      </c>
      <c r="L65" s="7" t="s">
        <v>76</v>
      </c>
      <c r="M65" s="7" t="s">
        <v>78</v>
      </c>
      <c r="N65" s="5" t="s">
        <v>77</v>
      </c>
      <c r="O65" s="5" t="s">
        <v>77</v>
      </c>
      <c r="P65" s="5" t="s">
        <v>77</v>
      </c>
      <c r="Q65" s="7"/>
      <c r="R65" s="7"/>
      <c r="S65" s="7" t="s">
        <v>79</v>
      </c>
    </row>
    <row r="66" customFormat="false" ht="15" hidden="false" customHeight="true" outlineLevel="0" collapsed="false">
      <c r="A66" s="7" t="s">
        <v>230</v>
      </c>
      <c r="B66" s="7" t="n">
        <v>26</v>
      </c>
      <c r="C66" s="7" t="s">
        <v>81</v>
      </c>
      <c r="D66" s="7" t="n">
        <v>20</v>
      </c>
      <c r="E66" s="5" t="s">
        <v>231</v>
      </c>
      <c r="F66" s="5" t="s">
        <v>232</v>
      </c>
      <c r="G66" s="7" t="s">
        <v>76</v>
      </c>
      <c r="H66" s="5" t="s">
        <v>77</v>
      </c>
      <c r="I66" s="7" t="s">
        <v>78</v>
      </c>
      <c r="J66" s="7" t="s">
        <v>78</v>
      </c>
      <c r="K66" s="7" t="s">
        <v>76</v>
      </c>
      <c r="L66" s="7" t="s">
        <v>76</v>
      </c>
      <c r="M66" s="7" t="s">
        <v>76</v>
      </c>
      <c r="N66" s="5" t="s">
        <v>77</v>
      </c>
      <c r="O66" s="5" t="s">
        <v>77</v>
      </c>
      <c r="P66" s="5" t="s">
        <v>77</v>
      </c>
      <c r="Q66" s="7"/>
      <c r="R66" s="7"/>
      <c r="S66" s="7" t="s">
        <v>79</v>
      </c>
    </row>
    <row r="67" customFormat="false" ht="48.75" hidden="false" customHeight="true" outlineLevel="0" collapsed="false">
      <c r="A67" s="7" t="s">
        <v>233</v>
      </c>
      <c r="B67" s="7" t="n">
        <v>31</v>
      </c>
      <c r="C67" s="7" t="s">
        <v>81</v>
      </c>
      <c r="D67" s="7" t="n">
        <v>22</v>
      </c>
      <c r="E67" s="5" t="s">
        <v>172</v>
      </c>
      <c r="F67" s="5" t="s">
        <v>234</v>
      </c>
      <c r="G67" s="7" t="s">
        <v>78</v>
      </c>
      <c r="H67" s="5" t="s">
        <v>235</v>
      </c>
      <c r="I67" s="7" t="s">
        <v>78</v>
      </c>
      <c r="J67" s="7" t="s">
        <v>78</v>
      </c>
      <c r="K67" s="7" t="s">
        <v>78</v>
      </c>
      <c r="L67" s="7" t="s">
        <v>76</v>
      </c>
      <c r="M67" s="7" t="s">
        <v>76</v>
      </c>
      <c r="N67" s="5" t="s">
        <v>236</v>
      </c>
      <c r="O67" s="5" t="s">
        <v>105</v>
      </c>
      <c r="P67" s="5" t="s">
        <v>106</v>
      </c>
      <c r="Q67" s="7" t="s">
        <v>237</v>
      </c>
      <c r="R67" s="7" t="s">
        <v>175</v>
      </c>
      <c r="S67" s="7" t="s">
        <v>79</v>
      </c>
    </row>
    <row r="68" customFormat="false" ht="24.75" hidden="false" customHeight="true" outlineLevel="0" collapsed="false">
      <c r="A68" s="7" t="s">
        <v>238</v>
      </c>
      <c r="B68" s="7" t="n">
        <v>38</v>
      </c>
      <c r="C68" s="7" t="s">
        <v>73</v>
      </c>
      <c r="D68" s="7" t="n">
        <v>16</v>
      </c>
      <c r="E68" s="5" t="s">
        <v>86</v>
      </c>
      <c r="F68" s="5" t="s">
        <v>87</v>
      </c>
      <c r="G68" s="7" t="s">
        <v>78</v>
      </c>
      <c r="H68" s="5" t="s">
        <v>111</v>
      </c>
      <c r="I68" s="7" t="s">
        <v>78</v>
      </c>
      <c r="J68" s="7" t="s">
        <v>78</v>
      </c>
      <c r="K68" s="7" t="s">
        <v>78</v>
      </c>
      <c r="L68" s="7" t="s">
        <v>78</v>
      </c>
      <c r="M68" s="7" t="s">
        <v>76</v>
      </c>
      <c r="N68" s="5" t="s">
        <v>239</v>
      </c>
      <c r="O68" s="5" t="s">
        <v>205</v>
      </c>
      <c r="P68" s="5" t="s">
        <v>206</v>
      </c>
      <c r="Q68" s="7"/>
      <c r="R68" s="7"/>
      <c r="S68" s="7" t="s">
        <v>79</v>
      </c>
    </row>
    <row r="69" customFormat="false" ht="15" hidden="false" customHeight="true" outlineLevel="0" collapsed="false">
      <c r="A69" s="7" t="s">
        <v>240</v>
      </c>
      <c r="B69" s="7" t="n">
        <v>26</v>
      </c>
      <c r="C69" s="7" t="s">
        <v>81</v>
      </c>
      <c r="D69" s="7" t="n">
        <v>16</v>
      </c>
      <c r="E69" s="5" t="s">
        <v>92</v>
      </c>
      <c r="F69" s="5" t="s">
        <v>241</v>
      </c>
      <c r="G69" s="7" t="s">
        <v>76</v>
      </c>
      <c r="H69" s="5" t="s">
        <v>77</v>
      </c>
      <c r="I69" s="7" t="s">
        <v>78</v>
      </c>
      <c r="J69" s="7" t="s">
        <v>78</v>
      </c>
      <c r="K69" s="7" t="s">
        <v>78</v>
      </c>
      <c r="L69" s="7" t="s">
        <v>76</v>
      </c>
      <c r="M69" s="7" t="s">
        <v>76</v>
      </c>
      <c r="N69" s="5" t="s">
        <v>77</v>
      </c>
      <c r="O69" s="5" t="s">
        <v>77</v>
      </c>
      <c r="P69" s="5" t="s">
        <v>77</v>
      </c>
      <c r="Q69" s="7"/>
      <c r="R69" s="7"/>
      <c r="S69" s="7" t="s">
        <v>79</v>
      </c>
    </row>
    <row r="70" customFormat="false" ht="24.75" hidden="false" customHeight="true" outlineLevel="0" collapsed="false">
      <c r="A70" s="7" t="s">
        <v>242</v>
      </c>
      <c r="B70" s="7" t="n">
        <v>24</v>
      </c>
      <c r="C70" s="7" t="s">
        <v>81</v>
      </c>
      <c r="D70" s="7" t="n">
        <v>16</v>
      </c>
      <c r="E70" s="5" t="s">
        <v>172</v>
      </c>
      <c r="F70" s="5" t="s">
        <v>243</v>
      </c>
      <c r="G70" s="7" t="s">
        <v>78</v>
      </c>
      <c r="H70" s="5" t="s">
        <v>244</v>
      </c>
      <c r="I70" s="7" t="s">
        <v>78</v>
      </c>
      <c r="J70" s="7" t="s">
        <v>78</v>
      </c>
      <c r="K70" s="7" t="s">
        <v>78</v>
      </c>
      <c r="L70" s="7" t="s">
        <v>76</v>
      </c>
      <c r="M70" s="7" t="s">
        <v>76</v>
      </c>
      <c r="N70" s="5" t="s">
        <v>77</v>
      </c>
      <c r="O70" s="5" t="s">
        <v>77</v>
      </c>
      <c r="P70" s="5" t="s">
        <v>77</v>
      </c>
      <c r="Q70" s="7" t="s">
        <v>245</v>
      </c>
      <c r="R70" s="7" t="s">
        <v>195</v>
      </c>
      <c r="S70" s="7" t="s">
        <v>79</v>
      </c>
    </row>
    <row r="71" customFormat="false" ht="24.75" hidden="false" customHeight="true" outlineLevel="0" collapsed="false">
      <c r="A71" s="7" t="s">
        <v>246</v>
      </c>
      <c r="B71" s="7" t="n">
        <v>39</v>
      </c>
      <c r="C71" s="7" t="s">
        <v>73</v>
      </c>
      <c r="D71" s="7" t="n">
        <v>20</v>
      </c>
      <c r="E71" s="5" t="s">
        <v>82</v>
      </c>
      <c r="F71" s="5" t="s">
        <v>83</v>
      </c>
      <c r="G71" s="7" t="s">
        <v>78</v>
      </c>
      <c r="H71" s="5" t="s">
        <v>247</v>
      </c>
      <c r="I71" s="7" t="s">
        <v>78</v>
      </c>
      <c r="J71" s="7" t="s">
        <v>78</v>
      </c>
      <c r="K71" s="7" t="s">
        <v>78</v>
      </c>
      <c r="L71" s="7" t="s">
        <v>76</v>
      </c>
      <c r="M71" s="7" t="s">
        <v>76</v>
      </c>
      <c r="N71" s="5" t="s">
        <v>158</v>
      </c>
      <c r="O71" s="5" t="s">
        <v>159</v>
      </c>
      <c r="P71" s="5" t="s">
        <v>160</v>
      </c>
      <c r="Q71" s="7"/>
      <c r="R71" s="7"/>
      <c r="S71" s="7" t="s">
        <v>79</v>
      </c>
    </row>
    <row r="72" customFormat="false" ht="24.75" hidden="false" customHeight="true" outlineLevel="0" collapsed="false">
      <c r="A72" s="7" t="s">
        <v>248</v>
      </c>
      <c r="B72" s="7" t="n">
        <v>27</v>
      </c>
      <c r="C72" s="7" t="s">
        <v>81</v>
      </c>
      <c r="D72" s="7" t="n">
        <v>17</v>
      </c>
      <c r="E72" s="5" t="s">
        <v>82</v>
      </c>
      <c r="F72" s="5" t="s">
        <v>83</v>
      </c>
      <c r="G72" s="7" t="s">
        <v>78</v>
      </c>
      <c r="H72" s="5" t="s">
        <v>249</v>
      </c>
      <c r="I72" s="7" t="s">
        <v>78</v>
      </c>
      <c r="J72" s="7" t="s">
        <v>78</v>
      </c>
      <c r="K72" s="7" t="s">
        <v>78</v>
      </c>
      <c r="L72" s="7" t="s">
        <v>76</v>
      </c>
      <c r="M72" s="7" t="s">
        <v>78</v>
      </c>
      <c r="N72" s="5" t="s">
        <v>77</v>
      </c>
      <c r="O72" s="5" t="s">
        <v>77</v>
      </c>
      <c r="P72" s="5" t="s">
        <v>77</v>
      </c>
      <c r="Q72" s="7"/>
      <c r="R72" s="7"/>
      <c r="S72" s="7" t="s">
        <v>126</v>
      </c>
    </row>
    <row r="73" customFormat="false" ht="24.75" hidden="false" customHeight="true" outlineLevel="0" collapsed="false">
      <c r="A73" s="7" t="s">
        <v>250</v>
      </c>
      <c r="B73" s="7" t="n">
        <v>29</v>
      </c>
      <c r="C73" s="7" t="s">
        <v>81</v>
      </c>
      <c r="D73" s="7" t="n">
        <v>16</v>
      </c>
      <c r="E73" s="5" t="s">
        <v>86</v>
      </c>
      <c r="F73" s="5" t="s">
        <v>154</v>
      </c>
      <c r="G73" s="7" t="s">
        <v>78</v>
      </c>
      <c r="H73" s="5" t="s">
        <v>251</v>
      </c>
      <c r="I73" s="7" t="s">
        <v>78</v>
      </c>
      <c r="J73" s="7" t="s">
        <v>78</v>
      </c>
      <c r="K73" s="7" t="s">
        <v>78</v>
      </c>
      <c r="L73" s="7" t="s">
        <v>76</v>
      </c>
      <c r="M73" s="7" t="s">
        <v>76</v>
      </c>
      <c r="N73" s="5" t="s">
        <v>77</v>
      </c>
      <c r="O73" s="5" t="s">
        <v>77</v>
      </c>
      <c r="P73" s="5" t="s">
        <v>77</v>
      </c>
      <c r="Q73" s="7"/>
      <c r="R73" s="7"/>
      <c r="S73" s="7" t="s">
        <v>79</v>
      </c>
    </row>
    <row r="74" customFormat="false" ht="36.75" hidden="false" customHeight="true" outlineLevel="0" collapsed="false">
      <c r="A74" s="7" t="s">
        <v>252</v>
      </c>
      <c r="B74" s="7" t="n">
        <v>22</v>
      </c>
      <c r="C74" s="7" t="s">
        <v>81</v>
      </c>
      <c r="D74" s="7" t="n">
        <v>21</v>
      </c>
      <c r="E74" s="5" t="s">
        <v>82</v>
      </c>
      <c r="F74" s="5" t="s">
        <v>83</v>
      </c>
      <c r="G74" s="7" t="s">
        <v>78</v>
      </c>
      <c r="H74" s="5" t="s">
        <v>253</v>
      </c>
      <c r="I74" s="7" t="s">
        <v>78</v>
      </c>
      <c r="J74" s="7" t="s">
        <v>78</v>
      </c>
      <c r="K74" s="7" t="s">
        <v>78</v>
      </c>
      <c r="L74" s="7" t="s">
        <v>76</v>
      </c>
      <c r="M74" s="7" t="s">
        <v>76</v>
      </c>
      <c r="N74" s="5" t="s">
        <v>77</v>
      </c>
      <c r="O74" s="5" t="s">
        <v>77</v>
      </c>
      <c r="P74" s="5" t="s">
        <v>77</v>
      </c>
      <c r="Q74" s="7"/>
      <c r="R74" s="7"/>
      <c r="S74" s="7" t="s">
        <v>79</v>
      </c>
    </row>
    <row r="75" customFormat="false" ht="36.75" hidden="false" customHeight="true" outlineLevel="0" collapsed="false">
      <c r="A75" s="7" t="s">
        <v>254</v>
      </c>
      <c r="B75" s="7" t="n">
        <v>30</v>
      </c>
      <c r="C75" s="7" t="s">
        <v>81</v>
      </c>
      <c r="D75" s="7" t="n">
        <v>24</v>
      </c>
      <c r="E75" s="5" t="s">
        <v>82</v>
      </c>
      <c r="F75" s="5" t="s">
        <v>83</v>
      </c>
      <c r="G75" s="7" t="s">
        <v>78</v>
      </c>
      <c r="H75" s="5" t="s">
        <v>255</v>
      </c>
      <c r="I75" s="7" t="s">
        <v>78</v>
      </c>
      <c r="J75" s="7" t="s">
        <v>78</v>
      </c>
      <c r="K75" s="7" t="s">
        <v>78</v>
      </c>
      <c r="L75" s="7" t="s">
        <v>78</v>
      </c>
      <c r="M75" s="7" t="s">
        <v>76</v>
      </c>
      <c r="N75" s="5" t="s">
        <v>77</v>
      </c>
      <c r="O75" s="5" t="s">
        <v>77</v>
      </c>
      <c r="P75" s="5" t="s">
        <v>77</v>
      </c>
      <c r="Q75" s="7"/>
      <c r="R75" s="7"/>
      <c r="S75" s="7" t="s">
        <v>112</v>
      </c>
    </row>
    <row r="76" customFormat="false" ht="24.75" hidden="false" customHeight="true" outlineLevel="0" collapsed="false">
      <c r="A76" s="7" t="s">
        <v>256</v>
      </c>
      <c r="B76" s="7" t="n">
        <v>29</v>
      </c>
      <c r="C76" s="7" t="s">
        <v>81</v>
      </c>
      <c r="D76" s="7" t="n">
        <v>16</v>
      </c>
      <c r="E76" s="5" t="s">
        <v>82</v>
      </c>
      <c r="F76" s="5" t="s">
        <v>83</v>
      </c>
      <c r="G76" s="7" t="s">
        <v>78</v>
      </c>
      <c r="H76" s="5" t="s">
        <v>257</v>
      </c>
      <c r="I76" s="7" t="s">
        <v>78</v>
      </c>
      <c r="J76" s="7" t="s">
        <v>78</v>
      </c>
      <c r="K76" s="7" t="s">
        <v>78</v>
      </c>
      <c r="L76" s="7" t="s">
        <v>76</v>
      </c>
      <c r="M76" s="7" t="s">
        <v>78</v>
      </c>
      <c r="N76" s="5" t="s">
        <v>77</v>
      </c>
      <c r="O76" s="5" t="s">
        <v>77</v>
      </c>
      <c r="P76" s="5" t="s">
        <v>77</v>
      </c>
      <c r="Q76" s="7"/>
      <c r="R76" s="7"/>
      <c r="S76" s="7" t="s">
        <v>79</v>
      </c>
    </row>
    <row r="77" customFormat="false" ht="15" hidden="false" customHeight="true" outlineLevel="0" collapsed="false">
      <c r="A77" s="7" t="s">
        <v>258</v>
      </c>
      <c r="B77" s="7" t="n">
        <v>28</v>
      </c>
      <c r="C77" s="7" t="s">
        <v>81</v>
      </c>
      <c r="D77" s="7" t="n">
        <v>19</v>
      </c>
      <c r="E77" s="5" t="s">
        <v>231</v>
      </c>
      <c r="F77" s="5" t="s">
        <v>232</v>
      </c>
      <c r="G77" s="7" t="s">
        <v>78</v>
      </c>
      <c r="H77" s="5" t="s">
        <v>259</v>
      </c>
      <c r="I77" s="7" t="s">
        <v>78</v>
      </c>
      <c r="J77" s="7" t="s">
        <v>76</v>
      </c>
      <c r="K77" s="7" t="s">
        <v>76</v>
      </c>
      <c r="L77" s="7" t="s">
        <v>76</v>
      </c>
      <c r="M77" s="7" t="s">
        <v>76</v>
      </c>
      <c r="N77" s="5" t="s">
        <v>77</v>
      </c>
      <c r="O77" s="5" t="s">
        <v>77</v>
      </c>
      <c r="P77" s="5" t="s">
        <v>77</v>
      </c>
      <c r="Q77" s="7"/>
      <c r="R77" s="7"/>
      <c r="S77" s="7" t="s">
        <v>79</v>
      </c>
    </row>
    <row r="78" customFormat="false" ht="36.75" hidden="false" customHeight="true" outlineLevel="0" collapsed="false">
      <c r="A78" s="7" t="s">
        <v>260</v>
      </c>
      <c r="B78" s="7" t="n">
        <v>39</v>
      </c>
      <c r="C78" s="7" t="s">
        <v>73</v>
      </c>
      <c r="D78" s="7" t="n">
        <v>15</v>
      </c>
      <c r="E78" s="5" t="s">
        <v>86</v>
      </c>
      <c r="F78" s="5" t="s">
        <v>154</v>
      </c>
      <c r="G78" s="7" t="s">
        <v>78</v>
      </c>
      <c r="H78" s="5" t="s">
        <v>251</v>
      </c>
      <c r="I78" s="7" t="s">
        <v>78</v>
      </c>
      <c r="J78" s="7" t="s">
        <v>78</v>
      </c>
      <c r="K78" s="7" t="s">
        <v>78</v>
      </c>
      <c r="L78" s="7" t="s">
        <v>76</v>
      </c>
      <c r="M78" s="7" t="s">
        <v>76</v>
      </c>
      <c r="N78" s="5" t="s">
        <v>261</v>
      </c>
      <c r="O78" s="5" t="s">
        <v>262</v>
      </c>
      <c r="P78" s="5" t="s">
        <v>160</v>
      </c>
      <c r="Q78" s="7"/>
      <c r="R78" s="7"/>
      <c r="S78" s="7" t="s">
        <v>79</v>
      </c>
    </row>
    <row r="79" customFormat="false" ht="15" hidden="false" customHeight="true" outlineLevel="0" collapsed="false">
      <c r="A79" s="7" t="s">
        <v>263</v>
      </c>
      <c r="B79" s="7" t="n">
        <v>28</v>
      </c>
      <c r="C79" s="7" t="s">
        <v>81</v>
      </c>
      <c r="D79" s="7" t="n">
        <v>22</v>
      </c>
      <c r="E79" s="5" t="s">
        <v>74</v>
      </c>
      <c r="F79" s="5" t="s">
        <v>75</v>
      </c>
      <c r="G79" s="7" t="s">
        <v>76</v>
      </c>
      <c r="H79" s="5" t="s">
        <v>77</v>
      </c>
      <c r="I79" s="7" t="s">
        <v>78</v>
      </c>
      <c r="J79" s="7" t="s">
        <v>78</v>
      </c>
      <c r="K79" s="7" t="s">
        <v>78</v>
      </c>
      <c r="L79" s="7" t="s">
        <v>76</v>
      </c>
      <c r="M79" s="7" t="s">
        <v>76</v>
      </c>
      <c r="N79" s="5" t="s">
        <v>77</v>
      </c>
      <c r="O79" s="5" t="s">
        <v>77</v>
      </c>
      <c r="P79" s="5" t="s">
        <v>77</v>
      </c>
      <c r="Q79" s="7"/>
      <c r="R79" s="7"/>
      <c r="S79" s="7" t="s">
        <v>79</v>
      </c>
    </row>
    <row r="80" customFormat="false" ht="36.75" hidden="false" customHeight="true" outlineLevel="0" collapsed="false">
      <c r="A80" s="7" t="s">
        <v>264</v>
      </c>
      <c r="B80" s="7" t="n">
        <v>30</v>
      </c>
      <c r="C80" s="7" t="s">
        <v>81</v>
      </c>
      <c r="D80" s="7" t="n">
        <v>21</v>
      </c>
      <c r="E80" s="5" t="s">
        <v>82</v>
      </c>
      <c r="F80" s="5" t="s">
        <v>83</v>
      </c>
      <c r="G80" s="7" t="s">
        <v>78</v>
      </c>
      <c r="H80" s="5" t="s">
        <v>265</v>
      </c>
      <c r="I80" s="7" t="s">
        <v>78</v>
      </c>
      <c r="J80" s="7" t="s">
        <v>78</v>
      </c>
      <c r="K80" s="7" t="s">
        <v>78</v>
      </c>
      <c r="L80" s="7" t="s">
        <v>78</v>
      </c>
      <c r="M80" s="7" t="s">
        <v>76</v>
      </c>
      <c r="N80" s="5" t="s">
        <v>266</v>
      </c>
      <c r="O80" s="5" t="s">
        <v>149</v>
      </c>
      <c r="P80" s="5" t="s">
        <v>150</v>
      </c>
      <c r="Q80" s="7"/>
      <c r="R80" s="7"/>
      <c r="S80" s="7" t="s">
        <v>126</v>
      </c>
    </row>
    <row r="81" customFormat="false" ht="36.75" hidden="false" customHeight="true" outlineLevel="0" collapsed="false">
      <c r="A81" s="7" t="s">
        <v>267</v>
      </c>
      <c r="B81" s="7" t="n">
        <v>27</v>
      </c>
      <c r="C81" s="7" t="s">
        <v>81</v>
      </c>
      <c r="D81" s="7" t="n">
        <v>20</v>
      </c>
      <c r="E81" s="5" t="s">
        <v>82</v>
      </c>
      <c r="F81" s="5" t="s">
        <v>83</v>
      </c>
      <c r="G81" s="7" t="s">
        <v>78</v>
      </c>
      <c r="H81" s="5" t="s">
        <v>268</v>
      </c>
      <c r="I81" s="7" t="s">
        <v>78</v>
      </c>
      <c r="J81" s="7" t="s">
        <v>78</v>
      </c>
      <c r="K81" s="7" t="s">
        <v>78</v>
      </c>
      <c r="L81" s="7" t="s">
        <v>78</v>
      </c>
      <c r="M81" s="7" t="s">
        <v>76</v>
      </c>
      <c r="N81" s="5" t="s">
        <v>269</v>
      </c>
      <c r="O81" s="5" t="s">
        <v>105</v>
      </c>
      <c r="P81" s="5" t="s">
        <v>106</v>
      </c>
      <c r="Q81" s="7"/>
      <c r="R81" s="7"/>
      <c r="S81" s="7" t="s">
        <v>79</v>
      </c>
    </row>
    <row r="82" customFormat="false" ht="24.75" hidden="false" customHeight="true" outlineLevel="0" collapsed="false">
      <c r="A82" s="7" t="s">
        <v>270</v>
      </c>
      <c r="B82" s="7" t="n">
        <v>29</v>
      </c>
      <c r="C82" s="7" t="s">
        <v>81</v>
      </c>
      <c r="D82" s="7" t="n">
        <v>16</v>
      </c>
      <c r="E82" s="5" t="s">
        <v>86</v>
      </c>
      <c r="F82" s="5" t="s">
        <v>154</v>
      </c>
      <c r="G82" s="7" t="s">
        <v>78</v>
      </c>
      <c r="H82" s="5" t="s">
        <v>271</v>
      </c>
      <c r="I82" s="7" t="s">
        <v>78</v>
      </c>
      <c r="J82" s="7" t="s">
        <v>78</v>
      </c>
      <c r="K82" s="7" t="s">
        <v>76</v>
      </c>
      <c r="L82" s="7" t="s">
        <v>76</v>
      </c>
      <c r="M82" s="7" t="s">
        <v>76</v>
      </c>
      <c r="N82" s="5" t="s">
        <v>272</v>
      </c>
      <c r="O82" s="5" t="s">
        <v>273</v>
      </c>
      <c r="P82" s="5" t="s">
        <v>160</v>
      </c>
      <c r="Q82" s="7"/>
      <c r="R82" s="7"/>
      <c r="S82" s="7" t="s">
        <v>79</v>
      </c>
    </row>
    <row r="83" customFormat="false" ht="24.75" hidden="false" customHeight="true" outlineLevel="0" collapsed="false">
      <c r="A83" s="7" t="s">
        <v>274</v>
      </c>
      <c r="B83" s="7" t="n">
        <v>34</v>
      </c>
      <c r="C83" s="7" t="s">
        <v>81</v>
      </c>
      <c r="D83" s="7" t="n">
        <v>18</v>
      </c>
      <c r="E83" s="5" t="s">
        <v>82</v>
      </c>
      <c r="F83" s="5" t="s">
        <v>83</v>
      </c>
      <c r="G83" s="7" t="s">
        <v>78</v>
      </c>
      <c r="H83" s="5" t="s">
        <v>275</v>
      </c>
      <c r="I83" s="7" t="s">
        <v>78</v>
      </c>
      <c r="J83" s="7" t="s">
        <v>78</v>
      </c>
      <c r="K83" s="7" t="s">
        <v>78</v>
      </c>
      <c r="L83" s="7" t="s">
        <v>78</v>
      </c>
      <c r="M83" s="7" t="s">
        <v>76</v>
      </c>
      <c r="N83" s="5" t="s">
        <v>276</v>
      </c>
      <c r="O83" s="5" t="s">
        <v>124</v>
      </c>
      <c r="P83" s="5" t="s">
        <v>125</v>
      </c>
      <c r="Q83" s="7"/>
      <c r="R83" s="7"/>
      <c r="S83" s="7" t="s">
        <v>79</v>
      </c>
    </row>
    <row r="84" customFormat="false" ht="24.75" hidden="false" customHeight="true" outlineLevel="0" collapsed="false">
      <c r="A84" s="7" t="s">
        <v>277</v>
      </c>
      <c r="B84" s="7" t="n">
        <v>27</v>
      </c>
      <c r="C84" s="7" t="s">
        <v>81</v>
      </c>
      <c r="D84" s="7" t="n">
        <v>17</v>
      </c>
      <c r="E84" s="5" t="s">
        <v>82</v>
      </c>
      <c r="F84" s="5" t="s">
        <v>83</v>
      </c>
      <c r="G84" s="7" t="s">
        <v>78</v>
      </c>
      <c r="H84" s="5" t="s">
        <v>278</v>
      </c>
      <c r="I84" s="7" t="s">
        <v>78</v>
      </c>
      <c r="J84" s="7" t="s">
        <v>78</v>
      </c>
      <c r="K84" s="7" t="s">
        <v>78</v>
      </c>
      <c r="L84" s="7" t="s">
        <v>76</v>
      </c>
      <c r="M84" s="7" t="s">
        <v>76</v>
      </c>
      <c r="N84" s="5" t="s">
        <v>77</v>
      </c>
      <c r="O84" s="5" t="s">
        <v>77</v>
      </c>
      <c r="P84" s="5" t="s">
        <v>77</v>
      </c>
      <c r="Q84" s="7"/>
      <c r="R84" s="7"/>
      <c r="S84" s="7" t="s">
        <v>112</v>
      </c>
    </row>
    <row r="85" customFormat="false" ht="24.75" hidden="false" customHeight="true" outlineLevel="0" collapsed="false">
      <c r="A85" s="7" t="s">
        <v>279</v>
      </c>
      <c r="B85" s="7" t="n">
        <v>42</v>
      </c>
      <c r="C85" s="7" t="s">
        <v>73</v>
      </c>
      <c r="D85" s="7" t="n">
        <v>16</v>
      </c>
      <c r="E85" s="5" t="s">
        <v>82</v>
      </c>
      <c r="F85" s="5" t="s">
        <v>83</v>
      </c>
      <c r="G85" s="7" t="s">
        <v>78</v>
      </c>
      <c r="H85" s="5" t="s">
        <v>111</v>
      </c>
      <c r="I85" s="7" t="s">
        <v>78</v>
      </c>
      <c r="J85" s="7" t="s">
        <v>78</v>
      </c>
      <c r="K85" s="7" t="s">
        <v>78</v>
      </c>
      <c r="L85" s="7" t="s">
        <v>76</v>
      </c>
      <c r="M85" s="7" t="s">
        <v>76</v>
      </c>
      <c r="N85" s="5" t="s">
        <v>280</v>
      </c>
      <c r="O85" s="5" t="s">
        <v>159</v>
      </c>
      <c r="P85" s="5" t="s">
        <v>160</v>
      </c>
      <c r="Q85" s="7"/>
      <c r="R85" s="7"/>
      <c r="S85" s="7" t="s">
        <v>79</v>
      </c>
    </row>
    <row r="86" customFormat="false" ht="24.75" hidden="false" customHeight="true" outlineLevel="0" collapsed="false">
      <c r="A86" s="7" t="s">
        <v>281</v>
      </c>
      <c r="B86" s="7" t="n">
        <v>40</v>
      </c>
      <c r="C86" s="7" t="s">
        <v>73</v>
      </c>
      <c r="D86" s="7" t="n">
        <v>16</v>
      </c>
      <c r="E86" s="5" t="s">
        <v>82</v>
      </c>
      <c r="F86" s="5" t="s">
        <v>83</v>
      </c>
      <c r="G86" s="7" t="s">
        <v>78</v>
      </c>
      <c r="H86" s="5" t="s">
        <v>282</v>
      </c>
      <c r="I86" s="7" t="s">
        <v>78</v>
      </c>
      <c r="J86" s="7" t="s">
        <v>78</v>
      </c>
      <c r="K86" s="7" t="s">
        <v>78</v>
      </c>
      <c r="L86" s="7" t="s">
        <v>76</v>
      </c>
      <c r="M86" s="7" t="s">
        <v>76</v>
      </c>
      <c r="N86" s="5" t="s">
        <v>280</v>
      </c>
      <c r="O86" s="5" t="s">
        <v>159</v>
      </c>
      <c r="P86" s="5" t="s">
        <v>160</v>
      </c>
      <c r="Q86" s="7"/>
      <c r="R86" s="7"/>
      <c r="S86" s="7" t="s">
        <v>79</v>
      </c>
    </row>
    <row r="87" customFormat="false" ht="24.75" hidden="false" customHeight="true" outlineLevel="0" collapsed="false">
      <c r="A87" s="7" t="s">
        <v>283</v>
      </c>
      <c r="B87" s="7" t="n">
        <v>34</v>
      </c>
      <c r="C87" s="7" t="s">
        <v>81</v>
      </c>
      <c r="D87" s="7" t="n">
        <v>21</v>
      </c>
      <c r="E87" s="5" t="s">
        <v>82</v>
      </c>
      <c r="F87" s="5" t="s">
        <v>83</v>
      </c>
      <c r="G87" s="7" t="s">
        <v>78</v>
      </c>
      <c r="H87" s="5" t="s">
        <v>284</v>
      </c>
      <c r="I87" s="7" t="s">
        <v>78</v>
      </c>
      <c r="J87" s="7" t="s">
        <v>78</v>
      </c>
      <c r="K87" s="7" t="s">
        <v>78</v>
      </c>
      <c r="L87" s="7" t="s">
        <v>76</v>
      </c>
      <c r="M87" s="7" t="s">
        <v>76</v>
      </c>
      <c r="N87" s="5" t="s">
        <v>280</v>
      </c>
      <c r="O87" s="5" t="s">
        <v>159</v>
      </c>
      <c r="P87" s="5" t="s">
        <v>160</v>
      </c>
      <c r="Q87" s="7"/>
      <c r="R87" s="7"/>
      <c r="S87" s="7" t="s">
        <v>126</v>
      </c>
    </row>
    <row r="88" customFormat="false" ht="15" hidden="false" customHeight="true" outlineLevel="0" collapsed="false">
      <c r="A88" s="7" t="s">
        <v>285</v>
      </c>
      <c r="B88" s="7" t="n">
        <v>19</v>
      </c>
      <c r="C88" s="7" t="s">
        <v>81</v>
      </c>
      <c r="D88" s="7" t="n">
        <v>17</v>
      </c>
      <c r="E88" s="5" t="s">
        <v>92</v>
      </c>
      <c r="F88" s="5" t="s">
        <v>138</v>
      </c>
      <c r="G88" s="7" t="s">
        <v>76</v>
      </c>
      <c r="H88" s="5" t="s">
        <v>77</v>
      </c>
      <c r="I88" s="7" t="s">
        <v>78</v>
      </c>
      <c r="J88" s="7" t="s">
        <v>78</v>
      </c>
      <c r="K88" s="7" t="s">
        <v>78</v>
      </c>
      <c r="L88" s="7" t="s">
        <v>76</v>
      </c>
      <c r="M88" s="7" t="s">
        <v>76</v>
      </c>
      <c r="N88" s="5" t="s">
        <v>77</v>
      </c>
      <c r="O88" s="5" t="s">
        <v>77</v>
      </c>
      <c r="P88" s="5" t="s">
        <v>77</v>
      </c>
      <c r="Q88" s="7"/>
      <c r="R88" s="7"/>
      <c r="S88" s="7" t="s">
        <v>112</v>
      </c>
    </row>
    <row r="89" customFormat="false" ht="24.75" hidden="false" customHeight="true" outlineLevel="0" collapsed="false">
      <c r="A89" s="7" t="s">
        <v>286</v>
      </c>
      <c r="B89" s="7" t="n">
        <v>32</v>
      </c>
      <c r="C89" s="7" t="s">
        <v>81</v>
      </c>
      <c r="D89" s="7" t="n">
        <v>20</v>
      </c>
      <c r="E89" s="5" t="s">
        <v>82</v>
      </c>
      <c r="F89" s="5" t="s">
        <v>83</v>
      </c>
      <c r="G89" s="7" t="s">
        <v>78</v>
      </c>
      <c r="H89" s="5" t="s">
        <v>84</v>
      </c>
      <c r="I89" s="7" t="s">
        <v>78</v>
      </c>
      <c r="J89" s="7" t="s">
        <v>78</v>
      </c>
      <c r="K89" s="7" t="s">
        <v>78</v>
      </c>
      <c r="L89" s="7" t="s">
        <v>76</v>
      </c>
      <c r="M89" s="7" t="s">
        <v>78</v>
      </c>
      <c r="N89" s="5" t="s">
        <v>77</v>
      </c>
      <c r="O89" s="5" t="s">
        <v>77</v>
      </c>
      <c r="P89" s="5" t="s">
        <v>77</v>
      </c>
      <c r="Q89" s="7"/>
      <c r="R89" s="7"/>
      <c r="S89" s="7" t="s">
        <v>112</v>
      </c>
    </row>
    <row r="90" customFormat="false" ht="24.75" hidden="false" customHeight="true" outlineLevel="0" collapsed="false">
      <c r="A90" s="7" t="s">
        <v>287</v>
      </c>
      <c r="B90" s="7" t="n">
        <v>34</v>
      </c>
      <c r="C90" s="7" t="s">
        <v>81</v>
      </c>
      <c r="D90" s="7" t="n">
        <v>19</v>
      </c>
      <c r="E90" s="5" t="s">
        <v>82</v>
      </c>
      <c r="F90" s="5" t="s">
        <v>83</v>
      </c>
      <c r="G90" s="7" t="s">
        <v>78</v>
      </c>
      <c r="H90" s="5" t="s">
        <v>128</v>
      </c>
      <c r="I90" s="7" t="s">
        <v>78</v>
      </c>
      <c r="J90" s="7" t="s">
        <v>78</v>
      </c>
      <c r="K90" s="7" t="s">
        <v>78</v>
      </c>
      <c r="L90" s="7" t="s">
        <v>76</v>
      </c>
      <c r="M90" s="7" t="s">
        <v>76</v>
      </c>
      <c r="N90" s="5" t="s">
        <v>77</v>
      </c>
      <c r="O90" s="5" t="s">
        <v>77</v>
      </c>
      <c r="P90" s="5" t="s">
        <v>77</v>
      </c>
      <c r="Q90" s="7"/>
      <c r="R90" s="7"/>
      <c r="S90" s="7" t="s">
        <v>79</v>
      </c>
    </row>
    <row r="91" customFormat="false" ht="24.75" hidden="false" customHeight="true" outlineLevel="0" collapsed="false">
      <c r="A91" s="7" t="s">
        <v>288</v>
      </c>
      <c r="B91" s="7" t="n">
        <v>43</v>
      </c>
      <c r="C91" s="7" t="s">
        <v>73</v>
      </c>
      <c r="D91" s="7" t="n">
        <v>17</v>
      </c>
      <c r="E91" s="5" t="s">
        <v>172</v>
      </c>
      <c r="F91" s="5" t="s">
        <v>289</v>
      </c>
      <c r="G91" s="7" t="s">
        <v>76</v>
      </c>
      <c r="H91" s="5" t="s">
        <v>77</v>
      </c>
      <c r="I91" s="7" t="s">
        <v>78</v>
      </c>
      <c r="J91" s="7" t="s">
        <v>78</v>
      </c>
      <c r="K91" s="7" t="s">
        <v>76</v>
      </c>
      <c r="L91" s="7" t="s">
        <v>76</v>
      </c>
      <c r="M91" s="7" t="s">
        <v>76</v>
      </c>
      <c r="N91" s="5" t="s">
        <v>290</v>
      </c>
      <c r="O91" s="5" t="s">
        <v>159</v>
      </c>
      <c r="P91" s="5" t="s">
        <v>160</v>
      </c>
      <c r="Q91" s="7" t="s">
        <v>159</v>
      </c>
      <c r="R91" s="7" t="s">
        <v>175</v>
      </c>
      <c r="S91" s="7" t="s">
        <v>126</v>
      </c>
    </row>
    <row r="92" customFormat="false" ht="24.75" hidden="false" customHeight="true" outlineLevel="0" collapsed="false">
      <c r="A92" s="7" t="s">
        <v>291</v>
      </c>
      <c r="B92" s="7" t="n">
        <v>22</v>
      </c>
      <c r="C92" s="7" t="s">
        <v>81</v>
      </c>
      <c r="D92" s="7" t="n">
        <v>21</v>
      </c>
      <c r="E92" s="5" t="s">
        <v>82</v>
      </c>
      <c r="F92" s="5" t="s">
        <v>83</v>
      </c>
      <c r="G92" s="7" t="s">
        <v>78</v>
      </c>
      <c r="H92" s="5" t="s">
        <v>292</v>
      </c>
      <c r="I92" s="7" t="s">
        <v>78</v>
      </c>
      <c r="J92" s="7" t="s">
        <v>78</v>
      </c>
      <c r="K92" s="7" t="s">
        <v>78</v>
      </c>
      <c r="L92" s="7" t="s">
        <v>76</v>
      </c>
      <c r="M92" s="7" t="s">
        <v>76</v>
      </c>
      <c r="N92" s="5" t="s">
        <v>293</v>
      </c>
      <c r="O92" s="5" t="s">
        <v>273</v>
      </c>
      <c r="P92" s="5" t="s">
        <v>160</v>
      </c>
      <c r="Q92" s="7"/>
      <c r="R92" s="7"/>
      <c r="S92" s="7" t="s">
        <v>112</v>
      </c>
    </row>
    <row r="93" customFormat="false" ht="24.75" hidden="false" customHeight="true" outlineLevel="0" collapsed="false">
      <c r="A93" s="7" t="s">
        <v>294</v>
      </c>
      <c r="B93" s="7" t="n">
        <v>29</v>
      </c>
      <c r="C93" s="7" t="s">
        <v>81</v>
      </c>
      <c r="D93" s="7" t="n">
        <v>21</v>
      </c>
      <c r="E93" s="5" t="s">
        <v>82</v>
      </c>
      <c r="F93" s="5" t="s">
        <v>83</v>
      </c>
      <c r="G93" s="7" t="s">
        <v>78</v>
      </c>
      <c r="H93" s="5" t="s">
        <v>278</v>
      </c>
      <c r="I93" s="7" t="s">
        <v>78</v>
      </c>
      <c r="J93" s="7" t="s">
        <v>78</v>
      </c>
      <c r="K93" s="7" t="s">
        <v>78</v>
      </c>
      <c r="L93" s="7" t="s">
        <v>76</v>
      </c>
      <c r="M93" s="7" t="s">
        <v>76</v>
      </c>
      <c r="N93" s="5" t="s">
        <v>77</v>
      </c>
      <c r="O93" s="5" t="s">
        <v>77</v>
      </c>
      <c r="P93" s="5" t="s">
        <v>77</v>
      </c>
      <c r="Q93" s="7"/>
      <c r="R93" s="7"/>
      <c r="S93" s="7" t="s">
        <v>79</v>
      </c>
    </row>
    <row r="94" customFormat="false" ht="24.75" hidden="false" customHeight="true" outlineLevel="0" collapsed="false">
      <c r="A94" s="7" t="s">
        <v>295</v>
      </c>
      <c r="B94" s="7" t="n">
        <v>29</v>
      </c>
      <c r="C94" s="7" t="s">
        <v>81</v>
      </c>
      <c r="D94" s="7" t="n">
        <v>16</v>
      </c>
      <c r="E94" s="5" t="s">
        <v>82</v>
      </c>
      <c r="F94" s="5" t="s">
        <v>83</v>
      </c>
      <c r="G94" s="7" t="s">
        <v>78</v>
      </c>
      <c r="H94" s="5" t="s">
        <v>84</v>
      </c>
      <c r="I94" s="7" t="s">
        <v>78</v>
      </c>
      <c r="J94" s="7" t="s">
        <v>78</v>
      </c>
      <c r="K94" s="7" t="s">
        <v>78</v>
      </c>
      <c r="L94" s="7" t="s">
        <v>76</v>
      </c>
      <c r="M94" s="7" t="s">
        <v>78</v>
      </c>
      <c r="N94" s="5" t="s">
        <v>77</v>
      </c>
      <c r="O94" s="5" t="s">
        <v>77</v>
      </c>
      <c r="P94" s="5" t="s">
        <v>77</v>
      </c>
      <c r="Q94" s="7"/>
      <c r="R94" s="7"/>
      <c r="S94" s="7" t="s">
        <v>79</v>
      </c>
    </row>
    <row r="95" customFormat="false" ht="36.75" hidden="false" customHeight="true" outlineLevel="0" collapsed="false">
      <c r="A95" s="7" t="s">
        <v>296</v>
      </c>
      <c r="B95" s="7" t="n">
        <v>21</v>
      </c>
      <c r="C95" s="7" t="s">
        <v>81</v>
      </c>
      <c r="D95" s="7" t="n">
        <v>24</v>
      </c>
      <c r="E95" s="5" t="s">
        <v>82</v>
      </c>
      <c r="F95" s="5" t="s">
        <v>83</v>
      </c>
      <c r="G95" s="7" t="s">
        <v>78</v>
      </c>
      <c r="H95" s="5" t="s">
        <v>297</v>
      </c>
      <c r="I95" s="7" t="s">
        <v>78</v>
      </c>
      <c r="J95" s="7" t="s">
        <v>78</v>
      </c>
      <c r="K95" s="7" t="s">
        <v>78</v>
      </c>
      <c r="L95" s="7" t="s">
        <v>76</v>
      </c>
      <c r="M95" s="7" t="s">
        <v>76</v>
      </c>
      <c r="N95" s="5" t="s">
        <v>77</v>
      </c>
      <c r="O95" s="5" t="s">
        <v>77</v>
      </c>
      <c r="P95" s="5" t="s">
        <v>77</v>
      </c>
      <c r="Q95" s="7"/>
      <c r="R95" s="7"/>
      <c r="S95" s="7" t="s">
        <v>79</v>
      </c>
    </row>
    <row r="96" customFormat="false" ht="24.75" hidden="false" customHeight="true" outlineLevel="0" collapsed="false">
      <c r="A96" s="7" t="s">
        <v>298</v>
      </c>
      <c r="B96" s="7" t="n">
        <v>43</v>
      </c>
      <c r="C96" s="7" t="s">
        <v>73</v>
      </c>
      <c r="D96" s="7" t="n">
        <v>26</v>
      </c>
      <c r="E96" s="5" t="s">
        <v>86</v>
      </c>
      <c r="F96" s="5" t="s">
        <v>154</v>
      </c>
      <c r="G96" s="7" t="s">
        <v>78</v>
      </c>
      <c r="H96" s="5" t="s">
        <v>299</v>
      </c>
      <c r="I96" s="7" t="s">
        <v>78</v>
      </c>
      <c r="J96" s="7" t="s">
        <v>78</v>
      </c>
      <c r="K96" s="7" t="s">
        <v>78</v>
      </c>
      <c r="L96" s="7" t="s">
        <v>76</v>
      </c>
      <c r="M96" s="7" t="s">
        <v>76</v>
      </c>
      <c r="N96" s="5" t="s">
        <v>77</v>
      </c>
      <c r="O96" s="5" t="s">
        <v>77</v>
      </c>
      <c r="P96" s="5" t="s">
        <v>77</v>
      </c>
      <c r="Q96" s="7"/>
      <c r="R96" s="7"/>
      <c r="S96" s="7" t="s">
        <v>79</v>
      </c>
    </row>
    <row r="97" customFormat="false" ht="24.75" hidden="false" customHeight="true" outlineLevel="0" collapsed="false">
      <c r="A97" s="7" t="s">
        <v>300</v>
      </c>
      <c r="B97" s="7" t="n">
        <v>36</v>
      </c>
      <c r="C97" s="7" t="s">
        <v>73</v>
      </c>
      <c r="D97" s="7" t="n">
        <v>22</v>
      </c>
      <c r="E97" s="5" t="s">
        <v>82</v>
      </c>
      <c r="F97" s="5" t="s">
        <v>83</v>
      </c>
      <c r="G97" s="7" t="s">
        <v>78</v>
      </c>
      <c r="H97" s="5" t="s">
        <v>301</v>
      </c>
      <c r="I97" s="7" t="s">
        <v>78</v>
      </c>
      <c r="J97" s="7" t="s">
        <v>78</v>
      </c>
      <c r="K97" s="7" t="s">
        <v>78</v>
      </c>
      <c r="L97" s="7" t="s">
        <v>76</v>
      </c>
      <c r="M97" s="7" t="s">
        <v>76</v>
      </c>
      <c r="N97" s="5" t="s">
        <v>302</v>
      </c>
      <c r="O97" s="5" t="s">
        <v>105</v>
      </c>
      <c r="P97" s="5" t="s">
        <v>106</v>
      </c>
      <c r="Q97" s="7"/>
      <c r="R97" s="7"/>
      <c r="S97" s="7" t="s">
        <v>112</v>
      </c>
    </row>
    <row r="98" customFormat="false" ht="24.75" hidden="false" customHeight="true" outlineLevel="0" collapsed="false">
      <c r="A98" s="7" t="s">
        <v>303</v>
      </c>
      <c r="B98" s="7" t="n">
        <v>35</v>
      </c>
      <c r="C98" s="7" t="s">
        <v>73</v>
      </c>
      <c r="D98" s="7" t="n">
        <v>21</v>
      </c>
      <c r="E98" s="5" t="s">
        <v>172</v>
      </c>
      <c r="F98" s="5" t="s">
        <v>304</v>
      </c>
      <c r="G98" s="7" t="s">
        <v>76</v>
      </c>
      <c r="H98" s="5" t="s">
        <v>77</v>
      </c>
      <c r="I98" s="7" t="s">
        <v>78</v>
      </c>
      <c r="J98" s="7" t="s">
        <v>78</v>
      </c>
      <c r="K98" s="7" t="s">
        <v>78</v>
      </c>
      <c r="L98" s="7" t="s">
        <v>76</v>
      </c>
      <c r="M98" s="7" t="s">
        <v>76</v>
      </c>
      <c r="N98" s="5" t="s">
        <v>77</v>
      </c>
      <c r="O98" s="5" t="s">
        <v>77</v>
      </c>
      <c r="P98" s="5" t="s">
        <v>77</v>
      </c>
      <c r="Q98" s="7" t="s">
        <v>305</v>
      </c>
      <c r="R98" s="7" t="s">
        <v>195</v>
      </c>
      <c r="S98" s="7" t="s">
        <v>112</v>
      </c>
    </row>
    <row r="99" customFormat="false" ht="24.75" hidden="false" customHeight="true" outlineLevel="0" collapsed="false">
      <c r="A99" s="7" t="s">
        <v>306</v>
      </c>
      <c r="B99" s="7" t="n">
        <v>31</v>
      </c>
      <c r="C99" s="7" t="s">
        <v>81</v>
      </c>
      <c r="D99" s="7" t="n">
        <v>17</v>
      </c>
      <c r="E99" s="5" t="s">
        <v>82</v>
      </c>
      <c r="F99" s="5" t="s">
        <v>83</v>
      </c>
      <c r="G99" s="7" t="s">
        <v>78</v>
      </c>
      <c r="H99" s="5" t="s">
        <v>307</v>
      </c>
      <c r="I99" s="7" t="s">
        <v>78</v>
      </c>
      <c r="J99" s="7" t="s">
        <v>78</v>
      </c>
      <c r="K99" s="7" t="s">
        <v>78</v>
      </c>
      <c r="L99" s="7" t="s">
        <v>76</v>
      </c>
      <c r="M99" s="7" t="s">
        <v>78</v>
      </c>
      <c r="N99" s="5" t="s">
        <v>308</v>
      </c>
      <c r="O99" s="5" t="s">
        <v>124</v>
      </c>
      <c r="P99" s="5" t="s">
        <v>125</v>
      </c>
      <c r="Q99" s="7"/>
      <c r="R99" s="7"/>
      <c r="S99" s="7" t="s">
        <v>79</v>
      </c>
    </row>
    <row r="100" customFormat="false" ht="15" hidden="false" customHeight="true" outlineLevel="0" collapsed="false">
      <c r="A100" s="7" t="s">
        <v>309</v>
      </c>
      <c r="B100" s="7" t="n">
        <v>23</v>
      </c>
      <c r="C100" s="7" t="s">
        <v>81</v>
      </c>
      <c r="D100" s="7" t="n">
        <v>16</v>
      </c>
      <c r="E100" s="5" t="s">
        <v>231</v>
      </c>
      <c r="F100" s="5" t="s">
        <v>232</v>
      </c>
      <c r="G100" s="7" t="s">
        <v>76</v>
      </c>
      <c r="H100" s="5" t="s">
        <v>77</v>
      </c>
      <c r="I100" s="7" t="s">
        <v>78</v>
      </c>
      <c r="J100" s="7" t="s">
        <v>78</v>
      </c>
      <c r="K100" s="7" t="s">
        <v>76</v>
      </c>
      <c r="L100" s="7" t="s">
        <v>76</v>
      </c>
      <c r="M100" s="7" t="s">
        <v>76</v>
      </c>
      <c r="N100" s="5" t="s">
        <v>77</v>
      </c>
      <c r="O100" s="5" t="s">
        <v>77</v>
      </c>
      <c r="P100" s="5" t="s">
        <v>77</v>
      </c>
      <c r="Q100" s="7"/>
      <c r="R100" s="7"/>
      <c r="S100" s="7" t="s">
        <v>79</v>
      </c>
    </row>
    <row r="101" customFormat="false" ht="24.75" hidden="false" customHeight="true" outlineLevel="0" collapsed="false">
      <c r="A101" s="7" t="s">
        <v>310</v>
      </c>
      <c r="B101" s="7" t="n">
        <v>34</v>
      </c>
      <c r="C101" s="7" t="s">
        <v>81</v>
      </c>
      <c r="D101" s="7" t="n">
        <v>18</v>
      </c>
      <c r="E101" s="5" t="s">
        <v>82</v>
      </c>
      <c r="F101" s="5" t="s">
        <v>83</v>
      </c>
      <c r="G101" s="7" t="s">
        <v>78</v>
      </c>
      <c r="H101" s="5" t="s">
        <v>311</v>
      </c>
      <c r="I101" s="7" t="s">
        <v>78</v>
      </c>
      <c r="J101" s="7" t="s">
        <v>78</v>
      </c>
      <c r="K101" s="7" t="s">
        <v>78</v>
      </c>
      <c r="L101" s="7" t="s">
        <v>76</v>
      </c>
      <c r="M101" s="7" t="s">
        <v>76</v>
      </c>
      <c r="N101" s="5" t="s">
        <v>312</v>
      </c>
      <c r="O101" s="5" t="s">
        <v>159</v>
      </c>
      <c r="P101" s="5" t="s">
        <v>160</v>
      </c>
      <c r="Q101" s="7"/>
      <c r="R101" s="7"/>
      <c r="S101" s="7" t="s">
        <v>79</v>
      </c>
    </row>
    <row r="102" customFormat="false" ht="24.75" hidden="false" customHeight="true" outlineLevel="0" collapsed="false">
      <c r="A102" s="7" t="s">
        <v>313</v>
      </c>
      <c r="B102" s="7" t="n">
        <v>25</v>
      </c>
      <c r="C102" s="7" t="s">
        <v>81</v>
      </c>
      <c r="D102" s="7" t="n">
        <v>16</v>
      </c>
      <c r="E102" s="5" t="s">
        <v>82</v>
      </c>
      <c r="F102" s="5" t="s">
        <v>83</v>
      </c>
      <c r="G102" s="7" t="s">
        <v>78</v>
      </c>
      <c r="H102" s="5" t="s">
        <v>314</v>
      </c>
      <c r="I102" s="7" t="s">
        <v>78</v>
      </c>
      <c r="J102" s="7" t="s">
        <v>78</v>
      </c>
      <c r="K102" s="7" t="s">
        <v>78</v>
      </c>
      <c r="L102" s="7" t="s">
        <v>76</v>
      </c>
      <c r="M102" s="7" t="s">
        <v>78</v>
      </c>
      <c r="N102" s="5" t="s">
        <v>315</v>
      </c>
      <c r="O102" s="5" t="s">
        <v>205</v>
      </c>
      <c r="P102" s="5" t="s">
        <v>206</v>
      </c>
      <c r="Q102" s="7"/>
      <c r="R102" s="7"/>
      <c r="S102" s="7" t="s">
        <v>79</v>
      </c>
    </row>
    <row r="103" customFormat="false" ht="24.75" hidden="false" customHeight="true" outlineLevel="0" collapsed="false">
      <c r="A103" s="7" t="s">
        <v>316</v>
      </c>
      <c r="B103" s="7" t="n">
        <v>32</v>
      </c>
      <c r="C103" s="7" t="s">
        <v>81</v>
      </c>
      <c r="D103" s="7" t="n">
        <v>16</v>
      </c>
      <c r="E103" s="5" t="s">
        <v>86</v>
      </c>
      <c r="F103" s="5" t="s">
        <v>154</v>
      </c>
      <c r="G103" s="7" t="s">
        <v>78</v>
      </c>
      <c r="H103" s="5" t="s">
        <v>317</v>
      </c>
      <c r="I103" s="7" t="s">
        <v>78</v>
      </c>
      <c r="J103" s="7" t="s">
        <v>78</v>
      </c>
      <c r="K103" s="7" t="s">
        <v>76</v>
      </c>
      <c r="L103" s="7" t="s">
        <v>76</v>
      </c>
      <c r="M103" s="7" t="s">
        <v>76</v>
      </c>
      <c r="N103" s="5" t="s">
        <v>272</v>
      </c>
      <c r="O103" s="5" t="s">
        <v>273</v>
      </c>
      <c r="P103" s="5" t="s">
        <v>160</v>
      </c>
      <c r="Q103" s="7"/>
      <c r="R103" s="7"/>
      <c r="S103" s="7" t="s">
        <v>112</v>
      </c>
    </row>
    <row r="104" customFormat="false" ht="24.75" hidden="false" customHeight="true" outlineLevel="0" collapsed="false">
      <c r="A104" s="7" t="s">
        <v>318</v>
      </c>
      <c r="B104" s="7" t="n">
        <v>31</v>
      </c>
      <c r="C104" s="7" t="s">
        <v>81</v>
      </c>
      <c r="D104" s="7" t="n">
        <v>16</v>
      </c>
      <c r="E104" s="5" t="s">
        <v>172</v>
      </c>
      <c r="F104" s="5" t="s">
        <v>319</v>
      </c>
      <c r="G104" s="7" t="s">
        <v>78</v>
      </c>
      <c r="H104" s="5" t="s">
        <v>320</v>
      </c>
      <c r="I104" s="7" t="s">
        <v>78</v>
      </c>
      <c r="J104" s="7" t="s">
        <v>78</v>
      </c>
      <c r="K104" s="7" t="s">
        <v>76</v>
      </c>
      <c r="L104" s="7" t="s">
        <v>76</v>
      </c>
      <c r="M104" s="7" t="s">
        <v>76</v>
      </c>
      <c r="N104" s="5" t="s">
        <v>321</v>
      </c>
      <c r="O104" s="5" t="s">
        <v>159</v>
      </c>
      <c r="P104" s="5" t="s">
        <v>160</v>
      </c>
      <c r="Q104" s="7" t="s">
        <v>159</v>
      </c>
      <c r="R104" s="7" t="s">
        <v>175</v>
      </c>
      <c r="S104" s="7" t="s">
        <v>79</v>
      </c>
    </row>
    <row r="105" customFormat="false" ht="15" hidden="false" customHeight="true" outlineLevel="0" collapsed="false">
      <c r="A105" s="7" t="s">
        <v>322</v>
      </c>
      <c r="B105" s="7" t="n">
        <v>37</v>
      </c>
      <c r="C105" s="7" t="s">
        <v>73</v>
      </c>
      <c r="D105" s="7" t="n">
        <v>18</v>
      </c>
      <c r="E105" s="5" t="s">
        <v>74</v>
      </c>
      <c r="F105" s="5" t="s">
        <v>75</v>
      </c>
      <c r="G105" s="7" t="s">
        <v>76</v>
      </c>
      <c r="H105" s="5" t="s">
        <v>77</v>
      </c>
      <c r="I105" s="7" t="s">
        <v>78</v>
      </c>
      <c r="J105" s="7" t="s">
        <v>78</v>
      </c>
      <c r="K105" s="7" t="s">
        <v>76</v>
      </c>
      <c r="L105" s="7" t="s">
        <v>76</v>
      </c>
      <c r="M105" s="7" t="s">
        <v>76</v>
      </c>
      <c r="N105" s="5" t="s">
        <v>77</v>
      </c>
      <c r="O105" s="5" t="s">
        <v>77</v>
      </c>
      <c r="P105" s="5" t="s">
        <v>77</v>
      </c>
      <c r="Q105" s="7"/>
      <c r="R105" s="7"/>
      <c r="S105" s="7" t="s">
        <v>126</v>
      </c>
    </row>
    <row r="106" customFormat="false" ht="15" hidden="false" customHeight="true" outlineLevel="0" collapsed="false">
      <c r="A106" s="7" t="s">
        <v>323</v>
      </c>
      <c r="B106" s="7" t="n">
        <v>37</v>
      </c>
      <c r="C106" s="7" t="s">
        <v>73</v>
      </c>
      <c r="D106" s="7" t="n">
        <v>17</v>
      </c>
      <c r="E106" s="5" t="s">
        <v>74</v>
      </c>
      <c r="F106" s="5" t="s">
        <v>75</v>
      </c>
      <c r="G106" s="7" t="s">
        <v>76</v>
      </c>
      <c r="H106" s="5" t="s">
        <v>77</v>
      </c>
      <c r="I106" s="7" t="s">
        <v>78</v>
      </c>
      <c r="J106" s="7" t="s">
        <v>78</v>
      </c>
      <c r="K106" s="7" t="s">
        <v>76</v>
      </c>
      <c r="L106" s="7" t="s">
        <v>76</v>
      </c>
      <c r="M106" s="7" t="s">
        <v>76</v>
      </c>
      <c r="N106" s="5" t="s">
        <v>77</v>
      </c>
      <c r="O106" s="5" t="s">
        <v>77</v>
      </c>
      <c r="P106" s="5" t="s">
        <v>77</v>
      </c>
      <c r="Q106" s="7"/>
      <c r="R106" s="7"/>
      <c r="S106" s="7" t="s">
        <v>79</v>
      </c>
    </row>
    <row r="107" customFormat="false" ht="15" hidden="false" customHeight="true" outlineLevel="0" collapsed="false">
      <c r="A107" s="7" t="s">
        <v>324</v>
      </c>
      <c r="B107" s="7" t="n">
        <v>38</v>
      </c>
      <c r="C107" s="7" t="s">
        <v>73</v>
      </c>
      <c r="D107" s="7" t="n">
        <v>16</v>
      </c>
      <c r="E107" s="5" t="s">
        <v>202</v>
      </c>
      <c r="F107" s="5" t="s">
        <v>203</v>
      </c>
      <c r="G107" s="7" t="s">
        <v>76</v>
      </c>
      <c r="H107" s="5" t="s">
        <v>77</v>
      </c>
      <c r="I107" s="7" t="s">
        <v>78</v>
      </c>
      <c r="J107" s="7" t="s">
        <v>78</v>
      </c>
      <c r="K107" s="7" t="s">
        <v>76</v>
      </c>
      <c r="L107" s="7" t="s">
        <v>76</v>
      </c>
      <c r="M107" s="7" t="s">
        <v>76</v>
      </c>
      <c r="N107" s="5" t="s">
        <v>77</v>
      </c>
      <c r="O107" s="5" t="s">
        <v>77</v>
      </c>
      <c r="P107" s="5" t="s">
        <v>77</v>
      </c>
      <c r="Q107" s="7"/>
      <c r="R107" s="7"/>
      <c r="S107" s="7" t="s">
        <v>112</v>
      </c>
    </row>
    <row r="108" customFormat="false" ht="15" hidden="false" customHeight="true" outlineLevel="0" collapsed="false">
      <c r="A108" s="7" t="s">
        <v>325</v>
      </c>
      <c r="B108" s="7" t="n">
        <v>30</v>
      </c>
      <c r="C108" s="7" t="s">
        <v>81</v>
      </c>
      <c r="D108" s="7" t="n">
        <v>17</v>
      </c>
      <c r="E108" s="5" t="s">
        <v>74</v>
      </c>
      <c r="F108" s="5" t="s">
        <v>75</v>
      </c>
      <c r="G108" s="7" t="s">
        <v>76</v>
      </c>
      <c r="H108" s="5" t="s">
        <v>77</v>
      </c>
      <c r="I108" s="7" t="s">
        <v>78</v>
      </c>
      <c r="J108" s="7" t="s">
        <v>78</v>
      </c>
      <c r="K108" s="7" t="s">
        <v>78</v>
      </c>
      <c r="L108" s="7" t="s">
        <v>76</v>
      </c>
      <c r="M108" s="7" t="s">
        <v>76</v>
      </c>
      <c r="N108" s="5" t="s">
        <v>77</v>
      </c>
      <c r="O108" s="5" t="s">
        <v>77</v>
      </c>
      <c r="P108" s="5" t="s">
        <v>77</v>
      </c>
      <c r="Q108" s="7"/>
      <c r="R108" s="7"/>
      <c r="S108" s="7" t="s">
        <v>126</v>
      </c>
    </row>
    <row r="109" customFormat="false" ht="24.75" hidden="false" customHeight="true" outlineLevel="0" collapsed="false">
      <c r="A109" s="7" t="s">
        <v>326</v>
      </c>
      <c r="B109" s="7" t="n">
        <v>30</v>
      </c>
      <c r="C109" s="7" t="s">
        <v>81</v>
      </c>
      <c r="D109" s="7" t="n">
        <v>20</v>
      </c>
      <c r="E109" s="5" t="s">
        <v>82</v>
      </c>
      <c r="F109" s="5" t="s">
        <v>83</v>
      </c>
      <c r="G109" s="7" t="s">
        <v>78</v>
      </c>
      <c r="H109" s="5" t="s">
        <v>130</v>
      </c>
      <c r="I109" s="7" t="s">
        <v>78</v>
      </c>
      <c r="J109" s="7" t="s">
        <v>78</v>
      </c>
      <c r="K109" s="7" t="s">
        <v>78</v>
      </c>
      <c r="L109" s="7" t="s">
        <v>76</v>
      </c>
      <c r="M109" s="7" t="s">
        <v>76</v>
      </c>
      <c r="N109" s="5" t="s">
        <v>77</v>
      </c>
      <c r="O109" s="5" t="s">
        <v>77</v>
      </c>
      <c r="P109" s="5" t="s">
        <v>77</v>
      </c>
      <c r="Q109" s="7"/>
      <c r="R109" s="7"/>
      <c r="S109" s="7" t="s">
        <v>112</v>
      </c>
    </row>
    <row r="110" customFormat="false" ht="24.75" hidden="false" customHeight="true" outlineLevel="0" collapsed="false">
      <c r="A110" s="7" t="s">
        <v>327</v>
      </c>
      <c r="B110" s="7" t="n">
        <v>31</v>
      </c>
      <c r="C110" s="7" t="s">
        <v>81</v>
      </c>
      <c r="D110" s="7" t="n">
        <v>19</v>
      </c>
      <c r="E110" s="5" t="s">
        <v>82</v>
      </c>
      <c r="F110" s="5" t="s">
        <v>83</v>
      </c>
      <c r="G110" s="7" t="s">
        <v>78</v>
      </c>
      <c r="H110" s="5" t="s">
        <v>84</v>
      </c>
      <c r="I110" s="7" t="s">
        <v>78</v>
      </c>
      <c r="J110" s="7" t="s">
        <v>78</v>
      </c>
      <c r="K110" s="7" t="s">
        <v>78</v>
      </c>
      <c r="L110" s="7" t="s">
        <v>76</v>
      </c>
      <c r="M110" s="7" t="s">
        <v>78</v>
      </c>
      <c r="N110" s="5" t="s">
        <v>77</v>
      </c>
      <c r="O110" s="5" t="s">
        <v>77</v>
      </c>
      <c r="P110" s="5" t="s">
        <v>77</v>
      </c>
      <c r="Q110" s="7"/>
      <c r="R110" s="7"/>
      <c r="S110" s="7" t="s">
        <v>112</v>
      </c>
    </row>
    <row r="111" customFormat="false" ht="24.75" hidden="false" customHeight="true" outlineLevel="0" collapsed="false">
      <c r="A111" s="7" t="s">
        <v>328</v>
      </c>
      <c r="B111" s="7" t="n">
        <v>31</v>
      </c>
      <c r="C111" s="7" t="s">
        <v>81</v>
      </c>
      <c r="D111" s="7" t="n">
        <v>20</v>
      </c>
      <c r="E111" s="5" t="s">
        <v>82</v>
      </c>
      <c r="F111" s="5" t="s">
        <v>83</v>
      </c>
      <c r="G111" s="7" t="s">
        <v>78</v>
      </c>
      <c r="H111" s="5" t="s">
        <v>329</v>
      </c>
      <c r="I111" s="7" t="s">
        <v>78</v>
      </c>
      <c r="J111" s="7" t="s">
        <v>76</v>
      </c>
      <c r="K111" s="7" t="s">
        <v>76</v>
      </c>
      <c r="L111" s="7" t="s">
        <v>78</v>
      </c>
      <c r="M111" s="7" t="s">
        <v>76</v>
      </c>
      <c r="N111" s="5" t="s">
        <v>77</v>
      </c>
      <c r="O111" s="5" t="s">
        <v>77</v>
      </c>
      <c r="P111" s="5" t="s">
        <v>77</v>
      </c>
      <c r="Q111" s="7"/>
      <c r="R111" s="7"/>
      <c r="S111" s="7" t="s">
        <v>79</v>
      </c>
    </row>
    <row r="112" customFormat="false" ht="24.75" hidden="false" customHeight="true" outlineLevel="0" collapsed="false">
      <c r="A112" s="7" t="s">
        <v>330</v>
      </c>
      <c r="B112" s="7" t="n">
        <v>39</v>
      </c>
      <c r="C112" s="7" t="s">
        <v>73</v>
      </c>
      <c r="D112" s="7" t="n">
        <v>16</v>
      </c>
      <c r="E112" s="5" t="s">
        <v>82</v>
      </c>
      <c r="F112" s="5" t="s">
        <v>83</v>
      </c>
      <c r="G112" s="7" t="s">
        <v>78</v>
      </c>
      <c r="H112" s="5" t="s">
        <v>331</v>
      </c>
      <c r="I112" s="7" t="s">
        <v>78</v>
      </c>
      <c r="J112" s="7" t="s">
        <v>78</v>
      </c>
      <c r="K112" s="7" t="s">
        <v>78</v>
      </c>
      <c r="L112" s="7" t="s">
        <v>76</v>
      </c>
      <c r="M112" s="7" t="s">
        <v>76</v>
      </c>
      <c r="N112" s="5" t="s">
        <v>77</v>
      </c>
      <c r="O112" s="5" t="s">
        <v>77</v>
      </c>
      <c r="P112" s="5" t="s">
        <v>77</v>
      </c>
      <c r="Q112" s="7"/>
      <c r="R112" s="7"/>
      <c r="S112" s="7" t="s">
        <v>79</v>
      </c>
    </row>
    <row r="113" customFormat="false" ht="15" hidden="false" customHeight="true" outlineLevel="0" collapsed="false">
      <c r="A113" s="7" t="s">
        <v>332</v>
      </c>
      <c r="B113" s="7" t="n">
        <v>34</v>
      </c>
      <c r="C113" s="7" t="s">
        <v>81</v>
      </c>
      <c r="D113" s="7" t="n">
        <v>16</v>
      </c>
      <c r="E113" s="5" t="s">
        <v>172</v>
      </c>
      <c r="F113" s="5" t="s">
        <v>333</v>
      </c>
      <c r="G113" s="7" t="s">
        <v>76</v>
      </c>
      <c r="H113" s="5" t="s">
        <v>77</v>
      </c>
      <c r="I113" s="7" t="s">
        <v>78</v>
      </c>
      <c r="J113" s="7" t="s">
        <v>78</v>
      </c>
      <c r="K113" s="7" t="s">
        <v>78</v>
      </c>
      <c r="L113" s="7" t="s">
        <v>76</v>
      </c>
      <c r="M113" s="7" t="s">
        <v>76</v>
      </c>
      <c r="N113" s="5" t="s">
        <v>77</v>
      </c>
      <c r="O113" s="5" t="s">
        <v>77</v>
      </c>
      <c r="P113" s="5" t="s">
        <v>77</v>
      </c>
      <c r="Q113" s="7" t="s">
        <v>334</v>
      </c>
      <c r="R113" s="7" t="s">
        <v>195</v>
      </c>
      <c r="S113" s="7" t="s">
        <v>79</v>
      </c>
    </row>
    <row r="114" customFormat="false" ht="24.75" hidden="false" customHeight="true" outlineLevel="0" collapsed="false">
      <c r="A114" s="7" t="s">
        <v>335</v>
      </c>
      <c r="B114" s="7" t="n">
        <v>26</v>
      </c>
      <c r="C114" s="7" t="s">
        <v>81</v>
      </c>
      <c r="D114" s="7" t="n">
        <v>16</v>
      </c>
      <c r="E114" s="5" t="s">
        <v>82</v>
      </c>
      <c r="F114" s="5" t="s">
        <v>83</v>
      </c>
      <c r="G114" s="7" t="s">
        <v>78</v>
      </c>
      <c r="H114" s="5" t="s">
        <v>130</v>
      </c>
      <c r="I114" s="7" t="s">
        <v>78</v>
      </c>
      <c r="J114" s="7" t="s">
        <v>78</v>
      </c>
      <c r="K114" s="7" t="s">
        <v>78</v>
      </c>
      <c r="L114" s="7" t="s">
        <v>76</v>
      </c>
      <c r="M114" s="7" t="s">
        <v>76</v>
      </c>
      <c r="N114" s="5" t="s">
        <v>77</v>
      </c>
      <c r="O114" s="5" t="s">
        <v>77</v>
      </c>
      <c r="P114" s="5" t="s">
        <v>77</v>
      </c>
      <c r="Q114" s="7"/>
      <c r="R114" s="7"/>
      <c r="S114" s="7" t="s">
        <v>79</v>
      </c>
    </row>
    <row r="115" customFormat="false" ht="24.75" hidden="false" customHeight="true" outlineLevel="0" collapsed="false">
      <c r="A115" s="7" t="s">
        <v>336</v>
      </c>
      <c r="B115" s="7" t="n">
        <v>34</v>
      </c>
      <c r="C115" s="7" t="s">
        <v>81</v>
      </c>
      <c r="D115" s="7" t="n">
        <v>16</v>
      </c>
      <c r="E115" s="5" t="s">
        <v>172</v>
      </c>
      <c r="F115" s="5" t="s">
        <v>319</v>
      </c>
      <c r="G115" s="7" t="s">
        <v>78</v>
      </c>
      <c r="H115" s="5" t="s">
        <v>337</v>
      </c>
      <c r="I115" s="7" t="s">
        <v>76</v>
      </c>
      <c r="J115" s="7" t="s">
        <v>76</v>
      </c>
      <c r="K115" s="7" t="s">
        <v>78</v>
      </c>
      <c r="L115" s="7" t="s">
        <v>76</v>
      </c>
      <c r="M115" s="7" t="s">
        <v>76</v>
      </c>
      <c r="N115" s="5" t="s">
        <v>280</v>
      </c>
      <c r="O115" s="5" t="s">
        <v>159</v>
      </c>
      <c r="P115" s="5" t="s">
        <v>160</v>
      </c>
      <c r="Q115" s="7" t="s">
        <v>159</v>
      </c>
      <c r="R115" s="7" t="s">
        <v>175</v>
      </c>
      <c r="S115" s="7" t="s">
        <v>79</v>
      </c>
    </row>
    <row r="116" customFormat="false" ht="15" hidden="false" customHeight="true" outlineLevel="0" collapsed="false">
      <c r="A116" s="7" t="s">
        <v>338</v>
      </c>
      <c r="B116" s="7" t="n">
        <v>28</v>
      </c>
      <c r="C116" s="7" t="s">
        <v>81</v>
      </c>
      <c r="D116" s="7" t="n">
        <v>16</v>
      </c>
      <c r="E116" s="5" t="s">
        <v>172</v>
      </c>
      <c r="F116" s="5" t="s">
        <v>226</v>
      </c>
      <c r="G116" s="7" t="s">
        <v>76</v>
      </c>
      <c r="H116" s="5" t="s">
        <v>77</v>
      </c>
      <c r="I116" s="7" t="s">
        <v>76</v>
      </c>
      <c r="J116" s="7" t="s">
        <v>76</v>
      </c>
      <c r="K116" s="7" t="s">
        <v>78</v>
      </c>
      <c r="L116" s="7" t="s">
        <v>76</v>
      </c>
      <c r="M116" s="7" t="s">
        <v>76</v>
      </c>
      <c r="N116" s="5" t="s">
        <v>77</v>
      </c>
      <c r="O116" s="5" t="s">
        <v>77</v>
      </c>
      <c r="P116" s="5" t="s">
        <v>77</v>
      </c>
      <c r="Q116" s="7" t="s">
        <v>227</v>
      </c>
      <c r="R116" s="7" t="s">
        <v>195</v>
      </c>
      <c r="S116" s="7" t="s">
        <v>79</v>
      </c>
    </row>
    <row r="117" customFormat="false" ht="15" hidden="false" customHeight="true" outlineLevel="0" collapsed="false">
      <c r="A117" s="7" t="s">
        <v>339</v>
      </c>
      <c r="B117" s="7" t="n">
        <v>36</v>
      </c>
      <c r="C117" s="7" t="s">
        <v>73</v>
      </c>
      <c r="D117" s="7" t="n">
        <v>17</v>
      </c>
      <c r="E117" s="5" t="s">
        <v>172</v>
      </c>
      <c r="F117" s="5" t="s">
        <v>340</v>
      </c>
      <c r="G117" s="7" t="s">
        <v>76</v>
      </c>
      <c r="H117" s="5" t="s">
        <v>77</v>
      </c>
      <c r="I117" s="7" t="s">
        <v>76</v>
      </c>
      <c r="J117" s="7" t="s">
        <v>76</v>
      </c>
      <c r="K117" s="7" t="s">
        <v>78</v>
      </c>
      <c r="L117" s="7" t="s">
        <v>76</v>
      </c>
      <c r="M117" s="7" t="s">
        <v>76</v>
      </c>
      <c r="N117" s="5" t="s">
        <v>77</v>
      </c>
      <c r="O117" s="5" t="s">
        <v>77</v>
      </c>
      <c r="P117" s="5" t="s">
        <v>77</v>
      </c>
      <c r="Q117" s="7" t="s">
        <v>341</v>
      </c>
      <c r="R117" s="7" t="s">
        <v>195</v>
      </c>
      <c r="S117" s="7" t="s">
        <v>79</v>
      </c>
    </row>
    <row r="118" customFormat="false" ht="24.75" hidden="false" customHeight="true" outlineLevel="0" collapsed="false">
      <c r="A118" s="7" t="s">
        <v>342</v>
      </c>
      <c r="B118" s="7" t="n">
        <v>26</v>
      </c>
      <c r="C118" s="7" t="s">
        <v>81</v>
      </c>
      <c r="D118" s="7" t="n">
        <v>16</v>
      </c>
      <c r="E118" s="5" t="s">
        <v>82</v>
      </c>
      <c r="F118" s="5" t="s">
        <v>83</v>
      </c>
      <c r="G118" s="7" t="s">
        <v>78</v>
      </c>
      <c r="H118" s="5" t="s">
        <v>343</v>
      </c>
      <c r="I118" s="7" t="s">
        <v>76</v>
      </c>
      <c r="J118" s="7" t="s">
        <v>76</v>
      </c>
      <c r="K118" s="7" t="s">
        <v>78</v>
      </c>
      <c r="L118" s="7" t="s">
        <v>78</v>
      </c>
      <c r="M118" s="7" t="s">
        <v>76</v>
      </c>
      <c r="N118" s="5" t="s">
        <v>77</v>
      </c>
      <c r="O118" s="5" t="s">
        <v>77</v>
      </c>
      <c r="P118" s="5" t="s">
        <v>77</v>
      </c>
      <c r="Q118" s="7"/>
      <c r="R118" s="7"/>
      <c r="S118" s="7" t="s">
        <v>79</v>
      </c>
    </row>
    <row r="119" customFormat="false" ht="24.75" hidden="false" customHeight="true" outlineLevel="0" collapsed="false">
      <c r="A119" s="7" t="s">
        <v>344</v>
      </c>
      <c r="B119" s="7" t="n">
        <v>35</v>
      </c>
      <c r="C119" s="7" t="s">
        <v>73</v>
      </c>
      <c r="D119" s="7" t="n">
        <v>17</v>
      </c>
      <c r="E119" s="5" t="s">
        <v>172</v>
      </c>
      <c r="F119" s="5" t="s">
        <v>345</v>
      </c>
      <c r="G119" s="7" t="s">
        <v>78</v>
      </c>
      <c r="H119" s="5" t="s">
        <v>346</v>
      </c>
      <c r="I119" s="7" t="s">
        <v>76</v>
      </c>
      <c r="J119" s="7" t="s">
        <v>76</v>
      </c>
      <c r="K119" s="7" t="s">
        <v>78</v>
      </c>
      <c r="L119" s="7" t="s">
        <v>76</v>
      </c>
      <c r="M119" s="7" t="s">
        <v>76</v>
      </c>
      <c r="N119" s="5" t="s">
        <v>347</v>
      </c>
      <c r="O119" s="5" t="s">
        <v>273</v>
      </c>
      <c r="P119" s="5" t="s">
        <v>160</v>
      </c>
      <c r="Q119" s="7" t="s">
        <v>273</v>
      </c>
      <c r="R119" s="7" t="s">
        <v>175</v>
      </c>
      <c r="S119" s="7" t="s">
        <v>79</v>
      </c>
    </row>
    <row r="120" customFormat="false" ht="24.75" hidden="false" customHeight="true" outlineLevel="0" collapsed="false">
      <c r="A120" s="7" t="s">
        <v>348</v>
      </c>
      <c r="B120" s="7" t="n">
        <v>41</v>
      </c>
      <c r="C120" s="7" t="s">
        <v>73</v>
      </c>
      <c r="D120" s="7" t="n">
        <v>16</v>
      </c>
      <c r="E120" s="5" t="s">
        <v>172</v>
      </c>
      <c r="F120" s="5" t="s">
        <v>319</v>
      </c>
      <c r="G120" s="7" t="s">
        <v>78</v>
      </c>
      <c r="H120" s="5" t="s">
        <v>349</v>
      </c>
      <c r="I120" s="7" t="s">
        <v>76</v>
      </c>
      <c r="J120" s="7" t="s">
        <v>76</v>
      </c>
      <c r="K120" s="7" t="s">
        <v>78</v>
      </c>
      <c r="L120" s="7" t="s">
        <v>76</v>
      </c>
      <c r="M120" s="7" t="s">
        <v>76</v>
      </c>
      <c r="N120" s="5" t="s">
        <v>280</v>
      </c>
      <c r="O120" s="5" t="s">
        <v>159</v>
      </c>
      <c r="P120" s="5" t="s">
        <v>160</v>
      </c>
      <c r="Q120" s="7" t="s">
        <v>159</v>
      </c>
      <c r="R120" s="7" t="s">
        <v>175</v>
      </c>
      <c r="S120" s="7" t="s">
        <v>79</v>
      </c>
    </row>
    <row r="121" customFormat="false" ht="24.75" hidden="false" customHeight="true" outlineLevel="0" collapsed="false">
      <c r="A121" s="7" t="s">
        <v>350</v>
      </c>
      <c r="B121" s="7" t="n">
        <v>29</v>
      </c>
      <c r="C121" s="7" t="s">
        <v>81</v>
      </c>
      <c r="D121" s="7" t="n">
        <v>16</v>
      </c>
      <c r="E121" s="5" t="s">
        <v>82</v>
      </c>
      <c r="F121" s="5" t="s">
        <v>83</v>
      </c>
      <c r="G121" s="7" t="s">
        <v>78</v>
      </c>
      <c r="H121" s="5" t="s">
        <v>130</v>
      </c>
      <c r="I121" s="7" t="s">
        <v>76</v>
      </c>
      <c r="J121" s="7" t="s">
        <v>76</v>
      </c>
      <c r="K121" s="7" t="s">
        <v>78</v>
      </c>
      <c r="L121" s="7" t="s">
        <v>76</v>
      </c>
      <c r="M121" s="7" t="s">
        <v>76</v>
      </c>
      <c r="N121" s="5" t="s">
        <v>77</v>
      </c>
      <c r="O121" s="5" t="s">
        <v>77</v>
      </c>
      <c r="P121" s="5" t="s">
        <v>77</v>
      </c>
      <c r="Q121" s="7"/>
      <c r="R121" s="7"/>
      <c r="S121" s="7" t="s">
        <v>112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11"/>
    <col collapsed="false" customWidth="true" hidden="false" outlineLevel="0" max="3" min="3" style="1" width="12"/>
    <col collapsed="false" customWidth="true" hidden="false" outlineLevel="0" max="4" min="4" style="1" width="25"/>
    <col collapsed="false" customWidth="true" hidden="false" outlineLevel="0" max="6" min="5" style="1" width="20"/>
    <col collapsed="false" customWidth="true" hidden="false" outlineLevel="0" max="7" min="7" style="1" width="60"/>
    <col collapsed="false" customWidth="true" hidden="false" outlineLevel="0" max="8" min="8" style="1" width="22"/>
    <col collapsed="false" customWidth="true" hidden="false" outlineLevel="0" max="9" min="9" style="1" width="28"/>
    <col collapsed="false" customWidth="true" hidden="false" outlineLevel="0" max="10" min="10" style="1" width="32"/>
    <col collapsed="false" customWidth="true" hidden="false" outlineLevel="0" max="11" min="11" style="1" width="64"/>
    <col collapsed="false" customWidth="true" hidden="false" outlineLevel="0" max="12" min="12" style="1" width="15"/>
    <col collapsed="false" customWidth="true" hidden="false" outlineLevel="0" max="13" min="13" style="1" width="28"/>
    <col collapsed="false" customWidth="true" hidden="false" outlineLevel="0" max="14" min="14" style="1" width="34"/>
  </cols>
  <sheetData>
    <row r="1" customFormat="false" ht="30" hidden="false" customHeight="true" outlineLevel="0" collapsed="false">
      <c r="A1" s="6" t="s">
        <v>54</v>
      </c>
      <c r="B1" s="6" t="s">
        <v>55</v>
      </c>
      <c r="C1" s="6" t="s">
        <v>57</v>
      </c>
      <c r="D1" s="6" t="s">
        <v>58</v>
      </c>
      <c r="E1" s="6" t="s">
        <v>351</v>
      </c>
      <c r="F1" s="6" t="s">
        <v>352</v>
      </c>
      <c r="G1" s="6" t="s">
        <v>353</v>
      </c>
      <c r="H1" s="6" t="s">
        <v>354</v>
      </c>
      <c r="I1" s="6" t="s">
        <v>355</v>
      </c>
      <c r="J1" s="6" t="s">
        <v>68</v>
      </c>
      <c r="K1" s="6" t="s">
        <v>356</v>
      </c>
      <c r="L1" s="6" t="s">
        <v>71</v>
      </c>
    </row>
    <row r="2" customFormat="false" ht="24.75" hidden="false" customHeight="true" outlineLevel="0" collapsed="false">
      <c r="A2" s="7" t="s">
        <v>102</v>
      </c>
      <c r="B2" s="7" t="n">
        <v>29</v>
      </c>
      <c r="C2" s="7" t="n">
        <v>19</v>
      </c>
      <c r="D2" s="5" t="s">
        <v>82</v>
      </c>
      <c r="E2" s="5" t="s">
        <v>357</v>
      </c>
      <c r="F2" s="5" t="s">
        <v>358</v>
      </c>
      <c r="G2" s="5" t="s">
        <v>104</v>
      </c>
      <c r="H2" s="5" t="s">
        <v>359</v>
      </c>
      <c r="I2" s="5" t="s">
        <v>360</v>
      </c>
      <c r="J2" s="5" t="s">
        <v>106</v>
      </c>
      <c r="K2" s="5"/>
      <c r="L2" s="7" t="s">
        <v>79</v>
      </c>
    </row>
    <row r="3" customFormat="false" ht="36.75" hidden="false" customHeight="true" outlineLevel="0" collapsed="false">
      <c r="A3" s="7" t="s">
        <v>108</v>
      </c>
      <c r="B3" s="7" t="n">
        <v>37</v>
      </c>
      <c r="C3" s="7" t="n">
        <v>17</v>
      </c>
      <c r="D3" s="5" t="s">
        <v>74</v>
      </c>
      <c r="E3" s="5" t="s">
        <v>24</v>
      </c>
      <c r="F3" s="5" t="s">
        <v>361</v>
      </c>
      <c r="G3" s="5" t="s">
        <v>109</v>
      </c>
      <c r="H3" s="5" t="s">
        <v>359</v>
      </c>
      <c r="I3" s="5" t="s">
        <v>362</v>
      </c>
      <c r="J3" s="5" t="s">
        <v>106</v>
      </c>
      <c r="K3" s="5" t="s">
        <v>363</v>
      </c>
      <c r="L3" s="7" t="s">
        <v>79</v>
      </c>
    </row>
    <row r="4" customFormat="false" ht="24.75" hidden="false" customHeight="true" outlineLevel="0" collapsed="false">
      <c r="A4" s="7" t="s">
        <v>115</v>
      </c>
      <c r="B4" s="7" t="n">
        <v>36</v>
      </c>
      <c r="C4" s="7" t="n">
        <v>16</v>
      </c>
      <c r="D4" s="5" t="s">
        <v>116</v>
      </c>
      <c r="E4" s="5" t="s">
        <v>357</v>
      </c>
      <c r="F4" s="5" t="s">
        <v>364</v>
      </c>
      <c r="G4" s="5" t="s">
        <v>118</v>
      </c>
      <c r="H4" s="5" t="s">
        <v>359</v>
      </c>
      <c r="I4" s="5" t="s">
        <v>365</v>
      </c>
      <c r="J4" s="5" t="s">
        <v>120</v>
      </c>
      <c r="K4" s="5" t="s">
        <v>366</v>
      </c>
      <c r="L4" s="7" t="s">
        <v>79</v>
      </c>
    </row>
    <row r="5" customFormat="false" ht="60.75" hidden="false" customHeight="true" outlineLevel="0" collapsed="false">
      <c r="A5" s="7" t="s">
        <v>121</v>
      </c>
      <c r="B5" s="7" t="n">
        <v>28</v>
      </c>
      <c r="C5" s="7" t="n">
        <v>16</v>
      </c>
      <c r="D5" s="5" t="s">
        <v>82</v>
      </c>
      <c r="E5" s="5" t="s">
        <v>24</v>
      </c>
      <c r="F5" s="5" t="s">
        <v>367</v>
      </c>
      <c r="G5" s="5" t="s">
        <v>123</v>
      </c>
      <c r="H5" s="5" t="s">
        <v>359</v>
      </c>
      <c r="I5" s="5" t="s">
        <v>368</v>
      </c>
      <c r="J5" s="5" t="s">
        <v>125</v>
      </c>
      <c r="K5" s="5" t="s">
        <v>369</v>
      </c>
      <c r="L5" s="7" t="s">
        <v>126</v>
      </c>
    </row>
    <row r="6" customFormat="false" ht="24.75" hidden="false" customHeight="true" outlineLevel="0" collapsed="false">
      <c r="A6" s="7" t="s">
        <v>145</v>
      </c>
      <c r="B6" s="7" t="n">
        <v>26</v>
      </c>
      <c r="C6" s="7" t="n">
        <v>21</v>
      </c>
      <c r="D6" s="5" t="s">
        <v>86</v>
      </c>
      <c r="E6" s="5" t="s">
        <v>370</v>
      </c>
      <c r="F6" s="5" t="s">
        <v>371</v>
      </c>
      <c r="G6" s="5" t="s">
        <v>148</v>
      </c>
      <c r="H6" s="5" t="s">
        <v>372</v>
      </c>
      <c r="I6" s="5" t="s">
        <v>373</v>
      </c>
      <c r="J6" s="5" t="s">
        <v>150</v>
      </c>
      <c r="K6" s="5"/>
      <c r="L6" s="7" t="s">
        <v>112</v>
      </c>
    </row>
    <row r="7" customFormat="false" ht="24.75" hidden="false" customHeight="true" outlineLevel="0" collapsed="false">
      <c r="A7" s="7" t="s">
        <v>156</v>
      </c>
      <c r="B7" s="7" t="n">
        <v>30</v>
      </c>
      <c r="C7" s="7" t="n">
        <v>17</v>
      </c>
      <c r="D7" s="5" t="s">
        <v>86</v>
      </c>
      <c r="E7" s="5" t="s">
        <v>374</v>
      </c>
      <c r="F7" s="5" t="s">
        <v>375</v>
      </c>
      <c r="G7" s="5" t="s">
        <v>158</v>
      </c>
      <c r="H7" s="5" t="s">
        <v>359</v>
      </c>
      <c r="I7" s="5" t="s">
        <v>376</v>
      </c>
      <c r="J7" s="5" t="s">
        <v>160</v>
      </c>
      <c r="K7" s="5"/>
      <c r="L7" s="7" t="s">
        <v>79</v>
      </c>
    </row>
    <row r="8" customFormat="false" ht="24.75" hidden="false" customHeight="true" outlineLevel="0" collapsed="false">
      <c r="A8" s="7" t="s">
        <v>163</v>
      </c>
      <c r="B8" s="7" t="n">
        <v>28</v>
      </c>
      <c r="C8" s="7" t="n">
        <v>16</v>
      </c>
      <c r="D8" s="5" t="s">
        <v>82</v>
      </c>
      <c r="E8" s="5" t="s">
        <v>377</v>
      </c>
      <c r="F8" s="5" t="s">
        <v>378</v>
      </c>
      <c r="G8" s="5" t="s">
        <v>165</v>
      </c>
      <c r="H8" s="5" t="s">
        <v>359</v>
      </c>
      <c r="I8" s="5" t="s">
        <v>362</v>
      </c>
      <c r="J8" s="5" t="s">
        <v>106</v>
      </c>
      <c r="K8" s="5"/>
      <c r="L8" s="7" t="s">
        <v>79</v>
      </c>
    </row>
    <row r="9" customFormat="false" ht="24.75" hidden="false" customHeight="true" outlineLevel="0" collapsed="false">
      <c r="A9" s="7" t="s">
        <v>171</v>
      </c>
      <c r="B9" s="7" t="n">
        <v>37</v>
      </c>
      <c r="C9" s="7" t="n">
        <v>16</v>
      </c>
      <c r="D9" s="5" t="s">
        <v>172</v>
      </c>
      <c r="E9" s="5" t="s">
        <v>377</v>
      </c>
      <c r="F9" s="5" t="s">
        <v>375</v>
      </c>
      <c r="G9" s="5" t="s">
        <v>174</v>
      </c>
      <c r="H9" s="5" t="s">
        <v>359</v>
      </c>
      <c r="I9" s="5" t="s">
        <v>379</v>
      </c>
      <c r="J9" s="5" t="s">
        <v>160</v>
      </c>
      <c r="K9" s="5"/>
      <c r="L9" s="7" t="s">
        <v>79</v>
      </c>
    </row>
    <row r="10" customFormat="false" ht="24.75" hidden="false" customHeight="true" outlineLevel="0" collapsed="false">
      <c r="A10" s="7" t="s">
        <v>178</v>
      </c>
      <c r="B10" s="7" t="n">
        <v>27</v>
      </c>
      <c r="C10" s="7" t="n">
        <v>24</v>
      </c>
      <c r="D10" s="5" t="s">
        <v>82</v>
      </c>
      <c r="E10" s="5" t="s">
        <v>377</v>
      </c>
      <c r="F10" s="5" t="s">
        <v>380</v>
      </c>
      <c r="G10" s="5" t="s">
        <v>180</v>
      </c>
      <c r="H10" s="5" t="s">
        <v>381</v>
      </c>
      <c r="I10" s="5" t="s">
        <v>382</v>
      </c>
      <c r="J10" s="5" t="s">
        <v>106</v>
      </c>
      <c r="K10" s="5"/>
      <c r="L10" s="7" t="s">
        <v>112</v>
      </c>
    </row>
    <row r="11" customFormat="false" ht="24.75" hidden="false" customHeight="true" outlineLevel="0" collapsed="false">
      <c r="A11" s="7" t="s">
        <v>198</v>
      </c>
      <c r="B11" s="7" t="n">
        <v>23</v>
      </c>
      <c r="C11" s="7" t="n">
        <v>14</v>
      </c>
      <c r="D11" s="5" t="s">
        <v>82</v>
      </c>
      <c r="E11" s="5" t="s">
        <v>370</v>
      </c>
      <c r="F11" s="5" t="s">
        <v>383</v>
      </c>
      <c r="G11" s="5" t="s">
        <v>200</v>
      </c>
      <c r="H11" s="5" t="s">
        <v>384</v>
      </c>
      <c r="I11" s="5" t="s">
        <v>385</v>
      </c>
      <c r="J11" s="5" t="s">
        <v>150</v>
      </c>
      <c r="K11" s="5"/>
      <c r="L11" s="7" t="s">
        <v>79</v>
      </c>
    </row>
    <row r="12" customFormat="false" ht="24.75" hidden="false" customHeight="true" outlineLevel="0" collapsed="false">
      <c r="A12" s="7" t="s">
        <v>201</v>
      </c>
      <c r="B12" s="7" t="n">
        <v>33</v>
      </c>
      <c r="C12" s="7" t="n">
        <v>16</v>
      </c>
      <c r="D12" s="5" t="s">
        <v>202</v>
      </c>
      <c r="E12" s="5" t="s">
        <v>370</v>
      </c>
      <c r="F12" s="5" t="s">
        <v>386</v>
      </c>
      <c r="G12" s="5" t="s">
        <v>204</v>
      </c>
      <c r="H12" s="5" t="s">
        <v>387</v>
      </c>
      <c r="I12" s="5" t="s">
        <v>388</v>
      </c>
      <c r="J12" s="5" t="s">
        <v>206</v>
      </c>
      <c r="K12" s="5"/>
      <c r="L12" s="7" t="s">
        <v>79</v>
      </c>
    </row>
    <row r="13" customFormat="false" ht="24.75" hidden="false" customHeight="true" outlineLevel="0" collapsed="false">
      <c r="A13" s="7" t="s">
        <v>212</v>
      </c>
      <c r="B13" s="7" t="n">
        <v>35</v>
      </c>
      <c r="C13" s="7" t="n">
        <v>17</v>
      </c>
      <c r="D13" s="5" t="s">
        <v>86</v>
      </c>
      <c r="E13" s="5" t="s">
        <v>370</v>
      </c>
      <c r="F13" s="5" t="s">
        <v>389</v>
      </c>
      <c r="G13" s="5" t="s">
        <v>214</v>
      </c>
      <c r="H13" s="5" t="s">
        <v>390</v>
      </c>
      <c r="I13" s="5" t="s">
        <v>391</v>
      </c>
      <c r="J13" s="5" t="s">
        <v>125</v>
      </c>
      <c r="K13" s="5"/>
      <c r="L13" s="7" t="s">
        <v>79</v>
      </c>
    </row>
    <row r="14" customFormat="false" ht="36.75" hidden="false" customHeight="true" outlineLevel="0" collapsed="false">
      <c r="A14" s="7" t="s">
        <v>215</v>
      </c>
      <c r="B14" s="7" t="n">
        <v>31</v>
      </c>
      <c r="C14" s="7" t="n">
        <v>16</v>
      </c>
      <c r="D14" s="5" t="s">
        <v>86</v>
      </c>
      <c r="E14" s="5" t="s">
        <v>370</v>
      </c>
      <c r="F14" s="5" t="s">
        <v>392</v>
      </c>
      <c r="G14" s="5" t="s">
        <v>217</v>
      </c>
      <c r="H14" s="5" t="s">
        <v>393</v>
      </c>
      <c r="I14" s="5" t="s">
        <v>394</v>
      </c>
      <c r="J14" s="5" t="s">
        <v>206</v>
      </c>
      <c r="K14" s="5"/>
      <c r="L14" s="7" t="s">
        <v>79</v>
      </c>
    </row>
    <row r="15" customFormat="false" ht="36.75" hidden="false" customHeight="true" outlineLevel="0" collapsed="false">
      <c r="A15" s="7" t="s">
        <v>220</v>
      </c>
      <c r="B15" s="7" t="n">
        <v>27</v>
      </c>
      <c r="C15" s="7" t="n">
        <v>22</v>
      </c>
      <c r="D15" s="5" t="s">
        <v>86</v>
      </c>
      <c r="E15" s="5" t="s">
        <v>370</v>
      </c>
      <c r="F15" s="5" t="s">
        <v>395</v>
      </c>
      <c r="G15" s="5" t="s">
        <v>222</v>
      </c>
      <c r="H15" s="5" t="s">
        <v>359</v>
      </c>
      <c r="I15" s="5" t="s">
        <v>368</v>
      </c>
      <c r="J15" s="5" t="s">
        <v>125</v>
      </c>
      <c r="K15" s="5" t="s">
        <v>396</v>
      </c>
      <c r="L15" s="7" t="s">
        <v>126</v>
      </c>
    </row>
    <row r="16" customFormat="false" ht="24.75" hidden="false" customHeight="true" outlineLevel="0" collapsed="false">
      <c r="A16" s="7" t="s">
        <v>233</v>
      </c>
      <c r="B16" s="7" t="n">
        <v>31</v>
      </c>
      <c r="C16" s="7" t="n">
        <v>22</v>
      </c>
      <c r="D16" s="5" t="s">
        <v>172</v>
      </c>
      <c r="E16" s="5" t="s">
        <v>397</v>
      </c>
      <c r="F16" s="5" t="s">
        <v>398</v>
      </c>
      <c r="G16" s="5" t="s">
        <v>236</v>
      </c>
      <c r="H16" s="5" t="s">
        <v>359</v>
      </c>
      <c r="I16" s="5" t="s">
        <v>399</v>
      </c>
      <c r="J16" s="5" t="s">
        <v>106</v>
      </c>
      <c r="K16" s="5"/>
      <c r="L16" s="7" t="s">
        <v>79</v>
      </c>
    </row>
    <row r="17" customFormat="false" ht="24.75" hidden="false" customHeight="true" outlineLevel="0" collapsed="false">
      <c r="A17" s="7" t="s">
        <v>238</v>
      </c>
      <c r="B17" s="7" t="n">
        <v>38</v>
      </c>
      <c r="C17" s="7" t="n">
        <v>16</v>
      </c>
      <c r="D17" s="5" t="s">
        <v>86</v>
      </c>
      <c r="E17" s="5" t="s">
        <v>370</v>
      </c>
      <c r="F17" s="5" t="s">
        <v>400</v>
      </c>
      <c r="G17" s="5" t="s">
        <v>239</v>
      </c>
      <c r="H17" s="5" t="s">
        <v>372</v>
      </c>
      <c r="I17" s="5" t="s">
        <v>401</v>
      </c>
      <c r="J17" s="5" t="s">
        <v>206</v>
      </c>
      <c r="K17" s="5"/>
      <c r="L17" s="7" t="s">
        <v>79</v>
      </c>
    </row>
    <row r="18" customFormat="false" ht="24.75" hidden="false" customHeight="true" outlineLevel="0" collapsed="false">
      <c r="A18" s="7" t="s">
        <v>246</v>
      </c>
      <c r="B18" s="7" t="n">
        <v>39</v>
      </c>
      <c r="C18" s="7" t="n">
        <v>20</v>
      </c>
      <c r="D18" s="5" t="s">
        <v>82</v>
      </c>
      <c r="E18" s="5" t="s">
        <v>374</v>
      </c>
      <c r="F18" s="5" t="s">
        <v>375</v>
      </c>
      <c r="G18" s="5" t="s">
        <v>158</v>
      </c>
      <c r="H18" s="5" t="s">
        <v>359</v>
      </c>
      <c r="I18" s="5" t="s">
        <v>376</v>
      </c>
      <c r="J18" s="5" t="s">
        <v>160</v>
      </c>
      <c r="K18" s="5"/>
      <c r="L18" s="7" t="s">
        <v>79</v>
      </c>
    </row>
    <row r="19" customFormat="false" ht="36.75" hidden="false" customHeight="true" outlineLevel="0" collapsed="false">
      <c r="A19" s="7" t="s">
        <v>260</v>
      </c>
      <c r="B19" s="7" t="n">
        <v>39</v>
      </c>
      <c r="C19" s="7" t="n">
        <v>15</v>
      </c>
      <c r="D19" s="5" t="s">
        <v>86</v>
      </c>
      <c r="E19" s="5" t="s">
        <v>402</v>
      </c>
      <c r="F19" s="5" t="s">
        <v>403</v>
      </c>
      <c r="G19" s="5" t="s">
        <v>261</v>
      </c>
      <c r="H19" s="5" t="s">
        <v>359</v>
      </c>
      <c r="I19" s="5" t="s">
        <v>404</v>
      </c>
      <c r="J19" s="5" t="s">
        <v>160</v>
      </c>
      <c r="K19" s="5" t="s">
        <v>405</v>
      </c>
      <c r="L19" s="7" t="s">
        <v>79</v>
      </c>
    </row>
    <row r="20" customFormat="false" ht="36.75" hidden="false" customHeight="true" outlineLevel="0" collapsed="false">
      <c r="A20" s="7" t="s">
        <v>264</v>
      </c>
      <c r="B20" s="7" t="n">
        <v>30</v>
      </c>
      <c r="C20" s="7" t="n">
        <v>21</v>
      </c>
      <c r="D20" s="5" t="s">
        <v>82</v>
      </c>
      <c r="E20" s="5" t="s">
        <v>370</v>
      </c>
      <c r="F20" s="5" t="s">
        <v>406</v>
      </c>
      <c r="G20" s="5" t="s">
        <v>266</v>
      </c>
      <c r="H20" s="5" t="s">
        <v>407</v>
      </c>
      <c r="I20" s="5" t="s">
        <v>408</v>
      </c>
      <c r="J20" s="5" t="s">
        <v>150</v>
      </c>
      <c r="K20" s="5"/>
      <c r="L20" s="7" t="s">
        <v>126</v>
      </c>
    </row>
    <row r="21" customFormat="false" ht="24.75" hidden="false" customHeight="true" outlineLevel="0" collapsed="false">
      <c r="A21" s="7" t="s">
        <v>267</v>
      </c>
      <c r="B21" s="7" t="n">
        <v>27</v>
      </c>
      <c r="C21" s="7" t="n">
        <v>20</v>
      </c>
      <c r="D21" s="5" t="s">
        <v>82</v>
      </c>
      <c r="E21" s="5" t="s">
        <v>409</v>
      </c>
      <c r="F21" s="5" t="s">
        <v>410</v>
      </c>
      <c r="G21" s="5" t="s">
        <v>269</v>
      </c>
      <c r="H21" s="5" t="s">
        <v>411</v>
      </c>
      <c r="I21" s="5" t="s">
        <v>412</v>
      </c>
      <c r="J21" s="5" t="s">
        <v>106</v>
      </c>
      <c r="K21" s="5"/>
      <c r="L21" s="7" t="s">
        <v>79</v>
      </c>
    </row>
    <row r="22" customFormat="false" ht="24.75" hidden="false" customHeight="true" outlineLevel="0" collapsed="false">
      <c r="A22" s="7" t="s">
        <v>270</v>
      </c>
      <c r="B22" s="7" t="n">
        <v>29</v>
      </c>
      <c r="C22" s="7" t="n">
        <v>16</v>
      </c>
      <c r="D22" s="5" t="s">
        <v>86</v>
      </c>
      <c r="E22" s="5" t="s">
        <v>413</v>
      </c>
      <c r="F22" s="5" t="s">
        <v>414</v>
      </c>
      <c r="G22" s="5" t="s">
        <v>272</v>
      </c>
      <c r="H22" s="5" t="s">
        <v>359</v>
      </c>
      <c r="I22" s="5" t="s">
        <v>415</v>
      </c>
      <c r="J22" s="5" t="s">
        <v>160</v>
      </c>
      <c r="K22" s="5"/>
      <c r="L22" s="7" t="s">
        <v>79</v>
      </c>
    </row>
    <row r="23" customFormat="false" ht="24.75" hidden="false" customHeight="true" outlineLevel="0" collapsed="false">
      <c r="A23" s="7" t="s">
        <v>274</v>
      </c>
      <c r="B23" s="7" t="n">
        <v>34</v>
      </c>
      <c r="C23" s="7" t="n">
        <v>18</v>
      </c>
      <c r="D23" s="5" t="s">
        <v>82</v>
      </c>
      <c r="E23" s="5" t="s">
        <v>370</v>
      </c>
      <c r="F23" s="5" t="s">
        <v>416</v>
      </c>
      <c r="G23" s="5" t="s">
        <v>276</v>
      </c>
      <c r="H23" s="5" t="s">
        <v>417</v>
      </c>
      <c r="I23" s="5" t="s">
        <v>368</v>
      </c>
      <c r="J23" s="5" t="s">
        <v>125</v>
      </c>
      <c r="K23" s="5"/>
      <c r="L23" s="7" t="s">
        <v>79</v>
      </c>
    </row>
    <row r="24" customFormat="false" ht="24.75" hidden="false" customHeight="true" outlineLevel="0" collapsed="false">
      <c r="A24" s="7" t="s">
        <v>279</v>
      </c>
      <c r="B24" s="7" t="n">
        <v>42</v>
      </c>
      <c r="C24" s="7" t="n">
        <v>16</v>
      </c>
      <c r="D24" s="5" t="s">
        <v>82</v>
      </c>
      <c r="E24" s="5" t="s">
        <v>402</v>
      </c>
      <c r="F24" s="5" t="s">
        <v>375</v>
      </c>
      <c r="G24" s="5" t="s">
        <v>280</v>
      </c>
      <c r="H24" s="5" t="s">
        <v>359</v>
      </c>
      <c r="I24" s="5" t="s">
        <v>376</v>
      </c>
      <c r="J24" s="5" t="s">
        <v>160</v>
      </c>
      <c r="K24" s="5"/>
      <c r="L24" s="7" t="s">
        <v>79</v>
      </c>
    </row>
    <row r="25" customFormat="false" ht="24.75" hidden="false" customHeight="true" outlineLevel="0" collapsed="false">
      <c r="A25" s="7" t="s">
        <v>281</v>
      </c>
      <c r="B25" s="7" t="n">
        <v>40</v>
      </c>
      <c r="C25" s="7" t="n">
        <v>16</v>
      </c>
      <c r="D25" s="5" t="s">
        <v>82</v>
      </c>
      <c r="E25" s="5" t="s">
        <v>402</v>
      </c>
      <c r="F25" s="5" t="s">
        <v>375</v>
      </c>
      <c r="G25" s="5" t="s">
        <v>280</v>
      </c>
      <c r="H25" s="5" t="s">
        <v>359</v>
      </c>
      <c r="I25" s="5" t="s">
        <v>376</v>
      </c>
      <c r="J25" s="5" t="s">
        <v>160</v>
      </c>
      <c r="K25" s="5"/>
      <c r="L25" s="7" t="s">
        <v>79</v>
      </c>
    </row>
    <row r="26" customFormat="false" ht="24.75" hidden="false" customHeight="true" outlineLevel="0" collapsed="false">
      <c r="A26" s="7" t="s">
        <v>283</v>
      </c>
      <c r="B26" s="7" t="n">
        <v>34</v>
      </c>
      <c r="C26" s="7" t="n">
        <v>21</v>
      </c>
      <c r="D26" s="5" t="s">
        <v>82</v>
      </c>
      <c r="E26" s="5" t="s">
        <v>402</v>
      </c>
      <c r="F26" s="5" t="s">
        <v>375</v>
      </c>
      <c r="G26" s="5" t="s">
        <v>280</v>
      </c>
      <c r="H26" s="5" t="s">
        <v>359</v>
      </c>
      <c r="I26" s="5" t="s">
        <v>376</v>
      </c>
      <c r="J26" s="5" t="s">
        <v>160</v>
      </c>
      <c r="K26" s="5"/>
      <c r="L26" s="7" t="s">
        <v>126</v>
      </c>
    </row>
    <row r="27" customFormat="false" ht="24.75" hidden="false" customHeight="true" outlineLevel="0" collapsed="false">
      <c r="A27" s="7" t="s">
        <v>288</v>
      </c>
      <c r="B27" s="7" t="n">
        <v>43</v>
      </c>
      <c r="C27" s="7" t="n">
        <v>17</v>
      </c>
      <c r="D27" s="5" t="s">
        <v>172</v>
      </c>
      <c r="E27" s="5" t="s">
        <v>413</v>
      </c>
      <c r="F27" s="5" t="s">
        <v>375</v>
      </c>
      <c r="G27" s="5" t="s">
        <v>290</v>
      </c>
      <c r="H27" s="5" t="s">
        <v>359</v>
      </c>
      <c r="I27" s="5" t="s">
        <v>376</v>
      </c>
      <c r="J27" s="5" t="s">
        <v>160</v>
      </c>
      <c r="K27" s="5"/>
      <c r="L27" s="7" t="s">
        <v>126</v>
      </c>
    </row>
    <row r="28" customFormat="false" ht="24.75" hidden="false" customHeight="true" outlineLevel="0" collapsed="false">
      <c r="A28" s="7" t="s">
        <v>291</v>
      </c>
      <c r="B28" s="7" t="n">
        <v>22</v>
      </c>
      <c r="C28" s="7" t="n">
        <v>21</v>
      </c>
      <c r="D28" s="5" t="s">
        <v>82</v>
      </c>
      <c r="E28" s="5" t="s">
        <v>374</v>
      </c>
      <c r="F28" s="5" t="s">
        <v>414</v>
      </c>
      <c r="G28" s="5" t="s">
        <v>293</v>
      </c>
      <c r="H28" s="5" t="s">
        <v>359</v>
      </c>
      <c r="I28" s="5" t="s">
        <v>415</v>
      </c>
      <c r="J28" s="5" t="s">
        <v>160</v>
      </c>
      <c r="K28" s="5"/>
      <c r="L28" s="7" t="s">
        <v>112</v>
      </c>
    </row>
    <row r="29" customFormat="false" ht="36.75" hidden="false" customHeight="true" outlineLevel="0" collapsed="false">
      <c r="A29" s="7" t="s">
        <v>300</v>
      </c>
      <c r="B29" s="7" t="n">
        <v>36</v>
      </c>
      <c r="C29" s="7" t="n">
        <v>22</v>
      </c>
      <c r="D29" s="5" t="s">
        <v>82</v>
      </c>
      <c r="E29" s="5" t="s">
        <v>24</v>
      </c>
      <c r="F29" s="5" t="s">
        <v>418</v>
      </c>
      <c r="G29" s="5" t="s">
        <v>302</v>
      </c>
      <c r="H29" s="5" t="s">
        <v>359</v>
      </c>
      <c r="I29" s="5" t="s">
        <v>419</v>
      </c>
      <c r="J29" s="5" t="s">
        <v>106</v>
      </c>
      <c r="K29" s="5" t="s">
        <v>420</v>
      </c>
      <c r="L29" s="7" t="s">
        <v>112</v>
      </c>
    </row>
    <row r="30" customFormat="false" ht="24.75" hidden="false" customHeight="true" outlineLevel="0" collapsed="false">
      <c r="A30" s="7" t="s">
        <v>306</v>
      </c>
      <c r="B30" s="7" t="n">
        <v>31</v>
      </c>
      <c r="C30" s="7" t="n">
        <v>17</v>
      </c>
      <c r="D30" s="5" t="s">
        <v>82</v>
      </c>
      <c r="E30" s="5" t="s">
        <v>370</v>
      </c>
      <c r="F30" s="5" t="s">
        <v>421</v>
      </c>
      <c r="G30" s="5" t="s">
        <v>308</v>
      </c>
      <c r="H30" s="5" t="s">
        <v>417</v>
      </c>
      <c r="I30" s="5" t="s">
        <v>368</v>
      </c>
      <c r="J30" s="5" t="s">
        <v>125</v>
      </c>
      <c r="K30" s="5"/>
      <c r="L30" s="7" t="s">
        <v>79</v>
      </c>
    </row>
    <row r="31" customFormat="false" ht="24.75" hidden="false" customHeight="true" outlineLevel="0" collapsed="false">
      <c r="A31" s="7" t="s">
        <v>310</v>
      </c>
      <c r="B31" s="7" t="n">
        <v>34</v>
      </c>
      <c r="C31" s="7" t="n">
        <v>18</v>
      </c>
      <c r="D31" s="5" t="s">
        <v>82</v>
      </c>
      <c r="E31" s="5" t="s">
        <v>374</v>
      </c>
      <c r="F31" s="5" t="s">
        <v>375</v>
      </c>
      <c r="G31" s="5" t="s">
        <v>312</v>
      </c>
      <c r="H31" s="5" t="s">
        <v>359</v>
      </c>
      <c r="I31" s="5" t="s">
        <v>376</v>
      </c>
      <c r="J31" s="5" t="s">
        <v>160</v>
      </c>
      <c r="K31" s="5"/>
      <c r="L31" s="7" t="s">
        <v>79</v>
      </c>
    </row>
    <row r="32" customFormat="false" ht="24.75" hidden="false" customHeight="true" outlineLevel="0" collapsed="false">
      <c r="A32" s="7" t="s">
        <v>313</v>
      </c>
      <c r="B32" s="7" t="n">
        <v>25</v>
      </c>
      <c r="C32" s="7" t="n">
        <v>16</v>
      </c>
      <c r="D32" s="5" t="s">
        <v>82</v>
      </c>
      <c r="E32" s="5" t="s">
        <v>422</v>
      </c>
      <c r="F32" s="5" t="s">
        <v>423</v>
      </c>
      <c r="G32" s="5" t="s">
        <v>315</v>
      </c>
      <c r="H32" s="5" t="s">
        <v>359</v>
      </c>
      <c r="I32" s="5" t="s">
        <v>424</v>
      </c>
      <c r="J32" s="5" t="s">
        <v>206</v>
      </c>
      <c r="K32" s="5" t="s">
        <v>425</v>
      </c>
      <c r="L32" s="7" t="s">
        <v>79</v>
      </c>
    </row>
    <row r="33" customFormat="false" ht="24.75" hidden="false" customHeight="true" outlineLevel="0" collapsed="false">
      <c r="A33" s="7" t="s">
        <v>316</v>
      </c>
      <c r="B33" s="7" t="n">
        <v>32</v>
      </c>
      <c r="C33" s="7" t="n">
        <v>16</v>
      </c>
      <c r="D33" s="5" t="s">
        <v>86</v>
      </c>
      <c r="E33" s="5" t="s">
        <v>413</v>
      </c>
      <c r="F33" s="5" t="s">
        <v>414</v>
      </c>
      <c r="G33" s="5" t="s">
        <v>272</v>
      </c>
      <c r="H33" s="5" t="s">
        <v>359</v>
      </c>
      <c r="I33" s="5" t="s">
        <v>415</v>
      </c>
      <c r="J33" s="5" t="s">
        <v>160</v>
      </c>
      <c r="K33" s="5"/>
      <c r="L33" s="7" t="s">
        <v>112</v>
      </c>
    </row>
    <row r="34" customFormat="false" ht="24.75" hidden="false" customHeight="true" outlineLevel="0" collapsed="false">
      <c r="A34" s="7" t="s">
        <v>318</v>
      </c>
      <c r="B34" s="7" t="n">
        <v>31</v>
      </c>
      <c r="C34" s="7" t="n">
        <v>16</v>
      </c>
      <c r="D34" s="5" t="s">
        <v>172</v>
      </c>
      <c r="E34" s="5" t="s">
        <v>413</v>
      </c>
      <c r="F34" s="5" t="s">
        <v>375</v>
      </c>
      <c r="G34" s="5" t="s">
        <v>321</v>
      </c>
      <c r="H34" s="5" t="s">
        <v>359</v>
      </c>
      <c r="I34" s="5" t="s">
        <v>379</v>
      </c>
      <c r="J34" s="5" t="s">
        <v>160</v>
      </c>
      <c r="K34" s="5"/>
      <c r="L34" s="7" t="s">
        <v>79</v>
      </c>
    </row>
    <row r="35" customFormat="false" ht="24.75" hidden="false" customHeight="true" outlineLevel="0" collapsed="false">
      <c r="A35" s="7" t="s">
        <v>336</v>
      </c>
      <c r="B35" s="7" t="n">
        <v>34</v>
      </c>
      <c r="C35" s="7" t="n">
        <v>16</v>
      </c>
      <c r="D35" s="5" t="s">
        <v>172</v>
      </c>
      <c r="E35" s="5" t="s">
        <v>24</v>
      </c>
      <c r="F35" s="5" t="s">
        <v>375</v>
      </c>
      <c r="G35" s="5" t="s">
        <v>280</v>
      </c>
      <c r="H35" s="5" t="s">
        <v>426</v>
      </c>
      <c r="I35" s="5" t="s">
        <v>376</v>
      </c>
      <c r="J35" s="5" t="s">
        <v>160</v>
      </c>
      <c r="K35" s="5"/>
      <c r="L35" s="7" t="s">
        <v>79</v>
      </c>
    </row>
    <row r="36" customFormat="false" ht="24.75" hidden="false" customHeight="true" outlineLevel="0" collapsed="false">
      <c r="A36" s="7" t="s">
        <v>344</v>
      </c>
      <c r="B36" s="7" t="n">
        <v>35</v>
      </c>
      <c r="C36" s="7" t="n">
        <v>17</v>
      </c>
      <c r="D36" s="5" t="s">
        <v>172</v>
      </c>
      <c r="E36" s="5" t="s">
        <v>24</v>
      </c>
      <c r="F36" s="5" t="s">
        <v>414</v>
      </c>
      <c r="G36" s="5" t="s">
        <v>347</v>
      </c>
      <c r="H36" s="5" t="s">
        <v>359</v>
      </c>
      <c r="I36" s="5" t="s">
        <v>415</v>
      </c>
      <c r="J36" s="5" t="s">
        <v>160</v>
      </c>
      <c r="K36" s="5"/>
      <c r="L36" s="7" t="s">
        <v>79</v>
      </c>
    </row>
    <row r="37" customFormat="false" ht="24.75" hidden="false" customHeight="true" outlineLevel="0" collapsed="false">
      <c r="A37" s="7" t="s">
        <v>348</v>
      </c>
      <c r="B37" s="7" t="n">
        <v>41</v>
      </c>
      <c r="C37" s="7" t="n">
        <v>16</v>
      </c>
      <c r="D37" s="5" t="s">
        <v>172</v>
      </c>
      <c r="E37" s="5" t="s">
        <v>24</v>
      </c>
      <c r="F37" s="5" t="s">
        <v>375</v>
      </c>
      <c r="G37" s="5" t="s">
        <v>280</v>
      </c>
      <c r="H37" s="5" t="s">
        <v>359</v>
      </c>
      <c r="I37" s="5" t="s">
        <v>376</v>
      </c>
      <c r="J37" s="5" t="s">
        <v>160</v>
      </c>
      <c r="K37" s="5"/>
      <c r="L37" s="7" t="s">
        <v>79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11"/>
    <col collapsed="false" customWidth="true" hidden="false" outlineLevel="0" max="3" min="3" style="1" width="12"/>
    <col collapsed="false" customWidth="true" hidden="false" outlineLevel="0" max="4" min="4" style="1" width="26"/>
    <col collapsed="false" customWidth="true" hidden="false" outlineLevel="0" max="5" min="5" style="1" width="30"/>
    <col collapsed="false" customWidth="true" hidden="false" outlineLevel="0" max="6" min="6" style="1" width="52"/>
    <col collapsed="false" customWidth="true" hidden="false" outlineLevel="0" max="7" min="7" style="1" width="14"/>
    <col collapsed="false" customWidth="true" hidden="false" outlineLevel="0" max="8" min="8" style="1" width="15"/>
  </cols>
  <sheetData>
    <row r="1" customFormat="false" ht="30" hidden="false" customHeight="true" outlineLevel="0" collapsed="false">
      <c r="A1" s="6" t="s">
        <v>54</v>
      </c>
      <c r="B1" s="6" t="s">
        <v>55</v>
      </c>
      <c r="C1" s="6" t="s">
        <v>57</v>
      </c>
      <c r="D1" s="6" t="s">
        <v>427</v>
      </c>
      <c r="E1" s="6" t="s">
        <v>428</v>
      </c>
      <c r="F1" s="6" t="s">
        <v>429</v>
      </c>
      <c r="G1" s="6" t="s">
        <v>430</v>
      </c>
      <c r="H1" s="6" t="s">
        <v>71</v>
      </c>
    </row>
    <row r="2" customFormat="false" ht="24.75" hidden="false" customHeight="true" outlineLevel="0" collapsed="false">
      <c r="A2" s="7" t="s">
        <v>171</v>
      </c>
      <c r="B2" s="7" t="n">
        <v>37</v>
      </c>
      <c r="C2" s="7" t="n">
        <v>16</v>
      </c>
      <c r="D2" s="5" t="s">
        <v>159</v>
      </c>
      <c r="E2" s="5" t="s">
        <v>431</v>
      </c>
      <c r="F2" s="5" t="s">
        <v>432</v>
      </c>
      <c r="G2" s="7" t="s">
        <v>175</v>
      </c>
      <c r="H2" s="7" t="s">
        <v>79</v>
      </c>
    </row>
    <row r="3" customFormat="false" ht="24.75" hidden="false" customHeight="true" outlineLevel="0" collapsed="false">
      <c r="A3" s="7" t="s">
        <v>191</v>
      </c>
      <c r="B3" s="7" t="n">
        <v>31</v>
      </c>
      <c r="C3" s="7" t="n">
        <v>16</v>
      </c>
      <c r="D3" s="5" t="s">
        <v>194</v>
      </c>
      <c r="E3" s="5" t="s">
        <v>433</v>
      </c>
      <c r="F3" s="5" t="s">
        <v>434</v>
      </c>
      <c r="G3" s="7" t="s">
        <v>195</v>
      </c>
      <c r="H3" s="7" t="s">
        <v>79</v>
      </c>
    </row>
    <row r="4" customFormat="false" ht="24.75" hidden="false" customHeight="true" outlineLevel="0" collapsed="false">
      <c r="A4" s="7" t="s">
        <v>225</v>
      </c>
      <c r="B4" s="7" t="n">
        <v>25</v>
      </c>
      <c r="C4" s="7" t="n">
        <v>16</v>
      </c>
      <c r="D4" s="5" t="s">
        <v>227</v>
      </c>
      <c r="E4" s="5" t="s">
        <v>435</v>
      </c>
      <c r="F4" s="5" t="s">
        <v>434</v>
      </c>
      <c r="G4" s="7" t="s">
        <v>195</v>
      </c>
      <c r="H4" s="7" t="s">
        <v>79</v>
      </c>
    </row>
    <row r="5" customFormat="false" ht="15" hidden="false" customHeight="true" outlineLevel="0" collapsed="false">
      <c r="A5" s="7" t="s">
        <v>233</v>
      </c>
      <c r="B5" s="7" t="n">
        <v>31</v>
      </c>
      <c r="C5" s="7" t="n">
        <v>22</v>
      </c>
      <c r="D5" s="5" t="s">
        <v>237</v>
      </c>
      <c r="E5" s="5" t="s">
        <v>436</v>
      </c>
      <c r="F5" s="5" t="s">
        <v>437</v>
      </c>
      <c r="G5" s="7" t="s">
        <v>175</v>
      </c>
      <c r="H5" s="7" t="s">
        <v>79</v>
      </c>
    </row>
    <row r="6" customFormat="false" ht="24.75" hidden="false" customHeight="true" outlineLevel="0" collapsed="false">
      <c r="A6" s="7" t="s">
        <v>242</v>
      </c>
      <c r="B6" s="7" t="n">
        <v>24</v>
      </c>
      <c r="C6" s="7" t="n">
        <v>16</v>
      </c>
      <c r="D6" s="5" t="s">
        <v>245</v>
      </c>
      <c r="E6" s="5" t="s">
        <v>436</v>
      </c>
      <c r="F6" s="5" t="s">
        <v>434</v>
      </c>
      <c r="G6" s="7" t="s">
        <v>195</v>
      </c>
      <c r="H6" s="7" t="s">
        <v>79</v>
      </c>
    </row>
    <row r="7" customFormat="false" ht="24.75" hidden="false" customHeight="true" outlineLevel="0" collapsed="false">
      <c r="A7" s="7" t="s">
        <v>288</v>
      </c>
      <c r="B7" s="7" t="n">
        <v>43</v>
      </c>
      <c r="C7" s="7" t="n">
        <v>17</v>
      </c>
      <c r="D7" s="5" t="s">
        <v>159</v>
      </c>
      <c r="E7" s="5" t="s">
        <v>431</v>
      </c>
      <c r="F7" s="5" t="s">
        <v>432</v>
      </c>
      <c r="G7" s="7" t="s">
        <v>175</v>
      </c>
      <c r="H7" s="7" t="s">
        <v>126</v>
      </c>
    </row>
    <row r="8" customFormat="false" ht="24.75" hidden="false" customHeight="true" outlineLevel="0" collapsed="false">
      <c r="A8" s="7" t="s">
        <v>303</v>
      </c>
      <c r="B8" s="7" t="n">
        <v>35</v>
      </c>
      <c r="C8" s="7" t="n">
        <v>21</v>
      </c>
      <c r="D8" s="5" t="s">
        <v>305</v>
      </c>
      <c r="E8" s="5" t="s">
        <v>436</v>
      </c>
      <c r="F8" s="5" t="s">
        <v>434</v>
      </c>
      <c r="G8" s="7" t="s">
        <v>195</v>
      </c>
      <c r="H8" s="7" t="s">
        <v>112</v>
      </c>
    </row>
    <row r="9" customFormat="false" ht="24.75" hidden="false" customHeight="true" outlineLevel="0" collapsed="false">
      <c r="A9" s="7" t="s">
        <v>318</v>
      </c>
      <c r="B9" s="7" t="n">
        <v>31</v>
      </c>
      <c r="C9" s="7" t="n">
        <v>16</v>
      </c>
      <c r="D9" s="5" t="s">
        <v>159</v>
      </c>
      <c r="E9" s="5" t="s">
        <v>431</v>
      </c>
      <c r="F9" s="5" t="s">
        <v>432</v>
      </c>
      <c r="G9" s="7" t="s">
        <v>175</v>
      </c>
      <c r="H9" s="7" t="s">
        <v>79</v>
      </c>
    </row>
    <row r="10" customFormat="false" ht="24.75" hidden="false" customHeight="true" outlineLevel="0" collapsed="false">
      <c r="A10" s="7" t="s">
        <v>332</v>
      </c>
      <c r="B10" s="7" t="n">
        <v>34</v>
      </c>
      <c r="C10" s="7" t="n">
        <v>16</v>
      </c>
      <c r="D10" s="5" t="s">
        <v>334</v>
      </c>
      <c r="E10" s="5" t="s">
        <v>433</v>
      </c>
      <c r="F10" s="5" t="s">
        <v>434</v>
      </c>
      <c r="G10" s="7" t="s">
        <v>195</v>
      </c>
      <c r="H10" s="7" t="s">
        <v>79</v>
      </c>
    </row>
    <row r="11" customFormat="false" ht="24.75" hidden="false" customHeight="true" outlineLevel="0" collapsed="false">
      <c r="A11" s="7" t="s">
        <v>336</v>
      </c>
      <c r="B11" s="7" t="n">
        <v>34</v>
      </c>
      <c r="C11" s="7" t="n">
        <v>16</v>
      </c>
      <c r="D11" s="5" t="s">
        <v>159</v>
      </c>
      <c r="E11" s="5" t="s">
        <v>431</v>
      </c>
      <c r="F11" s="5" t="s">
        <v>432</v>
      </c>
      <c r="G11" s="7" t="s">
        <v>175</v>
      </c>
      <c r="H11" s="7" t="s">
        <v>79</v>
      </c>
    </row>
    <row r="12" customFormat="false" ht="24.75" hidden="false" customHeight="true" outlineLevel="0" collapsed="false">
      <c r="A12" s="7" t="s">
        <v>338</v>
      </c>
      <c r="B12" s="7" t="n">
        <v>28</v>
      </c>
      <c r="C12" s="7" t="n">
        <v>16</v>
      </c>
      <c r="D12" s="5" t="s">
        <v>227</v>
      </c>
      <c r="E12" s="5" t="s">
        <v>435</v>
      </c>
      <c r="F12" s="5" t="s">
        <v>434</v>
      </c>
      <c r="G12" s="7" t="s">
        <v>195</v>
      </c>
      <c r="H12" s="7" t="s">
        <v>79</v>
      </c>
    </row>
    <row r="13" customFormat="false" ht="24.75" hidden="false" customHeight="true" outlineLevel="0" collapsed="false">
      <c r="A13" s="7" t="s">
        <v>339</v>
      </c>
      <c r="B13" s="7" t="n">
        <v>36</v>
      </c>
      <c r="C13" s="7" t="n">
        <v>17</v>
      </c>
      <c r="D13" s="5" t="s">
        <v>341</v>
      </c>
      <c r="E13" s="5" t="s">
        <v>436</v>
      </c>
      <c r="F13" s="5" t="s">
        <v>434</v>
      </c>
      <c r="G13" s="7" t="s">
        <v>195</v>
      </c>
      <c r="H13" s="7" t="s">
        <v>79</v>
      </c>
    </row>
    <row r="14" customFormat="false" ht="24.75" hidden="false" customHeight="true" outlineLevel="0" collapsed="false">
      <c r="A14" s="7" t="s">
        <v>344</v>
      </c>
      <c r="B14" s="7" t="n">
        <v>35</v>
      </c>
      <c r="C14" s="7" t="n">
        <v>17</v>
      </c>
      <c r="D14" s="5" t="s">
        <v>273</v>
      </c>
      <c r="E14" s="5" t="s">
        <v>431</v>
      </c>
      <c r="F14" s="5" t="s">
        <v>438</v>
      </c>
      <c r="G14" s="7" t="s">
        <v>175</v>
      </c>
      <c r="H14" s="7" t="s">
        <v>79</v>
      </c>
    </row>
    <row r="15" customFormat="false" ht="24.75" hidden="false" customHeight="true" outlineLevel="0" collapsed="false">
      <c r="A15" s="7" t="s">
        <v>348</v>
      </c>
      <c r="B15" s="7" t="n">
        <v>41</v>
      </c>
      <c r="C15" s="7" t="n">
        <v>16</v>
      </c>
      <c r="D15" s="5" t="s">
        <v>159</v>
      </c>
      <c r="E15" s="5" t="s">
        <v>431</v>
      </c>
      <c r="F15" s="5" t="s">
        <v>432</v>
      </c>
      <c r="G15" s="7" t="s">
        <v>175</v>
      </c>
      <c r="H15" s="7" t="s">
        <v>79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6"/>
    <col collapsed="false" customWidth="true" hidden="false" outlineLevel="0" max="2" min="2" style="1" width="16"/>
    <col collapsed="false" customWidth="true" hidden="false" outlineLevel="0" max="3" min="3" style="1" width="20"/>
    <col collapsed="false" customWidth="true" hidden="false" outlineLevel="0" max="4" min="4" style="1" width="46"/>
  </cols>
  <sheetData>
    <row r="1" customFormat="false" ht="15" hidden="false" customHeight="true" outlineLevel="0" collapsed="false">
      <c r="A1" s="6" t="s">
        <v>439</v>
      </c>
      <c r="B1" s="6" t="s">
        <v>440</v>
      </c>
      <c r="C1" s="6" t="s">
        <v>441</v>
      </c>
      <c r="D1" s="6" t="s">
        <v>442</v>
      </c>
    </row>
    <row r="2" customFormat="false" ht="15" hidden="false" customHeight="true" outlineLevel="0" collapsed="false">
      <c r="A2" s="8" t="s">
        <v>443</v>
      </c>
      <c r="B2" s="9"/>
      <c r="C2" s="10"/>
      <c r="D2" s="9"/>
    </row>
    <row r="3" customFormat="false" ht="15" hidden="false" customHeight="true" outlineLevel="0" collapsed="false">
      <c r="A3" s="11" t="s">
        <v>444</v>
      </c>
      <c r="B3" s="11" t="n">
        <f aca="false">COUNTA(S1_Cohort!$A$2:$A$121)</f>
        <v>120</v>
      </c>
      <c r="C3" s="12"/>
      <c r="D3" s="5" t="s">
        <v>445</v>
      </c>
    </row>
    <row r="4" customFormat="false" ht="15" hidden="false" customHeight="true" outlineLevel="0" collapsed="false">
      <c r="A4" s="11" t="s">
        <v>446</v>
      </c>
      <c r="B4" s="13" t="n">
        <f aca="false">ROUND(AVERAGE(S1_Cohort!$B$2:$B$121),2)</f>
        <v>31.45</v>
      </c>
      <c r="C4" s="12"/>
    </row>
    <row r="5" customFormat="false" ht="15" hidden="false" customHeight="true" outlineLevel="0" collapsed="false">
      <c r="A5" s="11" t="s">
        <v>447</v>
      </c>
      <c r="B5" s="14" t="n">
        <f aca="false">ROUND(STDEV(S1_Cohort!$B$2:$B$121),1)</f>
        <v>6</v>
      </c>
      <c r="C5" s="12"/>
    </row>
    <row r="6" customFormat="false" ht="15" hidden="false" customHeight="true" outlineLevel="0" collapsed="false">
      <c r="A6" s="11" t="s">
        <v>448</v>
      </c>
      <c r="B6" s="11" t="n">
        <f aca="false">MEDIAN(S1_Cohort!$B$2:$B$121)</f>
        <v>31</v>
      </c>
      <c r="C6" s="12"/>
    </row>
    <row r="7" customFormat="false" ht="15" hidden="false" customHeight="true" outlineLevel="0" collapsed="false">
      <c r="A7" s="11" t="s">
        <v>449</v>
      </c>
      <c r="B7" s="11" t="n">
        <f aca="false">MIN(S1_Cohort!$B$2:$B$121)</f>
        <v>19</v>
      </c>
      <c r="C7" s="12"/>
    </row>
    <row r="8" customFormat="false" ht="15" hidden="false" customHeight="true" outlineLevel="0" collapsed="false">
      <c r="A8" s="11" t="s">
        <v>450</v>
      </c>
      <c r="B8" s="11" t="n">
        <f aca="false">MAX(S1_Cohort!$B$2:$B$121)</f>
        <v>45</v>
      </c>
      <c r="C8" s="12"/>
    </row>
    <row r="9" customFormat="false" ht="15" hidden="false" customHeight="true" outlineLevel="0" collapsed="false">
      <c r="A9" s="11" t="s">
        <v>451</v>
      </c>
      <c r="B9" s="11" t="n">
        <f aca="false">COUNTIF(S1_Cohort!$B$2:$B$121,"&gt;=35")</f>
        <v>34</v>
      </c>
      <c r="C9" s="14" t="n">
        <f aca="false">ROUND(100*B9/COUNTA(S1_Cohort!$A$2:$A$121),1)</f>
        <v>28.3</v>
      </c>
    </row>
    <row r="10" customFormat="false" ht="15" hidden="false" customHeight="true" outlineLevel="0" collapsed="false">
      <c r="A10" s="11" t="s">
        <v>452</v>
      </c>
      <c r="B10" s="14" t="n">
        <f aca="false">ROUND(AVERAGE(S1_Cohort!$D$2:$D$121),1)</f>
        <v>18.1</v>
      </c>
      <c r="C10" s="12"/>
    </row>
    <row r="11" customFormat="false" ht="15" hidden="false" customHeight="true" outlineLevel="0" collapsed="false">
      <c r="A11" s="11" t="s">
        <v>453</v>
      </c>
      <c r="B11" s="14" t="n">
        <f aca="false">ROUND(STDEV(S1_Cohort!$D$2:$D$121),1)</f>
        <v>2.5</v>
      </c>
      <c r="C11" s="12"/>
    </row>
    <row r="12" customFormat="false" ht="15" hidden="false" customHeight="true" outlineLevel="0" collapsed="false">
      <c r="A12" s="11" t="s">
        <v>454</v>
      </c>
      <c r="B12" s="11" t="n">
        <f aca="false">MEDIAN(S1_Cohort!$D$2:$D$121)</f>
        <v>17</v>
      </c>
      <c r="C12" s="12"/>
    </row>
    <row r="13" customFormat="false" ht="15" hidden="false" customHeight="true" outlineLevel="0" collapsed="false">
      <c r="A13" s="11" t="s">
        <v>455</v>
      </c>
      <c r="B13" s="11" t="n">
        <f aca="false">MIN(S1_Cohort!$D$2:$D$121)</f>
        <v>13</v>
      </c>
      <c r="C13" s="12"/>
    </row>
    <row r="14" customFormat="false" ht="15" hidden="false" customHeight="true" outlineLevel="0" collapsed="false">
      <c r="A14" s="11" t="s">
        <v>456</v>
      </c>
      <c r="B14" s="11" t="n">
        <f aca="false">MAX(S1_Cohort!$D$2:$D$121)</f>
        <v>26</v>
      </c>
      <c r="C14" s="12"/>
    </row>
    <row r="15" customFormat="false" ht="15" hidden="false" customHeight="true" outlineLevel="0" collapsed="false">
      <c r="A15" s="11" t="s">
        <v>457</v>
      </c>
      <c r="B15" s="11" t="n">
        <f aca="false">COUNTIFS(S1_Cohort!$D$2:$D$121,"&gt;=13",S1_Cohort!$D$2:$D$121,"&lt;=20")</f>
        <v>94</v>
      </c>
      <c r="C15" s="14" t="n">
        <f aca="false">ROUND(100*B15/COUNTA(S1_Cohort!$A$2:$A$121),1)</f>
        <v>78.3</v>
      </c>
    </row>
    <row r="16" customFormat="false" ht="15" hidden="false" customHeight="true" outlineLevel="0" collapsed="false">
      <c r="A16" s="11" t="s">
        <v>458</v>
      </c>
      <c r="B16" s="11" t="n">
        <f aca="false">COUNTIF(S1_Cohort!$D$2:$D$121,"&gt;20")</f>
        <v>26</v>
      </c>
      <c r="C16" s="14" t="n">
        <f aca="false">ROUND(100*B16/COUNTA(S1_Cohort!$A$2:$A$121),1)</f>
        <v>21.7</v>
      </c>
    </row>
    <row r="17" customFormat="false" ht="15" hidden="false" customHeight="true" outlineLevel="0" collapsed="false">
      <c r="A17" s="8" t="s">
        <v>459</v>
      </c>
      <c r="B17" s="9"/>
      <c r="C17" s="10"/>
      <c r="D17" s="9"/>
    </row>
    <row r="18" customFormat="false" ht="15" hidden="false" customHeight="true" outlineLevel="0" collapsed="false">
      <c r="A18" s="11" t="s">
        <v>460</v>
      </c>
      <c r="B18" s="11" t="n">
        <f aca="false">COUNTIF(S1_Cohort!$I$2:$I$121,"Yes")</f>
        <v>113</v>
      </c>
      <c r="C18" s="14" t="n">
        <f aca="false">ROUND(100*B18/COUNTA(S1_Cohort!$A$2:$A$121),1)</f>
        <v>94.2</v>
      </c>
    </row>
    <row r="19" customFormat="false" ht="15" hidden="false" customHeight="true" outlineLevel="0" collapsed="false">
      <c r="A19" s="11" t="s">
        <v>461</v>
      </c>
      <c r="B19" s="11" t="n">
        <f aca="false">COUNTIF(S1_Cohort!$J$2:$J$121,"Yes")</f>
        <v>110</v>
      </c>
      <c r="C19" s="14" t="n">
        <f aca="false">ROUND(100*B19/COUNTA(S1_Cohort!$A$2:$A$121),1)</f>
        <v>91.7</v>
      </c>
    </row>
    <row r="20" customFormat="false" ht="15" hidden="false" customHeight="true" outlineLevel="0" collapsed="false">
      <c r="A20" s="11" t="s">
        <v>462</v>
      </c>
      <c r="B20" s="11" t="n">
        <f aca="false">COUNTIF(S1_Cohort!$K$2:$K$121,"Yes")</f>
        <v>101</v>
      </c>
      <c r="C20" s="14" t="n">
        <f aca="false">ROUND(100*B20/COUNTA(S1_Cohort!$A$2:$A$121),1)</f>
        <v>84.2</v>
      </c>
    </row>
    <row r="21" customFormat="false" ht="15" hidden="false" customHeight="true" outlineLevel="0" collapsed="false">
      <c r="A21" s="11" t="s">
        <v>463</v>
      </c>
      <c r="B21" s="11" t="n">
        <f aca="false">COUNTIF(S1_Cohort!$L$2:$L$121,"Yes")</f>
        <v>13</v>
      </c>
      <c r="C21" s="14" t="n">
        <f aca="false">ROUND(100*B21/COUNTA(S1_Cohort!$A$2:$A$121),1)</f>
        <v>10.8</v>
      </c>
    </row>
    <row r="22" customFormat="false" ht="15" hidden="false" customHeight="true" outlineLevel="0" collapsed="false">
      <c r="A22" s="11" t="s">
        <v>464</v>
      </c>
      <c r="B22" s="11" t="n">
        <f aca="false">COUNTIF(S1_Cohort!$M$2:$M$121,"Yes")</f>
        <v>25</v>
      </c>
      <c r="C22" s="14" t="n">
        <f aca="false">ROUND(100*B22/COUNTA(S1_Cohort!$A$2:$A$121),1)</f>
        <v>20.8</v>
      </c>
    </row>
    <row r="23" customFormat="false" ht="15" hidden="false" customHeight="true" outlineLevel="0" collapsed="false">
      <c r="A23" s="11" t="s">
        <v>465</v>
      </c>
      <c r="B23" s="11" t="n">
        <f aca="false">COUNTIFS(S1_Cohort!$I$2:$I$121,"Yes",S1_Cohort!$J$2:$J$121,"Yes",S1_Cohort!$K$2:$K$121,"Yes")</f>
        <v>94</v>
      </c>
      <c r="C23" s="14" t="n">
        <f aca="false">ROUND(100*B23/COUNTA(S1_Cohort!$A$2:$A$121),1)</f>
        <v>78.3</v>
      </c>
    </row>
    <row r="24" customFormat="false" ht="15" hidden="false" customHeight="true" outlineLevel="0" collapsed="false">
      <c r="A24" s="8" t="s">
        <v>466</v>
      </c>
      <c r="B24" s="9"/>
      <c r="C24" s="10"/>
      <c r="D24" s="9"/>
    </row>
    <row r="25" customFormat="false" ht="15" hidden="false" customHeight="true" outlineLevel="0" collapsed="false">
      <c r="A25" s="11" t="s">
        <v>467</v>
      </c>
      <c r="B25" s="11" t="n">
        <f aca="false">COUNTIF(S1_Cohort!$E$2:$E$121,"fUSG anomaly (sole indication)")</f>
        <v>60</v>
      </c>
      <c r="C25" s="14" t="n">
        <f aca="false">ROUND(100*B25/COUNTA(S1_Cohort!$A$2:$A$121),1)</f>
        <v>50</v>
      </c>
    </row>
    <row r="26" customFormat="false" ht="15" hidden="false" customHeight="true" outlineLevel="0" collapsed="false">
      <c r="A26" s="11" t="s">
        <v>468</v>
      </c>
      <c r="B26" s="11" t="n">
        <f aca="false">COUNTIF(S1_Cohort!$E$2:$E$121,"Biochemical screening risk")</f>
        <v>18</v>
      </c>
      <c r="C26" s="14" t="n">
        <f aca="false">ROUND(100*B26/COUNTA(S1_Cohort!$A$2:$A$121),1)</f>
        <v>15</v>
      </c>
    </row>
    <row r="27" customFormat="false" ht="15" hidden="false" customHeight="true" outlineLevel="0" collapsed="false">
      <c r="A27" s="11" t="s">
        <v>469</v>
      </c>
      <c r="B27" s="11" t="n">
        <f aca="false">COUNTIF(S1_Cohort!$E$2:$E$121,"High-risk NIPT")</f>
        <v>14</v>
      </c>
      <c r="C27" s="14" t="n">
        <f aca="false">ROUND(100*B27/COUNTA(S1_Cohort!$A$2:$A$121),1)</f>
        <v>11.7</v>
      </c>
    </row>
    <row r="28" customFormat="false" ht="15" hidden="false" customHeight="true" outlineLevel="0" collapsed="false">
      <c r="A28" s="11" t="s">
        <v>470</v>
      </c>
      <c r="B28" s="11" t="n">
        <f aca="false">COUNTIF(S1_Cohort!$E$2:$E$121,"fUSG anomaly + additional indication")</f>
        <v>14</v>
      </c>
      <c r="C28" s="14" t="n">
        <f aca="false">ROUND(100*B28/COUNTA(S1_Cohort!$A$2:$A$121),1)</f>
        <v>11.7</v>
      </c>
    </row>
    <row r="29" customFormat="false" ht="15" hidden="false" customHeight="true" outlineLevel="0" collapsed="false">
      <c r="A29" s="11" t="s">
        <v>471</v>
      </c>
      <c r="B29" s="11" t="n">
        <f aca="false">COUNTIF(S1_Cohort!$E$2:$E$121,"Other")</f>
        <v>5</v>
      </c>
      <c r="C29" s="14" t="n">
        <f aca="false">ROUND(100*B29/COUNTA(S1_Cohort!$A$2:$A$121),1)</f>
        <v>4.2</v>
      </c>
    </row>
    <row r="30" customFormat="false" ht="15" hidden="false" customHeight="true" outlineLevel="0" collapsed="false">
      <c r="A30" s="11" t="s">
        <v>451</v>
      </c>
      <c r="B30" s="11" t="n">
        <f aca="false">COUNTIF(S1_Cohort!$E$2:$E$121,"Advanced maternal age (&gt;=35 years)")</f>
        <v>3</v>
      </c>
      <c r="C30" s="14" t="n">
        <f aca="false">ROUND(100*B30/COUNTA(S1_Cohort!$A$2:$A$121),1)</f>
        <v>2.5</v>
      </c>
    </row>
    <row r="31" customFormat="false" ht="15" hidden="false" customHeight="true" outlineLevel="0" collapsed="false">
      <c r="A31" s="11" t="s">
        <v>472</v>
      </c>
      <c r="B31" s="11" t="n">
        <f aca="false">COUNTIF(S1_Cohort!$E$2:$E$121,"Previously affected child")</f>
        <v>3</v>
      </c>
      <c r="C31" s="14" t="n">
        <f aca="false">ROUND(100*B31/COUNTA(S1_Cohort!$A$2:$A$121),1)</f>
        <v>2.5</v>
      </c>
    </row>
    <row r="32" customFormat="false" ht="15" hidden="false" customHeight="true" outlineLevel="0" collapsed="false">
      <c r="A32" s="11" t="s">
        <v>473</v>
      </c>
      <c r="B32" s="11" t="n">
        <f aca="false">COUNTIF(S1_Cohort!$E$2:$E$121,"Fetal infection")</f>
        <v>3</v>
      </c>
      <c r="C32" s="14" t="n">
        <f aca="false">ROUND(100*B32/COUNTA(S1_Cohort!$A$2:$A$121),1)</f>
        <v>2.5</v>
      </c>
    </row>
    <row r="33" customFormat="false" ht="15" hidden="false" customHeight="true" outlineLevel="0" collapsed="false">
      <c r="A33" s="8" t="s">
        <v>474</v>
      </c>
      <c r="B33" s="9"/>
      <c r="C33" s="10"/>
      <c r="D33" s="9"/>
    </row>
    <row r="34" customFormat="false" ht="15" hidden="false" customHeight="true" outlineLevel="0" collapsed="false">
      <c r="A34" s="11" t="s">
        <v>475</v>
      </c>
      <c r="B34" s="11" t="n">
        <f aca="false">COUNTIF(S1_Cohort!$G$2:$G$121,"Yes")</f>
        <v>83</v>
      </c>
      <c r="C34" s="14" t="n">
        <f aca="false">ROUND(100*B34/COUNTA(S1_Cohort!$A$2:$A$121),1)</f>
        <v>69.2</v>
      </c>
    </row>
    <row r="35" customFormat="false" ht="15" hidden="false" customHeight="true" outlineLevel="0" collapsed="false">
      <c r="A35" s="11" t="s">
        <v>476</v>
      </c>
      <c r="B35" s="11" t="n">
        <f aca="false">COUNTIF(S1_Cohort!$G$2:$G$121,"No")</f>
        <v>37</v>
      </c>
      <c r="C35" s="14" t="n">
        <f aca="false">ROUND(100*B35/COUNTA(S1_Cohort!$A$2:$A$121),1)</f>
        <v>30.8</v>
      </c>
    </row>
    <row r="36" customFormat="false" ht="15" hidden="false" customHeight="true" outlineLevel="0" collapsed="false">
      <c r="A36" s="8" t="s">
        <v>477</v>
      </c>
      <c r="B36" s="9"/>
      <c r="C36" s="10"/>
      <c r="D36" s="9"/>
    </row>
    <row r="37" customFormat="false" ht="15" hidden="false" customHeight="true" outlineLevel="0" collapsed="false">
      <c r="A37" s="11" t="s">
        <v>478</v>
      </c>
      <c r="B37" s="11" t="n">
        <f aca="false">COUNTIF(S1_Cohort!$O$2:$O$121,"Normal")</f>
        <v>84</v>
      </c>
      <c r="C37" s="14" t="n">
        <f aca="false">ROUND(100*B37/COUNTA(S1_Cohort!$A$2:$A$121),1)</f>
        <v>70</v>
      </c>
    </row>
    <row r="38" customFormat="false" ht="15" hidden="false" customHeight="true" outlineLevel="0" collapsed="false">
      <c r="A38" s="11" t="s">
        <v>479</v>
      </c>
      <c r="B38" s="11" t="n">
        <f aca="false">COUNTIF(S1_Cohort!$O$2:$O$121,"Trisomy 21")</f>
        <v>11</v>
      </c>
      <c r="C38" s="14" t="n">
        <f aca="false">ROUND(100*B38/COUNTA(S1_Cohort!$A$2:$A$121),1)</f>
        <v>9.2</v>
      </c>
    </row>
    <row r="39" customFormat="false" ht="15" hidden="false" customHeight="true" outlineLevel="0" collapsed="false">
      <c r="A39" s="11" t="s">
        <v>480</v>
      </c>
      <c r="B39" s="11" t="n">
        <f aca="false">COUNTIF(S1_Cohort!$O$2:$O$121,"Pathogenic CNV or microdeletion")</f>
        <v>7</v>
      </c>
      <c r="C39" s="14" t="n">
        <f aca="false">ROUND(100*B39/COUNTA(S1_Cohort!$A$2:$A$121),1)</f>
        <v>5.8</v>
      </c>
    </row>
    <row r="40" customFormat="false" ht="15" hidden="false" customHeight="true" outlineLevel="0" collapsed="false">
      <c r="A40" s="11" t="s">
        <v>481</v>
      </c>
      <c r="B40" s="11" t="n">
        <f aca="false">COUNTIF(S1_Cohort!$O$2:$O$121,"Trisomy 18")</f>
        <v>4</v>
      </c>
      <c r="C40" s="14" t="n">
        <f aca="false">ROUND(100*B40/COUNTA(S1_Cohort!$A$2:$A$121),1)</f>
        <v>3.3</v>
      </c>
    </row>
    <row r="41" customFormat="false" ht="15" hidden="false" customHeight="true" outlineLevel="0" collapsed="false">
      <c r="A41" s="11" t="s">
        <v>482</v>
      </c>
      <c r="B41" s="11" t="n">
        <f aca="false">COUNTIF(S1_Cohort!$O$2:$O$121,"Single gene disease")</f>
        <v>3</v>
      </c>
      <c r="C41" s="14" t="n">
        <f aca="false">ROUND(100*B41/COUNTA(S1_Cohort!$A$2:$A$121),1)</f>
        <v>2.5</v>
      </c>
    </row>
    <row r="42" customFormat="false" ht="15" hidden="false" customHeight="true" outlineLevel="0" collapsed="false">
      <c r="A42" s="11" t="s">
        <v>483</v>
      </c>
      <c r="B42" s="11" t="n">
        <f aca="false">COUNTIF(S1_Cohort!$O$2:$O$121,"Trisomy 18 with segmental X-chromosome imbalance")</f>
        <v>1</v>
      </c>
      <c r="C42" s="14" t="n">
        <f aca="false">ROUND(100*B42/COUNTA(S1_Cohort!$A$2:$A$121),1)</f>
        <v>0.8</v>
      </c>
    </row>
    <row r="43" customFormat="false" ht="15" hidden="false" customHeight="true" outlineLevel="0" collapsed="false">
      <c r="A43" s="11" t="s">
        <v>484</v>
      </c>
      <c r="B43" s="11" t="n">
        <f aca="false">COUNTIF(S1_Cohort!$O$2:$O$121,"Sex chromosome aneuploidy (47*")</f>
        <v>1</v>
      </c>
      <c r="C43" s="14" t="n">
        <f aca="false">ROUND(100*B43/COUNTA(S1_Cohort!$A$2:$A$121),1)</f>
        <v>0.8</v>
      </c>
    </row>
    <row r="44" customFormat="false" ht="15" hidden="false" customHeight="true" outlineLevel="0" collapsed="false">
      <c r="A44" s="11" t="s">
        <v>485</v>
      </c>
      <c r="B44" s="11" t="n">
        <f aca="false">COUNTIF(S1_Cohort!$O$2:$O$121,"Heterozygous P/LP variant in autosomal recessive gene")</f>
        <v>4</v>
      </c>
      <c r="C44" s="14" t="n">
        <f aca="false">ROUND(100*B44/COUNTA(S1_Cohort!$A$2:$A$121),1)</f>
        <v>3.3</v>
      </c>
    </row>
    <row r="45" customFormat="false" ht="15" hidden="false" customHeight="true" outlineLevel="0" collapsed="false">
      <c r="A45" s="11" t="s">
        <v>486</v>
      </c>
      <c r="B45" s="11" t="n">
        <f aca="false">COUNTIF(S1_Cohort!$O$2:$O$121,"Variant of uncertain significance")</f>
        <v>5</v>
      </c>
      <c r="C45" s="14" t="n">
        <f aca="false">ROUND(100*B45/COUNTA(S1_Cohort!$A$2:$A$121),1)</f>
        <v>4.2</v>
      </c>
    </row>
    <row r="46" customFormat="false" ht="15" hidden="false" customHeight="true" outlineLevel="0" collapsed="false">
      <c r="A46" s="11" t="s">
        <v>487</v>
      </c>
      <c r="B46" s="11" t="n">
        <f aca="false">COUNTIF(S1_Cohort!$P$2:$P$121,"Disease-causing*")</f>
        <v>27</v>
      </c>
      <c r="C46" s="14" t="n">
        <f aca="false">ROUND(100*B46/COUNTA(S1_Cohort!$A$2:$A$121),1)</f>
        <v>22.5</v>
      </c>
    </row>
    <row r="47" customFormat="false" ht="15" hidden="false" customHeight="true" outlineLevel="0" collapsed="false">
      <c r="A47" s="11" t="s">
        <v>488</v>
      </c>
      <c r="B47" s="11" t="n">
        <f aca="false">COUNTIF(S1_Cohort!$P$2:$P$121,"Incidental*")</f>
        <v>9</v>
      </c>
      <c r="C47" s="14" t="n">
        <f aca="false">ROUND(100*B47/COUNTA(S1_Cohort!$A$2:$A$121),1)</f>
        <v>7.5</v>
      </c>
    </row>
    <row r="48" customFormat="false" ht="15" hidden="false" customHeight="true" outlineLevel="0" collapsed="false">
      <c r="A48" s="11" t="s">
        <v>489</v>
      </c>
      <c r="B48" s="11" t="n">
        <f aca="false">COUNTA(S1_Cohort!$A$2:$A$121)-COUNTIF(S1_Cohort!$O$2:$O$121,"Normal")</f>
        <v>36</v>
      </c>
      <c r="C48" s="14" t="n">
        <f aca="false">ROUND(100*B48/COUNTA(S1_Cohort!$A$2:$A$121),1)</f>
        <v>30</v>
      </c>
    </row>
    <row r="49" customFormat="false" ht="15" hidden="false" customHeight="true" outlineLevel="0" collapsed="false">
      <c r="A49" s="8" t="s">
        <v>490</v>
      </c>
      <c r="B49" s="9"/>
      <c r="C49" s="10"/>
      <c r="D49" s="9"/>
    </row>
    <row r="50" customFormat="false" ht="15" hidden="false" customHeight="true" outlineLevel="0" collapsed="false">
      <c r="A50" s="11" t="s">
        <v>491</v>
      </c>
      <c r="B50" s="11" t="n">
        <f aca="false">COUNTIF(S1_Cohort!$Q$2:$Q$121,"?*")</f>
        <v>14</v>
      </c>
      <c r="C50" s="14" t="n">
        <f aca="false">ROUND(100*B50/COUNTA(S1_Cohort!$A$2:$A$121),1)</f>
        <v>11.7</v>
      </c>
    </row>
    <row r="51" customFormat="false" ht="15" hidden="false" customHeight="true" outlineLevel="0" collapsed="false">
      <c r="A51" s="11" t="s">
        <v>492</v>
      </c>
      <c r="B51" s="11" t="str">
        <f aca="false">COUNTIF(S1_Cohort!$Q$2:$Q$121,"Trisomy 21")&amp;" / "&amp;COUNTIFS(S1_Cohort!$Q$2:$Q$121,"Trisomy 21",S1_Cohort!$R$2:$R$121,"Confirmed")</f>
        <v>5 / 5</v>
      </c>
      <c r="C51" s="12"/>
    </row>
    <row r="52" customFormat="false" ht="15" hidden="false" customHeight="true" outlineLevel="0" collapsed="false">
      <c r="A52" s="11" t="s">
        <v>493</v>
      </c>
      <c r="B52" s="11" t="str">
        <f aca="false">COUNTIF(S1_Cohort!$Q$2:$Q$121,"Trisomy 18")&amp;" / "&amp;COUNTIFS(S1_Cohort!$Q$2:$Q$121,"Trisomy 18",S1_Cohort!$R$2:$R$121,"Confirmed")</f>
        <v>1 / 1</v>
      </c>
      <c r="C52" s="12"/>
    </row>
    <row r="53" customFormat="false" ht="15" hidden="false" customHeight="true" outlineLevel="0" collapsed="false">
      <c r="A53" s="11" t="s">
        <v>494</v>
      </c>
      <c r="B53" s="11" t="str">
        <f aca="false">COUNTIF(S1_Cohort!$Q$2:$Q$121,"47*XXY")&amp;" / "&amp;COUNTIFS(S1_Cohort!$Q$2:$Q$121,"47*XXY",S1_Cohort!$R$2:$R$121,"Confirmed")</f>
        <v>2 / 0</v>
      </c>
      <c r="C53" s="12"/>
    </row>
    <row r="54" customFormat="false" ht="15" hidden="false" customHeight="true" outlineLevel="0" collapsed="false">
      <c r="A54" s="11" t="s">
        <v>495</v>
      </c>
      <c r="B54" s="11" t="str">
        <f aca="false">COUNTIF(S1_Cohort!$Q$2:$Q$121,"Trisomy 15")&amp;" / "&amp;COUNTIFS(S1_Cohort!$Q$2:$Q$121,"Trisomy 15",S1_Cohort!$R$2:$R$121,"Confirmed")</f>
        <v>1 / 0</v>
      </c>
      <c r="C54" s="12"/>
    </row>
    <row r="55" customFormat="false" ht="15" hidden="false" customHeight="true" outlineLevel="0" collapsed="false">
      <c r="A55" s="11" t="s">
        <v>496</v>
      </c>
      <c r="B55" s="11" t="str">
        <f aca="false">COUNTIF(S1_Cohort!$Q$2:$Q$121,"Trisomies 7 and 11")&amp;" / "&amp;COUNTIFS(S1_Cohort!$Q$2:$Q$121,"Trisomies 7 and 11",S1_Cohort!$R$2:$R$121,"Confirmed")</f>
        <v>1 / 0</v>
      </c>
      <c r="C55" s="12"/>
    </row>
    <row r="56" customFormat="false" ht="15" hidden="false" customHeight="true" outlineLevel="0" collapsed="false">
      <c r="A56" s="11" t="s">
        <v>497</v>
      </c>
      <c r="B56" s="11" t="str">
        <f aca="false">COUNTIF(S1_Cohort!$Q$2:$Q$121,"4p microdeletion")&amp;" / "&amp;COUNTIFS(S1_Cohort!$Q$2:$Q$121,"4p microdeletion",S1_Cohort!$R$2:$R$121,"Confirmed")</f>
        <v>1 / 1</v>
      </c>
      <c r="C56" s="12"/>
    </row>
    <row r="57" customFormat="false" ht="15" hidden="false" customHeight="true" outlineLevel="0" collapsed="false">
      <c r="A57" s="11" t="s">
        <v>498</v>
      </c>
      <c r="B57" s="11" t="str">
        <f aca="false">COUNTIF(S1_Cohort!$Q$2:$Q$121,"18q22 duplication")&amp;" / "&amp;COUNTIFS(S1_Cohort!$Q$2:$Q$121,"18q22 duplication",S1_Cohort!$R$2:$R$121,"Confirmed")</f>
        <v>1 / 0</v>
      </c>
      <c r="C57" s="12"/>
    </row>
    <row r="58" customFormat="false" ht="15" hidden="false" customHeight="true" outlineLevel="0" collapsed="false">
      <c r="A58" s="11" t="s">
        <v>499</v>
      </c>
      <c r="B58" s="11" t="str">
        <f aca="false">COUNTIF(S1_Cohort!$Q$2:$Q$121,"Xq21.32-q23.3 deletion")&amp;" / "&amp;COUNTIFS(S1_Cohort!$Q$2:$Q$121,"Xq21.32-q23.3 deletion",S1_Cohort!$R$2:$R$121,"Confirmed")</f>
        <v>1 / 0</v>
      </c>
      <c r="C58" s="12"/>
    </row>
    <row r="59" customFormat="false" ht="15" hidden="false" customHeight="true" outlineLevel="0" collapsed="false">
      <c r="A59" s="11" t="s">
        <v>500</v>
      </c>
      <c r="B59" s="11" t="str">
        <f aca="false">COUNTIF(S1_Cohort!$Q$2:$Q$121,"2p24.3-p23.3 deletion")&amp;" / "&amp;COUNTIFS(S1_Cohort!$Q$2:$Q$121,"2p24.3-p23.3 deletion",S1_Cohort!$R$2:$R$121,"Confirmed")</f>
        <v>1 / 0</v>
      </c>
      <c r="C59" s="12"/>
    </row>
    <row r="60" customFormat="false" ht="15" hidden="false" customHeight="true" outlineLevel="0" collapsed="false">
      <c r="A60" s="11" t="s">
        <v>501</v>
      </c>
      <c r="B60" s="11" t="n">
        <f aca="false">COUNTIF(S1_Cohort!$R$2:$R$121,"Confirmed")</f>
        <v>7</v>
      </c>
      <c r="C60" s="12"/>
      <c r="D60" s="5" t="s">
        <v>502</v>
      </c>
    </row>
    <row r="61" customFormat="false" ht="15" hidden="false" customHeight="true" outlineLevel="0" collapsed="false">
      <c r="A61" s="11" t="s">
        <v>503</v>
      </c>
      <c r="B61" s="11" t="n">
        <f aca="false">COUNTIF(S1_Cohort!$R$2:$R$121,"Not confirmed")</f>
        <v>7</v>
      </c>
      <c r="C61" s="12"/>
      <c r="D61" s="5" t="s">
        <v>502</v>
      </c>
    </row>
    <row r="62" customFormat="false" ht="15" hidden="false" customHeight="true" outlineLevel="0" collapsed="false">
      <c r="A62" s="8" t="s">
        <v>504</v>
      </c>
      <c r="B62" s="9"/>
      <c r="C62" s="10"/>
      <c r="D62" s="9"/>
    </row>
    <row r="63" customFormat="false" ht="15" hidden="false" customHeight="true" outlineLevel="0" collapsed="false">
      <c r="A63" s="11" t="s">
        <v>505</v>
      </c>
      <c r="B63" s="11" t="n">
        <f aca="false">COUNTA(S1_Cohort!$A$2:$A$121)-COUNTIF(S1_Cohort!$S$2:$S$121,"Lost to follow-up")</f>
        <v>28</v>
      </c>
      <c r="C63" s="14" t="n">
        <f aca="false">ROUND(100*B63/COUNTA(S1_Cohort!$A$2:$A$121),1)</f>
        <v>23.3</v>
      </c>
    </row>
    <row r="64" customFormat="false" ht="15" hidden="false" customHeight="true" outlineLevel="0" collapsed="false">
      <c r="A64" s="11" t="s">
        <v>506</v>
      </c>
      <c r="B64" s="11" t="n">
        <f aca="false">COUNTIF(S1_Cohort!$S$2:$S$121,"Live birth")</f>
        <v>9</v>
      </c>
      <c r="C64" s="14" t="n">
        <f aca="false">ROUND(100*B64/COUNTA(S1_Cohort!$A$2:$A$121),1)</f>
        <v>7.5</v>
      </c>
    </row>
    <row r="65" customFormat="false" ht="15" hidden="false" customHeight="true" outlineLevel="0" collapsed="false">
      <c r="A65" s="11" t="s">
        <v>507</v>
      </c>
      <c r="B65" s="11" t="n">
        <f aca="false">COUNTIF(S1_Cohort!$S$2:$S$121,"Termination")</f>
        <v>19</v>
      </c>
      <c r="C65" s="14" t="n">
        <f aca="false">ROUND(100*B65/COUNTA(S1_Cohort!$A$2:$A$121),1)</f>
        <v>15.8</v>
      </c>
    </row>
    <row r="66" customFormat="false" ht="15" hidden="false" customHeight="true" outlineLevel="0" collapsed="false">
      <c r="A66" s="11" t="s">
        <v>508</v>
      </c>
      <c r="B66" s="11" t="n">
        <f aca="false">COUNTIF(S1_Cohort!$S$2:$S$121,"Lost to follow-up")</f>
        <v>92</v>
      </c>
      <c r="C66" s="14" t="n">
        <f aca="false">ROUND(100*B66/COUNTA(S1_Cohort!$A$2:$A$121),1)</f>
        <v>76.7</v>
      </c>
    </row>
    <row r="67" customFormat="false" ht="15" hidden="false" customHeight="true" outlineLevel="0" collapsed="false">
      <c r="A67" s="11" t="s">
        <v>509</v>
      </c>
      <c r="B67" s="11" t="n">
        <f aca="false">COUNTIFS(S1_Cohort!$O$2:$O$121,"Normal",S1_Cohort!$S$2:$S$121,"Termination")</f>
        <v>14</v>
      </c>
      <c r="C67" s="12"/>
      <c r="D67" s="5" t="s">
        <v>510</v>
      </c>
    </row>
    <row r="68" customFormat="false" ht="24.75" hidden="false" customHeight="true" outlineLevel="0" collapsed="false">
      <c r="A68" s="11" t="s">
        <v>511</v>
      </c>
      <c r="B68" s="11" t="n">
        <f aca="false">COUNTIFS(S1_Cohort!$O$2:$O$121,"Normal",S1_Cohort!$S$2:$S$121,"Live birth")</f>
        <v>4</v>
      </c>
      <c r="C68" s="12"/>
      <c r="D68" s="5" t="s">
        <v>512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8"/>
    <col collapsed="false" customWidth="true" hidden="false" outlineLevel="0" max="2" min="2" style="1" width="16"/>
    <col collapsed="false" customWidth="true" hidden="false" outlineLevel="0" max="3" min="3" style="1" width="52"/>
    <col collapsed="false" customWidth="true" hidden="false" outlineLevel="0" max="4" min="4" style="1" width="96"/>
  </cols>
  <sheetData>
    <row r="1" customFormat="false" ht="15" hidden="false" customHeight="true" outlineLevel="0" collapsed="false">
      <c r="A1" s="6" t="s">
        <v>439</v>
      </c>
      <c r="B1" s="6" t="s">
        <v>513</v>
      </c>
      <c r="C1" s="6" t="s">
        <v>514</v>
      </c>
      <c r="D1" s="6" t="s">
        <v>515</v>
      </c>
    </row>
    <row r="2" customFormat="false" ht="36.75" hidden="false" customHeight="true" outlineLevel="0" collapsed="false">
      <c r="A2" s="5" t="s">
        <v>54</v>
      </c>
      <c r="B2" s="5" t="s">
        <v>516</v>
      </c>
      <c r="C2" s="5" t="s">
        <v>517</v>
      </c>
      <c r="D2" s="5" t="s">
        <v>518</v>
      </c>
    </row>
    <row r="3" customFormat="false" ht="24.75" hidden="false" customHeight="true" outlineLevel="0" collapsed="false">
      <c r="A3" s="5" t="s">
        <v>55</v>
      </c>
      <c r="B3" s="5" t="s">
        <v>519</v>
      </c>
      <c r="C3" s="5" t="s">
        <v>520</v>
      </c>
      <c r="D3" s="5" t="s">
        <v>521</v>
      </c>
    </row>
    <row r="4" customFormat="false" ht="15" hidden="false" customHeight="true" outlineLevel="0" collapsed="false">
      <c r="A4" s="5" t="s">
        <v>56</v>
      </c>
      <c r="B4" s="5" t="s">
        <v>522</v>
      </c>
      <c r="C4" s="5" t="s">
        <v>523</v>
      </c>
      <c r="D4" s="5" t="s">
        <v>524</v>
      </c>
    </row>
    <row r="5" customFormat="false" ht="24.75" hidden="false" customHeight="true" outlineLevel="0" collapsed="false">
      <c r="A5" s="5" t="s">
        <v>57</v>
      </c>
      <c r="B5" s="5" t="s">
        <v>519</v>
      </c>
      <c r="C5" s="5" t="s">
        <v>525</v>
      </c>
      <c r="D5" s="5" t="s">
        <v>526</v>
      </c>
    </row>
    <row r="6" customFormat="false" ht="48.75" hidden="false" customHeight="true" outlineLevel="0" collapsed="false">
      <c r="A6" s="5" t="s">
        <v>58</v>
      </c>
      <c r="B6" s="5" t="s">
        <v>522</v>
      </c>
      <c r="C6" s="5" t="s">
        <v>527</v>
      </c>
      <c r="D6" s="5" t="s">
        <v>528</v>
      </c>
    </row>
    <row r="7" customFormat="false" ht="24.75" hidden="false" customHeight="true" outlineLevel="0" collapsed="false">
      <c r="A7" s="5" t="s">
        <v>59</v>
      </c>
      <c r="B7" s="5" t="s">
        <v>529</v>
      </c>
      <c r="C7" s="5" t="s">
        <v>530</v>
      </c>
      <c r="D7" s="5" t="s">
        <v>531</v>
      </c>
    </row>
    <row r="8" customFormat="false" ht="15" hidden="false" customHeight="true" outlineLevel="0" collapsed="false">
      <c r="A8" s="5" t="s">
        <v>60</v>
      </c>
      <c r="B8" s="5" t="s">
        <v>522</v>
      </c>
      <c r="C8" s="5" t="s">
        <v>532</v>
      </c>
      <c r="D8" s="5" t="s">
        <v>533</v>
      </c>
    </row>
    <row r="9" customFormat="false" ht="48.75" hidden="false" customHeight="true" outlineLevel="0" collapsed="false">
      <c r="A9" s="5" t="s">
        <v>61</v>
      </c>
      <c r="B9" s="5" t="s">
        <v>529</v>
      </c>
      <c r="C9" s="5" t="s">
        <v>534</v>
      </c>
      <c r="D9" s="5" t="s">
        <v>535</v>
      </c>
    </row>
    <row r="10" customFormat="false" ht="15" hidden="false" customHeight="true" outlineLevel="0" collapsed="false">
      <c r="A10" s="5" t="s">
        <v>62</v>
      </c>
      <c r="B10" s="5" t="s">
        <v>522</v>
      </c>
      <c r="C10" s="5" t="s">
        <v>532</v>
      </c>
      <c r="D10" s="5" t="s">
        <v>536</v>
      </c>
    </row>
    <row r="11" customFormat="false" ht="15" hidden="false" customHeight="true" outlineLevel="0" collapsed="false">
      <c r="A11" s="5" t="s">
        <v>63</v>
      </c>
      <c r="B11" s="5" t="s">
        <v>522</v>
      </c>
      <c r="C11" s="5" t="s">
        <v>532</v>
      </c>
      <c r="D11" s="5" t="s">
        <v>537</v>
      </c>
    </row>
    <row r="12" customFormat="false" ht="15" hidden="false" customHeight="true" outlineLevel="0" collapsed="false">
      <c r="A12" s="5" t="s">
        <v>24</v>
      </c>
      <c r="B12" s="5" t="s">
        <v>522</v>
      </c>
      <c r="C12" s="5" t="s">
        <v>532</v>
      </c>
      <c r="D12" s="5" t="s">
        <v>538</v>
      </c>
    </row>
    <row r="13" customFormat="false" ht="15" hidden="false" customHeight="true" outlineLevel="0" collapsed="false">
      <c r="A13" s="5" t="s">
        <v>64</v>
      </c>
      <c r="B13" s="5" t="s">
        <v>522</v>
      </c>
      <c r="C13" s="5" t="s">
        <v>532</v>
      </c>
      <c r="D13" s="5" t="s">
        <v>539</v>
      </c>
    </row>
    <row r="14" customFormat="false" ht="15" hidden="false" customHeight="true" outlineLevel="0" collapsed="false">
      <c r="A14" s="5" t="s">
        <v>65</v>
      </c>
      <c r="B14" s="5" t="s">
        <v>522</v>
      </c>
      <c r="C14" s="5" t="s">
        <v>532</v>
      </c>
      <c r="D14" s="5" t="s">
        <v>540</v>
      </c>
    </row>
    <row r="15" customFormat="false" ht="36.75" hidden="false" customHeight="true" outlineLevel="0" collapsed="false">
      <c r="A15" s="5" t="s">
        <v>66</v>
      </c>
      <c r="B15" s="5" t="s">
        <v>541</v>
      </c>
      <c r="C15" s="5" t="s">
        <v>542</v>
      </c>
      <c r="D15" s="5" t="s">
        <v>543</v>
      </c>
    </row>
    <row r="16" customFormat="false" ht="60.75" hidden="false" customHeight="true" outlineLevel="0" collapsed="false">
      <c r="A16" s="5" t="s">
        <v>67</v>
      </c>
      <c r="B16" s="5" t="s">
        <v>522</v>
      </c>
      <c r="C16" s="5" t="s">
        <v>544</v>
      </c>
      <c r="D16" s="5" t="s">
        <v>545</v>
      </c>
    </row>
    <row r="17" customFormat="false" ht="60.75" hidden="false" customHeight="true" outlineLevel="0" collapsed="false">
      <c r="A17" s="5" t="s">
        <v>68</v>
      </c>
      <c r="B17" s="5" t="s">
        <v>522</v>
      </c>
      <c r="C17" s="5" t="s">
        <v>546</v>
      </c>
      <c r="D17" s="5" t="s">
        <v>547</v>
      </c>
    </row>
    <row r="18" customFormat="false" ht="36.75" hidden="false" customHeight="true" outlineLevel="0" collapsed="false">
      <c r="A18" s="5" t="s">
        <v>69</v>
      </c>
      <c r="B18" s="5" t="s">
        <v>522</v>
      </c>
      <c r="C18" s="5" t="s">
        <v>548</v>
      </c>
      <c r="D18" s="5" t="s">
        <v>549</v>
      </c>
    </row>
    <row r="19" customFormat="false" ht="36.75" hidden="false" customHeight="true" outlineLevel="0" collapsed="false">
      <c r="A19" s="5" t="s">
        <v>70</v>
      </c>
      <c r="B19" s="5" t="s">
        <v>522</v>
      </c>
      <c r="C19" s="5" t="s">
        <v>550</v>
      </c>
      <c r="D19" s="5" t="s">
        <v>551</v>
      </c>
    </row>
    <row r="20" customFormat="false" ht="36.75" hidden="false" customHeight="true" outlineLevel="0" collapsed="false">
      <c r="A20" s="5" t="s">
        <v>71</v>
      </c>
      <c r="B20" s="5" t="s">
        <v>522</v>
      </c>
      <c r="C20" s="5" t="s">
        <v>552</v>
      </c>
      <c r="D20" s="5" t="s">
        <v>553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2026-07-28T20:57:07Z</dcterms:created>
  <dc:creator>openpyxl</dc:creator>
  <dc:description/>
  <dc:language>en-US</dc:language>
  <cp:lastModifiedBy/>
  <dcterms:modified xsi:type="dcterms:W3CDTF">2026-07-29T17:24:16Z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