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embeddings/oleObject5.bin" ContentType="application/vnd.openxmlformats-officedocument.oleObject"/>
  <Override PartName="/xl/drawings/drawing5.xml" ContentType="application/vnd.openxmlformats-officedocument.drawing+xml"/>
  <Override PartName="/xl/embeddings/oleObject6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458088DA-F88C-4CBC-BE27-CD34C6F26B15}" xr6:coauthVersionLast="46" xr6:coauthVersionMax="46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IC50" sheetId="1" r:id="rId1"/>
    <sheet name="qPCR ABCC5 expression" sheetId="2" r:id="rId2"/>
    <sheet name="MTA concentration determination" sheetId="3" r:id="rId3"/>
    <sheet name="MCF7 - MCF7ADR" sheetId="4" r:id="rId4"/>
    <sheet name="18S GAPDH" sheetId="5" r:id="rId5"/>
    <sheet name="Western Blot" sheetId="6" r:id="rId6"/>
  </sheets>
  <calcPr calcId="181029"/>
</workbook>
</file>

<file path=xl/calcChain.xml><?xml version="1.0" encoding="utf-8"?>
<calcChain xmlns="http://schemas.openxmlformats.org/spreadsheetml/2006/main">
  <c r="N9" i="6" l="1"/>
  <c r="O9" i="6"/>
  <c r="P9" i="6"/>
  <c r="N10" i="6"/>
  <c r="O10" i="6"/>
  <c r="P10" i="6"/>
  <c r="N11" i="6"/>
  <c r="O11" i="6"/>
  <c r="P11" i="6"/>
  <c r="M10" i="6"/>
  <c r="M11" i="6"/>
  <c r="M9" i="6"/>
  <c r="P4" i="6"/>
  <c r="N3" i="6" l="1"/>
  <c r="O3" i="6"/>
  <c r="P3" i="6"/>
  <c r="N4" i="6"/>
  <c r="O4" i="6"/>
  <c r="N5" i="6"/>
  <c r="O5" i="6"/>
  <c r="P5" i="6"/>
  <c r="M4" i="6"/>
  <c r="M5" i="6"/>
  <c r="M3" i="6"/>
  <c r="I22" i="6" l="1"/>
  <c r="J22" i="6"/>
  <c r="K22" i="6"/>
  <c r="I23" i="6"/>
  <c r="J23" i="6"/>
  <c r="K23" i="6"/>
  <c r="I24" i="6"/>
  <c r="J24" i="6"/>
  <c r="K24" i="6"/>
  <c r="H23" i="6"/>
  <c r="H24" i="6"/>
  <c r="H22" i="6"/>
  <c r="M12" i="6"/>
  <c r="S9" i="6" s="1"/>
  <c r="R9" i="6" l="1"/>
  <c r="M6" i="6"/>
  <c r="U3" i="6" s="1"/>
  <c r="T11" i="6"/>
  <c r="S10" i="6"/>
  <c r="R11" i="6"/>
  <c r="S11" i="6"/>
  <c r="U9" i="6"/>
  <c r="R10" i="6"/>
  <c r="U10" i="6"/>
  <c r="T9" i="6"/>
  <c r="U11" i="6"/>
  <c r="T10" i="6"/>
  <c r="G25" i="6"/>
  <c r="G5" i="5"/>
  <c r="F5" i="5"/>
  <c r="G4" i="5"/>
  <c r="F4" i="5"/>
  <c r="G3" i="5"/>
  <c r="F3" i="5"/>
  <c r="G2" i="5"/>
  <c r="G6" i="5" s="1"/>
  <c r="F2" i="5"/>
  <c r="F6" i="5" s="1"/>
  <c r="T4" i="6" l="1"/>
  <c r="S4" i="6"/>
  <c r="R4" i="6"/>
  <c r="T5" i="6"/>
  <c r="U5" i="6"/>
  <c r="S5" i="6"/>
  <c r="R3" i="6"/>
  <c r="T3" i="6"/>
  <c r="R5" i="6"/>
  <c r="S3" i="6"/>
  <c r="U4" i="6"/>
  <c r="I25" i="6"/>
  <c r="J26" i="6"/>
  <c r="K27" i="6"/>
  <c r="H25" i="6"/>
  <c r="J25" i="6"/>
  <c r="K26" i="6"/>
  <c r="H26" i="6"/>
  <c r="I27" i="6"/>
  <c r="H27" i="6"/>
  <c r="I26" i="6"/>
  <c r="J27" i="6"/>
  <c r="K25" i="6"/>
  <c r="I81" i="3"/>
  <c r="H81" i="3"/>
  <c r="G81" i="3"/>
  <c r="F81" i="3"/>
  <c r="E81" i="3"/>
  <c r="D81" i="3"/>
  <c r="C81" i="3"/>
  <c r="I73" i="3"/>
  <c r="H73" i="3"/>
  <c r="G73" i="3"/>
  <c r="F73" i="3"/>
  <c r="E73" i="3"/>
  <c r="D73" i="3"/>
  <c r="C73" i="3"/>
  <c r="O35" i="3"/>
  <c r="I35" i="3"/>
  <c r="R35" i="3" s="1"/>
  <c r="H35" i="3"/>
  <c r="Q35" i="3" s="1"/>
  <c r="G35" i="3"/>
  <c r="P35" i="3" s="1"/>
  <c r="F35" i="3"/>
  <c r="E35" i="3"/>
  <c r="N35" i="3" s="1"/>
  <c r="D35" i="3"/>
  <c r="M35" i="3" s="1"/>
  <c r="C35" i="3"/>
  <c r="L35" i="3" s="1"/>
  <c r="Q34" i="3"/>
  <c r="M34" i="3"/>
  <c r="I34" i="3"/>
  <c r="H34" i="3"/>
  <c r="G34" i="3"/>
  <c r="P34" i="3" s="1"/>
  <c r="F34" i="3"/>
  <c r="O34" i="3" s="1"/>
  <c r="E34" i="3"/>
  <c r="D34" i="3"/>
  <c r="C34" i="3"/>
  <c r="L34" i="3" s="1"/>
  <c r="N33" i="3"/>
  <c r="I33" i="3"/>
  <c r="I37" i="3" s="1"/>
  <c r="H33" i="3"/>
  <c r="G33" i="3"/>
  <c r="F33" i="3"/>
  <c r="E33" i="3"/>
  <c r="D33" i="3"/>
  <c r="C33" i="3"/>
  <c r="O32" i="3"/>
  <c r="H32" i="3"/>
  <c r="Q32" i="3" s="1"/>
  <c r="G32" i="3"/>
  <c r="P32" i="3" s="1"/>
  <c r="F32" i="3"/>
  <c r="E32" i="3"/>
  <c r="N32" i="3" s="1"/>
  <c r="D32" i="3"/>
  <c r="M32" i="3" s="1"/>
  <c r="C32" i="3"/>
  <c r="L32" i="3" s="1"/>
  <c r="P27" i="3"/>
  <c r="L27" i="3"/>
  <c r="I27" i="3"/>
  <c r="R27" i="3" s="1"/>
  <c r="H27" i="3"/>
  <c r="H46" i="3" s="1"/>
  <c r="G27" i="3"/>
  <c r="F27" i="3"/>
  <c r="O27" i="3" s="1"/>
  <c r="E27" i="3"/>
  <c r="N27" i="3" s="1"/>
  <c r="D27" i="3"/>
  <c r="D46" i="3" s="1"/>
  <c r="C27" i="3"/>
  <c r="R26" i="3"/>
  <c r="N26" i="3"/>
  <c r="I26" i="3"/>
  <c r="I45" i="3" s="1"/>
  <c r="H26" i="3"/>
  <c r="Q26" i="3" s="1"/>
  <c r="G26" i="3"/>
  <c r="F26" i="3"/>
  <c r="F45" i="3" s="1"/>
  <c r="E26" i="3"/>
  <c r="E45" i="3" s="1"/>
  <c r="D26" i="3"/>
  <c r="M26" i="3" s="1"/>
  <c r="C26" i="3"/>
  <c r="O25" i="3"/>
  <c r="I25" i="3"/>
  <c r="I44" i="3" s="1"/>
  <c r="I48" i="3" s="1"/>
  <c r="H25" i="3"/>
  <c r="Q25" i="3" s="1"/>
  <c r="G25" i="3"/>
  <c r="P25" i="3" s="1"/>
  <c r="F25" i="3"/>
  <c r="F44" i="3" s="1"/>
  <c r="E25" i="3"/>
  <c r="N25" i="3" s="1"/>
  <c r="D25" i="3"/>
  <c r="M25" i="3" s="1"/>
  <c r="C25" i="3"/>
  <c r="L25" i="3" s="1"/>
  <c r="P24" i="3"/>
  <c r="L24" i="3"/>
  <c r="H24" i="3"/>
  <c r="G24" i="3"/>
  <c r="G29" i="3" s="1"/>
  <c r="F24" i="3"/>
  <c r="O24" i="3" s="1"/>
  <c r="E24" i="3"/>
  <c r="N24" i="3" s="1"/>
  <c r="N29" i="3" s="1"/>
  <c r="D24" i="3"/>
  <c r="C24" i="3"/>
  <c r="C29" i="3" s="1"/>
  <c r="I18" i="3"/>
  <c r="H18" i="3"/>
  <c r="G18" i="3"/>
  <c r="F18" i="3"/>
  <c r="E18" i="3"/>
  <c r="D18" i="3"/>
  <c r="C18" i="3"/>
  <c r="I16" i="3"/>
  <c r="H16" i="3"/>
  <c r="G16" i="3"/>
  <c r="F16" i="3"/>
  <c r="E16" i="3"/>
  <c r="D16" i="3"/>
  <c r="C16" i="3"/>
  <c r="I8" i="3"/>
  <c r="H8" i="3"/>
  <c r="G8" i="3"/>
  <c r="F8" i="3"/>
  <c r="E8" i="3"/>
  <c r="D8" i="3"/>
  <c r="C8" i="3"/>
  <c r="K28" i="6" l="1"/>
  <c r="H28" i="6"/>
  <c r="J28" i="6"/>
  <c r="I28" i="6"/>
  <c r="L29" i="3"/>
  <c r="H52" i="3"/>
  <c r="P29" i="3"/>
  <c r="I53" i="3"/>
  <c r="E46" i="3"/>
  <c r="G44" i="3"/>
  <c r="C44" i="3"/>
  <c r="I46" i="3"/>
  <c r="C45" i="3"/>
  <c r="G45" i="3"/>
  <c r="D43" i="3"/>
  <c r="H43" i="3"/>
  <c r="C46" i="3"/>
  <c r="G46" i="3"/>
  <c r="G52" i="3"/>
  <c r="D29" i="3"/>
  <c r="G37" i="3"/>
  <c r="E43" i="3"/>
  <c r="E48" i="3" s="1"/>
  <c r="D45" i="3"/>
  <c r="M24" i="3"/>
  <c r="M29" i="3" s="1"/>
  <c r="Q24" i="3"/>
  <c r="Q29" i="3" s="1"/>
  <c r="O26" i="3"/>
  <c r="O29" i="3" s="1"/>
  <c r="M27" i="3"/>
  <c r="Q27" i="3"/>
  <c r="E29" i="3"/>
  <c r="O33" i="3"/>
  <c r="O37" i="3" s="1"/>
  <c r="N34" i="3"/>
  <c r="N37" i="3" s="1"/>
  <c r="R34" i="3"/>
  <c r="R37" i="3" s="1"/>
  <c r="D37" i="3"/>
  <c r="H37" i="3"/>
  <c r="F43" i="3"/>
  <c r="F48" i="3" s="1"/>
  <c r="D44" i="3"/>
  <c r="H44" i="3"/>
  <c r="F46" i="3"/>
  <c r="C53" i="3"/>
  <c r="G53" i="3"/>
  <c r="H29" i="3"/>
  <c r="H45" i="3"/>
  <c r="L26" i="3"/>
  <c r="P26" i="3"/>
  <c r="F29" i="3"/>
  <c r="L33" i="3"/>
  <c r="L37" i="3" s="1"/>
  <c r="P33" i="3"/>
  <c r="P37" i="3" s="1"/>
  <c r="E37" i="3"/>
  <c r="C43" i="3"/>
  <c r="C48" i="3" s="1"/>
  <c r="G43" i="3"/>
  <c r="G48" i="3" s="1"/>
  <c r="E44" i="3"/>
  <c r="E54" i="3"/>
  <c r="I54" i="3"/>
  <c r="C37" i="3"/>
  <c r="H53" i="3" s="1"/>
  <c r="M33" i="3"/>
  <c r="M37" i="3" s="1"/>
  <c r="Q33" i="3"/>
  <c r="Q37" i="3" s="1"/>
  <c r="F37" i="3"/>
  <c r="C52" i="3" l="1"/>
  <c r="H48" i="3"/>
  <c r="E53" i="3"/>
  <c r="D52" i="3"/>
  <c r="E51" i="3"/>
  <c r="E56" i="3" s="1"/>
  <c r="H54" i="3"/>
  <c r="H51" i="3"/>
  <c r="H56" i="3" s="1"/>
  <c r="F51" i="3"/>
  <c r="D48" i="3"/>
  <c r="G54" i="3"/>
  <c r="C51" i="3"/>
  <c r="C54" i="3"/>
  <c r="F53" i="3"/>
  <c r="I52" i="3"/>
  <c r="I56" i="3" s="1"/>
  <c r="E52" i="3"/>
  <c r="G51" i="3"/>
  <c r="G56" i="3" s="1"/>
  <c r="D54" i="3"/>
  <c r="D51" i="3"/>
  <c r="F54" i="3"/>
  <c r="F52" i="3"/>
  <c r="D53" i="3"/>
  <c r="C56" i="3" l="1"/>
  <c r="F56" i="3"/>
  <c r="D56" i="3"/>
  <c r="H36" i="2" l="1"/>
  <c r="G36" i="2"/>
  <c r="F36" i="2"/>
  <c r="F37" i="2" s="1"/>
  <c r="E36" i="2"/>
  <c r="E35" i="2" s="1"/>
  <c r="D36" i="2"/>
  <c r="C36" i="2"/>
  <c r="K25" i="2"/>
  <c r="K27" i="2" s="1"/>
  <c r="K29" i="2" s="1"/>
  <c r="K30" i="2" s="1"/>
  <c r="J25" i="2"/>
  <c r="J27" i="2" s="1"/>
  <c r="J29" i="2" s="1"/>
  <c r="J30" i="2" s="1"/>
  <c r="I25" i="2"/>
  <c r="I27" i="2" s="1"/>
  <c r="I29" i="2" s="1"/>
  <c r="I30" i="2" s="1"/>
  <c r="H25" i="2"/>
  <c r="H27" i="2" s="1"/>
  <c r="H29" i="2" s="1"/>
  <c r="H30" i="2" s="1"/>
  <c r="K24" i="2"/>
  <c r="J24" i="2"/>
  <c r="I24" i="2"/>
  <c r="H24" i="2"/>
  <c r="G9" i="2"/>
  <c r="F9" i="2"/>
  <c r="E9" i="2"/>
  <c r="D9" i="2"/>
  <c r="C9" i="2"/>
  <c r="B9" i="2"/>
  <c r="B12" i="2" l="1"/>
  <c r="H37" i="2"/>
  <c r="D37" i="2"/>
  <c r="G37" i="2"/>
  <c r="C37" i="2"/>
  <c r="D10" i="2"/>
  <c r="E37" i="2"/>
  <c r="E12" i="2" l="1"/>
  <c r="D12" i="2"/>
  <c r="C12" i="2"/>
  <c r="F12" i="2"/>
  <c r="G12" i="2"/>
  <c r="A63" i="1" l="1"/>
  <c r="C74" i="1" s="1"/>
  <c r="A58" i="1"/>
  <c r="H66" i="1" s="1"/>
  <c r="L66" i="1" l="1"/>
  <c r="G75" i="1"/>
  <c r="C76" i="1"/>
  <c r="D66" i="1"/>
  <c r="K74" i="1"/>
  <c r="H67" i="1"/>
  <c r="L68" i="1"/>
  <c r="D68" i="1"/>
  <c r="K76" i="1"/>
  <c r="E74" i="1"/>
  <c r="I74" i="1"/>
  <c r="M74" i="1"/>
  <c r="E75" i="1"/>
  <c r="I75" i="1"/>
  <c r="M75" i="1"/>
  <c r="E76" i="1"/>
  <c r="I76" i="1"/>
  <c r="I78" i="1" s="1"/>
  <c r="M76" i="1"/>
  <c r="B74" i="1"/>
  <c r="F74" i="1"/>
  <c r="J74" i="1"/>
  <c r="N74" i="1"/>
  <c r="F75" i="1"/>
  <c r="J75" i="1"/>
  <c r="N75" i="1"/>
  <c r="F76" i="1"/>
  <c r="J76" i="1"/>
  <c r="N76" i="1"/>
  <c r="B68" i="1"/>
  <c r="H68" i="1"/>
  <c r="L67" i="1"/>
  <c r="D67" i="1"/>
  <c r="B75" i="1"/>
  <c r="G76" i="1"/>
  <c r="K75" i="1"/>
  <c r="K78" i="1" s="1"/>
  <c r="C75" i="1"/>
  <c r="G74" i="1"/>
  <c r="G78" i="1" s="1"/>
  <c r="F66" i="1"/>
  <c r="J66" i="1"/>
  <c r="N66" i="1"/>
  <c r="N80" i="1" s="1"/>
  <c r="F67" i="1"/>
  <c r="J67" i="1"/>
  <c r="N67" i="1"/>
  <c r="F68" i="1"/>
  <c r="J68" i="1"/>
  <c r="N68" i="1"/>
  <c r="C66" i="1"/>
  <c r="G66" i="1"/>
  <c r="G70" i="1" s="1"/>
  <c r="K66" i="1"/>
  <c r="C67" i="1"/>
  <c r="G67" i="1"/>
  <c r="K67" i="1"/>
  <c r="C68" i="1"/>
  <c r="G68" i="1"/>
  <c r="K68" i="1"/>
  <c r="B67" i="1"/>
  <c r="B66" i="1"/>
  <c r="I68" i="1"/>
  <c r="M67" i="1"/>
  <c r="E67" i="1"/>
  <c r="I66" i="1"/>
  <c r="B76" i="1"/>
  <c r="H76" i="1"/>
  <c r="L75" i="1"/>
  <c r="D75" i="1"/>
  <c r="H74" i="1"/>
  <c r="M68" i="1"/>
  <c r="E68" i="1"/>
  <c r="I67" i="1"/>
  <c r="M66" i="1"/>
  <c r="E66" i="1"/>
  <c r="L76" i="1"/>
  <c r="D76" i="1"/>
  <c r="H75" i="1"/>
  <c r="L74" i="1"/>
  <c r="D74" i="1"/>
  <c r="D80" i="1" s="1"/>
  <c r="F80" i="1"/>
  <c r="H70" i="1"/>
  <c r="J78" i="1"/>
  <c r="H80" i="1"/>
  <c r="M78" i="1"/>
  <c r="H78" i="1"/>
  <c r="F78" i="1"/>
  <c r="C78" i="1"/>
  <c r="F70" i="1"/>
  <c r="A10" i="1"/>
  <c r="A5" i="1"/>
  <c r="L78" i="1" l="1"/>
  <c r="E70" i="1"/>
  <c r="I80" i="1"/>
  <c r="B70" i="1"/>
  <c r="E78" i="1"/>
  <c r="D13" i="1"/>
  <c r="H13" i="1"/>
  <c r="L13" i="1"/>
  <c r="D14" i="1"/>
  <c r="H14" i="1"/>
  <c r="L14" i="1"/>
  <c r="D15" i="1"/>
  <c r="H15" i="1"/>
  <c r="L15" i="1"/>
  <c r="B15" i="1"/>
  <c r="E13" i="1"/>
  <c r="I13" i="1"/>
  <c r="M13" i="1"/>
  <c r="E14" i="1"/>
  <c r="I14" i="1"/>
  <c r="M14" i="1"/>
  <c r="E15" i="1"/>
  <c r="I15" i="1"/>
  <c r="M15" i="1"/>
  <c r="B13" i="1"/>
  <c r="C13" i="1"/>
  <c r="K13" i="1"/>
  <c r="G14" i="1"/>
  <c r="C15" i="1"/>
  <c r="K15" i="1"/>
  <c r="G13" i="1"/>
  <c r="C14" i="1"/>
  <c r="K14" i="1"/>
  <c r="G15" i="1"/>
  <c r="B14" i="1"/>
  <c r="J13" i="1"/>
  <c r="F14" i="1"/>
  <c r="N14" i="1"/>
  <c r="J15" i="1"/>
  <c r="F13" i="1"/>
  <c r="N13" i="1"/>
  <c r="J14" i="1"/>
  <c r="F15" i="1"/>
  <c r="N15" i="1"/>
  <c r="I70" i="1"/>
  <c r="E80" i="1"/>
  <c r="C21" i="1"/>
  <c r="G21" i="1"/>
  <c r="K21" i="1"/>
  <c r="C22" i="1"/>
  <c r="G22" i="1"/>
  <c r="K22" i="1"/>
  <c r="C23" i="1"/>
  <c r="G23" i="1"/>
  <c r="K23" i="1"/>
  <c r="B22" i="1"/>
  <c r="D21" i="1"/>
  <c r="H21" i="1"/>
  <c r="L21" i="1"/>
  <c r="D22" i="1"/>
  <c r="H22" i="1"/>
  <c r="L22" i="1"/>
  <c r="D23" i="1"/>
  <c r="H23" i="1"/>
  <c r="L23" i="1"/>
  <c r="B23" i="1"/>
  <c r="E21" i="1"/>
  <c r="I21" i="1"/>
  <c r="M21" i="1"/>
  <c r="F21" i="1"/>
  <c r="F22" i="1"/>
  <c r="N22" i="1"/>
  <c r="J23" i="1"/>
  <c r="N21" i="1"/>
  <c r="J22" i="1"/>
  <c r="F23" i="1"/>
  <c r="N23" i="1"/>
  <c r="M22" i="1"/>
  <c r="I23" i="1"/>
  <c r="B21" i="1"/>
  <c r="J21" i="1"/>
  <c r="I22" i="1"/>
  <c r="E23" i="1"/>
  <c r="M23" i="1"/>
  <c r="E22" i="1"/>
  <c r="N70" i="1"/>
  <c r="L80" i="1"/>
  <c r="M80" i="1"/>
  <c r="B78" i="1"/>
  <c r="K80" i="1"/>
  <c r="N78" i="1"/>
  <c r="D78" i="1"/>
  <c r="C80" i="1"/>
  <c r="C70" i="1"/>
  <c r="K70" i="1"/>
  <c r="B80" i="1"/>
  <c r="M70" i="1"/>
  <c r="G80" i="1"/>
  <c r="J70" i="1"/>
  <c r="J80" i="1"/>
  <c r="D70" i="1"/>
  <c r="L70" i="1"/>
  <c r="F27" i="1"/>
  <c r="H25" i="1" l="1"/>
  <c r="B27" i="1"/>
  <c r="I27" i="1"/>
  <c r="G27" i="1"/>
  <c r="M27" i="1"/>
  <c r="J27" i="1"/>
  <c r="L27" i="1"/>
  <c r="K27" i="1"/>
  <c r="E27" i="1"/>
  <c r="N27" i="1"/>
  <c r="C27" i="1"/>
  <c r="D27" i="1"/>
  <c r="H27" i="1"/>
  <c r="D25" i="1"/>
  <c r="B25" i="1"/>
  <c r="K25" i="1"/>
  <c r="G25" i="1"/>
  <c r="F25" i="1"/>
  <c r="C25" i="1"/>
  <c r="M25" i="1"/>
  <c r="L25" i="1"/>
  <c r="E25" i="1"/>
  <c r="I25" i="1"/>
  <c r="J25" i="1"/>
  <c r="N25" i="1"/>
  <c r="F17" i="1"/>
  <c r="M17" i="1"/>
  <c r="J17" i="1"/>
  <c r="B17" i="1"/>
  <c r="N17" i="1"/>
  <c r="D17" i="1"/>
  <c r="G17" i="1"/>
  <c r="H17" i="1"/>
  <c r="C17" i="1"/>
  <c r="E17" i="1"/>
  <c r="I17" i="1"/>
  <c r="K17" i="1"/>
  <c r="L17" i="1"/>
</calcChain>
</file>

<file path=xl/sharedStrings.xml><?xml version="1.0" encoding="utf-8"?>
<sst xmlns="http://schemas.openxmlformats.org/spreadsheetml/2006/main" count="104" uniqueCount="56">
  <si>
    <t>MCF-7</t>
    <phoneticPr fontId="1" type="noConversion"/>
  </si>
  <si>
    <t>MCF-7</t>
    <phoneticPr fontId="1" type="noConversion"/>
  </si>
  <si>
    <t>MCF-7/ABCC5</t>
    <phoneticPr fontId="1" type="noConversion"/>
  </si>
  <si>
    <t>IC50</t>
    <phoneticPr fontId="1" type="noConversion"/>
  </si>
  <si>
    <t>MCF-7 siABCC5</t>
    <phoneticPr fontId="1" type="noConversion"/>
  </si>
  <si>
    <t>P</t>
    <phoneticPr fontId="1" type="noConversion"/>
  </si>
  <si>
    <t>95%CI</t>
    <phoneticPr fontId="1" type="noConversion"/>
  </si>
  <si>
    <t>0.09991 to 0.1118</t>
  </si>
  <si>
    <t>0.1914 to 0.2120</t>
  </si>
  <si>
    <t>0.1060 to 0.1236</t>
  </si>
  <si>
    <t>0.05818 to 0.06708</t>
    <phoneticPr fontId="1" type="noConversion"/>
  </si>
  <si>
    <t>ABCC5 overexpression</t>
    <phoneticPr fontId="1" type="noConversion"/>
  </si>
  <si>
    <t>ABCC5 siRNA</t>
    <phoneticPr fontId="1" type="noConversion"/>
  </si>
  <si>
    <t>MCF-7-ABCC5</t>
    <phoneticPr fontId="1" type="noConversion"/>
  </si>
  <si>
    <t>ABCC5</t>
    <phoneticPr fontId="1" type="noConversion"/>
  </si>
  <si>
    <t>18s</t>
    <phoneticPr fontId="1" type="noConversion"/>
  </si>
  <si>
    <t>control</t>
    <phoneticPr fontId="5" type="noConversion"/>
  </si>
  <si>
    <t>8μL</t>
    <phoneticPr fontId="5" type="noConversion"/>
  </si>
  <si>
    <t>12μL</t>
    <phoneticPr fontId="5" type="noConversion"/>
  </si>
  <si>
    <t>16μL</t>
    <phoneticPr fontId="5" type="noConversion"/>
  </si>
  <si>
    <t>18S</t>
    <phoneticPr fontId="5" type="noConversion"/>
  </si>
  <si>
    <t>si ABCC5</t>
    <phoneticPr fontId="5" type="noConversion"/>
  </si>
  <si>
    <t>ABCC5</t>
    <phoneticPr fontId="5" type="noConversion"/>
  </si>
  <si>
    <t>MCF-7-ABCC5-siRNA</t>
    <phoneticPr fontId="1" type="noConversion"/>
  </si>
  <si>
    <t>time(h)</t>
    <phoneticPr fontId="1" type="noConversion"/>
  </si>
  <si>
    <t>mean</t>
    <phoneticPr fontId="1" type="noConversion"/>
  </si>
  <si>
    <t>p</t>
    <phoneticPr fontId="1" type="noConversion"/>
  </si>
  <si>
    <r>
      <t>C(</t>
    </r>
    <r>
      <rPr>
        <sz val="11"/>
        <color theme="1"/>
        <rFont val="宋体"/>
        <family val="3"/>
        <charset val="134"/>
      </rPr>
      <t>μ</t>
    </r>
    <r>
      <rPr>
        <sz val="11"/>
        <color theme="1"/>
        <rFont val="宋体"/>
        <family val="2"/>
        <charset val="134"/>
      </rPr>
      <t>g/ml</t>
    </r>
    <r>
      <rPr>
        <sz val="11"/>
        <color theme="1"/>
        <rFont val="宋体"/>
        <family val="2"/>
        <scheme val="minor"/>
      </rPr>
      <t>)</t>
    </r>
    <phoneticPr fontId="5" type="noConversion"/>
  </si>
  <si>
    <t>C(nM)</t>
    <phoneticPr fontId="5" type="noConversion"/>
  </si>
  <si>
    <t>Times(h)</t>
  </si>
  <si>
    <t>MCF-7</t>
  </si>
  <si>
    <t>MCF-7-SiRNA2</t>
  </si>
  <si>
    <t>MCF-7-SiRNA</t>
    <phoneticPr fontId="1" type="noConversion"/>
  </si>
  <si>
    <t>MCF-7-ADR</t>
  </si>
  <si>
    <t>SD</t>
    <phoneticPr fontId="5" type="noConversion"/>
  </si>
  <si>
    <t>ABCC1</t>
  </si>
  <si>
    <t>ABCC2</t>
  </si>
  <si>
    <t>ABCC3</t>
  </si>
  <si>
    <t>ABCC4</t>
  </si>
  <si>
    <t>ABCC5</t>
  </si>
  <si>
    <t>ABCC6</t>
  </si>
  <si>
    <t>ABCC8</t>
  </si>
  <si>
    <t>ABCC11</t>
  </si>
  <si>
    <t>ABCC12</t>
  </si>
  <si>
    <t>ABCB1</t>
  </si>
  <si>
    <t>ABCG</t>
  </si>
  <si>
    <t>MCF-7-ADR</t>
    <phoneticPr fontId="1" type="noConversion"/>
  </si>
  <si>
    <t>18S rRNA / GAPDH</t>
  </si>
  <si>
    <t>GAPDH</t>
    <phoneticPr fontId="1" type="noConversion"/>
  </si>
  <si>
    <t>bax</t>
    <phoneticPr fontId="1" type="noConversion"/>
  </si>
  <si>
    <t>Grayscale</t>
  </si>
  <si>
    <t>background</t>
    <phoneticPr fontId="1" type="noConversion"/>
  </si>
  <si>
    <t>b-actin</t>
    <phoneticPr fontId="1" type="noConversion"/>
  </si>
  <si>
    <t>bax/b-actin</t>
    <phoneticPr fontId="1" type="noConversion"/>
  </si>
  <si>
    <t>caspase3/b-actin</t>
    <phoneticPr fontId="1" type="noConversion"/>
  </si>
  <si>
    <t>caspase3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</si>
</sst>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0"/>
      <name val="Arial"/>
      <family val="2"/>
    </font>
    <font>
      <sz val="11"/>
      <color theme="1"/>
      <name val="宋体"/>
      <family val="2"/>
      <charset val="134"/>
    </font>
    <font>
      <sz val="9"/>
      <name val="宋体"/>
      <family val="2"/>
      <charset val="134"/>
      <scheme val="minor"/>
    </font>
    <font>
      <sz val="11"/>
      <name val="Arial"/>
      <family val="2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0.5"/>
      <color theme="1"/>
      <name val="Calibri"/>
      <family val="2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1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justify" vertical="top" wrapText="1"/>
    </xf>
    <xf numFmtId="0" fontId="11" fillId="0" borderId="3" xfId="0" applyFont="1" applyBorder="1" applyAlignment="1">
      <alignment horizontal="justify" vertical="top" wrapText="1"/>
    </xf>
    <xf numFmtId="0" fontId="11" fillId="0" borderId="4" xfId="0" applyFont="1" applyBorder="1" applyAlignment="1">
      <alignment horizontal="justify" vertical="top" wrapText="1"/>
    </xf>
    <xf numFmtId="0" fontId="11" fillId="0" borderId="5" xfId="0" applyFont="1" applyBorder="1" applyAlignment="1">
      <alignment horizontal="justify" vertical="top" wrapText="1"/>
    </xf>
    <xf numFmtId="0" fontId="3" fillId="0" borderId="0" xfId="0" applyFont="1" applyAlignment="1">
      <alignment horizontal="left"/>
    </xf>
    <xf numFmtId="0" fontId="12" fillId="0" borderId="0" xfId="0" applyFont="1"/>
    <xf numFmtId="176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 sz="1050"/>
            </a:pPr>
            <a:r>
              <a:rPr lang="en-US" sz="1050"/>
              <a:t>Expression of ABC mRNA in MCF-7 and MCF-7-ADR cell lines</a:t>
            </a:r>
            <a:endParaRPr lang="zh-CN" sz="105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266526684164479"/>
          <c:y val="0.1116438626989808"/>
          <c:w val="0.84296405237034799"/>
          <c:h val="0.77353485359784591"/>
        </c:manualLayout>
      </c:layout>
      <c:barChart>
        <c:barDir val="col"/>
        <c:grouping val="clustered"/>
        <c:varyColors val="0"/>
        <c:ser>
          <c:idx val="0"/>
          <c:order val="0"/>
          <c:tx>
            <c:v>MCF-7</c:v>
          </c:tx>
          <c:spPr>
            <a:gradFill flip="none" rotWithShape="1">
              <a:gsLst>
                <a:gs pos="0">
                  <a:srgbClr val="FFFFFF"/>
                </a:gs>
                <a:gs pos="16000">
                  <a:srgbClr val="1F1F1F"/>
                </a:gs>
                <a:gs pos="17999">
                  <a:srgbClr val="FFFFFF"/>
                </a:gs>
                <a:gs pos="42000">
                  <a:srgbClr val="636363"/>
                </a:gs>
                <a:gs pos="53000">
                  <a:srgbClr val="CFCFCF"/>
                </a:gs>
                <a:gs pos="66000">
                  <a:srgbClr val="CFCFCF"/>
                </a:gs>
                <a:gs pos="75999">
                  <a:srgbClr val="1F1F1F"/>
                </a:gs>
                <a:gs pos="78999">
                  <a:srgbClr val="FFFFFF"/>
                </a:gs>
                <a:gs pos="100000">
                  <a:srgbClr val="7F7F7F"/>
                </a:gs>
              </a:gsLst>
              <a:lin ang="2700000" scaled="1"/>
              <a:tileRect/>
            </a:gradFill>
          </c:spPr>
          <c:invertIfNegative val="0"/>
          <c:cat>
            <c:strLit>
              <c:ptCount val="11"/>
              <c:pt idx="0">
                <c:v>ABCC1</c:v>
              </c:pt>
              <c:pt idx="1">
                <c:v>ABCC2</c:v>
              </c:pt>
              <c:pt idx="2">
                <c:v>ABCC3</c:v>
              </c:pt>
              <c:pt idx="3">
                <c:v>ABCC4</c:v>
              </c:pt>
              <c:pt idx="4">
                <c:v>ABCC5</c:v>
              </c:pt>
              <c:pt idx="5">
                <c:v>ABCC6</c:v>
              </c:pt>
              <c:pt idx="6">
                <c:v>ABCC8</c:v>
              </c:pt>
              <c:pt idx="7">
                <c:v>ABCC11</c:v>
              </c:pt>
              <c:pt idx="8">
                <c:v>ABCC12</c:v>
              </c:pt>
              <c:pt idx="9">
                <c:v>ABCB1</c:v>
              </c:pt>
              <c:pt idx="10">
                <c:v>ABCG</c:v>
              </c:pt>
            </c:strLit>
          </c:cat>
          <c:val>
            <c:numLit>
              <c:formatCode>General</c:formatCode>
              <c:ptCount val="11"/>
              <c:pt idx="0">
                <c:v>1</c:v>
              </c:pt>
              <c:pt idx="1">
                <c:v>5.2</c:v>
              </c:pt>
              <c:pt idx="2">
                <c:v>0.8</c:v>
              </c:pt>
              <c:pt idx="3">
                <c:v>0.8</c:v>
              </c:pt>
              <c:pt idx="4">
                <c:v>0.78</c:v>
              </c:pt>
              <c:pt idx="5">
                <c:v>0.4</c:v>
              </c:pt>
              <c:pt idx="6">
                <c:v>0.2</c:v>
              </c:pt>
              <c:pt idx="7">
                <c:v>0.2</c:v>
              </c:pt>
              <c:pt idx="8">
                <c:v>0.42</c:v>
              </c:pt>
              <c:pt idx="9">
                <c:v>4</c:v>
              </c:pt>
              <c:pt idx="10">
                <c:v>3.5</c:v>
              </c:pt>
            </c:numLit>
          </c:val>
          <c:extLst>
            <c:ext xmlns:c16="http://schemas.microsoft.com/office/drawing/2014/chart" uri="{C3380CC4-5D6E-409C-BE32-E72D297353CC}">
              <c16:uniqueId val="{00000000-DF65-454F-8527-5868B15E73A2}"/>
            </c:ext>
          </c:extLst>
        </c:ser>
        <c:ser>
          <c:idx val="1"/>
          <c:order val="1"/>
          <c:tx>
            <c:v>MCF-7-ADR</c:v>
          </c:tx>
          <c:spPr>
            <a:solidFill>
              <a:schemeClr val="tx1">
                <a:lumMod val="95000"/>
                <a:lumOff val="5000"/>
              </a:schemeClr>
            </a:solidFill>
          </c:spPr>
          <c:invertIfNegative val="0"/>
          <c:cat>
            <c:strLit>
              <c:ptCount val="11"/>
              <c:pt idx="0">
                <c:v>ABCC1</c:v>
              </c:pt>
              <c:pt idx="1">
                <c:v>ABCC2</c:v>
              </c:pt>
              <c:pt idx="2">
                <c:v>ABCC3</c:v>
              </c:pt>
              <c:pt idx="3">
                <c:v>ABCC4</c:v>
              </c:pt>
              <c:pt idx="4">
                <c:v>ABCC5</c:v>
              </c:pt>
              <c:pt idx="5">
                <c:v>ABCC6</c:v>
              </c:pt>
              <c:pt idx="6">
                <c:v>ABCC8</c:v>
              </c:pt>
              <c:pt idx="7">
                <c:v>ABCC11</c:v>
              </c:pt>
              <c:pt idx="8">
                <c:v>ABCC12</c:v>
              </c:pt>
              <c:pt idx="9">
                <c:v>ABCB1</c:v>
              </c:pt>
              <c:pt idx="10">
                <c:v>ABCG</c:v>
              </c:pt>
            </c:strLit>
          </c:cat>
          <c:val>
            <c:numLit>
              <c:formatCode>General</c:formatCode>
              <c:ptCount val="11"/>
              <c:pt idx="0">
                <c:v>1.5</c:v>
              </c:pt>
              <c:pt idx="1">
                <c:v>7.6</c:v>
              </c:pt>
              <c:pt idx="2">
                <c:v>0.9</c:v>
              </c:pt>
              <c:pt idx="3">
                <c:v>3.45</c:v>
              </c:pt>
              <c:pt idx="4">
                <c:v>3.78</c:v>
              </c:pt>
              <c:pt idx="5">
                <c:v>0.45</c:v>
              </c:pt>
              <c:pt idx="6">
                <c:v>0.23</c:v>
              </c:pt>
              <c:pt idx="7">
                <c:v>0.21</c:v>
              </c:pt>
              <c:pt idx="8">
                <c:v>0.49</c:v>
              </c:pt>
              <c:pt idx="9">
                <c:v>4.5</c:v>
              </c:pt>
              <c:pt idx="10">
                <c:v>4.9000000000000004</c:v>
              </c:pt>
            </c:numLit>
          </c:val>
          <c:extLst>
            <c:ext xmlns:c16="http://schemas.microsoft.com/office/drawing/2014/chart" uri="{C3380CC4-5D6E-409C-BE32-E72D297353CC}">
              <c16:uniqueId val="{00000001-DF65-454F-8527-5868B15E73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28224"/>
        <c:axId val="46229760"/>
      </c:barChart>
      <c:catAx>
        <c:axId val="462282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800" b="1"/>
            </a:pPr>
            <a:endParaRPr lang="zh-CN"/>
          </a:p>
        </c:txPr>
        <c:crossAx val="46229760"/>
        <c:crosses val="autoZero"/>
        <c:auto val="1"/>
        <c:lblAlgn val="ctr"/>
        <c:lblOffset val="100"/>
        <c:noMultiLvlLbl val="0"/>
      </c:catAx>
      <c:valAx>
        <c:axId val="4622976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mRNA levels </a:t>
                </a:r>
              </a:p>
              <a:p>
                <a:pPr>
                  <a:defRPr/>
                </a:pPr>
                <a:r>
                  <a:rPr lang="en-US"/>
                  <a:t>(Normalized by ABCC1 in MCF-7)</a:t>
                </a:r>
                <a:endParaRPr lang="zh-C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6228224"/>
        <c:crosses val="autoZero"/>
        <c:crossBetween val="between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0.58329308836395433"/>
          <c:y val="0.20887540099154273"/>
          <c:w val="0.13286113282181794"/>
          <c:h val="0.11818686300576065"/>
        </c:manualLayout>
      </c:layout>
      <c:overlay val="0"/>
    </c:legend>
    <c:plotVisOnly val="0"/>
    <c:dispBlanksAs val="gap"/>
    <c:showDLblsOverMax val="0"/>
  </c:chart>
  <c:spPr>
    <a:noFill/>
    <a:ln>
      <a:noFill/>
    </a:ln>
  </c:spPr>
  <c:txPr>
    <a:bodyPr/>
    <a:lstStyle/>
    <a:p>
      <a:pPr>
        <a:defRPr sz="1000">
          <a:latin typeface="Arial" pitchFamily="34" charset="0"/>
          <a:cs typeface="Arial" pitchFamily="34" charset="0"/>
        </a:defRPr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68580</xdr:colOff>
          <xdr:row>33</xdr:row>
          <xdr:rowOff>99060</xdr:rowOff>
        </xdr:from>
        <xdr:to>
          <xdr:col>8</xdr:col>
          <xdr:colOff>502920</xdr:colOff>
          <xdr:row>49</xdr:row>
          <xdr:rowOff>22860</xdr:rowOff>
        </xdr:to>
        <xdr:sp macro="" textlink="">
          <xdr:nvSpPr>
            <xdr:cNvPr id="1033" name="Object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327660</xdr:colOff>
          <xdr:row>77</xdr:row>
          <xdr:rowOff>7620</xdr:rowOff>
        </xdr:from>
        <xdr:to>
          <xdr:col>17</xdr:col>
          <xdr:colOff>594360</xdr:colOff>
          <xdr:row>89</xdr:row>
          <xdr:rowOff>76200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2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609600</xdr:colOff>
          <xdr:row>46</xdr:row>
          <xdr:rowOff>30480</xdr:rowOff>
        </xdr:from>
        <xdr:to>
          <xdr:col>18</xdr:col>
          <xdr:colOff>182880</xdr:colOff>
          <xdr:row>58</xdr:row>
          <xdr:rowOff>106680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2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297180</xdr:colOff>
          <xdr:row>63</xdr:row>
          <xdr:rowOff>7620</xdr:rowOff>
        </xdr:from>
        <xdr:to>
          <xdr:col>17</xdr:col>
          <xdr:colOff>556260</xdr:colOff>
          <xdr:row>75</xdr:row>
          <xdr:rowOff>99060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2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47626</xdr:colOff>
      <xdr:row>0</xdr:row>
      <xdr:rowOff>95250</xdr:rowOff>
    </xdr:from>
    <xdr:to>
      <xdr:col>15</xdr:col>
      <xdr:colOff>666750</xdr:colOff>
      <xdr:row>20</xdr:row>
      <xdr:rowOff>104775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13</xdr:col>
          <xdr:colOff>411480</xdr:colOff>
          <xdr:row>21</xdr:row>
          <xdr:rowOff>30480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4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13</xdr:row>
          <xdr:rowOff>114300</xdr:rowOff>
        </xdr:from>
        <xdr:to>
          <xdr:col>21</xdr:col>
          <xdr:colOff>68580</xdr:colOff>
          <xdr:row>29</xdr:row>
          <xdr:rowOff>7620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5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oleObject" Target="../embeddings/oleObject2.bin"/><Relationship Id="rId7" Type="http://schemas.openxmlformats.org/officeDocument/2006/relationships/oleObject" Target="../embeddings/oleObject4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6" Type="http://schemas.openxmlformats.org/officeDocument/2006/relationships/image" Target="../media/image3.emf"/><Relationship Id="rId5" Type="http://schemas.openxmlformats.org/officeDocument/2006/relationships/oleObject" Target="../embeddings/oleObject3.bin"/><Relationship Id="rId4" Type="http://schemas.openxmlformats.org/officeDocument/2006/relationships/image" Target="../media/image2.emf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5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openxmlformats.org/officeDocument/2006/relationships/image" Target="../media/image5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6.emf"/><Relationship Id="rId4" Type="http://schemas.openxmlformats.org/officeDocument/2006/relationships/oleObject" Target="../embeddings/oleObject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0"/>
  <sheetViews>
    <sheetView topLeftCell="A28" workbookViewId="0">
      <selection activeCell="B66" sqref="B66"/>
    </sheetView>
  </sheetViews>
  <sheetFormatPr defaultRowHeight="14.4" x14ac:dyDescent="0.25"/>
  <cols>
    <col min="1" max="1" width="16.6640625" customWidth="1"/>
    <col min="7" max="7" width="9.109375" bestFit="1" customWidth="1"/>
    <col min="8" max="8" width="12.77734375" bestFit="1" customWidth="1"/>
    <col min="9" max="9" width="9.109375" bestFit="1" customWidth="1"/>
  </cols>
  <sheetData>
    <row r="1" spans="1:16" x14ac:dyDescent="0.25">
      <c r="A1" t="s">
        <v>11</v>
      </c>
    </row>
    <row r="2" spans="1:16" x14ac:dyDescent="0.25">
      <c r="A2" t="s">
        <v>1</v>
      </c>
      <c r="B2">
        <v>1.3280000000000001</v>
      </c>
      <c r="C2">
        <v>1.3520000000000001</v>
      </c>
      <c r="D2">
        <v>1.333</v>
      </c>
      <c r="E2">
        <v>1.4039999999999999</v>
      </c>
      <c r="F2">
        <v>1.3520000000000001</v>
      </c>
      <c r="G2">
        <v>0.83599999999999997</v>
      </c>
      <c r="H2">
        <v>0.308</v>
      </c>
      <c r="I2">
        <v>0.218</v>
      </c>
      <c r="J2">
        <v>0.23</v>
      </c>
      <c r="K2">
        <v>0.2</v>
      </c>
      <c r="L2">
        <v>0.2</v>
      </c>
      <c r="M2">
        <v>0.20300000000000001</v>
      </c>
      <c r="N2">
        <v>0.19600000000000001</v>
      </c>
      <c r="P2">
        <v>0.09</v>
      </c>
    </row>
    <row r="3" spans="1:16" x14ac:dyDescent="0.25">
      <c r="B3">
        <v>1.4059999999999999</v>
      </c>
      <c r="C3">
        <v>1.323</v>
      </c>
      <c r="D3">
        <v>1.306</v>
      </c>
      <c r="E3">
        <v>1.292</v>
      </c>
      <c r="F3">
        <v>1.194</v>
      </c>
      <c r="G3">
        <v>0.73399999999999999</v>
      </c>
      <c r="H3">
        <v>0.40500000000000003</v>
      </c>
      <c r="I3">
        <v>0.20799999999999999</v>
      </c>
      <c r="J3">
        <v>0.20899999999999999</v>
      </c>
      <c r="K3">
        <v>0.193</v>
      </c>
      <c r="L3">
        <v>0.19400000000000001</v>
      </c>
      <c r="M3">
        <v>0.19600000000000001</v>
      </c>
      <c r="N3">
        <v>0.19700000000000001</v>
      </c>
    </row>
    <row r="4" spans="1:16" x14ac:dyDescent="0.25">
      <c r="B4">
        <v>1.3720000000000001</v>
      </c>
      <c r="C4">
        <v>1.4039999999999999</v>
      </c>
      <c r="D4">
        <v>1.3879999999999999</v>
      </c>
      <c r="E4">
        <v>1.331</v>
      </c>
      <c r="F4">
        <v>1.292</v>
      </c>
      <c r="G4">
        <v>0.9</v>
      </c>
      <c r="H4">
        <v>0.35799999999999998</v>
      </c>
      <c r="I4">
        <v>0.251</v>
      </c>
      <c r="J4">
        <v>0.23300000000000001</v>
      </c>
      <c r="K4">
        <v>0.20399999999999999</v>
      </c>
      <c r="L4">
        <v>0.19800000000000001</v>
      </c>
      <c r="M4">
        <v>0.2</v>
      </c>
      <c r="N4">
        <v>0.19600000000000001</v>
      </c>
    </row>
    <row r="5" spans="1:16" x14ac:dyDescent="0.25">
      <c r="A5">
        <f>AVERAGE(B2:B4)</f>
        <v>1.3686666666666667</v>
      </c>
    </row>
    <row r="7" spans="1:16" x14ac:dyDescent="0.25">
      <c r="A7" t="s">
        <v>2</v>
      </c>
      <c r="B7">
        <v>1.2989999999999999</v>
      </c>
      <c r="C7">
        <v>1.2669999999999999</v>
      </c>
      <c r="D7">
        <v>1.2350000000000001</v>
      </c>
      <c r="E7">
        <v>1.252</v>
      </c>
      <c r="F7">
        <v>1.19</v>
      </c>
      <c r="G7">
        <v>1.0680000000000001</v>
      </c>
      <c r="H7">
        <v>0.70299999999999996</v>
      </c>
      <c r="I7">
        <v>0.38100000000000001</v>
      </c>
      <c r="J7">
        <v>0.22800000000000001</v>
      </c>
      <c r="K7">
        <v>0.221</v>
      </c>
      <c r="L7">
        <v>0.20599999999999999</v>
      </c>
      <c r="M7">
        <v>0.191</v>
      </c>
      <c r="N7">
        <v>0.187</v>
      </c>
    </row>
    <row r="8" spans="1:16" x14ac:dyDescent="0.25">
      <c r="B8">
        <v>1.2490000000000001</v>
      </c>
      <c r="C8">
        <v>1.254</v>
      </c>
      <c r="D8">
        <v>1.2390000000000001</v>
      </c>
      <c r="E8">
        <v>1.228</v>
      </c>
      <c r="F8">
        <v>1.254</v>
      </c>
      <c r="G8">
        <v>0.96499999999999997</v>
      </c>
      <c r="H8">
        <v>0.753</v>
      </c>
      <c r="I8">
        <v>0.31900000000000001</v>
      </c>
      <c r="J8">
        <v>0.20899999999999999</v>
      </c>
      <c r="K8">
        <v>0.19400000000000001</v>
      </c>
      <c r="L8">
        <v>0.184</v>
      </c>
      <c r="M8">
        <v>0.188</v>
      </c>
      <c r="N8">
        <v>0.18</v>
      </c>
    </row>
    <row r="9" spans="1:16" x14ac:dyDescent="0.25">
      <c r="B9">
        <v>1.26</v>
      </c>
      <c r="C9">
        <v>1.2609999999999999</v>
      </c>
      <c r="D9">
        <v>1.2609999999999999</v>
      </c>
      <c r="E9">
        <v>1.238</v>
      </c>
      <c r="F9">
        <v>1.2090000000000001</v>
      </c>
      <c r="G9">
        <v>1.0980000000000001</v>
      </c>
      <c r="H9">
        <v>0.70499999999999996</v>
      </c>
      <c r="I9">
        <v>0.34300000000000003</v>
      </c>
      <c r="J9">
        <v>0.24299999999999999</v>
      </c>
      <c r="K9">
        <v>0.218</v>
      </c>
      <c r="L9">
        <v>0.215</v>
      </c>
      <c r="M9">
        <v>0.184</v>
      </c>
      <c r="N9">
        <v>0.185</v>
      </c>
    </row>
    <row r="10" spans="1:16" x14ac:dyDescent="0.25">
      <c r="A10">
        <f>AVERAGE(B7:B9)</f>
        <v>1.2693333333333332</v>
      </c>
    </row>
    <row r="12" spans="1:16" x14ac:dyDescent="0.25">
      <c r="B12">
        <v>0</v>
      </c>
      <c r="C12">
        <v>3.2000000000000003E-4</v>
      </c>
      <c r="D12">
        <v>1.6000000000000001E-3</v>
      </c>
      <c r="E12">
        <v>8.0000000000000002E-3</v>
      </c>
      <c r="F12">
        <v>0.04</v>
      </c>
      <c r="G12">
        <v>0.1</v>
      </c>
      <c r="H12">
        <v>0.2</v>
      </c>
      <c r="I12">
        <v>0.5</v>
      </c>
      <c r="J12">
        <v>1</v>
      </c>
      <c r="K12">
        <v>2</v>
      </c>
      <c r="L12">
        <v>5</v>
      </c>
      <c r="M12">
        <v>25</v>
      </c>
      <c r="N12">
        <v>125</v>
      </c>
    </row>
    <row r="13" spans="1:16" x14ac:dyDescent="0.25">
      <c r="A13" t="s">
        <v>0</v>
      </c>
      <c r="B13">
        <f>(B2-0.09)/($A$5-0.09)</f>
        <v>0.96819603753910322</v>
      </c>
      <c r="C13">
        <f t="shared" ref="C13:N13" si="0">(C2-0.09)/($A$5-0.09)</f>
        <v>0.98696558915537025</v>
      </c>
      <c r="D13">
        <f t="shared" si="0"/>
        <v>0.97210636079249213</v>
      </c>
      <c r="E13">
        <f t="shared" si="0"/>
        <v>1.027632950990615</v>
      </c>
      <c r="F13">
        <f t="shared" si="0"/>
        <v>0.98696558915537025</v>
      </c>
      <c r="G13">
        <f t="shared" si="0"/>
        <v>0.58342022940563087</v>
      </c>
      <c r="H13">
        <f t="shared" si="0"/>
        <v>0.1704900938477581</v>
      </c>
      <c r="I13">
        <f t="shared" si="0"/>
        <v>0.10010427528675704</v>
      </c>
      <c r="J13">
        <f t="shared" si="0"/>
        <v>0.10948905109489053</v>
      </c>
      <c r="K13">
        <f t="shared" si="0"/>
        <v>8.602711157455685E-2</v>
      </c>
      <c r="L13">
        <f t="shared" si="0"/>
        <v>8.602711157455685E-2</v>
      </c>
      <c r="M13">
        <f t="shared" si="0"/>
        <v>8.8373305526590215E-2</v>
      </c>
      <c r="N13">
        <f t="shared" si="0"/>
        <v>8.2898852971845682E-2</v>
      </c>
    </row>
    <row r="14" spans="1:16" x14ac:dyDescent="0.25">
      <c r="B14">
        <f t="shared" ref="B14:N15" si="1">(B3-0.09)/($A$5-0.09)</f>
        <v>1.0291970802919708</v>
      </c>
      <c r="C14">
        <f t="shared" si="1"/>
        <v>0.96428571428571419</v>
      </c>
      <c r="D14">
        <f t="shared" si="1"/>
        <v>0.95099061522419193</v>
      </c>
      <c r="E14">
        <f t="shared" si="1"/>
        <v>0.94004171011470283</v>
      </c>
      <c r="F14">
        <f t="shared" si="1"/>
        <v>0.8633993743482794</v>
      </c>
      <c r="G14">
        <f t="shared" si="1"/>
        <v>0.5036496350364964</v>
      </c>
      <c r="H14">
        <f t="shared" si="1"/>
        <v>0.24635036496350371</v>
      </c>
      <c r="I14">
        <f t="shared" si="1"/>
        <v>9.2283628779979143E-2</v>
      </c>
      <c r="J14">
        <f t="shared" si="1"/>
        <v>9.3065693430656932E-2</v>
      </c>
      <c r="K14">
        <f t="shared" si="1"/>
        <v>8.0552659019812317E-2</v>
      </c>
      <c r="L14">
        <f t="shared" si="1"/>
        <v>8.1334723670490106E-2</v>
      </c>
      <c r="M14">
        <f t="shared" si="1"/>
        <v>8.2898852971845682E-2</v>
      </c>
      <c r="N14">
        <f t="shared" si="1"/>
        <v>8.3680917622523471E-2</v>
      </c>
    </row>
    <row r="15" spans="1:16" x14ac:dyDescent="0.25">
      <c r="B15">
        <f t="shared" si="1"/>
        <v>1.002606882168926</v>
      </c>
      <c r="C15">
        <f t="shared" si="1"/>
        <v>1.027632950990615</v>
      </c>
      <c r="D15">
        <f t="shared" si="1"/>
        <v>1.0151199165797704</v>
      </c>
      <c r="E15">
        <f t="shared" si="1"/>
        <v>0.9705422314911365</v>
      </c>
      <c r="F15">
        <f t="shared" si="1"/>
        <v>0.94004171011470283</v>
      </c>
      <c r="G15">
        <f t="shared" si="1"/>
        <v>0.63347236704900944</v>
      </c>
      <c r="H15">
        <f t="shared" si="1"/>
        <v>0.20959332638164757</v>
      </c>
      <c r="I15">
        <f t="shared" si="1"/>
        <v>0.1259124087591241</v>
      </c>
      <c r="J15">
        <f t="shared" si="1"/>
        <v>0.1118352450469239</v>
      </c>
      <c r="K15">
        <f t="shared" si="1"/>
        <v>8.915537017726799E-2</v>
      </c>
      <c r="L15">
        <f t="shared" si="1"/>
        <v>8.4462982273201259E-2</v>
      </c>
      <c r="M15">
        <f t="shared" si="1"/>
        <v>8.602711157455685E-2</v>
      </c>
      <c r="N15">
        <f t="shared" si="1"/>
        <v>8.2898852971845682E-2</v>
      </c>
    </row>
    <row r="17" spans="1:14" x14ac:dyDescent="0.25">
      <c r="B17">
        <f>AVERAGE(B13:B15)</f>
        <v>1</v>
      </c>
      <c r="C17">
        <f t="shared" ref="C17:N17" si="2">AVERAGE(C13:C15)</f>
        <v>0.99296141814389982</v>
      </c>
      <c r="D17">
        <f t="shared" si="2"/>
        <v>0.97940563086548471</v>
      </c>
      <c r="E17">
        <f t="shared" si="2"/>
        <v>0.97940563086548471</v>
      </c>
      <c r="F17">
        <f t="shared" si="2"/>
        <v>0.93013555787278424</v>
      </c>
      <c r="G17">
        <f t="shared" si="2"/>
        <v>0.57351407716371228</v>
      </c>
      <c r="H17">
        <f t="shared" si="2"/>
        <v>0.20881126173096978</v>
      </c>
      <c r="I17">
        <f t="shared" si="2"/>
        <v>0.10610010427528675</v>
      </c>
      <c r="J17">
        <f t="shared" si="2"/>
        <v>0.10479666319082377</v>
      </c>
      <c r="K17">
        <f t="shared" si="2"/>
        <v>8.5245046923879061E-2</v>
      </c>
      <c r="L17">
        <f t="shared" si="2"/>
        <v>8.3941605839416067E-2</v>
      </c>
      <c r="M17">
        <f t="shared" si="2"/>
        <v>8.5766423357664254E-2</v>
      </c>
      <c r="N17">
        <f t="shared" si="2"/>
        <v>8.3159541188738278E-2</v>
      </c>
    </row>
    <row r="20" spans="1:14" x14ac:dyDescent="0.25">
      <c r="B20">
        <v>0</v>
      </c>
      <c r="C20">
        <v>3.2000000000000003E-4</v>
      </c>
      <c r="D20">
        <v>1.6000000000000001E-3</v>
      </c>
      <c r="E20">
        <v>8.0000000000000002E-3</v>
      </c>
      <c r="F20">
        <v>0.04</v>
      </c>
      <c r="G20">
        <v>0.1</v>
      </c>
      <c r="H20">
        <v>0.2</v>
      </c>
      <c r="I20">
        <v>0.5</v>
      </c>
      <c r="J20">
        <v>1</v>
      </c>
      <c r="K20">
        <v>2</v>
      </c>
      <c r="L20">
        <v>5</v>
      </c>
      <c r="M20">
        <v>25</v>
      </c>
      <c r="N20">
        <v>125</v>
      </c>
    </row>
    <row r="21" spans="1:14" x14ac:dyDescent="0.25">
      <c r="A21" t="s">
        <v>2</v>
      </c>
      <c r="B21">
        <f>(B7-0.09)/($A$10-0.09)</f>
        <v>1.0251554550593556</v>
      </c>
      <c r="C21">
        <f t="shared" ref="C21:N21" si="3">(C7-0.09)/($A$10-0.09)</f>
        <v>0.99802148106274735</v>
      </c>
      <c r="D21">
        <f t="shared" si="3"/>
        <v>0.97088750706613924</v>
      </c>
      <c r="E21">
        <f t="shared" si="3"/>
        <v>0.98530243075183732</v>
      </c>
      <c r="F21">
        <f t="shared" si="3"/>
        <v>0.93273035613340871</v>
      </c>
      <c r="G21">
        <f t="shared" si="3"/>
        <v>0.82928208027133998</v>
      </c>
      <c r="H21">
        <f t="shared" si="3"/>
        <v>0.51978518937252693</v>
      </c>
      <c r="I21">
        <f t="shared" si="3"/>
        <v>0.24674957603165637</v>
      </c>
      <c r="J21">
        <f t="shared" si="3"/>
        <v>0.11701526286037313</v>
      </c>
      <c r="K21">
        <f t="shared" si="3"/>
        <v>0.11107970604861506</v>
      </c>
      <c r="L21">
        <f t="shared" si="3"/>
        <v>9.836065573770493E-2</v>
      </c>
      <c r="M21">
        <f t="shared" si="3"/>
        <v>8.5641605426794817E-2</v>
      </c>
      <c r="N21">
        <f t="shared" si="3"/>
        <v>8.224985867721879E-2</v>
      </c>
    </row>
    <row r="22" spans="1:14" x14ac:dyDescent="0.25">
      <c r="B22">
        <f t="shared" ref="B22:N23" si="4">(B8-0.09)/($A$10-0.09)</f>
        <v>0.98275862068965536</v>
      </c>
      <c r="C22">
        <f t="shared" si="4"/>
        <v>0.98699830412662537</v>
      </c>
      <c r="D22">
        <f t="shared" si="4"/>
        <v>0.97427925381571534</v>
      </c>
      <c r="E22">
        <f t="shared" si="4"/>
        <v>0.96495195025438107</v>
      </c>
      <c r="F22">
        <f t="shared" si="4"/>
        <v>0.98699830412662537</v>
      </c>
      <c r="G22">
        <f t="shared" si="4"/>
        <v>0.74194460146975705</v>
      </c>
      <c r="H22">
        <f t="shared" si="4"/>
        <v>0.56218202374222737</v>
      </c>
      <c r="I22">
        <f t="shared" si="4"/>
        <v>0.19417750141322784</v>
      </c>
      <c r="J22">
        <f t="shared" si="4"/>
        <v>0.10090446579988696</v>
      </c>
      <c r="K22">
        <f t="shared" si="4"/>
        <v>8.8185415488976848E-2</v>
      </c>
      <c r="L22">
        <f t="shared" si="4"/>
        <v>7.9706048615036759E-2</v>
      </c>
      <c r="M22">
        <f t="shared" si="4"/>
        <v>8.30977953646128E-2</v>
      </c>
      <c r="N22">
        <f t="shared" si="4"/>
        <v>7.6314301865460718E-2</v>
      </c>
    </row>
    <row r="23" spans="1:14" x14ac:dyDescent="0.25">
      <c r="B23">
        <f t="shared" si="4"/>
        <v>0.9920859242509894</v>
      </c>
      <c r="C23">
        <f t="shared" si="4"/>
        <v>0.99293386093838332</v>
      </c>
      <c r="D23">
        <f t="shared" si="4"/>
        <v>0.99293386093838332</v>
      </c>
      <c r="E23">
        <f t="shared" si="4"/>
        <v>0.97343131712832121</v>
      </c>
      <c r="F23">
        <f t="shared" si="4"/>
        <v>0.94884115319389506</v>
      </c>
      <c r="G23">
        <f t="shared" si="4"/>
        <v>0.85472018089316015</v>
      </c>
      <c r="H23">
        <f t="shared" si="4"/>
        <v>0.52148106274731498</v>
      </c>
      <c r="I23">
        <f t="shared" si="4"/>
        <v>0.21452798191068403</v>
      </c>
      <c r="J23">
        <f t="shared" si="4"/>
        <v>0.12973431317128323</v>
      </c>
      <c r="K23">
        <f t="shared" si="4"/>
        <v>0.10853589598643304</v>
      </c>
      <c r="L23">
        <f t="shared" si="4"/>
        <v>0.10599208592425101</v>
      </c>
      <c r="M23">
        <f t="shared" si="4"/>
        <v>7.9706048615036759E-2</v>
      </c>
      <c r="N23">
        <f t="shared" si="4"/>
        <v>8.0553985302430769E-2</v>
      </c>
    </row>
    <row r="25" spans="1:14" x14ac:dyDescent="0.25">
      <c r="B25">
        <f>AVERAGE(B21:B23)</f>
        <v>1.0000000000000002</v>
      </c>
      <c r="C25">
        <f t="shared" ref="C25:N25" si="5">AVERAGE(C21:C23)</f>
        <v>0.99265121537591872</v>
      </c>
      <c r="D25">
        <f t="shared" si="5"/>
        <v>0.97936687394007926</v>
      </c>
      <c r="E25">
        <f t="shared" si="5"/>
        <v>0.97456189937817983</v>
      </c>
      <c r="F25">
        <f t="shared" si="5"/>
        <v>0.95618993781797634</v>
      </c>
      <c r="G25">
        <f t="shared" si="5"/>
        <v>0.80864895421141902</v>
      </c>
      <c r="H25">
        <f t="shared" si="5"/>
        <v>0.53448275862068984</v>
      </c>
      <c r="I25">
        <f t="shared" si="5"/>
        <v>0.21848501978518942</v>
      </c>
      <c r="J25">
        <f t="shared" si="5"/>
        <v>0.11588468061051445</v>
      </c>
      <c r="K25">
        <f t="shared" si="5"/>
        <v>0.10260033917467498</v>
      </c>
      <c r="L25">
        <f t="shared" si="5"/>
        <v>9.4686263425664233E-2</v>
      </c>
      <c r="M25">
        <f t="shared" si="5"/>
        <v>8.2815149802148116E-2</v>
      </c>
      <c r="N25">
        <f t="shared" si="5"/>
        <v>7.9706048615036759E-2</v>
      </c>
    </row>
    <row r="27" spans="1:14" x14ac:dyDescent="0.25">
      <c r="A27" t="s">
        <v>5</v>
      </c>
      <c r="B27">
        <f t="shared" ref="B27:E27" si="6">TTEST(B13:B15,B21:B23,2,2)</f>
        <v>1</v>
      </c>
      <c r="C27">
        <f t="shared" si="6"/>
        <v>0.98762733033891847</v>
      </c>
      <c r="D27">
        <f t="shared" si="6"/>
        <v>0.99855205091985266</v>
      </c>
      <c r="E27">
        <f t="shared" si="6"/>
        <v>0.86304636059312845</v>
      </c>
      <c r="F27" s="1">
        <f>TTEST(F13:F15,F21:F23,2,2)</f>
        <v>0.54500901979287342</v>
      </c>
      <c r="G27" s="1">
        <f t="shared" ref="G27:N27" si="7">TTEST(G13:G15,G21:G23,2,2)</f>
        <v>9.9143407246323791E-3</v>
      </c>
      <c r="H27" s="1">
        <f t="shared" si="7"/>
        <v>2.3086298552653717E-4</v>
      </c>
      <c r="I27" s="1">
        <f t="shared" si="7"/>
        <v>3.6150636416665536E-3</v>
      </c>
      <c r="J27" s="1">
        <f t="shared" si="7"/>
        <v>0.33896062429035584</v>
      </c>
      <c r="K27">
        <f t="shared" si="7"/>
        <v>8.6376797072276121E-2</v>
      </c>
      <c r="L27">
        <f t="shared" si="7"/>
        <v>0.24682114349498296</v>
      </c>
      <c r="M27">
        <f t="shared" si="7"/>
        <v>0.2755731775385255</v>
      </c>
      <c r="N27">
        <f t="shared" si="7"/>
        <v>0.12501879878773808</v>
      </c>
    </row>
    <row r="39" spans="11:12" x14ac:dyDescent="0.25">
      <c r="K39" t="s">
        <v>3</v>
      </c>
      <c r="L39" t="s">
        <v>6</v>
      </c>
    </row>
    <row r="40" spans="11:12" x14ac:dyDescent="0.25">
      <c r="K40">
        <v>0.1057</v>
      </c>
      <c r="L40" s="2" t="s">
        <v>7</v>
      </c>
    </row>
    <row r="41" spans="11:12" x14ac:dyDescent="0.25">
      <c r="K41">
        <v>0.2014</v>
      </c>
      <c r="L41" s="2" t="s">
        <v>8</v>
      </c>
    </row>
    <row r="54" spans="1:14" x14ac:dyDescent="0.25">
      <c r="A54" t="s">
        <v>12</v>
      </c>
    </row>
    <row r="55" spans="1:14" x14ac:dyDescent="0.25">
      <c r="A55" t="s">
        <v>1</v>
      </c>
      <c r="B55">
        <v>1.464</v>
      </c>
      <c r="C55">
        <v>1.423</v>
      </c>
      <c r="D55">
        <v>1.4059999999999999</v>
      </c>
      <c r="E55">
        <v>1.512</v>
      </c>
      <c r="F55">
        <v>1.302</v>
      </c>
      <c r="G55">
        <v>0.93600000000000005</v>
      </c>
      <c r="H55">
        <v>0.63500000000000001</v>
      </c>
      <c r="I55">
        <v>0.46</v>
      </c>
      <c r="J55">
        <v>0.33700000000000002</v>
      </c>
      <c r="K55">
        <v>0.3</v>
      </c>
      <c r="L55">
        <v>0.3</v>
      </c>
      <c r="M55">
        <v>0.255</v>
      </c>
      <c r="N55">
        <v>0.29399999999999998</v>
      </c>
    </row>
    <row r="56" spans="1:14" x14ac:dyDescent="0.25">
      <c r="B56">
        <v>1.5209999999999999</v>
      </c>
      <c r="C56">
        <v>1.462</v>
      </c>
      <c r="D56">
        <v>1.4119999999999999</v>
      </c>
      <c r="E56">
        <v>1.3919999999999999</v>
      </c>
      <c r="F56">
        <v>1.391</v>
      </c>
      <c r="G56">
        <v>0.89500000000000002</v>
      </c>
      <c r="H56">
        <v>0.55500000000000005</v>
      </c>
      <c r="I56">
        <v>0.34499999999999997</v>
      </c>
      <c r="J56">
        <v>0.318</v>
      </c>
      <c r="K56">
        <v>0.28399999999999997</v>
      </c>
      <c r="L56">
        <v>0.29399999999999998</v>
      </c>
      <c r="M56">
        <v>0.29499999999999998</v>
      </c>
      <c r="N56">
        <v>0.255</v>
      </c>
    </row>
    <row r="57" spans="1:14" x14ac:dyDescent="0.25">
      <c r="B57">
        <v>1.4750000000000001</v>
      </c>
      <c r="C57">
        <v>1.452</v>
      </c>
      <c r="D57">
        <v>1.488</v>
      </c>
      <c r="E57">
        <v>1.452</v>
      </c>
      <c r="F57">
        <v>1.28</v>
      </c>
      <c r="G57">
        <v>0.999</v>
      </c>
      <c r="H57">
        <v>0.53900000000000003</v>
      </c>
      <c r="I57">
        <v>0.40200000000000002</v>
      </c>
      <c r="J57">
        <v>0.33200000000000002</v>
      </c>
      <c r="K57">
        <v>0.315</v>
      </c>
      <c r="L57">
        <v>0.252</v>
      </c>
      <c r="M57">
        <v>0.3</v>
      </c>
      <c r="N57">
        <v>0.29899999999999999</v>
      </c>
    </row>
    <row r="58" spans="1:14" x14ac:dyDescent="0.25">
      <c r="A58">
        <f>AVERAGE(B55:B57)</f>
        <v>1.4866666666666666</v>
      </c>
    </row>
    <row r="60" spans="1:14" x14ac:dyDescent="0.25">
      <c r="A60" t="s">
        <v>4</v>
      </c>
      <c r="B60">
        <v>1.298</v>
      </c>
      <c r="C60">
        <v>1.3540000000000001</v>
      </c>
      <c r="D60">
        <v>1.3149999999999999</v>
      </c>
      <c r="E60">
        <v>1.345</v>
      </c>
      <c r="F60">
        <v>1.1559999999999999</v>
      </c>
      <c r="G60">
        <v>0.55200000000000005</v>
      </c>
      <c r="H60">
        <v>0.32500000000000001</v>
      </c>
      <c r="I60">
        <v>0.32200000000000001</v>
      </c>
      <c r="J60">
        <v>0.25800000000000001</v>
      </c>
      <c r="K60">
        <v>0.25600000000000001</v>
      </c>
      <c r="L60">
        <v>0.253</v>
      </c>
      <c r="M60">
        <v>0.24199999999999999</v>
      </c>
      <c r="N60">
        <v>0.27800000000000002</v>
      </c>
    </row>
    <row r="61" spans="1:14" x14ac:dyDescent="0.25">
      <c r="B61">
        <v>1.395</v>
      </c>
      <c r="C61">
        <v>1.3420000000000001</v>
      </c>
      <c r="D61">
        <v>1.329</v>
      </c>
      <c r="E61">
        <v>1.319</v>
      </c>
      <c r="F61">
        <v>1.075</v>
      </c>
      <c r="G61">
        <v>0.434</v>
      </c>
      <c r="H61">
        <v>0.33200000000000002</v>
      </c>
      <c r="I61">
        <v>0.27600000000000002</v>
      </c>
      <c r="J61">
        <v>0.30499999999999999</v>
      </c>
      <c r="K61">
        <v>0.29799999999999999</v>
      </c>
      <c r="L61">
        <v>0.29799999999999999</v>
      </c>
      <c r="M61">
        <v>0.28899999999999998</v>
      </c>
      <c r="N61">
        <v>0.27</v>
      </c>
    </row>
    <row r="62" spans="1:14" x14ac:dyDescent="0.25">
      <c r="B62">
        <v>1.345</v>
      </c>
      <c r="C62">
        <v>1.329</v>
      </c>
      <c r="D62">
        <v>1.298</v>
      </c>
      <c r="E62">
        <v>1.264</v>
      </c>
      <c r="F62">
        <v>1.095</v>
      </c>
      <c r="G62">
        <v>0.47499999999999998</v>
      </c>
      <c r="H62">
        <v>0.41</v>
      </c>
      <c r="I62">
        <v>0.39500000000000002</v>
      </c>
      <c r="J62">
        <v>0.33500000000000002</v>
      </c>
      <c r="K62">
        <v>0.27800000000000002</v>
      </c>
      <c r="L62">
        <v>0.28599999999999998</v>
      </c>
      <c r="M62">
        <v>0.27400000000000002</v>
      </c>
      <c r="N62">
        <v>0.26900000000000002</v>
      </c>
    </row>
    <row r="63" spans="1:14" x14ac:dyDescent="0.25">
      <c r="A63">
        <f>AVERAGE(B60:B62)</f>
        <v>1.3460000000000001</v>
      </c>
    </row>
    <row r="65" spans="1:18" x14ac:dyDescent="0.25">
      <c r="B65">
        <v>0</v>
      </c>
      <c r="C65">
        <v>3.2000000000000003E-4</v>
      </c>
      <c r="D65">
        <v>1.6000000000000001E-3</v>
      </c>
      <c r="E65">
        <v>8.0000000000000002E-3</v>
      </c>
      <c r="F65">
        <v>0.04</v>
      </c>
      <c r="G65">
        <v>0.1</v>
      </c>
      <c r="H65">
        <v>0.2</v>
      </c>
      <c r="I65">
        <v>0.5</v>
      </c>
      <c r="J65">
        <v>1</v>
      </c>
      <c r="K65">
        <v>2</v>
      </c>
      <c r="L65">
        <v>5</v>
      </c>
      <c r="M65">
        <v>25</v>
      </c>
      <c r="N65">
        <v>125</v>
      </c>
    </row>
    <row r="66" spans="1:18" x14ac:dyDescent="0.25">
      <c r="A66" t="s">
        <v>0</v>
      </c>
      <c r="B66">
        <f>(B55-0.15)/($A$58-0.15)</f>
        <v>0.98304239401496263</v>
      </c>
      <c r="C66">
        <f t="shared" ref="C66:N66" si="8">(C55-0.15)/($A$58-0.15)</f>
        <v>0.95236907730673326</v>
      </c>
      <c r="D66">
        <f t="shared" si="8"/>
        <v>0.93965087281795512</v>
      </c>
      <c r="E66">
        <f t="shared" si="8"/>
        <v>1.0189526184538653</v>
      </c>
      <c r="F66">
        <f t="shared" si="8"/>
        <v>0.86184538653366594</v>
      </c>
      <c r="G66">
        <f t="shared" si="8"/>
        <v>0.58802992518703245</v>
      </c>
      <c r="H66">
        <f t="shared" si="8"/>
        <v>0.36284289276807979</v>
      </c>
      <c r="I66">
        <f t="shared" si="8"/>
        <v>0.23192019950124693</v>
      </c>
      <c r="J66">
        <f t="shared" si="8"/>
        <v>0.13990024937655862</v>
      </c>
      <c r="K66">
        <f t="shared" si="8"/>
        <v>0.11221945137157106</v>
      </c>
      <c r="L66">
        <f t="shared" si="8"/>
        <v>0.11221945137157106</v>
      </c>
      <c r="M66">
        <f t="shared" si="8"/>
        <v>7.8553615960099757E-2</v>
      </c>
      <c r="N66">
        <f t="shared" si="8"/>
        <v>0.10773067331670821</v>
      </c>
    </row>
    <row r="67" spans="1:18" x14ac:dyDescent="0.25">
      <c r="B67">
        <f t="shared" ref="B67:N68" si="9">(B56-0.15)/($A$58-0.15)</f>
        <v>1.0256857855361596</v>
      </c>
      <c r="C67">
        <f t="shared" si="9"/>
        <v>0.98154613466334173</v>
      </c>
      <c r="D67">
        <f t="shared" si="9"/>
        <v>0.94413965087281793</v>
      </c>
      <c r="E67">
        <f t="shared" si="9"/>
        <v>0.92917705735660849</v>
      </c>
      <c r="F67">
        <f t="shared" si="9"/>
        <v>0.9284289276807981</v>
      </c>
      <c r="G67">
        <f t="shared" si="9"/>
        <v>0.55735660847880297</v>
      </c>
      <c r="H67">
        <f t="shared" si="9"/>
        <v>0.3029925187032419</v>
      </c>
      <c r="I67">
        <f t="shared" si="9"/>
        <v>0.14588528678304238</v>
      </c>
      <c r="J67">
        <f t="shared" si="9"/>
        <v>0.12568578553615961</v>
      </c>
      <c r="K67">
        <f t="shared" si="9"/>
        <v>0.10024937655860347</v>
      </c>
      <c r="L67">
        <f t="shared" si="9"/>
        <v>0.10773067331670821</v>
      </c>
      <c r="M67">
        <f t="shared" si="9"/>
        <v>0.10847880299251869</v>
      </c>
      <c r="N67">
        <f t="shared" si="9"/>
        <v>7.8553615960099757E-2</v>
      </c>
    </row>
    <row r="68" spans="1:18" x14ac:dyDescent="0.25">
      <c r="B68">
        <f t="shared" si="9"/>
        <v>0.99127182044887796</v>
      </c>
      <c r="C68">
        <f t="shared" si="9"/>
        <v>0.9740648379052369</v>
      </c>
      <c r="D68">
        <f t="shared" si="9"/>
        <v>1.0009975062344141</v>
      </c>
      <c r="E68">
        <f t="shared" si="9"/>
        <v>0.9740648379052369</v>
      </c>
      <c r="F68">
        <f t="shared" si="9"/>
        <v>0.84538653366583549</v>
      </c>
      <c r="G68">
        <f t="shared" si="9"/>
        <v>0.63516209476309227</v>
      </c>
      <c r="H68">
        <f t="shared" si="9"/>
        <v>0.29102244389027432</v>
      </c>
      <c r="I68">
        <f t="shared" si="9"/>
        <v>0.18852867830423939</v>
      </c>
      <c r="J68">
        <f t="shared" si="9"/>
        <v>0.13615960099750626</v>
      </c>
      <c r="K68">
        <f t="shared" si="9"/>
        <v>0.12344139650872818</v>
      </c>
      <c r="L68">
        <f t="shared" si="9"/>
        <v>7.6309226932668339E-2</v>
      </c>
      <c r="M68">
        <f t="shared" si="9"/>
        <v>0.11221945137157106</v>
      </c>
      <c r="N68">
        <f t="shared" si="9"/>
        <v>0.1114713216957606</v>
      </c>
    </row>
    <row r="70" spans="1:18" x14ac:dyDescent="0.25">
      <c r="B70">
        <f>AVERAGE(B66:B68)</f>
        <v>1</v>
      </c>
      <c r="C70">
        <f t="shared" ref="C70:N70" si="10">AVERAGE(C66:C68)</f>
        <v>0.96932668329177074</v>
      </c>
      <c r="D70">
        <f t="shared" si="10"/>
        <v>0.96159600997506234</v>
      </c>
      <c r="E70">
        <f t="shared" si="10"/>
        <v>0.9740648379052369</v>
      </c>
      <c r="F70">
        <f t="shared" si="10"/>
        <v>0.87855361596009984</v>
      </c>
      <c r="G70">
        <f t="shared" si="10"/>
        <v>0.59351620947630923</v>
      </c>
      <c r="H70">
        <f t="shared" si="10"/>
        <v>0.3189526184538653</v>
      </c>
      <c r="I70">
        <f t="shared" si="10"/>
        <v>0.18877805486284291</v>
      </c>
      <c r="J70">
        <f t="shared" si="10"/>
        <v>0.13391521197007483</v>
      </c>
      <c r="K70">
        <f t="shared" si="10"/>
        <v>0.11197007481296757</v>
      </c>
      <c r="L70">
        <f t="shared" si="10"/>
        <v>9.8753117206982544E-2</v>
      </c>
      <c r="M70">
        <f t="shared" si="10"/>
        <v>9.9750623441396513E-2</v>
      </c>
      <c r="N70">
        <f t="shared" si="10"/>
        <v>9.9251870324189514E-2</v>
      </c>
    </row>
    <row r="73" spans="1:18" x14ac:dyDescent="0.25">
      <c r="B73">
        <v>0</v>
      </c>
      <c r="C73">
        <v>3.2000000000000003E-4</v>
      </c>
      <c r="D73">
        <v>1.6000000000000001E-3</v>
      </c>
      <c r="E73">
        <v>8.0000000000000002E-3</v>
      </c>
      <c r="F73">
        <v>0.04</v>
      </c>
      <c r="G73">
        <v>0.1</v>
      </c>
      <c r="H73">
        <v>0.2</v>
      </c>
      <c r="I73">
        <v>0.5</v>
      </c>
      <c r="J73">
        <v>1</v>
      </c>
      <c r="K73">
        <v>2</v>
      </c>
      <c r="L73">
        <v>5</v>
      </c>
      <c r="M73">
        <v>25</v>
      </c>
      <c r="N73">
        <v>125</v>
      </c>
    </row>
    <row r="74" spans="1:18" x14ac:dyDescent="0.25">
      <c r="A74" t="s">
        <v>4</v>
      </c>
      <c r="B74">
        <f>(B60-0.15)/($A$63-0.15)</f>
        <v>0.95986622073578587</v>
      </c>
      <c r="C74">
        <f t="shared" ref="C74:N74" si="11">(C60-0.15)/($A$63-0.15)</f>
        <v>1.0066889632107023</v>
      </c>
      <c r="D74">
        <f t="shared" si="11"/>
        <v>0.97408026755852828</v>
      </c>
      <c r="E74">
        <f t="shared" si="11"/>
        <v>0.99916387959866215</v>
      </c>
      <c r="F74">
        <f t="shared" si="11"/>
        <v>0.84113712374581928</v>
      </c>
      <c r="G74">
        <f t="shared" si="11"/>
        <v>0.33612040133779264</v>
      </c>
      <c r="H74">
        <f t="shared" si="11"/>
        <v>0.1463210702341137</v>
      </c>
      <c r="I74">
        <f t="shared" si="11"/>
        <v>0.14381270903010032</v>
      </c>
      <c r="J74">
        <f t="shared" si="11"/>
        <v>9.0301003344481601E-2</v>
      </c>
      <c r="K74">
        <f t="shared" si="11"/>
        <v>8.8628762541806017E-2</v>
      </c>
      <c r="L74">
        <f t="shared" si="11"/>
        <v>8.612040133779264E-2</v>
      </c>
      <c r="M74">
        <f t="shared" si="11"/>
        <v>7.6923076923076913E-2</v>
      </c>
      <c r="N74">
        <f t="shared" si="11"/>
        <v>0.10702341137123747</v>
      </c>
    </row>
    <row r="75" spans="1:18" x14ac:dyDescent="0.25">
      <c r="B75">
        <f t="shared" ref="B75:N76" si="12">(B61-0.15)/($A$63-0.15)</f>
        <v>1.0409698996655519</v>
      </c>
      <c r="C75">
        <f t="shared" si="12"/>
        <v>0.99665551839464883</v>
      </c>
      <c r="D75">
        <f t="shared" si="12"/>
        <v>0.98578595317725737</v>
      </c>
      <c r="E75">
        <f t="shared" si="12"/>
        <v>0.97742474916387945</v>
      </c>
      <c r="F75">
        <f t="shared" si="12"/>
        <v>0.77341137123745807</v>
      </c>
      <c r="G75">
        <f t="shared" si="12"/>
        <v>0.23745819397993309</v>
      </c>
      <c r="H75">
        <f t="shared" si="12"/>
        <v>0.15217391304347827</v>
      </c>
      <c r="I75">
        <f t="shared" si="12"/>
        <v>0.10535117056856189</v>
      </c>
      <c r="J75">
        <f t="shared" si="12"/>
        <v>0.12959866220735783</v>
      </c>
      <c r="K75">
        <f t="shared" si="12"/>
        <v>0.12374581939799328</v>
      </c>
      <c r="L75">
        <f t="shared" si="12"/>
        <v>0.12374581939799328</v>
      </c>
      <c r="M75">
        <f t="shared" si="12"/>
        <v>0.11622073578595314</v>
      </c>
      <c r="N75">
        <f t="shared" si="12"/>
        <v>0.10033444816053512</v>
      </c>
    </row>
    <row r="76" spans="1:18" x14ac:dyDescent="0.25">
      <c r="B76">
        <f t="shared" si="12"/>
        <v>0.99916387959866215</v>
      </c>
      <c r="C76">
        <f t="shared" si="12"/>
        <v>0.98578595317725737</v>
      </c>
      <c r="D76">
        <f t="shared" si="12"/>
        <v>0.95986622073578587</v>
      </c>
      <c r="E76">
        <f t="shared" si="12"/>
        <v>0.93143812709030094</v>
      </c>
      <c r="F76">
        <f t="shared" si="12"/>
        <v>0.79013377926421391</v>
      </c>
      <c r="G76">
        <f t="shared" si="12"/>
        <v>0.27173913043478254</v>
      </c>
      <c r="H76">
        <f t="shared" si="12"/>
        <v>0.21739130434782605</v>
      </c>
      <c r="I76">
        <f t="shared" si="12"/>
        <v>0.2048494983277592</v>
      </c>
      <c r="J76">
        <f t="shared" si="12"/>
        <v>0.15468227424749165</v>
      </c>
      <c r="K76">
        <f t="shared" si="12"/>
        <v>0.10702341137123747</v>
      </c>
      <c r="L76">
        <f t="shared" si="12"/>
        <v>0.11371237458193977</v>
      </c>
      <c r="M76">
        <f t="shared" si="12"/>
        <v>0.1036789297658863</v>
      </c>
      <c r="N76">
        <f t="shared" si="12"/>
        <v>9.9498327759197328E-2</v>
      </c>
    </row>
    <row r="77" spans="1:18" x14ac:dyDescent="0.25">
      <c r="Q77" t="s">
        <v>3</v>
      </c>
      <c r="R77" t="s">
        <v>6</v>
      </c>
    </row>
    <row r="78" spans="1:18" x14ac:dyDescent="0.25">
      <c r="B78">
        <f>AVERAGE(B74:B76)</f>
        <v>1</v>
      </c>
      <c r="C78">
        <f t="shared" ref="C78:N78" si="13">AVERAGE(C74:C76)</f>
        <v>0.99637681159420299</v>
      </c>
      <c r="D78">
        <f t="shared" si="13"/>
        <v>0.97324414715719054</v>
      </c>
      <c r="E78">
        <f t="shared" si="13"/>
        <v>0.96934225195094748</v>
      </c>
      <c r="F78">
        <f t="shared" si="13"/>
        <v>0.80156075808249705</v>
      </c>
      <c r="G78">
        <f t="shared" si="13"/>
        <v>0.28177257525083604</v>
      </c>
      <c r="H78">
        <f t="shared" si="13"/>
        <v>0.17196209587513933</v>
      </c>
      <c r="I78">
        <f t="shared" si="13"/>
        <v>0.15133779264214045</v>
      </c>
      <c r="J78">
        <f t="shared" si="13"/>
        <v>0.12486064659977703</v>
      </c>
      <c r="K78">
        <f t="shared" si="13"/>
        <v>0.1064659977703456</v>
      </c>
      <c r="L78">
        <f t="shared" si="13"/>
        <v>0.10785953177257523</v>
      </c>
      <c r="M78">
        <f t="shared" si="13"/>
        <v>9.8940914158305457E-2</v>
      </c>
      <c r="N78">
        <f t="shared" si="13"/>
        <v>0.10228539576365664</v>
      </c>
      <c r="Q78">
        <v>0.1144</v>
      </c>
      <c r="R78" s="2" t="s">
        <v>9</v>
      </c>
    </row>
    <row r="79" spans="1:18" x14ac:dyDescent="0.25">
      <c r="Q79">
        <v>6.2469999999999998E-2</v>
      </c>
      <c r="R79" s="2" t="s">
        <v>10</v>
      </c>
    </row>
    <row r="80" spans="1:18" x14ac:dyDescent="0.25">
      <c r="A80" t="s">
        <v>5</v>
      </c>
      <c r="B80">
        <f t="shared" ref="B80:E80" si="14">TTEST(B66:B68,B74:B76,2,2)</f>
        <v>1</v>
      </c>
      <c r="C80">
        <f t="shared" si="14"/>
        <v>6.3653550448848684E-2</v>
      </c>
      <c r="D80">
        <f t="shared" si="14"/>
        <v>0.61059926814405974</v>
      </c>
      <c r="E80">
        <f t="shared" si="14"/>
        <v>0.89219742000549085</v>
      </c>
      <c r="F80" s="1">
        <f>TTEST(F66:F68,F74:F76,2,2)</f>
        <v>7.7193731159771448E-2</v>
      </c>
      <c r="G80" s="1">
        <f t="shared" ref="G80:N80" si="15">TTEST(G66:G68,G74:G76,2,2)</f>
        <v>1.0554287488788497E-3</v>
      </c>
      <c r="H80" s="1">
        <f t="shared" si="15"/>
        <v>9.88229832391644E-3</v>
      </c>
      <c r="I80" s="1">
        <f t="shared" si="15"/>
        <v>0.38204757207837564</v>
      </c>
      <c r="J80">
        <f t="shared" si="15"/>
        <v>0.66199242234395872</v>
      </c>
      <c r="K80">
        <f t="shared" si="15"/>
        <v>0.67408781083298686</v>
      </c>
      <c r="L80">
        <f t="shared" si="15"/>
        <v>0.59841301201542429</v>
      </c>
      <c r="M80">
        <f t="shared" si="15"/>
        <v>0.96144314545710086</v>
      </c>
      <c r="N80">
        <f t="shared" si="15"/>
        <v>0.7903698553374674</v>
      </c>
    </row>
  </sheetData>
  <phoneticPr fontId="1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1033" r:id="rId4">
          <objectPr defaultSize="0" autoPict="0" r:id="rId5">
            <anchor moveWithCells="1">
              <from>
                <xdr:col>3</xdr:col>
                <xdr:colOff>68580</xdr:colOff>
                <xdr:row>33</xdr:row>
                <xdr:rowOff>99060</xdr:rowOff>
              </from>
              <to>
                <xdr:col>8</xdr:col>
                <xdr:colOff>502920</xdr:colOff>
                <xdr:row>49</xdr:row>
                <xdr:rowOff>22860</xdr:rowOff>
              </to>
            </anchor>
          </objectPr>
        </oleObject>
      </mc:Choice>
      <mc:Fallback>
        <oleObject progId="Prism5.Document" shapeId="103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A4794-A182-4414-AFC0-468E9627C825}">
  <dimension ref="A2:M37"/>
  <sheetViews>
    <sheetView tabSelected="1" workbookViewId="0">
      <selection activeCell="J11" sqref="J11"/>
    </sheetView>
  </sheetViews>
  <sheetFormatPr defaultRowHeight="14.4" x14ac:dyDescent="0.25"/>
  <cols>
    <col min="8" max="8" width="9" customWidth="1"/>
  </cols>
  <sheetData>
    <row r="2" spans="1:13" x14ac:dyDescent="0.25">
      <c r="B2" s="20" t="s">
        <v>0</v>
      </c>
      <c r="C2" s="20"/>
      <c r="D2" s="20"/>
      <c r="E2" s="20" t="s">
        <v>13</v>
      </c>
      <c r="F2" s="20"/>
      <c r="G2" s="20"/>
      <c r="H2" s="20"/>
      <c r="I2" s="20"/>
      <c r="J2" s="20"/>
      <c r="K2" s="20"/>
      <c r="L2" s="20"/>
      <c r="M2" s="20"/>
    </row>
    <row r="3" spans="1:13" x14ac:dyDescent="0.25">
      <c r="A3" t="s">
        <v>14</v>
      </c>
      <c r="B3">
        <v>31.53</v>
      </c>
      <c r="C3">
        <v>30.88</v>
      </c>
      <c r="D3">
        <v>30.81</v>
      </c>
      <c r="E3">
        <v>21.19</v>
      </c>
      <c r="F3">
        <v>20.96</v>
      </c>
      <c r="G3">
        <v>22.21</v>
      </c>
    </row>
    <row r="4" spans="1:13" x14ac:dyDescent="0.25">
      <c r="B4">
        <v>31.45</v>
      </c>
      <c r="C4">
        <v>31.11</v>
      </c>
      <c r="D4">
        <v>30.34</v>
      </c>
      <c r="E4">
        <v>21.08</v>
      </c>
      <c r="F4">
        <v>20.67</v>
      </c>
      <c r="G4">
        <v>22.51</v>
      </c>
    </row>
    <row r="6" spans="1:13" x14ac:dyDescent="0.25">
      <c r="A6" t="s">
        <v>15</v>
      </c>
      <c r="B6">
        <v>25.1</v>
      </c>
      <c r="C6">
        <v>24.96</v>
      </c>
      <c r="D6">
        <v>25.23</v>
      </c>
      <c r="E6">
        <v>25.5</v>
      </c>
      <c r="F6">
        <v>26</v>
      </c>
      <c r="G6">
        <v>26.96</v>
      </c>
    </row>
    <row r="9" spans="1:13" x14ac:dyDescent="0.25">
      <c r="B9">
        <f>2^(-((B3+B4)/2-B6))</f>
        <v>1.1923900070004366E-2</v>
      </c>
      <c r="C9">
        <f t="shared" ref="C9:G9" si="0">2^(-((C3+C4)/2-C6))</f>
        <v>1.5250496262128549E-2</v>
      </c>
      <c r="D9">
        <f t="shared" si="0"/>
        <v>2.4603374267787626E-2</v>
      </c>
      <c r="E9">
        <f t="shared" si="0"/>
        <v>20.606106072157232</v>
      </c>
      <c r="F9">
        <f t="shared" si="0"/>
        <v>36.378143143552421</v>
      </c>
      <c r="G9">
        <f t="shared" si="0"/>
        <v>24.251465064166389</v>
      </c>
    </row>
    <row r="10" spans="1:13" x14ac:dyDescent="0.25">
      <c r="D10">
        <f>AVERAGE(B9:D9)</f>
        <v>1.725925686664018E-2</v>
      </c>
    </row>
    <row r="12" spans="1:13" x14ac:dyDescent="0.25">
      <c r="A12" t="s">
        <v>14</v>
      </c>
      <c r="B12">
        <f>B9/$D$10</f>
        <v>0.69086984231932136</v>
      </c>
      <c r="C12">
        <f t="shared" ref="C12:G12" si="1">C9/$D$10</f>
        <v>0.88361256686582512</v>
      </c>
      <c r="D12">
        <f t="shared" si="1"/>
        <v>1.4255175908148534</v>
      </c>
      <c r="E12">
        <f t="shared" si="1"/>
        <v>1193.9161825667049</v>
      </c>
      <c r="F12">
        <f t="shared" si="1"/>
        <v>2107.7467833430578</v>
      </c>
      <c r="G12">
        <f t="shared" si="1"/>
        <v>1405.1279989372663</v>
      </c>
    </row>
    <row r="16" spans="1:13" x14ac:dyDescent="0.25">
      <c r="C16" s="3"/>
      <c r="D16" s="20"/>
      <c r="E16" s="20"/>
      <c r="F16" s="3"/>
      <c r="G16" s="20"/>
      <c r="H16" s="20"/>
      <c r="I16" s="20"/>
      <c r="J16" s="20"/>
      <c r="K16" s="3"/>
    </row>
    <row r="23" spans="1:11" x14ac:dyDescent="0.25">
      <c r="A23" s="4"/>
      <c r="B23" s="4" t="s">
        <v>16</v>
      </c>
      <c r="C23" s="4" t="s">
        <v>17</v>
      </c>
      <c r="D23" s="4" t="s">
        <v>18</v>
      </c>
      <c r="E23" s="4" t="s">
        <v>19</v>
      </c>
      <c r="F23" s="4"/>
      <c r="G23" s="4"/>
      <c r="H23" s="4" t="s">
        <v>16</v>
      </c>
      <c r="I23" s="4" t="s">
        <v>17</v>
      </c>
      <c r="J23" s="4" t="s">
        <v>18</v>
      </c>
      <c r="K23" s="4" t="s">
        <v>19</v>
      </c>
    </row>
    <row r="24" spans="1:11" x14ac:dyDescent="0.25">
      <c r="A24" s="18" t="s">
        <v>20</v>
      </c>
      <c r="B24" s="4">
        <v>23.5</v>
      </c>
      <c r="C24" s="4">
        <v>23.55</v>
      </c>
      <c r="D24" s="4">
        <v>22.95</v>
      </c>
      <c r="E24" s="4">
        <v>23.42</v>
      </c>
      <c r="F24" s="4"/>
      <c r="G24" s="4" t="s">
        <v>20</v>
      </c>
      <c r="H24" s="4">
        <f>AVERAGE(B24:B25)</f>
        <v>23.305</v>
      </c>
      <c r="I24" s="4">
        <f t="shared" ref="I24:K24" si="2">AVERAGE(C24:C25)</f>
        <v>23.450000000000003</v>
      </c>
      <c r="J24" s="4">
        <f t="shared" si="2"/>
        <v>23.035</v>
      </c>
      <c r="K24" s="4">
        <f t="shared" si="2"/>
        <v>23.215000000000003</v>
      </c>
    </row>
    <row r="25" spans="1:11" x14ac:dyDescent="0.25">
      <c r="A25" s="18"/>
      <c r="B25" s="4">
        <v>23.11</v>
      </c>
      <c r="C25" s="4">
        <v>23.35</v>
      </c>
      <c r="D25" s="4">
        <v>23.12</v>
      </c>
      <c r="E25" s="4">
        <v>23.01</v>
      </c>
      <c r="F25" s="4"/>
      <c r="G25" s="5" t="s">
        <v>21</v>
      </c>
      <c r="H25" s="4">
        <f>AVERAGE(B26:B27)</f>
        <v>31.155000000000001</v>
      </c>
      <c r="I25" s="4">
        <f t="shared" ref="I25:K25" si="3">AVERAGE(C26:C27)</f>
        <v>32.085000000000001</v>
      </c>
      <c r="J25" s="4">
        <f t="shared" si="3"/>
        <v>32.945</v>
      </c>
      <c r="K25" s="4">
        <f t="shared" si="3"/>
        <v>33.92</v>
      </c>
    </row>
    <row r="26" spans="1:11" x14ac:dyDescent="0.25">
      <c r="A26" s="19" t="s">
        <v>22</v>
      </c>
      <c r="B26" s="4">
        <v>30.96</v>
      </c>
      <c r="C26" s="4">
        <v>31.59</v>
      </c>
      <c r="D26" s="4">
        <v>33.32</v>
      </c>
      <c r="E26" s="4">
        <v>33.96</v>
      </c>
      <c r="F26" s="4"/>
      <c r="G26" s="4"/>
      <c r="H26" s="4"/>
      <c r="I26" s="4"/>
      <c r="J26" s="4"/>
      <c r="K26" s="4"/>
    </row>
    <row r="27" spans="1:11" x14ac:dyDescent="0.25">
      <c r="A27" s="19"/>
      <c r="B27" s="4">
        <v>31.35</v>
      </c>
      <c r="C27" s="4">
        <v>32.58</v>
      </c>
      <c r="D27" s="4">
        <v>32.57</v>
      </c>
      <c r="E27" s="4">
        <v>33.880000000000003</v>
      </c>
      <c r="F27" s="4"/>
      <c r="G27" s="4"/>
      <c r="H27" s="4">
        <f>H25-H24</f>
        <v>7.8500000000000014</v>
      </c>
      <c r="I27" s="4">
        <f t="shared" ref="I27:K27" si="4">I25-I24</f>
        <v>8.634999999999998</v>
      </c>
      <c r="J27" s="4">
        <f t="shared" si="4"/>
        <v>9.91</v>
      </c>
      <c r="K27" s="4">
        <f t="shared" si="4"/>
        <v>10.704999999999998</v>
      </c>
    </row>
    <row r="28" spans="1:1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x14ac:dyDescent="0.25">
      <c r="A29" s="4"/>
      <c r="B29" s="4"/>
      <c r="C29" s="4"/>
      <c r="D29" s="4"/>
      <c r="E29" s="4"/>
      <c r="F29" s="4"/>
      <c r="G29" s="4"/>
      <c r="H29" s="4">
        <f>H27-$J$16</f>
        <v>7.8500000000000014</v>
      </c>
      <c r="I29" s="4">
        <f t="shared" ref="I29:K29" si="5">I27-$J$16</f>
        <v>8.634999999999998</v>
      </c>
      <c r="J29" s="4">
        <f t="shared" si="5"/>
        <v>9.91</v>
      </c>
      <c r="K29" s="4">
        <f t="shared" si="5"/>
        <v>10.704999999999998</v>
      </c>
    </row>
    <row r="30" spans="1:11" x14ac:dyDescent="0.25">
      <c r="A30" s="4"/>
      <c r="B30" s="4"/>
      <c r="C30" s="4"/>
      <c r="D30" s="4"/>
      <c r="E30" s="4"/>
      <c r="F30" s="4"/>
      <c r="G30" s="4"/>
      <c r="H30" s="4">
        <f>2^(-H29)</f>
        <v>4.3342557502650146E-3</v>
      </c>
      <c r="I30" s="4">
        <f t="shared" ref="I30:K30" si="6">2^(-I29)</f>
        <v>2.5153938076363817E-3</v>
      </c>
      <c r="J30" s="4">
        <f t="shared" si="6"/>
        <v>1.039424006302109E-3</v>
      </c>
      <c r="K30" s="4">
        <f t="shared" si="6"/>
        <v>5.9906493029970962E-4</v>
      </c>
    </row>
    <row r="32" spans="1:11" x14ac:dyDescent="0.25">
      <c r="C32" s="20" t="s">
        <v>0</v>
      </c>
      <c r="D32" s="20"/>
      <c r="E32" s="20"/>
      <c r="F32" s="20" t="s">
        <v>23</v>
      </c>
      <c r="G32" s="20"/>
      <c r="H32" s="20"/>
    </row>
    <row r="33" spans="2:8" x14ac:dyDescent="0.25">
      <c r="B33" t="s">
        <v>14</v>
      </c>
      <c r="C33" s="4">
        <v>30.96</v>
      </c>
      <c r="D33" s="4">
        <v>31.35</v>
      </c>
      <c r="E33">
        <v>31.305</v>
      </c>
      <c r="F33" s="4">
        <v>33.96</v>
      </c>
      <c r="G33" s="4">
        <v>33.880000000000003</v>
      </c>
      <c r="H33">
        <v>34.46</v>
      </c>
    </row>
    <row r="34" spans="2:8" x14ac:dyDescent="0.25">
      <c r="B34" t="s">
        <v>15</v>
      </c>
      <c r="C34" s="4">
        <v>23.5</v>
      </c>
      <c r="D34" s="4">
        <v>23.11</v>
      </c>
      <c r="E34">
        <v>23.6</v>
      </c>
      <c r="F34" s="4">
        <v>23.42</v>
      </c>
      <c r="G34" s="4">
        <v>23.01</v>
      </c>
      <c r="H34">
        <v>23.86</v>
      </c>
    </row>
    <row r="35" spans="2:8" x14ac:dyDescent="0.25">
      <c r="C35" s="4"/>
      <c r="D35" s="4"/>
      <c r="E35">
        <f>AVERAGE(C36:E36)</f>
        <v>4.5932328215320855E-3</v>
      </c>
      <c r="F35" s="4"/>
      <c r="G35" s="4"/>
    </row>
    <row r="36" spans="2:8" x14ac:dyDescent="0.25">
      <c r="C36">
        <f>2^(-(C33-C34))</f>
        <v>5.6795801457824608E-3</v>
      </c>
      <c r="D36">
        <f t="shared" ref="D36:H36" si="7">2^(-(D33-D34))</f>
        <v>3.3075988764161191E-3</v>
      </c>
      <c r="E36">
        <f t="shared" si="7"/>
        <v>4.7925194423976787E-3</v>
      </c>
      <c r="F36">
        <f t="shared" si="7"/>
        <v>6.7165127838854724E-4</v>
      </c>
      <c r="G36">
        <f t="shared" si="7"/>
        <v>5.3432309631872043E-4</v>
      </c>
      <c r="H36">
        <f t="shared" si="7"/>
        <v>6.442909720570767E-4</v>
      </c>
    </row>
    <row r="37" spans="2:8" x14ac:dyDescent="0.25">
      <c r="B37" t="s">
        <v>14</v>
      </c>
      <c r="C37">
        <f>C36/$E$35</f>
        <v>1.2365103983316093</v>
      </c>
      <c r="D37">
        <f t="shared" ref="D37:H37" si="8">D36/$E$35</f>
        <v>0.72010259547715683</v>
      </c>
      <c r="E37">
        <f t="shared" si="8"/>
        <v>1.0433870061912343</v>
      </c>
      <c r="F37">
        <f t="shared" si="8"/>
        <v>0.1462262646996666</v>
      </c>
      <c r="G37">
        <f t="shared" si="8"/>
        <v>0.11632832845178867</v>
      </c>
      <c r="H37">
        <f t="shared" si="8"/>
        <v>0.14026960902934846</v>
      </c>
    </row>
  </sheetData>
  <mergeCells count="12">
    <mergeCell ref="J2:K2"/>
    <mergeCell ref="L2:M2"/>
    <mergeCell ref="D16:E16"/>
    <mergeCell ref="G16:H16"/>
    <mergeCell ref="I16:J16"/>
    <mergeCell ref="A24:A25"/>
    <mergeCell ref="A26:A27"/>
    <mergeCell ref="C32:E32"/>
    <mergeCell ref="F32:H32"/>
    <mergeCell ref="B2:D2"/>
    <mergeCell ref="E2:G2"/>
    <mergeCell ref="H2:I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10DD2-1994-4F50-9CE3-94C4A06388DA}">
  <dimension ref="A2:R84"/>
  <sheetViews>
    <sheetView zoomScale="115" zoomScaleNormal="115" workbookViewId="0">
      <selection activeCell="G62" sqref="G62"/>
    </sheetView>
  </sheetViews>
  <sheetFormatPr defaultRowHeight="14.4" x14ac:dyDescent="0.25"/>
  <sheetData>
    <row r="2" spans="1:16" x14ac:dyDescent="0.25">
      <c r="A2" t="s">
        <v>0</v>
      </c>
      <c r="B2" t="s">
        <v>24</v>
      </c>
      <c r="C2">
        <v>0</v>
      </c>
      <c r="D2">
        <v>0.5</v>
      </c>
      <c r="E2">
        <v>1</v>
      </c>
      <c r="F2">
        <v>2</v>
      </c>
      <c r="G2">
        <v>3</v>
      </c>
      <c r="H2">
        <v>4</v>
      </c>
      <c r="I2">
        <v>24</v>
      </c>
    </row>
    <row r="3" spans="1:16" x14ac:dyDescent="0.25">
      <c r="C3">
        <v>1.1109</v>
      </c>
      <c r="D3">
        <v>4.8150000000000004</v>
      </c>
      <c r="E3">
        <v>9.9886999999999997</v>
      </c>
      <c r="F3">
        <v>12.737880000000001</v>
      </c>
      <c r="G3">
        <v>11.257099999999999</v>
      </c>
      <c r="H3">
        <v>11.6952</v>
      </c>
    </row>
    <row r="4" spans="1:16" x14ac:dyDescent="0.25">
      <c r="C4">
        <v>1.5123</v>
      </c>
      <c r="D4">
        <v>5.6153000000000004</v>
      </c>
      <c r="E4">
        <v>8.1834000000000007</v>
      </c>
      <c r="F4">
        <v>11.8759</v>
      </c>
      <c r="G4">
        <v>12.863899999999999</v>
      </c>
      <c r="H4">
        <v>12.974600000000001</v>
      </c>
      <c r="I4">
        <v>11.854799999999999</v>
      </c>
      <c r="J4" s="6"/>
    </row>
    <row r="5" spans="1:16" x14ac:dyDescent="0.25">
      <c r="C5">
        <v>1.3116000000000001</v>
      </c>
      <c r="D5">
        <v>6.7950200000000001</v>
      </c>
      <c r="E5">
        <v>9.4170800000000003</v>
      </c>
      <c r="F5">
        <v>10.806889999999999</v>
      </c>
      <c r="G5">
        <v>12.269080000000001</v>
      </c>
      <c r="H5">
        <v>12.83489</v>
      </c>
      <c r="I5">
        <v>12.8765</v>
      </c>
      <c r="J5" s="6"/>
      <c r="K5" s="6"/>
      <c r="L5" s="6"/>
      <c r="M5" s="6"/>
      <c r="N5" s="6"/>
      <c r="O5" s="6"/>
      <c r="P5" s="6"/>
    </row>
    <row r="6" spans="1:16" x14ac:dyDescent="0.25">
      <c r="C6">
        <v>1.2501</v>
      </c>
      <c r="D6">
        <v>7.2104999999999997</v>
      </c>
      <c r="E6">
        <v>8.9581</v>
      </c>
      <c r="F6">
        <v>10.746</v>
      </c>
      <c r="G6">
        <v>11.974119999999999</v>
      </c>
      <c r="H6">
        <v>12.783149999999999</v>
      </c>
      <c r="I6">
        <v>13.173999999999999</v>
      </c>
      <c r="J6" s="6"/>
      <c r="K6" s="6"/>
      <c r="L6" s="6"/>
      <c r="M6" s="6"/>
      <c r="N6" s="6"/>
      <c r="O6" s="6"/>
      <c r="P6" s="6"/>
    </row>
    <row r="7" spans="1:16" x14ac:dyDescent="0.25">
      <c r="J7" s="6"/>
      <c r="K7" s="6"/>
      <c r="L7" s="6"/>
      <c r="M7" s="6"/>
      <c r="N7" s="6"/>
      <c r="O7" s="6"/>
      <c r="P7" s="6"/>
    </row>
    <row r="8" spans="1:16" x14ac:dyDescent="0.25">
      <c r="B8" t="s">
        <v>25</v>
      </c>
      <c r="C8">
        <f t="shared" ref="C8:I8" si="0">AVERAGE(C3:C6)</f>
        <v>1.296225</v>
      </c>
      <c r="D8">
        <f t="shared" si="0"/>
        <v>6.1089549999999999</v>
      </c>
      <c r="E8">
        <f t="shared" si="0"/>
        <v>9.1368200000000002</v>
      </c>
      <c r="F8">
        <f t="shared" si="0"/>
        <v>11.541667500000001</v>
      </c>
      <c r="G8">
        <f t="shared" si="0"/>
        <v>12.091049999999999</v>
      </c>
      <c r="H8">
        <f t="shared" si="0"/>
        <v>12.571960000000001</v>
      </c>
      <c r="I8">
        <f t="shared" si="0"/>
        <v>12.6351</v>
      </c>
      <c r="J8" s="6"/>
      <c r="K8" s="6"/>
    </row>
    <row r="9" spans="1:16" x14ac:dyDescent="0.25">
      <c r="J9" s="6"/>
      <c r="K9" s="6"/>
    </row>
    <row r="10" spans="1:16" x14ac:dyDescent="0.25">
      <c r="A10" t="s">
        <v>13</v>
      </c>
      <c r="C10">
        <v>0</v>
      </c>
      <c r="D10">
        <v>0.5</v>
      </c>
      <c r="E10">
        <v>1</v>
      </c>
      <c r="F10">
        <v>2</v>
      </c>
      <c r="G10">
        <v>3</v>
      </c>
      <c r="H10">
        <v>4</v>
      </c>
      <c r="I10">
        <v>24</v>
      </c>
      <c r="J10" s="6"/>
      <c r="K10" s="6"/>
    </row>
    <row r="11" spans="1:16" x14ac:dyDescent="0.25">
      <c r="C11">
        <v>1.5765</v>
      </c>
      <c r="D11">
        <v>3.8712</v>
      </c>
      <c r="E11">
        <v>5.1237000000000004</v>
      </c>
      <c r="F11">
        <v>8.2863000000000007</v>
      </c>
      <c r="G11">
        <v>8.8762000000000008</v>
      </c>
      <c r="H11">
        <v>10.725300000000001</v>
      </c>
    </row>
    <row r="12" spans="1:16" x14ac:dyDescent="0.25">
      <c r="C12">
        <v>1.2415</v>
      </c>
      <c r="D12">
        <v>5.0086000000000004</v>
      </c>
      <c r="E12">
        <v>7.8163</v>
      </c>
      <c r="F12">
        <v>7.1714000000000002</v>
      </c>
      <c r="G12">
        <v>11.0459</v>
      </c>
      <c r="H12">
        <v>10.975300000000001</v>
      </c>
      <c r="I12">
        <v>8.9510000000000005</v>
      </c>
    </row>
    <row r="13" spans="1:16" x14ac:dyDescent="0.25">
      <c r="C13">
        <v>1.1090100000000001</v>
      </c>
      <c r="D13">
        <v>5.4398799999999996</v>
      </c>
      <c r="E13">
        <v>6.5484999999999998</v>
      </c>
      <c r="F13">
        <v>8.6257000000000001</v>
      </c>
      <c r="G13">
        <v>9.9610299999999992</v>
      </c>
      <c r="H13">
        <v>9.5448599999999999</v>
      </c>
      <c r="I13">
        <v>9.5822000000000003</v>
      </c>
    </row>
    <row r="14" spans="1:16" x14ac:dyDescent="0.25">
      <c r="C14">
        <v>1.32497</v>
      </c>
      <c r="D14">
        <v>5.6123000000000003</v>
      </c>
      <c r="E14">
        <v>7.2031000000000001</v>
      </c>
      <c r="F14">
        <v>9.0122999999999998</v>
      </c>
      <c r="G14">
        <v>8.2012300000000007</v>
      </c>
      <c r="H14">
        <v>8.2012</v>
      </c>
      <c r="I14">
        <v>11.39742</v>
      </c>
    </row>
    <row r="16" spans="1:16" x14ac:dyDescent="0.25">
      <c r="B16" t="s">
        <v>25</v>
      </c>
      <c r="C16">
        <f>AVERAGE(C11:C14)</f>
        <v>1.3129949999999999</v>
      </c>
      <c r="D16">
        <f t="shared" ref="D16:I16" si="1">AVERAGE(D11:D14)</f>
        <v>4.9829949999999998</v>
      </c>
      <c r="E16">
        <f t="shared" si="1"/>
        <v>6.6729000000000003</v>
      </c>
      <c r="F16">
        <f t="shared" si="1"/>
        <v>8.2739250000000002</v>
      </c>
      <c r="G16">
        <f t="shared" si="1"/>
        <v>9.5210900000000009</v>
      </c>
      <c r="H16">
        <f t="shared" si="1"/>
        <v>9.8616650000000003</v>
      </c>
      <c r="I16">
        <f t="shared" si="1"/>
        <v>9.9768733333333337</v>
      </c>
    </row>
    <row r="18" spans="1:18" x14ac:dyDescent="0.25">
      <c r="B18" s="1" t="s">
        <v>26</v>
      </c>
      <c r="C18" s="7">
        <f>_xlfn.T.TEST(C3:C6,C11:C14,2,2)</f>
        <v>0.90081656743090033</v>
      </c>
      <c r="D18" s="7">
        <f t="shared" ref="D18:I18" si="2">_xlfn.T.TEST(D3:D6,D11:D14,2,2)</f>
        <v>0.14560667369544797</v>
      </c>
      <c r="E18" s="8">
        <f t="shared" si="2"/>
        <v>1.1931317651752003E-2</v>
      </c>
      <c r="F18" s="8">
        <f t="shared" si="2"/>
        <v>1.8693069033756783E-3</v>
      </c>
      <c r="G18" s="8">
        <f t="shared" si="2"/>
        <v>1.0964565138850043E-2</v>
      </c>
      <c r="H18" s="8">
        <f t="shared" si="2"/>
        <v>8.2737396233364072E-3</v>
      </c>
      <c r="I18" s="8">
        <f t="shared" si="2"/>
        <v>3.3427142059113894E-2</v>
      </c>
    </row>
    <row r="22" spans="1:18" x14ac:dyDescent="0.25">
      <c r="J22">
        <v>471.37</v>
      </c>
    </row>
    <row r="23" spans="1:18" x14ac:dyDescent="0.25">
      <c r="A23" t="s">
        <v>0</v>
      </c>
      <c r="B23" t="s">
        <v>24</v>
      </c>
      <c r="C23">
        <v>0</v>
      </c>
      <c r="D23">
        <v>0.5</v>
      </c>
      <c r="E23">
        <v>1</v>
      </c>
      <c r="F23">
        <v>2</v>
      </c>
      <c r="G23">
        <v>3</v>
      </c>
      <c r="H23">
        <v>4</v>
      </c>
      <c r="I23">
        <v>24</v>
      </c>
      <c r="J23" t="s">
        <v>0</v>
      </c>
      <c r="K23" t="s">
        <v>24</v>
      </c>
      <c r="L23">
        <v>0</v>
      </c>
      <c r="M23">
        <v>0.5</v>
      </c>
      <c r="N23">
        <v>1</v>
      </c>
      <c r="O23">
        <v>2</v>
      </c>
      <c r="P23">
        <v>3</v>
      </c>
      <c r="Q23">
        <v>4</v>
      </c>
      <c r="R23">
        <v>24</v>
      </c>
    </row>
    <row r="24" spans="1:18" x14ac:dyDescent="0.25">
      <c r="B24" s="4" t="s">
        <v>27</v>
      </c>
      <c r="C24">
        <f>C3/25.663</f>
        <v>4.3288002182129914E-2</v>
      </c>
      <c r="D24">
        <f t="shared" ref="D24:H24" si="3">D3/25.663</f>
        <v>0.18762420605541053</v>
      </c>
      <c r="E24">
        <f t="shared" si="3"/>
        <v>0.38922573354635076</v>
      </c>
      <c r="F24">
        <f t="shared" si="3"/>
        <v>0.49635194638195068</v>
      </c>
      <c r="G24">
        <f t="shared" si="3"/>
        <v>0.4386509761134707</v>
      </c>
      <c r="H24">
        <f t="shared" si="3"/>
        <v>0.45572224603514788</v>
      </c>
      <c r="K24" s="4" t="s">
        <v>28</v>
      </c>
      <c r="L24">
        <f>C24/471.37*1000</f>
        <v>9.1834444665824966E-2</v>
      </c>
      <c r="M24">
        <f t="shared" ref="M24:R27" si="4">D24/471.37*1000</f>
        <v>0.39804019359613574</v>
      </c>
      <c r="N24">
        <f t="shared" si="4"/>
        <v>0.8257329349478133</v>
      </c>
      <c r="O24">
        <f t="shared" si="4"/>
        <v>1.0529985921504352</v>
      </c>
      <c r="P24">
        <f t="shared" si="4"/>
        <v>0.93058738594622215</v>
      </c>
      <c r="Q24">
        <f t="shared" si="4"/>
        <v>0.96680367022752378</v>
      </c>
    </row>
    <row r="25" spans="1:18" x14ac:dyDescent="0.25">
      <c r="C25">
        <f t="shared" ref="C25:I27" si="5">C4/25.663</f>
        <v>5.8929197677590306E-2</v>
      </c>
      <c r="D25">
        <f t="shared" si="5"/>
        <v>0.21880918053228385</v>
      </c>
      <c r="E25">
        <f t="shared" si="5"/>
        <v>0.31887932042239803</v>
      </c>
      <c r="F25">
        <f t="shared" si="5"/>
        <v>0.46276351167049834</v>
      </c>
      <c r="G25">
        <f t="shared" si="5"/>
        <v>0.50126251802205501</v>
      </c>
      <c r="H25">
        <f t="shared" si="5"/>
        <v>0.50557612126407669</v>
      </c>
      <c r="I25">
        <f t="shared" si="5"/>
        <v>0.4619413162919378</v>
      </c>
      <c r="L25">
        <f t="shared" ref="L25:L27" si="6">C25/471.37*1000</f>
        <v>0.12501686080486732</v>
      </c>
      <c r="M25">
        <f t="shared" si="4"/>
        <v>0.46419835910703661</v>
      </c>
      <c r="N25">
        <f t="shared" si="4"/>
        <v>0.67649472902899643</v>
      </c>
      <c r="O25">
        <f t="shared" si="4"/>
        <v>0.98174154415957393</v>
      </c>
      <c r="P25">
        <f t="shared" si="4"/>
        <v>1.0634162505506397</v>
      </c>
      <c r="Q25">
        <f t="shared" si="4"/>
        <v>1.0725674550015416</v>
      </c>
    </row>
    <row r="26" spans="1:18" x14ac:dyDescent="0.25">
      <c r="C26">
        <f t="shared" si="5"/>
        <v>5.110859992986011E-2</v>
      </c>
      <c r="D26">
        <f t="shared" si="5"/>
        <v>0.26477886451311228</v>
      </c>
      <c r="E26">
        <f t="shared" si="5"/>
        <v>0.36695164244242684</v>
      </c>
      <c r="F26">
        <f t="shared" si="5"/>
        <v>0.42110782059774771</v>
      </c>
      <c r="G26">
        <f t="shared" si="5"/>
        <v>0.47808440166777072</v>
      </c>
      <c r="H26">
        <f t="shared" si="5"/>
        <v>0.50013209679304838</v>
      </c>
      <c r="I26">
        <f t="shared" si="5"/>
        <v>0.50175349725285434</v>
      </c>
      <c r="L26">
        <f t="shared" si="6"/>
        <v>0.10842565273534614</v>
      </c>
      <c r="M26">
        <f t="shared" si="4"/>
        <v>0.56172192653989916</v>
      </c>
      <c r="N26">
        <f t="shared" si="4"/>
        <v>0.77847899196475556</v>
      </c>
      <c r="O26">
        <f t="shared" si="4"/>
        <v>0.8933700078446819</v>
      </c>
      <c r="P26">
        <f t="shared" si="4"/>
        <v>1.0142444399681159</v>
      </c>
      <c r="Q26">
        <f t="shared" si="4"/>
        <v>1.0610180893842382</v>
      </c>
      <c r="R26">
        <f t="shared" si="4"/>
        <v>1.0644578510572467</v>
      </c>
    </row>
    <row r="27" spans="1:18" x14ac:dyDescent="0.25">
      <c r="C27">
        <f t="shared" si="5"/>
        <v>4.8712153684292561E-2</v>
      </c>
      <c r="D27">
        <f t="shared" si="5"/>
        <v>0.28096870981568794</v>
      </c>
      <c r="E27">
        <f t="shared" si="5"/>
        <v>0.34906674979542529</v>
      </c>
      <c r="F27">
        <f t="shared" si="5"/>
        <v>0.41873514398160777</v>
      </c>
      <c r="G27">
        <f t="shared" si="5"/>
        <v>0.46659081167439503</v>
      </c>
      <c r="H27">
        <f t="shared" si="5"/>
        <v>0.49811596461832208</v>
      </c>
      <c r="I27">
        <f t="shared" si="5"/>
        <v>0.5133460624245022</v>
      </c>
      <c r="L27">
        <f t="shared" si="6"/>
        <v>0.1033416502626229</v>
      </c>
      <c r="M27">
        <f t="shared" si="4"/>
        <v>0.59606828991172101</v>
      </c>
      <c r="N27">
        <f t="shared" si="4"/>
        <v>0.74053662684393429</v>
      </c>
      <c r="O27">
        <f t="shared" si="4"/>
        <v>0.8883364320631516</v>
      </c>
      <c r="P27">
        <f t="shared" si="4"/>
        <v>0.9898610681086939</v>
      </c>
      <c r="Q27">
        <f t="shared" si="4"/>
        <v>1.0567409139706008</v>
      </c>
      <c r="R27">
        <f t="shared" si="4"/>
        <v>1.0890511963521272</v>
      </c>
    </row>
    <row r="29" spans="1:18" x14ac:dyDescent="0.25">
      <c r="B29" t="s">
        <v>25</v>
      </c>
      <c r="C29">
        <f>AVERAGE(C24:C26)</f>
        <v>5.110859992986011E-2</v>
      </c>
      <c r="D29">
        <f t="shared" ref="D29:F29" si="7">AVERAGE(D24:D26)</f>
        <v>0.2237374170336022</v>
      </c>
      <c r="E29">
        <f t="shared" si="7"/>
        <v>0.35835223213705852</v>
      </c>
      <c r="F29">
        <f t="shared" si="7"/>
        <v>0.46007442621673222</v>
      </c>
      <c r="G29">
        <f>AVERAGE(G24:G26)</f>
        <v>0.47266596526776544</v>
      </c>
      <c r="H29">
        <f t="shared" ref="H29" si="8">AVERAGE(H24:H26)</f>
        <v>0.48714348803075769</v>
      </c>
      <c r="K29" t="s">
        <v>25</v>
      </c>
      <c r="L29">
        <f>AVERAGE(L24:L26)</f>
        <v>0.10842565273534614</v>
      </c>
      <c r="M29">
        <f t="shared" ref="M29:O29" si="9">AVERAGE(M24:M26)</f>
        <v>0.47465349308102384</v>
      </c>
      <c r="N29">
        <f t="shared" si="9"/>
        <v>0.76023555198052184</v>
      </c>
      <c r="O29">
        <f t="shared" si="9"/>
        <v>0.97603671471823039</v>
      </c>
      <c r="P29">
        <f>AVERAGE(P24:P26)</f>
        <v>1.0027493588216592</v>
      </c>
      <c r="Q29">
        <f t="shared" ref="Q29" si="10">AVERAGE(Q24:Q26)</f>
        <v>1.033463071537768</v>
      </c>
    </row>
    <row r="31" spans="1:18" x14ac:dyDescent="0.25">
      <c r="A31" t="s">
        <v>13</v>
      </c>
      <c r="C31">
        <v>0</v>
      </c>
      <c r="D31">
        <v>0.5</v>
      </c>
      <c r="E31">
        <v>1</v>
      </c>
      <c r="F31">
        <v>2</v>
      </c>
      <c r="G31">
        <v>3</v>
      </c>
      <c r="H31">
        <v>4</v>
      </c>
      <c r="I31">
        <v>24</v>
      </c>
      <c r="J31" t="s">
        <v>13</v>
      </c>
      <c r="L31">
        <v>0</v>
      </c>
      <c r="M31">
        <v>0.5</v>
      </c>
      <c r="N31">
        <v>1</v>
      </c>
      <c r="O31">
        <v>2</v>
      </c>
      <c r="P31">
        <v>3</v>
      </c>
      <c r="Q31">
        <v>4</v>
      </c>
      <c r="R31">
        <v>24</v>
      </c>
    </row>
    <row r="32" spans="1:18" x14ac:dyDescent="0.25">
      <c r="C32">
        <f>C11/25.663</f>
        <v>6.1430853758329108E-2</v>
      </c>
      <c r="D32">
        <f t="shared" ref="D32:H32" si="11">D11/25.663</f>
        <v>0.15084752367221291</v>
      </c>
      <c r="E32">
        <f t="shared" si="11"/>
        <v>0.19965319720999106</v>
      </c>
      <c r="F32">
        <f t="shared" si="11"/>
        <v>0.32288898414059153</v>
      </c>
      <c r="G32">
        <f t="shared" si="11"/>
        <v>0.3458753847952305</v>
      </c>
      <c r="H32">
        <f t="shared" si="11"/>
        <v>0.41792853524529483</v>
      </c>
      <c r="L32">
        <f>C32/471.37*1000</f>
        <v>0.1303240633861491</v>
      </c>
      <c r="M32">
        <f t="shared" ref="M32:R35" si="12">D32/471.37*1000</f>
        <v>0.32001935564888073</v>
      </c>
      <c r="N32">
        <f t="shared" si="12"/>
        <v>0.42355940600800024</v>
      </c>
      <c r="O32">
        <f t="shared" si="12"/>
        <v>0.68500113316628453</v>
      </c>
      <c r="P32">
        <f t="shared" si="12"/>
        <v>0.73376622355099075</v>
      </c>
      <c r="Q32">
        <f t="shared" si="12"/>
        <v>0.88662523123086923</v>
      </c>
    </row>
    <row r="33" spans="1:18" x14ac:dyDescent="0.25">
      <c r="C33">
        <f t="shared" ref="C33:I35" si="13">C12/25.663</f>
        <v>4.8377040875969293E-2</v>
      </c>
      <c r="D33">
        <f t="shared" si="13"/>
        <v>0.19516814090324594</v>
      </c>
      <c r="E33">
        <f t="shared" si="13"/>
        <v>0.30457467949966877</v>
      </c>
      <c r="F33">
        <f t="shared" si="13"/>
        <v>0.27944511553598567</v>
      </c>
      <c r="G33">
        <f t="shared" si="13"/>
        <v>0.43042122900674118</v>
      </c>
      <c r="H33">
        <f t="shared" si="13"/>
        <v>0.42767018665004092</v>
      </c>
      <c r="I33">
        <f t="shared" si="13"/>
        <v>0.34879008689553054</v>
      </c>
      <c r="L33">
        <f t="shared" ref="L33:L35" si="14">C33/471.37*1000</f>
        <v>0.10263071658351039</v>
      </c>
      <c r="M33">
        <f t="shared" si="12"/>
        <v>0.41404446804685474</v>
      </c>
      <c r="N33">
        <f t="shared" si="12"/>
        <v>0.64614778093571656</v>
      </c>
      <c r="O33">
        <f t="shared" si="12"/>
        <v>0.59283602167296534</v>
      </c>
      <c r="P33">
        <f t="shared" si="12"/>
        <v>0.91312817745452868</v>
      </c>
      <c r="Q33">
        <f t="shared" si="12"/>
        <v>0.90729190794925618</v>
      </c>
    </row>
    <row r="34" spans="1:18" x14ac:dyDescent="0.25">
      <c r="C34">
        <f t="shared" si="13"/>
        <v>4.3214355297510033E-2</v>
      </c>
      <c r="D34">
        <f t="shared" si="13"/>
        <v>0.21197365857460154</v>
      </c>
      <c r="E34">
        <f t="shared" si="13"/>
        <v>0.2551728168959202</v>
      </c>
      <c r="F34">
        <f t="shared" si="13"/>
        <v>0.33611425008767487</v>
      </c>
      <c r="G34">
        <f t="shared" si="13"/>
        <v>0.38814752756887344</v>
      </c>
      <c r="H34">
        <f t="shared" si="13"/>
        <v>0.37193079530842066</v>
      </c>
      <c r="I34">
        <f t="shared" si="13"/>
        <v>0.37338580836223356</v>
      </c>
      <c r="L34">
        <f t="shared" si="14"/>
        <v>9.1678204589833959E-2</v>
      </c>
      <c r="M34">
        <f t="shared" si="12"/>
        <v>0.44969696538727866</v>
      </c>
      <c r="N34">
        <f t="shared" si="12"/>
        <v>0.54134292996143196</v>
      </c>
      <c r="O34">
        <f t="shared" si="12"/>
        <v>0.71305821347916676</v>
      </c>
      <c r="P34">
        <f t="shared" si="12"/>
        <v>0.82344554716862217</v>
      </c>
      <c r="Q34">
        <f t="shared" si="12"/>
        <v>0.78904214376905757</v>
      </c>
      <c r="R34">
        <f t="shared" si="12"/>
        <v>0.79212891860371593</v>
      </c>
    </row>
    <row r="35" spans="1:18" x14ac:dyDescent="0.25">
      <c r="C35">
        <f t="shared" si="13"/>
        <v>5.1629583446985934E-2</v>
      </c>
      <c r="D35">
        <f t="shared" si="13"/>
        <v>0.2186922807154269</v>
      </c>
      <c r="E35">
        <f t="shared" si="13"/>
        <v>0.28068035693410748</v>
      </c>
      <c r="F35">
        <f t="shared" si="13"/>
        <v>0.35117873981997427</v>
      </c>
      <c r="G35">
        <f t="shared" si="13"/>
        <v>0.31957409500058453</v>
      </c>
      <c r="H35">
        <f t="shared" si="13"/>
        <v>0.31957292600241594</v>
      </c>
      <c r="I35">
        <f t="shared" si="13"/>
        <v>0.44411877021392665</v>
      </c>
      <c r="L35">
        <f t="shared" si="14"/>
        <v>0.10953090660624548</v>
      </c>
      <c r="M35">
        <f t="shared" si="12"/>
        <v>0.46395035898641596</v>
      </c>
      <c r="N35">
        <f t="shared" si="12"/>
        <v>0.59545655628085681</v>
      </c>
      <c r="O35">
        <f t="shared" si="12"/>
        <v>0.74501716235648063</v>
      </c>
      <c r="P35">
        <f t="shared" si="12"/>
        <v>0.67796867641255176</v>
      </c>
      <c r="Q35">
        <f t="shared" si="12"/>
        <v>0.67796619641134548</v>
      </c>
      <c r="R35">
        <f t="shared" si="12"/>
        <v>0.94218717825471843</v>
      </c>
    </row>
    <row r="37" spans="1:18" x14ac:dyDescent="0.25">
      <c r="B37" t="s">
        <v>25</v>
      </c>
      <c r="C37">
        <f>AVERAGE(C32:C34)</f>
        <v>5.1007416643936147E-2</v>
      </c>
      <c r="D37">
        <f t="shared" ref="D37:F37" si="15">AVERAGE(D32:D34)</f>
        <v>0.18599644105002011</v>
      </c>
      <c r="E37">
        <f t="shared" si="15"/>
        <v>0.25313356453519337</v>
      </c>
      <c r="F37">
        <f t="shared" si="15"/>
        <v>0.312816116588084</v>
      </c>
      <c r="G37">
        <f>AVERAGE(G32:G34)</f>
        <v>0.388148047123615</v>
      </c>
      <c r="H37">
        <f t="shared" ref="H37:I37" si="16">AVERAGE(H32:H34)</f>
        <v>0.40584317240125217</v>
      </c>
      <c r="I37">
        <f t="shared" si="16"/>
        <v>0.36108794762888208</v>
      </c>
      <c r="K37" t="s">
        <v>25</v>
      </c>
      <c r="L37">
        <f>AVERAGE(L32:L34)</f>
        <v>0.10821099485316449</v>
      </c>
      <c r="M37">
        <f t="shared" ref="M37:O37" si="17">AVERAGE(M32:M34)</f>
        <v>0.39458692969433806</v>
      </c>
      <c r="N37">
        <f t="shared" si="17"/>
        <v>0.53701670563504955</v>
      </c>
      <c r="O37">
        <f t="shared" si="17"/>
        <v>0.66363178943947221</v>
      </c>
      <c r="P37">
        <f>AVERAGE(P32:P34)</f>
        <v>0.82344664939138068</v>
      </c>
      <c r="Q37">
        <f t="shared" ref="Q37:R37" si="18">AVERAGE(Q32:Q34)</f>
        <v>0.86098642764972766</v>
      </c>
      <c r="R37">
        <f t="shared" si="18"/>
        <v>0.79212891860371593</v>
      </c>
    </row>
    <row r="42" spans="1:18" x14ac:dyDescent="0.25">
      <c r="A42" t="s">
        <v>0</v>
      </c>
      <c r="B42" t="s">
        <v>24</v>
      </c>
      <c r="C42">
        <v>0</v>
      </c>
      <c r="D42">
        <v>0.5</v>
      </c>
      <c r="E42">
        <v>1</v>
      </c>
      <c r="F42">
        <v>2</v>
      </c>
      <c r="G42">
        <v>3</v>
      </c>
      <c r="H42">
        <v>4</v>
      </c>
      <c r="I42">
        <v>24</v>
      </c>
    </row>
    <row r="43" spans="1:18" x14ac:dyDescent="0.25">
      <c r="B43" s="4" t="s">
        <v>27</v>
      </c>
      <c r="C43">
        <f>C24-$C$29</f>
        <v>-7.8205977477301958E-3</v>
      </c>
      <c r="D43">
        <f t="shared" ref="D43:H43" si="19">D24-$C$29</f>
        <v>0.13651560612555041</v>
      </c>
      <c r="E43">
        <f t="shared" si="19"/>
        <v>0.33811713361649065</v>
      </c>
      <c r="F43">
        <f t="shared" si="19"/>
        <v>0.44524334645209057</v>
      </c>
      <c r="G43">
        <f t="shared" si="19"/>
        <v>0.38754237618361059</v>
      </c>
      <c r="H43">
        <f t="shared" si="19"/>
        <v>0.40461364610528777</v>
      </c>
    </row>
    <row r="44" spans="1:18" x14ac:dyDescent="0.25">
      <c r="C44">
        <f t="shared" ref="C44:I46" si="20">C25-$C$29</f>
        <v>7.8205977477301958E-3</v>
      </c>
      <c r="D44">
        <f t="shared" si="20"/>
        <v>0.16770058060242374</v>
      </c>
      <c r="E44">
        <f t="shared" si="20"/>
        <v>0.26777072049253792</v>
      </c>
      <c r="F44">
        <f t="shared" si="20"/>
        <v>0.41165491174063823</v>
      </c>
      <c r="G44">
        <f t="shared" si="20"/>
        <v>0.4501539180921949</v>
      </c>
      <c r="H44">
        <f t="shared" si="20"/>
        <v>0.45446752133421658</v>
      </c>
      <c r="I44">
        <f t="shared" si="20"/>
        <v>0.41083271636207769</v>
      </c>
    </row>
    <row r="45" spans="1:18" x14ac:dyDescent="0.25">
      <c r="C45">
        <f t="shared" si="20"/>
        <v>0</v>
      </c>
      <c r="D45">
        <f t="shared" si="20"/>
        <v>0.21367026458325217</v>
      </c>
      <c r="E45">
        <f t="shared" si="20"/>
        <v>0.31584304251256673</v>
      </c>
      <c r="F45">
        <f t="shared" si="20"/>
        <v>0.3699992206678876</v>
      </c>
      <c r="G45">
        <f t="shared" si="20"/>
        <v>0.42697580173791061</v>
      </c>
      <c r="H45">
        <f t="shared" si="20"/>
        <v>0.44902349686318827</v>
      </c>
      <c r="I45">
        <f t="shared" si="20"/>
        <v>0.45064489732299423</v>
      </c>
    </row>
    <row r="46" spans="1:18" x14ac:dyDescent="0.25">
      <c r="C46">
        <f t="shared" si="20"/>
        <v>-2.3964462455675489E-3</v>
      </c>
      <c r="D46">
        <f t="shared" si="20"/>
        <v>0.22986010988582783</v>
      </c>
      <c r="E46">
        <f t="shared" si="20"/>
        <v>0.29795814986556518</v>
      </c>
      <c r="F46">
        <f t="shared" si="20"/>
        <v>0.36762654405174766</v>
      </c>
      <c r="G46">
        <f t="shared" si="20"/>
        <v>0.41548221174453492</v>
      </c>
      <c r="H46">
        <f t="shared" si="20"/>
        <v>0.44700736468846197</v>
      </c>
      <c r="I46">
        <f t="shared" si="20"/>
        <v>0.46223746249464209</v>
      </c>
    </row>
    <row r="48" spans="1:18" x14ac:dyDescent="0.25">
      <c r="B48" t="s">
        <v>25</v>
      </c>
      <c r="C48">
        <f>AVERAGE(C43:C45)</f>
        <v>0</v>
      </c>
      <c r="D48">
        <f t="shared" ref="D48:F48" si="21">AVERAGE(D43:D45)</f>
        <v>0.17262881710374209</v>
      </c>
      <c r="E48">
        <f t="shared" si="21"/>
        <v>0.30724363220719847</v>
      </c>
      <c r="F48">
        <f t="shared" si="21"/>
        <v>0.40896582628687211</v>
      </c>
      <c r="G48">
        <f>AVERAGE(G43:G45)</f>
        <v>0.42155736533790539</v>
      </c>
      <c r="H48">
        <f t="shared" ref="H48:I48" si="22">AVERAGE(H43:H45)</f>
        <v>0.43603488810089752</v>
      </c>
      <c r="I48">
        <f t="shared" si="22"/>
        <v>0.43073880684253596</v>
      </c>
    </row>
    <row r="50" spans="1:9" x14ac:dyDescent="0.25">
      <c r="A50" t="s">
        <v>13</v>
      </c>
      <c r="C50">
        <v>0</v>
      </c>
      <c r="D50">
        <v>0.5</v>
      </c>
      <c r="E50">
        <v>1</v>
      </c>
      <c r="F50">
        <v>2</v>
      </c>
      <c r="G50">
        <v>3</v>
      </c>
      <c r="H50">
        <v>4</v>
      </c>
      <c r="I50">
        <v>24</v>
      </c>
    </row>
    <row r="51" spans="1:9" x14ac:dyDescent="0.25">
      <c r="C51">
        <f>C32-$C$37</f>
        <v>1.0423437114392961E-2</v>
      </c>
      <c r="D51">
        <f t="shared" ref="D51:H51" si="23">D32-$C$37</f>
        <v>9.9840107028276753E-2</v>
      </c>
      <c r="E51">
        <f t="shared" si="23"/>
        <v>0.1486457805660549</v>
      </c>
      <c r="F51">
        <f t="shared" si="23"/>
        <v>0.27188156749665537</v>
      </c>
      <c r="G51">
        <f t="shared" si="23"/>
        <v>0.29486796815129435</v>
      </c>
      <c r="H51">
        <f t="shared" si="23"/>
        <v>0.36692111860135868</v>
      </c>
    </row>
    <row r="52" spans="1:9" x14ac:dyDescent="0.25">
      <c r="C52">
        <f t="shared" ref="C52:I54" si="24">C33-$C$37</f>
        <v>-2.6303757679668541E-3</v>
      </c>
      <c r="D52">
        <f t="shared" si="24"/>
        <v>0.14416072425930979</v>
      </c>
      <c r="E52">
        <f t="shared" si="24"/>
        <v>0.25356726285573261</v>
      </c>
      <c r="F52">
        <f t="shared" si="24"/>
        <v>0.22843769889204951</v>
      </c>
      <c r="G52">
        <f t="shared" si="24"/>
        <v>0.37941381236280503</v>
      </c>
      <c r="H52">
        <f t="shared" si="24"/>
        <v>0.37666277000610476</v>
      </c>
      <c r="I52">
        <f t="shared" si="24"/>
        <v>0.29778267025159438</v>
      </c>
    </row>
    <row r="53" spans="1:9" x14ac:dyDescent="0.25">
      <c r="C53">
        <f t="shared" si="24"/>
        <v>-7.7930613464261139E-3</v>
      </c>
      <c r="D53">
        <f t="shared" si="24"/>
        <v>0.16096624193066539</v>
      </c>
      <c r="E53">
        <f t="shared" si="24"/>
        <v>0.20416540025198404</v>
      </c>
      <c r="F53">
        <f t="shared" si="24"/>
        <v>0.28510683344373872</v>
      </c>
      <c r="G53">
        <f t="shared" si="24"/>
        <v>0.33714011092493729</v>
      </c>
      <c r="H53">
        <f t="shared" si="24"/>
        <v>0.3209233786644845</v>
      </c>
      <c r="I53">
        <f t="shared" si="24"/>
        <v>0.32237839171829741</v>
      </c>
    </row>
    <row r="54" spans="1:9" x14ac:dyDescent="0.25">
      <c r="C54">
        <f t="shared" si="24"/>
        <v>6.2216680304978678E-4</v>
      </c>
      <c r="D54">
        <f t="shared" si="24"/>
        <v>0.16768486407149075</v>
      </c>
      <c r="E54">
        <f t="shared" si="24"/>
        <v>0.22967294029017132</v>
      </c>
      <c r="F54">
        <f t="shared" si="24"/>
        <v>0.30017132317603812</v>
      </c>
      <c r="G54">
        <f t="shared" si="24"/>
        <v>0.26856667835664838</v>
      </c>
      <c r="H54">
        <f t="shared" si="24"/>
        <v>0.26856550935847978</v>
      </c>
      <c r="I54">
        <f t="shared" si="24"/>
        <v>0.3931113535699905</v>
      </c>
    </row>
    <row r="56" spans="1:9" x14ac:dyDescent="0.25">
      <c r="B56" t="s">
        <v>25</v>
      </c>
      <c r="C56">
        <f>AVERAGE(C51:C53)</f>
        <v>-2.3129646346357427E-18</v>
      </c>
      <c r="D56">
        <f t="shared" ref="D56:F56" si="25">AVERAGE(D51:D53)</f>
        <v>0.13498902440608399</v>
      </c>
      <c r="E56">
        <f t="shared" si="25"/>
        <v>0.20212614789125719</v>
      </c>
      <c r="F56">
        <f t="shared" si="25"/>
        <v>0.26180869994414785</v>
      </c>
      <c r="G56">
        <f>AVERAGE(G51:G53)</f>
        <v>0.3371406304796789</v>
      </c>
      <c r="H56">
        <f t="shared" ref="H56:I56" si="26">AVERAGE(H51:H53)</f>
        <v>0.35483575575731602</v>
      </c>
      <c r="I56">
        <f t="shared" si="26"/>
        <v>0.31008053098494592</v>
      </c>
    </row>
    <row r="58" spans="1:9" x14ac:dyDescent="0.25">
      <c r="B58" s="1"/>
      <c r="C58" s="7"/>
      <c r="D58" s="7"/>
      <c r="E58" s="8"/>
      <c r="F58" s="8"/>
      <c r="G58" s="8"/>
      <c r="H58" s="8"/>
      <c r="I58" s="8"/>
    </row>
    <row r="62" spans="1:9" ht="15.6" x14ac:dyDescent="0.25">
      <c r="B62" s="9" t="s">
        <v>29</v>
      </c>
      <c r="C62" s="10">
        <v>0</v>
      </c>
      <c r="D62" s="10">
        <v>0.5</v>
      </c>
      <c r="E62" s="10">
        <v>1</v>
      </c>
      <c r="F62" s="10">
        <v>2</v>
      </c>
      <c r="G62" s="10">
        <v>3</v>
      </c>
      <c r="H62" s="10">
        <v>4</v>
      </c>
      <c r="I62" s="10">
        <v>24</v>
      </c>
    </row>
    <row r="63" spans="1:9" ht="15.6" x14ac:dyDescent="0.25">
      <c r="B63" s="9" t="s">
        <v>30</v>
      </c>
      <c r="C63" s="10">
        <v>0</v>
      </c>
      <c r="D63" s="10">
        <v>0.38826192579505309</v>
      </c>
      <c r="E63" s="10">
        <v>0.54285556537102475</v>
      </c>
      <c r="F63" s="10">
        <v>0.74437941696113075</v>
      </c>
      <c r="G63" s="10">
        <v>0.82995803886925801</v>
      </c>
      <c r="H63" s="10">
        <v>0.91001545936395778</v>
      </c>
      <c r="I63" s="10">
        <v>0.97903047703180235</v>
      </c>
    </row>
    <row r="64" spans="1:9" ht="15.6" x14ac:dyDescent="0.25">
      <c r="B64" s="9" t="s">
        <v>31</v>
      </c>
      <c r="C64" s="10">
        <v>0</v>
      </c>
      <c r="D64" s="10">
        <v>0.66156139575971729</v>
      </c>
      <c r="E64" s="10">
        <v>0.88793065371024749</v>
      </c>
      <c r="F64" s="10">
        <v>1.1584695229681981</v>
      </c>
      <c r="G64" s="10">
        <v>1.235766342756184</v>
      </c>
      <c r="H64" s="10">
        <v>1.3296267667844524</v>
      </c>
      <c r="I64" s="10">
        <v>1.600165636042403</v>
      </c>
    </row>
    <row r="68" spans="1:9" ht="15.6" x14ac:dyDescent="0.25">
      <c r="A68" s="9" t="s">
        <v>0</v>
      </c>
      <c r="C68">
        <v>0</v>
      </c>
      <c r="D68">
        <v>0.15647</v>
      </c>
      <c r="E68">
        <v>0.34649999999999997</v>
      </c>
      <c r="F68">
        <v>0.45</v>
      </c>
      <c r="G68">
        <v>0.375</v>
      </c>
      <c r="H68">
        <v>0.39439999999999997</v>
      </c>
      <c r="I68">
        <v>0.43559999999999999</v>
      </c>
    </row>
    <row r="69" spans="1:9" x14ac:dyDescent="0.25">
      <c r="C69">
        <v>0</v>
      </c>
      <c r="D69">
        <v>0.16350000000000001</v>
      </c>
      <c r="E69">
        <v>0.3044</v>
      </c>
      <c r="F69">
        <v>0.40649999999999997</v>
      </c>
      <c r="G69">
        <v>0.45100000000000001</v>
      </c>
      <c r="H69">
        <v>0.46100000000000002</v>
      </c>
      <c r="I69">
        <v>0.4052</v>
      </c>
    </row>
    <row r="70" spans="1:9" x14ac:dyDescent="0.25">
      <c r="C70">
        <v>0</v>
      </c>
      <c r="D70">
        <v>0.20449999999999999</v>
      </c>
      <c r="E70">
        <v>0.28489999999999999</v>
      </c>
      <c r="F70">
        <v>0.38700000000000001</v>
      </c>
      <c r="G70">
        <v>0.45419999999999999</v>
      </c>
      <c r="H70">
        <v>0.439</v>
      </c>
      <c r="I70">
        <v>0.46250000000000002</v>
      </c>
    </row>
    <row r="71" spans="1:9" x14ac:dyDescent="0.25">
      <c r="C71">
        <v>0</v>
      </c>
      <c r="D71">
        <v>0.2364</v>
      </c>
      <c r="E71">
        <v>0.34499999999999997</v>
      </c>
      <c r="F71">
        <v>0.41</v>
      </c>
      <c r="G71">
        <v>0.42049999999999998</v>
      </c>
      <c r="H71">
        <v>0.45600000000000002</v>
      </c>
      <c r="I71">
        <v>0.4521</v>
      </c>
    </row>
    <row r="73" spans="1:9" x14ac:dyDescent="0.25">
      <c r="B73" t="s">
        <v>25</v>
      </c>
      <c r="C73">
        <f>AVERAGE(C68:C70)</f>
        <v>0</v>
      </c>
      <c r="D73">
        <f>AVERAGE(D68:D71)</f>
        <v>0.19021749999999998</v>
      </c>
      <c r="E73">
        <f t="shared" ref="E73:I73" si="27">AVERAGE(E68:E71)</f>
        <v>0.32019999999999998</v>
      </c>
      <c r="F73">
        <f t="shared" si="27"/>
        <v>0.41337499999999999</v>
      </c>
      <c r="G73">
        <f t="shared" si="27"/>
        <v>0.42517499999999997</v>
      </c>
      <c r="H73">
        <f t="shared" si="27"/>
        <v>0.43759999999999999</v>
      </c>
      <c r="I73">
        <f t="shared" si="27"/>
        <v>0.43885000000000002</v>
      </c>
    </row>
    <row r="74" spans="1:9" x14ac:dyDescent="0.25">
      <c r="D74">
        <v>0.18693664029926352</v>
      </c>
      <c r="E74">
        <v>0.30492226162179015</v>
      </c>
      <c r="F74">
        <v>0.39863100572809101</v>
      </c>
      <c r="G74">
        <v>0.42003857693956276</v>
      </c>
      <c r="H74">
        <v>0.43877800724778865</v>
      </c>
      <c r="I74">
        <v>0.44123835872657136</v>
      </c>
    </row>
    <row r="76" spans="1:9" ht="15.6" x14ac:dyDescent="0.25">
      <c r="A76" s="9" t="s">
        <v>32</v>
      </c>
      <c r="C76">
        <v>0</v>
      </c>
      <c r="D76">
        <v>0.25563999999999998</v>
      </c>
      <c r="E76">
        <v>0.41621000000000002</v>
      </c>
      <c r="F76">
        <v>0.53154000000000001</v>
      </c>
      <c r="G76">
        <v>0.5746</v>
      </c>
      <c r="H76">
        <v>0.57462000000000002</v>
      </c>
      <c r="I76">
        <v>0.58462999999999998</v>
      </c>
    </row>
    <row r="77" spans="1:9" x14ac:dyDescent="0.25">
      <c r="C77">
        <v>0</v>
      </c>
      <c r="D77">
        <v>0.23949999999999999</v>
      </c>
      <c r="E77">
        <v>0.40229999999999999</v>
      </c>
      <c r="F77">
        <v>0.52539999999999998</v>
      </c>
      <c r="G77">
        <v>0.54459999999999997</v>
      </c>
      <c r="H77">
        <v>0.57420000000000004</v>
      </c>
      <c r="I77">
        <v>0.58799999999999997</v>
      </c>
    </row>
    <row r="78" spans="1:9" x14ac:dyDescent="0.25">
      <c r="C78">
        <v>0</v>
      </c>
      <c r="D78">
        <v>0.20499999999999999</v>
      </c>
      <c r="E78">
        <v>0.33560000000000001</v>
      </c>
      <c r="F78">
        <v>0.4415</v>
      </c>
      <c r="G78">
        <v>0.48959999999999998</v>
      </c>
      <c r="H78">
        <v>0.51470000000000005</v>
      </c>
      <c r="I78">
        <v>0.48459999999999998</v>
      </c>
    </row>
    <row r="79" spans="1:9" x14ac:dyDescent="0.25">
      <c r="C79">
        <v>0</v>
      </c>
      <c r="D79">
        <v>0.20399999999999999</v>
      </c>
      <c r="E79">
        <v>0.33560000000000001</v>
      </c>
      <c r="F79">
        <v>0.46260000000000001</v>
      </c>
      <c r="G79">
        <v>0.46450000000000002</v>
      </c>
      <c r="H79">
        <v>0.4748</v>
      </c>
      <c r="I79">
        <v>0.52488999999999997</v>
      </c>
    </row>
    <row r="81" spans="2:9" x14ac:dyDescent="0.25">
      <c r="B81" t="s">
        <v>25</v>
      </c>
      <c r="C81">
        <f>AVERAGE(C76:C78)</f>
        <v>0</v>
      </c>
      <c r="D81">
        <f>AVERAGE(D76:D79)</f>
        <v>0.22603499999999999</v>
      </c>
      <c r="E81">
        <f t="shared" ref="E81:I81" si="28">AVERAGE(E76:E79)</f>
        <v>0.37242750000000002</v>
      </c>
      <c r="F81">
        <f t="shared" si="28"/>
        <v>0.49026000000000003</v>
      </c>
      <c r="G81">
        <f t="shared" si="28"/>
        <v>0.51832500000000004</v>
      </c>
      <c r="H81">
        <f t="shared" si="28"/>
        <v>0.53458000000000006</v>
      </c>
      <c r="I81">
        <f t="shared" si="28"/>
        <v>0.54552999999999996</v>
      </c>
    </row>
    <row r="83" spans="2:9" x14ac:dyDescent="0.25">
      <c r="B83" s="1"/>
      <c r="C83" s="7"/>
      <c r="D83" s="7"/>
      <c r="E83" s="7"/>
      <c r="F83" s="7"/>
      <c r="G83" s="7"/>
      <c r="H83" s="7"/>
      <c r="I83" s="7"/>
    </row>
    <row r="84" spans="2:9" x14ac:dyDescent="0.25">
      <c r="B84" s="1"/>
      <c r="C84" s="7"/>
      <c r="D84" s="7"/>
      <c r="E84" s="7"/>
      <c r="F84" s="8"/>
      <c r="G84" s="8"/>
      <c r="H84" s="8"/>
      <c r="I84" s="8"/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049" r:id="rId3">
          <objectPr defaultSize="0" autoPict="0" r:id="rId4">
            <anchor moveWithCells="1">
              <from>
                <xdr:col>10</xdr:col>
                <xdr:colOff>327660</xdr:colOff>
                <xdr:row>77</xdr:row>
                <xdr:rowOff>7620</xdr:rowOff>
              </from>
              <to>
                <xdr:col>17</xdr:col>
                <xdr:colOff>594360</xdr:colOff>
                <xdr:row>89</xdr:row>
                <xdr:rowOff>76200</xdr:rowOff>
              </to>
            </anchor>
          </objectPr>
        </oleObject>
      </mc:Choice>
      <mc:Fallback>
        <oleObject progId="Prism5.Document" shapeId="2049" r:id="rId3"/>
      </mc:Fallback>
    </mc:AlternateContent>
    <mc:AlternateContent xmlns:mc="http://schemas.openxmlformats.org/markup-compatibility/2006">
      <mc:Choice Requires="x14">
        <oleObject progId="Prism5.Document" shapeId="2050" r:id="rId5">
          <objectPr defaultSize="0" autoPict="0" r:id="rId6">
            <anchor moveWithCells="1">
              <from>
                <xdr:col>10</xdr:col>
                <xdr:colOff>609600</xdr:colOff>
                <xdr:row>46</xdr:row>
                <xdr:rowOff>30480</xdr:rowOff>
              </from>
              <to>
                <xdr:col>18</xdr:col>
                <xdr:colOff>182880</xdr:colOff>
                <xdr:row>58</xdr:row>
                <xdr:rowOff>106680</xdr:rowOff>
              </to>
            </anchor>
          </objectPr>
        </oleObject>
      </mc:Choice>
      <mc:Fallback>
        <oleObject progId="Prism5.Document" shapeId="2050" r:id="rId5"/>
      </mc:Fallback>
    </mc:AlternateContent>
    <mc:AlternateContent xmlns:mc="http://schemas.openxmlformats.org/markup-compatibility/2006">
      <mc:Choice Requires="x14">
        <oleObject progId="Prism5.Document" shapeId="2051" r:id="rId7">
          <objectPr defaultSize="0" autoPict="0" r:id="rId8">
            <anchor moveWithCells="1">
              <from>
                <xdr:col>10</xdr:col>
                <xdr:colOff>297180</xdr:colOff>
                <xdr:row>63</xdr:row>
                <xdr:rowOff>7620</xdr:rowOff>
              </from>
              <to>
                <xdr:col>17</xdr:col>
                <xdr:colOff>556260</xdr:colOff>
                <xdr:row>75</xdr:row>
                <xdr:rowOff>99060</xdr:rowOff>
              </to>
            </anchor>
          </objectPr>
        </oleObject>
      </mc:Choice>
      <mc:Fallback>
        <oleObject progId="Prism5.Document" shapeId="2051" r:id="rId7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58BFD-7465-4CE3-B83C-CC7CEBE81DEF}">
  <dimension ref="A1:E12"/>
  <sheetViews>
    <sheetView workbookViewId="0">
      <selection activeCell="D17" sqref="D17"/>
    </sheetView>
  </sheetViews>
  <sheetFormatPr defaultRowHeight="14.4" x14ac:dyDescent="0.25"/>
  <cols>
    <col min="1" max="1" width="16.88671875" style="4" customWidth="1"/>
    <col min="2" max="16384" width="8.88671875" style="4"/>
  </cols>
  <sheetData>
    <row r="1" spans="1:5" ht="29.4" thickBot="1" x14ac:dyDescent="0.3">
      <c r="A1" s="11"/>
      <c r="B1" s="12" t="s">
        <v>30</v>
      </c>
      <c r="C1" s="12" t="s">
        <v>33</v>
      </c>
      <c r="D1" s="12" t="s">
        <v>34</v>
      </c>
      <c r="E1" s="12" t="s">
        <v>34</v>
      </c>
    </row>
    <row r="2" spans="1:5" ht="15" thickBot="1" x14ac:dyDescent="0.3">
      <c r="A2" s="13" t="s">
        <v>35</v>
      </c>
      <c r="B2" s="14">
        <v>1</v>
      </c>
      <c r="C2" s="14">
        <v>1.5</v>
      </c>
      <c r="D2" s="14">
        <v>0.1</v>
      </c>
      <c r="E2" s="14">
        <v>0.23</v>
      </c>
    </row>
    <row r="3" spans="1:5" ht="15" thickBot="1" x14ac:dyDescent="0.3">
      <c r="A3" s="13" t="s">
        <v>36</v>
      </c>
      <c r="B3" s="14">
        <v>5.2</v>
      </c>
      <c r="C3" s="14">
        <v>7.6</v>
      </c>
      <c r="D3" s="14">
        <v>0.5</v>
      </c>
      <c r="E3" s="14">
        <v>0.67</v>
      </c>
    </row>
    <row r="4" spans="1:5" ht="15" thickBot="1" x14ac:dyDescent="0.3">
      <c r="A4" s="13" t="s">
        <v>37</v>
      </c>
      <c r="B4" s="14">
        <v>0.8</v>
      </c>
      <c r="C4" s="14">
        <v>0.9</v>
      </c>
      <c r="D4" s="14">
        <v>0.2</v>
      </c>
      <c r="E4" s="14">
        <v>0.2</v>
      </c>
    </row>
    <row r="5" spans="1:5" ht="15" thickBot="1" x14ac:dyDescent="0.3">
      <c r="A5" s="13" t="s">
        <v>38</v>
      </c>
      <c r="B5" s="14">
        <v>0.8</v>
      </c>
      <c r="C5" s="14">
        <v>3.45</v>
      </c>
      <c r="D5" s="14">
        <v>0.3</v>
      </c>
      <c r="E5" s="14">
        <v>0.35</v>
      </c>
    </row>
    <row r="6" spans="1:5" ht="15" thickBot="1" x14ac:dyDescent="0.3">
      <c r="A6" s="13" t="s">
        <v>39</v>
      </c>
      <c r="B6" s="14">
        <v>0.78</v>
      </c>
      <c r="C6" s="14">
        <v>3.78</v>
      </c>
      <c r="D6" s="14">
        <v>0.15</v>
      </c>
      <c r="E6" s="14">
        <v>0.15</v>
      </c>
    </row>
    <row r="7" spans="1:5" ht="15" thickBot="1" x14ac:dyDescent="0.3">
      <c r="A7" s="13" t="s">
        <v>40</v>
      </c>
      <c r="B7" s="14">
        <v>0.4</v>
      </c>
      <c r="C7" s="14">
        <v>0.45</v>
      </c>
      <c r="D7" s="14">
        <v>7.0000000000000007E-2</v>
      </c>
      <c r="E7" s="14">
        <v>0.12</v>
      </c>
    </row>
    <row r="8" spans="1:5" ht="15" thickBot="1" x14ac:dyDescent="0.3">
      <c r="A8" s="13" t="s">
        <v>41</v>
      </c>
      <c r="B8" s="14">
        <v>0.2</v>
      </c>
      <c r="C8" s="14">
        <v>0.23</v>
      </c>
      <c r="D8" s="14">
        <v>0.05</v>
      </c>
      <c r="E8" s="14">
        <v>0.1</v>
      </c>
    </row>
    <row r="9" spans="1:5" ht="15" thickBot="1" x14ac:dyDescent="0.3">
      <c r="A9" s="13" t="s">
        <v>42</v>
      </c>
      <c r="B9" s="14">
        <v>0.2</v>
      </c>
      <c r="C9" s="14">
        <v>0.21</v>
      </c>
      <c r="D9" s="14">
        <v>0.05</v>
      </c>
      <c r="E9" s="14">
        <v>0.02</v>
      </c>
    </row>
    <row r="10" spans="1:5" ht="15" thickBot="1" x14ac:dyDescent="0.3">
      <c r="A10" s="13" t="s">
        <v>43</v>
      </c>
      <c r="B10" s="14">
        <v>0.42</v>
      </c>
      <c r="C10" s="14">
        <v>0.49</v>
      </c>
      <c r="D10" s="14">
        <v>0.1</v>
      </c>
      <c r="E10" s="14">
        <v>0.05</v>
      </c>
    </row>
    <row r="11" spans="1:5" ht="15" thickBot="1" x14ac:dyDescent="0.3">
      <c r="A11" s="13" t="s">
        <v>44</v>
      </c>
      <c r="B11" s="14">
        <v>4</v>
      </c>
      <c r="C11" s="14">
        <v>4.5</v>
      </c>
      <c r="D11" s="14">
        <v>0.95</v>
      </c>
      <c r="E11" s="14">
        <v>1.3</v>
      </c>
    </row>
    <row r="12" spans="1:5" ht="15" thickBot="1" x14ac:dyDescent="0.3">
      <c r="A12" s="13" t="s">
        <v>45</v>
      </c>
      <c r="B12" s="14">
        <v>3.5</v>
      </c>
      <c r="C12" s="14">
        <v>4.9000000000000004</v>
      </c>
      <c r="D12" s="14">
        <v>1.2</v>
      </c>
      <c r="E12" s="14">
        <v>0.68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A600E-479B-4BE1-B411-3EC88F83BA06}">
  <dimension ref="B1:G9"/>
  <sheetViews>
    <sheetView workbookViewId="0">
      <selection activeCell="G16" sqref="G16"/>
    </sheetView>
  </sheetViews>
  <sheetFormatPr defaultRowHeight="14.4" x14ac:dyDescent="0.25"/>
  <sheetData>
    <row r="1" spans="2:7" x14ac:dyDescent="0.25">
      <c r="C1" t="s">
        <v>0</v>
      </c>
      <c r="D1" t="s">
        <v>46</v>
      </c>
    </row>
    <row r="2" spans="2:7" x14ac:dyDescent="0.25">
      <c r="B2" t="s">
        <v>47</v>
      </c>
      <c r="C2">
        <v>26.2</v>
      </c>
      <c r="D2">
        <v>25.8</v>
      </c>
      <c r="F2">
        <f t="shared" ref="F2:G5" si="0">10^(-C2+C6)/100</f>
        <v>6.3095734448019485</v>
      </c>
      <c r="G2">
        <f t="shared" si="0"/>
        <v>5.0118723362727184</v>
      </c>
    </row>
    <row r="3" spans="2:7" x14ac:dyDescent="0.25">
      <c r="C3">
        <v>26.8</v>
      </c>
      <c r="D3">
        <v>26.3</v>
      </c>
      <c r="F3">
        <f t="shared" si="0"/>
        <v>3.9810717055349549</v>
      </c>
      <c r="G3">
        <f t="shared" si="0"/>
        <v>3.1622776601683826</v>
      </c>
    </row>
    <row r="4" spans="2:7" x14ac:dyDescent="0.25">
      <c r="C4">
        <v>27.1</v>
      </c>
      <c r="D4">
        <v>26.2</v>
      </c>
      <c r="F4">
        <f t="shared" si="0"/>
        <v>3.1622776601683826</v>
      </c>
      <c r="G4">
        <f t="shared" si="0"/>
        <v>5.0118723362727184</v>
      </c>
    </row>
    <row r="5" spans="2:7" x14ac:dyDescent="0.25">
      <c r="C5">
        <v>26.5</v>
      </c>
      <c r="D5">
        <v>26.8</v>
      </c>
      <c r="F5">
        <f t="shared" si="0"/>
        <v>3.9810717055349869</v>
      </c>
      <c r="G5">
        <f t="shared" si="0"/>
        <v>3.9810717055349549</v>
      </c>
    </row>
    <row r="6" spans="2:7" x14ac:dyDescent="0.25">
      <c r="B6" t="s">
        <v>48</v>
      </c>
      <c r="C6">
        <v>29</v>
      </c>
      <c r="D6">
        <v>28.5</v>
      </c>
      <c r="F6">
        <f>AVERAGE(F2:F5)</f>
        <v>4.358498629010068</v>
      </c>
      <c r="G6">
        <f>AVERAGE(G2:G5)</f>
        <v>4.2917735095621943</v>
      </c>
    </row>
    <row r="7" spans="2:7" x14ac:dyDescent="0.25">
      <c r="C7">
        <v>29.4</v>
      </c>
      <c r="D7">
        <v>28.8</v>
      </c>
    </row>
    <row r="8" spans="2:7" x14ac:dyDescent="0.25">
      <c r="C8">
        <v>29.6</v>
      </c>
      <c r="D8">
        <v>28.9</v>
      </c>
    </row>
    <row r="9" spans="2:7" x14ac:dyDescent="0.25">
      <c r="C9">
        <v>29.1</v>
      </c>
      <c r="D9">
        <v>29.4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5121" r:id="rId3">
          <object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13</xdr:col>
                <xdr:colOff>411480</xdr:colOff>
                <xdr:row>21</xdr:row>
                <xdr:rowOff>30480</xdr:rowOff>
              </to>
            </anchor>
          </objectPr>
        </oleObject>
      </mc:Choice>
      <mc:Fallback>
        <oleObject progId="Prism5.Document" shapeId="5121" r:id="rId3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645EF-A137-443E-862E-996F75CF9C8F}">
  <sheetPr codeName="Sheet1"/>
  <dimension ref="A1:X28"/>
  <sheetViews>
    <sheetView zoomScale="115" zoomScaleNormal="115" workbookViewId="0">
      <selection activeCell="L3" sqref="L3"/>
    </sheetView>
  </sheetViews>
  <sheetFormatPr defaultRowHeight="14.4" x14ac:dyDescent="0.25"/>
  <cols>
    <col min="7" max="10" width="10.88671875" bestFit="1" customWidth="1"/>
    <col min="12" max="12" width="14.21875" customWidth="1"/>
  </cols>
  <sheetData>
    <row r="1" spans="1:24" x14ac:dyDescent="0.25">
      <c r="A1" t="s">
        <v>49</v>
      </c>
      <c r="B1">
        <v>1</v>
      </c>
      <c r="C1">
        <v>2</v>
      </c>
      <c r="D1">
        <v>3</v>
      </c>
      <c r="E1">
        <v>4</v>
      </c>
    </row>
    <row r="2" spans="1:24" x14ac:dyDescent="0.25">
      <c r="A2" t="s">
        <v>50</v>
      </c>
      <c r="B2">
        <v>16.482520000000001</v>
      </c>
      <c r="C2">
        <v>21.846139999999998</v>
      </c>
      <c r="D2">
        <v>45.801699999999997</v>
      </c>
      <c r="E2">
        <v>27.569269999999999</v>
      </c>
      <c r="M2">
        <v>1</v>
      </c>
      <c r="N2">
        <v>2</v>
      </c>
      <c r="O2">
        <v>3</v>
      </c>
      <c r="P2">
        <v>4</v>
      </c>
      <c r="R2">
        <v>1</v>
      </c>
      <c r="S2">
        <v>2</v>
      </c>
      <c r="T2">
        <v>3</v>
      </c>
      <c r="U2">
        <v>4</v>
      </c>
      <c r="W2" s="15"/>
      <c r="X2" s="2"/>
    </row>
    <row r="3" spans="1:24" x14ac:dyDescent="0.25">
      <c r="B3">
        <v>20.66619</v>
      </c>
      <c r="C3">
        <v>19.832049999999999</v>
      </c>
      <c r="D3">
        <v>43.376669999999997</v>
      </c>
      <c r="E3">
        <v>30.923200000000001</v>
      </c>
      <c r="L3" t="s">
        <v>53</v>
      </c>
      <c r="M3">
        <f>(B2-B6)/H$28</f>
        <v>14.514204703272895</v>
      </c>
      <c r="N3">
        <f t="shared" ref="N3:P5" si="0">(C2-C6)/I$28</f>
        <v>18.782048640360149</v>
      </c>
      <c r="O3">
        <f t="shared" si="0"/>
        <v>41.865222179963169</v>
      </c>
      <c r="P3">
        <f t="shared" si="0"/>
        <v>22.838502628088463</v>
      </c>
      <c r="R3" s="16">
        <f t="shared" ref="R3:U5" si="1">M3/$M$6</f>
        <v>0.83552022032317141</v>
      </c>
      <c r="S3" s="16">
        <f t="shared" si="1"/>
        <v>1.0812016048371962</v>
      </c>
      <c r="T3" s="16">
        <f t="shared" si="1"/>
        <v>2.4100004357657761</v>
      </c>
      <c r="U3" s="16">
        <f t="shared" si="1"/>
        <v>1.3147141808857692</v>
      </c>
      <c r="W3" s="15"/>
      <c r="X3" s="2"/>
    </row>
    <row r="4" spans="1:24" x14ac:dyDescent="0.25">
      <c r="B4">
        <v>21.793569999999999</v>
      </c>
      <c r="C4">
        <v>20.92661</v>
      </c>
      <c r="D4">
        <v>39.66104</v>
      </c>
      <c r="E4">
        <v>34.634540000000001</v>
      </c>
      <c r="M4">
        <f t="shared" ref="M4:M5" si="2">(B3-B7)/H$28</f>
        <v>18.159458778604588</v>
      </c>
      <c r="N4">
        <f t="shared" si="0"/>
        <v>15.969610768303214</v>
      </c>
      <c r="O4">
        <f t="shared" si="0"/>
        <v>39.586683443922418</v>
      </c>
      <c r="P4">
        <f t="shared" si="0"/>
        <v>26.627627651730943</v>
      </c>
      <c r="R4" s="16">
        <f t="shared" si="1"/>
        <v>1.0453617893530118</v>
      </c>
      <c r="S4" s="16">
        <f t="shared" si="1"/>
        <v>0.91930167586786304</v>
      </c>
      <c r="T4" s="16">
        <f t="shared" si="1"/>
        <v>2.278834779384868</v>
      </c>
      <c r="U4" s="16">
        <f t="shared" si="1"/>
        <v>1.5328377804428233</v>
      </c>
      <c r="W4" s="15"/>
      <c r="X4" s="2"/>
    </row>
    <row r="5" spans="1:24" x14ac:dyDescent="0.25">
      <c r="M5">
        <f t="shared" si="2"/>
        <v>19.440711551412324</v>
      </c>
      <c r="N5">
        <f t="shared" si="0"/>
        <v>17.574933521763583</v>
      </c>
      <c r="O5">
        <f t="shared" si="0"/>
        <v>35.530082183548714</v>
      </c>
      <c r="P5">
        <f t="shared" si="0"/>
        <v>30.061734537286835</v>
      </c>
      <c r="R5" s="16">
        <f t="shared" si="1"/>
        <v>1.1191179903238166</v>
      </c>
      <c r="S5" s="16">
        <f t="shared" si="1"/>
        <v>1.0117131891462003</v>
      </c>
      <c r="T5" s="16">
        <f t="shared" si="1"/>
        <v>2.0453137254847253</v>
      </c>
      <c r="U5" s="16">
        <f t="shared" si="1"/>
        <v>1.7305245156303166</v>
      </c>
      <c r="W5" s="15"/>
      <c r="X5" s="2"/>
    </row>
    <row r="6" spans="1:24" x14ac:dyDescent="0.25">
      <c r="A6" t="s">
        <v>51</v>
      </c>
      <c r="B6">
        <v>2.4987300000000001</v>
      </c>
      <c r="C6">
        <v>2.6163699999999999</v>
      </c>
      <c r="D6">
        <v>4.4849100000000002</v>
      </c>
      <c r="E6">
        <v>4.1413799999999998</v>
      </c>
      <c r="M6">
        <f>AVERAGE(M3:M5)</f>
        <v>17.371458344429936</v>
      </c>
      <c r="R6" s="16"/>
      <c r="S6" s="16"/>
      <c r="T6" s="16"/>
      <c r="U6" s="16"/>
      <c r="W6" s="15"/>
      <c r="X6" s="2"/>
    </row>
    <row r="7" spans="1:24" x14ac:dyDescent="0.25">
      <c r="B7">
        <v>3.1703600000000001</v>
      </c>
      <c r="C7">
        <v>3.48176</v>
      </c>
      <c r="D7">
        <v>4.3085699999999996</v>
      </c>
      <c r="E7">
        <v>3.6084000000000001</v>
      </c>
      <c r="R7" s="16"/>
      <c r="S7" s="16"/>
      <c r="T7" s="16"/>
      <c r="U7" s="16"/>
      <c r="W7" s="15"/>
      <c r="X7" s="2"/>
    </row>
    <row r="8" spans="1:24" x14ac:dyDescent="0.25">
      <c r="B8">
        <v>3.06331</v>
      </c>
      <c r="C8">
        <v>2.9327299999999998</v>
      </c>
      <c r="D8">
        <v>4.5964</v>
      </c>
      <c r="E8">
        <v>3.7970100000000002</v>
      </c>
      <c r="R8" s="16"/>
      <c r="S8" s="16"/>
      <c r="T8" s="16"/>
      <c r="U8" s="16"/>
      <c r="W8" s="15"/>
      <c r="X8" s="2"/>
    </row>
    <row r="9" spans="1:24" x14ac:dyDescent="0.25">
      <c r="L9" t="s">
        <v>54</v>
      </c>
      <c r="M9">
        <f>(B12-B16)/H$28</f>
        <v>16.491991998715228</v>
      </c>
      <c r="N9">
        <f t="shared" ref="N9:P11" si="3">(C12-C16)/I$28</f>
        <v>20.859858377792467</v>
      </c>
      <c r="O9">
        <f t="shared" si="3"/>
        <v>41.666215199117254</v>
      </c>
      <c r="P9">
        <f t="shared" si="3"/>
        <v>27.981917832837546</v>
      </c>
      <c r="R9" s="16">
        <f t="shared" ref="R9:U11" si="4">M9/$M$12</f>
        <v>0.95540639130295368</v>
      </c>
      <c r="S9" s="16">
        <f t="shared" si="4"/>
        <v>1.2084435899174557</v>
      </c>
      <c r="T9" s="16">
        <f t="shared" si="4"/>
        <v>2.4137877526099976</v>
      </c>
      <c r="U9" s="16">
        <f t="shared" si="4"/>
        <v>1.6210354177039223</v>
      </c>
      <c r="W9" s="15"/>
      <c r="X9" s="2"/>
    </row>
    <row r="10" spans="1:24" x14ac:dyDescent="0.25">
      <c r="G10" s="17"/>
      <c r="H10" s="17"/>
      <c r="I10" s="17"/>
      <c r="J10" s="17"/>
      <c r="M10">
        <f t="shared" ref="M10:M11" si="5">(B13-B17)/H$28</f>
        <v>18.412931830658877</v>
      </c>
      <c r="N10">
        <f t="shared" si="3"/>
        <v>16.224700020197695</v>
      </c>
      <c r="O10">
        <f t="shared" si="3"/>
        <v>50.555443617780398</v>
      </c>
      <c r="P10">
        <f t="shared" si="3"/>
        <v>37.926471295596244</v>
      </c>
      <c r="R10" s="16">
        <f t="shared" si="4"/>
        <v>1.0666893820350833</v>
      </c>
      <c r="S10" s="16">
        <f t="shared" si="4"/>
        <v>0.93992175702471981</v>
      </c>
      <c r="T10" s="16">
        <f t="shared" si="4"/>
        <v>2.9287543888783287</v>
      </c>
      <c r="U10" s="16">
        <f t="shared" si="4"/>
        <v>2.1971386523958709</v>
      </c>
      <c r="W10" s="15"/>
      <c r="X10" s="2"/>
    </row>
    <row r="11" spans="1:24" x14ac:dyDescent="0.25">
      <c r="A11" t="s">
        <v>55</v>
      </c>
      <c r="B11">
        <v>1</v>
      </c>
      <c r="C11">
        <v>2</v>
      </c>
      <c r="D11">
        <v>3</v>
      </c>
      <c r="E11">
        <v>4</v>
      </c>
      <c r="G11" s="17"/>
      <c r="H11" s="17"/>
      <c r="I11" s="17"/>
      <c r="J11" s="17"/>
      <c r="M11">
        <f t="shared" si="5"/>
        <v>16.880344143003477</v>
      </c>
      <c r="N11">
        <f t="shared" si="3"/>
        <v>17.271467463014055</v>
      </c>
      <c r="O11">
        <f t="shared" si="3"/>
        <v>45.509633777718179</v>
      </c>
      <c r="P11">
        <f t="shared" si="3"/>
        <v>33.613475666136999</v>
      </c>
      <c r="R11" s="16">
        <f t="shared" si="4"/>
        <v>0.97790422666196331</v>
      </c>
      <c r="S11" s="16">
        <f t="shared" si="4"/>
        <v>1.0005626004808961</v>
      </c>
      <c r="T11" s="16">
        <f t="shared" si="4"/>
        <v>2.6364428857639486</v>
      </c>
      <c r="U11" s="16">
        <f t="shared" si="4"/>
        <v>1.947280200465499</v>
      </c>
      <c r="W11" s="15"/>
      <c r="X11" s="2"/>
    </row>
    <row r="12" spans="1:24" x14ac:dyDescent="0.25">
      <c r="A12" t="s">
        <v>50</v>
      </c>
      <c r="B12">
        <v>17.820630000000001</v>
      </c>
      <c r="C12">
        <v>23.336970000000001</v>
      </c>
      <c r="D12">
        <v>43.600140000000003</v>
      </c>
      <c r="E12">
        <v>30.90972</v>
      </c>
      <c r="G12" s="17"/>
      <c r="H12" s="17"/>
      <c r="I12" s="17"/>
      <c r="J12" s="17"/>
      <c r="M12">
        <f>AVERAGE(M9:M11)</f>
        <v>17.261755990792526</v>
      </c>
      <c r="W12" s="15"/>
      <c r="X12" s="2"/>
    </row>
    <row r="13" spans="1:24" x14ac:dyDescent="0.25">
      <c r="B13">
        <v>19.913900000000002</v>
      </c>
      <c r="C13">
        <v>18.812360000000002</v>
      </c>
      <c r="D13">
        <v>52.283529999999999</v>
      </c>
      <c r="E13">
        <v>41.04674</v>
      </c>
      <c r="G13" s="17"/>
      <c r="H13" s="17"/>
      <c r="I13" s="17"/>
      <c r="J13" s="17"/>
      <c r="W13" s="15"/>
      <c r="X13" s="2"/>
    </row>
    <row r="14" spans="1:24" x14ac:dyDescent="0.25">
      <c r="B14">
        <v>18.160209999999999</v>
      </c>
      <c r="C14">
        <v>19.81568</v>
      </c>
      <c r="D14">
        <v>47.606940000000002</v>
      </c>
      <c r="E14">
        <v>36.400129999999997</v>
      </c>
      <c r="G14" s="17"/>
      <c r="H14" s="17"/>
      <c r="I14" s="17"/>
      <c r="J14" s="17"/>
      <c r="V14" s="15"/>
      <c r="W14" s="2"/>
    </row>
    <row r="15" spans="1:24" x14ac:dyDescent="0.25">
      <c r="G15" s="17"/>
      <c r="H15" s="17"/>
      <c r="I15" s="17"/>
      <c r="J15" s="17"/>
    </row>
    <row r="16" spans="1:24" x14ac:dyDescent="0.25">
      <c r="A16" t="s">
        <v>51</v>
      </c>
      <c r="B16">
        <v>1.93133</v>
      </c>
      <c r="C16">
        <v>1.97986</v>
      </c>
      <c r="D16">
        <v>2.4797500000000001</v>
      </c>
      <c r="E16">
        <v>2.2056800000000001</v>
      </c>
    </row>
    <row r="17" spans="1:11" x14ac:dyDescent="0.25">
      <c r="B17">
        <v>2.1738599999999999</v>
      </c>
      <c r="C17">
        <v>2.2008999999999999</v>
      </c>
      <c r="D17">
        <v>2.3903599999999998</v>
      </c>
      <c r="E17">
        <v>2.1415099999999998</v>
      </c>
    </row>
    <row r="18" spans="1:11" x14ac:dyDescent="0.25">
      <c r="B18">
        <v>1.8967499999999999</v>
      </c>
      <c r="C18">
        <v>2.1324999999999998</v>
      </c>
      <c r="D18">
        <v>2.6934800000000001</v>
      </c>
      <c r="E18">
        <v>1.9192</v>
      </c>
    </row>
    <row r="21" spans="1:11" x14ac:dyDescent="0.25">
      <c r="A21" t="s">
        <v>52</v>
      </c>
      <c r="B21">
        <v>1</v>
      </c>
      <c r="C21">
        <v>2</v>
      </c>
      <c r="D21">
        <v>3</v>
      </c>
      <c r="E21">
        <v>4</v>
      </c>
      <c r="G21" t="s">
        <v>52</v>
      </c>
      <c r="H21">
        <v>1</v>
      </c>
      <c r="I21">
        <v>2</v>
      </c>
      <c r="J21">
        <v>3</v>
      </c>
      <c r="K21">
        <v>4</v>
      </c>
    </row>
    <row r="22" spans="1:11" x14ac:dyDescent="0.25">
      <c r="A22" t="s">
        <v>50</v>
      </c>
      <c r="B22">
        <v>45.289250000000003</v>
      </c>
      <c r="C22">
        <v>47.986040000000003</v>
      </c>
      <c r="D22">
        <v>46.173940000000002</v>
      </c>
      <c r="E22">
        <v>49.338990000000003</v>
      </c>
      <c r="H22">
        <f>B22-B26</f>
        <v>40.898780000000002</v>
      </c>
      <c r="I22">
        <f t="shared" ref="I22:K22" si="6">C22-C26</f>
        <v>43.586590000000001</v>
      </c>
      <c r="J22">
        <f t="shared" si="6"/>
        <v>41.434130000000003</v>
      </c>
      <c r="K22">
        <f t="shared" si="6"/>
        <v>44.940940000000005</v>
      </c>
    </row>
    <row r="23" spans="1:11" x14ac:dyDescent="0.25">
      <c r="B23">
        <v>44.411960000000001</v>
      </c>
      <c r="C23">
        <v>45.21687</v>
      </c>
      <c r="D23">
        <v>44.684579999999997</v>
      </c>
      <c r="E23">
        <v>45.399450000000002</v>
      </c>
      <c r="H23">
        <f>B23-B27</f>
        <v>39.779160000000005</v>
      </c>
      <c r="I23">
        <f t="shared" ref="I23:K23" si="7">C23-C27</f>
        <v>40.314810000000001</v>
      </c>
      <c r="J23">
        <f t="shared" si="7"/>
        <v>39.944779999999994</v>
      </c>
      <c r="K23">
        <f t="shared" si="7"/>
        <v>41.276310000000002</v>
      </c>
    </row>
    <row r="24" spans="1:11" x14ac:dyDescent="0.25">
      <c r="B24">
        <v>42.718609999999998</v>
      </c>
      <c r="C24">
        <v>46.749099999999999</v>
      </c>
      <c r="D24">
        <v>45.288499999999999</v>
      </c>
      <c r="E24">
        <v>44.711120000000001</v>
      </c>
      <c r="H24">
        <f>B24-B28</f>
        <v>38.121200000000002</v>
      </c>
      <c r="I24">
        <f t="shared" ref="I24:K24" si="8">C24-C28</f>
        <v>42.34319</v>
      </c>
      <c r="J24">
        <f t="shared" si="8"/>
        <v>40.311070000000001</v>
      </c>
      <c r="K24">
        <f t="shared" si="8"/>
        <v>40.270130000000002</v>
      </c>
    </row>
    <row r="25" spans="1:11" x14ac:dyDescent="0.25">
      <c r="G25">
        <f>AVERAGE(H22:K24)</f>
        <v>41.101757499999998</v>
      </c>
      <c r="H25">
        <f>H22/$G$25</f>
        <v>0.99506158587014204</v>
      </c>
      <c r="I25">
        <f t="shared" ref="I25:K25" si="9">I22/$G$25</f>
        <v>1.0604556265021028</v>
      </c>
      <c r="J25">
        <f t="shared" si="9"/>
        <v>1.0080865763465225</v>
      </c>
      <c r="K25">
        <f t="shared" si="9"/>
        <v>1.0934067722043275</v>
      </c>
    </row>
    <row r="26" spans="1:11" x14ac:dyDescent="0.25">
      <c r="A26" t="s">
        <v>51</v>
      </c>
      <c r="B26">
        <v>4.3904699999999997</v>
      </c>
      <c r="C26">
        <v>4.3994499999999999</v>
      </c>
      <c r="D26">
        <v>4.7398100000000003</v>
      </c>
      <c r="E26">
        <v>4.3980499999999996</v>
      </c>
      <c r="H26">
        <f t="shared" ref="H26:K27" si="10">H23/$G$25</f>
        <v>0.96782138817299979</v>
      </c>
      <c r="I26">
        <f t="shared" si="10"/>
        <v>0.98085367760733844</v>
      </c>
      <c r="J26">
        <f t="shared" si="10"/>
        <v>0.97185089956311466</v>
      </c>
      <c r="K26">
        <f t="shared" si="10"/>
        <v>1.0042468378633203</v>
      </c>
    </row>
    <row r="27" spans="1:11" x14ac:dyDescent="0.25">
      <c r="B27">
        <v>4.6327999999999996</v>
      </c>
      <c r="C27">
        <v>4.9020599999999996</v>
      </c>
      <c r="D27">
        <v>4.7397999999999998</v>
      </c>
      <c r="E27">
        <v>4.1231400000000002</v>
      </c>
      <c r="H27">
        <f t="shared" si="10"/>
        <v>0.92748345371849372</v>
      </c>
      <c r="I27">
        <f t="shared" si="10"/>
        <v>1.0302038787514136</v>
      </c>
      <c r="J27">
        <f t="shared" si="10"/>
        <v>0.98076268393145971</v>
      </c>
      <c r="K27">
        <f t="shared" si="10"/>
        <v>0.97976661946876609</v>
      </c>
    </row>
    <row r="28" spans="1:11" x14ac:dyDescent="0.25">
      <c r="B28">
        <v>4.59741</v>
      </c>
      <c r="C28">
        <v>4.4059100000000004</v>
      </c>
      <c r="D28">
        <v>4.97743</v>
      </c>
      <c r="E28">
        <v>4.4409900000000002</v>
      </c>
      <c r="H28" s="16">
        <f>AVERAGE(H25:H27)</f>
        <v>0.96345547592054503</v>
      </c>
      <c r="I28" s="16">
        <f t="shared" ref="I28:K28" si="11">AVERAGE(I25:I27)</f>
        <v>1.023837727620285</v>
      </c>
      <c r="J28" s="16">
        <f t="shared" si="11"/>
        <v>0.98690005328036567</v>
      </c>
      <c r="K28" s="16">
        <f t="shared" si="11"/>
        <v>1.0258067431788047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Prism5.Document" shapeId="6145" r:id="rId4">
          <objectPr defaultSize="0" autoPict="0" r:id="rId5">
            <anchor moveWithCells="1">
              <from>
                <xdr:col>15</xdr:col>
                <xdr:colOff>99060</xdr:colOff>
                <xdr:row>13</xdr:row>
                <xdr:rowOff>114300</xdr:rowOff>
              </from>
              <to>
                <xdr:col>21</xdr:col>
                <xdr:colOff>68580</xdr:colOff>
                <xdr:row>29</xdr:row>
                <xdr:rowOff>7620</xdr:rowOff>
              </to>
            </anchor>
          </objectPr>
        </oleObject>
      </mc:Choice>
      <mc:Fallback>
        <oleObject progId="Prism5.Document" shapeId="614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IC50</vt:lpstr>
      <vt:lpstr>qPCR ABCC5 expression</vt:lpstr>
      <vt:lpstr>MTA concentration determination</vt:lpstr>
      <vt:lpstr>MCF7 - MCF7ADR</vt:lpstr>
      <vt:lpstr>18S GAPDH</vt:lpstr>
      <vt:lpstr>Western Blot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2021-01-19T08:21:06Z</dcterms:modified>
</cp:coreProperties>
</file>