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Definition4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Cache/pivotCacheRecords3.xml" ContentType="application/vnd.openxmlformats-officedocument.spreadsheetml.pivotCacheRecords+xml"/>
  <Override PartName="/xl/pivotCache/pivotCacheRecords4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7025" windowHeight="9840" firstSheet="5" activeTab="5"/>
  </bookViews>
  <sheets>
    <sheet name="raw data" sheetId="17" r:id="rId1"/>
    <sheet name="standardizing" sheetId="39" r:id="rId2"/>
    <sheet name="weighting" sheetId="19" r:id="rId3"/>
    <sheet name="aggregating" sheetId="23" r:id="rId4"/>
    <sheet name="2009CCD" sheetId="28" r:id="rId5"/>
    <sheet name="2009-18CCD" sheetId="47" r:id="rId6"/>
    <sheet name="obstacle degree caclulation" sheetId="29" r:id="rId7"/>
    <sheet name="obstacle degree results in 2009" sheetId="40" r:id="rId8"/>
    <sheet name="obstacle degree results 4 years" sheetId="32" r:id="rId9"/>
    <sheet name="frequencies of OFs 2009 and 12" sheetId="42" r:id="rId10"/>
    <sheet name="frequencies of OFs 2015 and 18" sheetId="46" r:id="rId11"/>
  </sheets>
  <definedNames>
    <definedName name="_xlnm.Print_Area" localSheetId="8">'obstacle degree results 4 years'!$G$1:$X$33</definedName>
    <definedName name="_xlnm.Print_Area" localSheetId="7">'obstacle degree results in 2009'!$A$1:$J$33</definedName>
  </definedNames>
  <calcPr calcId="144525"/>
  <pivotCaches>
    <pivotCache cacheId="0" r:id="rId12"/>
    <pivotCache cacheId="1" r:id="rId13"/>
    <pivotCache cacheId="2" r:id="rId14"/>
    <pivotCache cacheId="3" r:id="rId15"/>
  </pivotCaches>
</workbook>
</file>

<file path=xl/sharedStrings.xml><?xml version="1.0" encoding="utf-8"?>
<sst xmlns="http://schemas.openxmlformats.org/spreadsheetml/2006/main" count="1559" uniqueCount="130">
  <si>
    <t>Inlusive subsystem</t>
  </si>
  <si>
    <t>Green subsystem</t>
  </si>
  <si>
    <t>Growth subsystem</t>
  </si>
  <si>
    <t>regions</t>
  </si>
  <si>
    <t>C1:Library 
books per 
100
 persons</t>
  </si>
  <si>
    <t>C2:10,000 
people 
with 
college
 degrees
 or above</t>
  </si>
  <si>
    <t>C3:
Number 
of beds 
per 1,000
 persons</t>
  </si>
  <si>
    <t xml:space="preserve">C4:Registered
 urban 
unemployment 
rate </t>
  </si>
  <si>
    <t>C5:Disposable income per capita between urban and rural residents</t>
  </si>
  <si>
    <t>C6:Urban 
population 
density</t>
  </si>
  <si>
    <t>C7:Per capita 
housing gross 
leasable area</t>
  </si>
  <si>
    <t>C8:Amount of fertilizer per unit cultivated area</t>
  </si>
  <si>
    <t>C9:
Incidence 
of 
population 
fires</t>
  </si>
  <si>
    <t>C10:
Industrial Solid waste production</t>
  </si>
  <si>
    <t xml:space="preserve">C11:
Discharge of COD in industrial waste-water </t>
  </si>
  <si>
    <r>
      <rPr>
        <b/>
        <sz val="10.5"/>
        <color rgb="FF00B050"/>
        <rFont val="Times New Roman"/>
        <charset val="134"/>
      </rPr>
      <t>C12:
Industrial 
SO</t>
    </r>
    <r>
      <rPr>
        <b/>
        <vertAlign val="subscript"/>
        <sz val="10.5"/>
        <color rgb="FF00B050"/>
        <rFont val="Times New Roman"/>
        <charset val="134"/>
      </rPr>
      <t>2</t>
    </r>
    <r>
      <rPr>
        <b/>
        <sz val="10.5"/>
        <color rgb="FF00B050"/>
        <rFont val="Times New Roman"/>
        <charset val="134"/>
      </rPr>
      <t xml:space="preserve"> 
emissions</t>
    </r>
  </si>
  <si>
    <t xml:space="preserve">C13:
Proportion of air quality reaching or better than grade 2 weather </t>
  </si>
  <si>
    <t>C14:Per capita green 
area of parks</t>
  </si>
  <si>
    <t>C15:
Average
 traffic 
volume</t>
  </si>
  <si>
    <t>C16:
Central processing rate of sewage treatment plant in urban areas</t>
  </si>
  <si>
    <t>C17:
Popularity rate of sanitation toilet in rural areas</t>
  </si>
  <si>
    <t>C18:
Per capita 
afforestation
 area</t>
  </si>
  <si>
    <t>C19:Fixed
 asset 
investment 
per unit 
of GDP</t>
  </si>
  <si>
    <t xml:space="preserve">C20:
Secondary 
sector 
Land 
yield </t>
  </si>
  <si>
    <t>C21:Tertiary 
sector 
Labor 
productivity</t>
  </si>
  <si>
    <t>C22:Water consumption per unit of GDP</t>
  </si>
  <si>
    <t xml:space="preserve">C23:Power consumption per unit of GDP </t>
  </si>
  <si>
    <t>C24:
Energy consumption per unit of industrial added value</t>
  </si>
  <si>
    <t>C25:
Industrial waste water discharge per unit of GDP</t>
  </si>
  <si>
    <t>C26:Industrial 
waste 
gas
 emission 
per unit 
of GDP</t>
  </si>
  <si>
    <t>C27:
Solid 
waste generation per 
unit
 of 
GDP</t>
  </si>
  <si>
    <t>Hefei</t>
  </si>
  <si>
    <t>Huaibei</t>
  </si>
  <si>
    <t>Bozhou</t>
  </si>
  <si>
    <t>Suzhou</t>
  </si>
  <si>
    <t>Bengbu</t>
  </si>
  <si>
    <t>Fuyang</t>
  </si>
  <si>
    <t>Huainan</t>
  </si>
  <si>
    <t>Chuzhou</t>
  </si>
  <si>
    <t>Lu’an</t>
  </si>
  <si>
    <t>Ma’anshan</t>
  </si>
  <si>
    <t>Wuhu</t>
  </si>
  <si>
    <t>Xuancheng</t>
  </si>
  <si>
    <t>Tongling</t>
  </si>
  <si>
    <t>Chizhou</t>
  </si>
  <si>
    <t>Anqing</t>
  </si>
  <si>
    <t>Huangshan</t>
  </si>
  <si>
    <t xml:space="preserve">sum of 
standard-ization </t>
  </si>
  <si>
    <t>Entropy Caclulation 
process</t>
  </si>
  <si>
    <t>Inclusive subsystem</t>
  </si>
  <si>
    <t>Sum</t>
  </si>
  <si>
    <r>
      <rPr>
        <b/>
        <sz val="16"/>
        <color rgb="FF00B0F0"/>
        <rFont val="Times New Roman"/>
        <charset val="134"/>
      </rPr>
      <t>Entropy(e</t>
    </r>
    <r>
      <rPr>
        <b/>
        <vertAlign val="subscript"/>
        <sz val="16"/>
        <color rgb="FF00B0F0"/>
        <rFont val="Times New Roman"/>
        <charset val="134"/>
      </rPr>
      <t>i</t>
    </r>
    <r>
      <rPr>
        <b/>
        <sz val="16"/>
        <color rgb="FF00B0F0"/>
        <rFont val="Times New Roman"/>
        <charset val="134"/>
      </rPr>
      <t xml:space="preserve">) </t>
    </r>
  </si>
  <si>
    <t>Weight (1)</t>
  </si>
  <si>
    <t>Weight(%)</t>
  </si>
  <si>
    <t>Inclusive subsystem performance</t>
  </si>
  <si>
    <t>Green subsystem performance</t>
  </si>
  <si>
    <t>Growth subsystem performance</t>
  </si>
  <si>
    <t>Regions</t>
  </si>
  <si>
    <t>performance of each subsystem</t>
  </si>
  <si>
    <t>Caclulation process</t>
  </si>
  <si>
    <t>Results</t>
  </si>
  <si>
    <t>INC</t>
  </si>
  <si>
    <t>GRE</t>
  </si>
  <si>
    <t>GRO</t>
  </si>
  <si>
    <t>INC*GRE*GRO</t>
  </si>
  <si>
    <t>T</t>
  </si>
  <si>
    <r>
      <rPr>
        <sz val="14"/>
        <color theme="1"/>
        <rFont val="Times New Roman"/>
        <charset val="134"/>
      </rPr>
      <t>T</t>
    </r>
    <r>
      <rPr>
        <vertAlign val="superscript"/>
        <sz val="14"/>
        <color theme="1"/>
        <rFont val="宋体"/>
        <charset val="134"/>
      </rPr>
      <t>3</t>
    </r>
  </si>
  <si>
    <t>C</t>
  </si>
  <si>
    <t>C*T</t>
  </si>
  <si>
    <t>CCD</t>
  </si>
  <si>
    <t>CCD
2009</t>
  </si>
  <si>
    <t>CCD
2012</t>
  </si>
  <si>
    <t>CCD
2015</t>
  </si>
  <si>
    <t>CCD
2018</t>
  </si>
  <si>
    <t>CCD2018-CCD2009</t>
  </si>
  <si>
    <t>RANK</t>
  </si>
  <si>
    <t>Ma anshan</t>
  </si>
  <si>
    <t>Lu an</t>
  </si>
  <si>
    <t>SD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</si>
  <si>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</si>
  <si>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</si>
  <si>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</si>
  <si>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</si>
  <si>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</si>
  <si>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</si>
  <si>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</si>
  <si>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</si>
  <si>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</si>
  <si>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</si>
  <si>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</si>
  <si>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</si>
  <si>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</si>
  <si>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</si>
  <si>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</si>
  <si>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</si>
  <si>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</si>
  <si>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</si>
  <si>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</si>
  <si>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</si>
  <si>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</si>
  <si>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</si>
  <si>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</si>
  <si>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</si>
  <si>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</si>
  <si>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</si>
  <si>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</si>
  <si>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sum</t>
  </si>
  <si>
    <r>
      <rPr>
        <b/>
        <sz val="11"/>
        <color rgb="FF00B0F0"/>
        <rFont val="Times New Roman"/>
        <charset val="134"/>
      </rPr>
      <t xml:space="preserve">Index 
deviation 
degree
</t>
    </r>
    <r>
      <rPr>
        <b/>
        <sz val="11"/>
        <color rgb="FF00B0F0"/>
        <rFont val="宋体"/>
        <charset val="134"/>
      </rPr>
      <t>（</t>
    </r>
    <r>
      <rPr>
        <b/>
        <sz val="11"/>
        <color rgb="FF00B0F0"/>
        <rFont val="Times New Roman"/>
        <charset val="134"/>
      </rPr>
      <t>Di</t>
    </r>
    <r>
      <rPr>
        <b/>
        <sz val="11"/>
        <color rgb="FF00B0F0"/>
        <rFont val="宋体"/>
        <charset val="134"/>
      </rPr>
      <t>）</t>
    </r>
  </si>
  <si>
    <t>Obstacle
degree for each indicator
(Oi)</t>
  </si>
  <si>
    <t>Obstacle degree for each indicator, the red ones are the top 5 degrees</t>
  </si>
  <si>
    <t>The top 5 ODs and OFs of the 16 cities in 2009</t>
  </si>
  <si>
    <t>The top 5 ODs and OFs of the 16 citiesin  2012</t>
  </si>
  <si>
    <t>The top 5 ODs and OFs of the 16 citiesin 2015</t>
  </si>
  <si>
    <t>The top 5 ODs and OFs of the 16 citiesin 2018</t>
  </si>
  <si>
    <r>
      <rPr>
        <sz val="12"/>
        <color theme="1"/>
        <rFont val="Times New Roman"/>
        <charset val="134"/>
      </rPr>
      <t xml:space="preserve">The red ones are the sum of the top 5 ODs &gt;or </t>
    </r>
    <r>
      <rPr>
        <sz val="12"/>
        <color theme="1"/>
        <rFont val="Arial"/>
        <charset val="134"/>
      </rPr>
      <t>≈</t>
    </r>
    <r>
      <rPr>
        <sz val="12"/>
        <color theme="1"/>
        <rFont val="Times New Roman"/>
        <charset val="134"/>
      </rPr>
      <t>50%</t>
    </r>
  </si>
  <si>
    <t>The cumulative frequencies of the top five OFs in 2009</t>
  </si>
  <si>
    <t>The cumulative frequencies of the top five OFs in 2012</t>
  </si>
  <si>
    <t>Items</t>
  </si>
  <si>
    <t>行标签</t>
  </si>
  <si>
    <t>计数项:Items</t>
  </si>
  <si>
    <t>C1-C9</t>
  </si>
  <si>
    <t>C10-C18</t>
  </si>
  <si>
    <t>C19-C27</t>
  </si>
  <si>
    <t>总计</t>
  </si>
  <si>
    <t>The cumulative frequencies of the top five OFs in 2015</t>
  </si>
  <si>
    <t>The cumulative frequencies of the top five OFs in 2018</t>
  </si>
  <si>
    <r>
      <rPr>
        <sz val="11"/>
        <color theme="1"/>
        <rFont val="宋体"/>
        <charset val="134"/>
      </rPr>
      <t>行标签</t>
    </r>
  </si>
  <si>
    <r>
      <rPr>
        <sz val="11"/>
        <color theme="1"/>
        <rFont val="宋体"/>
        <charset val="134"/>
      </rPr>
      <t>计数项</t>
    </r>
    <r>
      <rPr>
        <sz val="11"/>
        <color theme="1"/>
        <rFont val="Times New Roman"/>
        <charset val="134"/>
      </rPr>
      <t>:Items</t>
    </r>
  </si>
  <si>
    <r>
      <rPr>
        <sz val="11"/>
        <color theme="1"/>
        <rFont val="宋体"/>
        <charset val="134"/>
      </rPr>
      <t>计数项</t>
    </r>
    <r>
      <rPr>
        <sz val="11"/>
        <color theme="1"/>
        <rFont val="Times New Roman"/>
        <charset val="134"/>
      </rPr>
      <t>:</t>
    </r>
    <r>
      <rPr>
        <sz val="11"/>
        <color theme="1"/>
        <rFont val="宋体"/>
        <charset val="134"/>
      </rPr>
      <t>项目</t>
    </r>
  </si>
  <si>
    <r>
      <rPr>
        <sz val="11"/>
        <color theme="1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</si>
</sst>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_ "/>
    <numFmt numFmtId="42" formatCode="_ &quot;￥&quot;* #,##0_ ;_ &quot;￥&quot;* \-#,##0_ ;_ &quot;￥&quot;* &quot;-&quot;_ ;_ @_ "/>
    <numFmt numFmtId="177" formatCode="0.00_ "/>
    <numFmt numFmtId="178" formatCode="0_ "/>
    <numFmt numFmtId="179" formatCode="0.000_ "/>
    <numFmt numFmtId="180" formatCode="0.0_ "/>
  </numFmts>
  <fonts count="5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rgb="FF7030A0"/>
      <name val="Times New Roman"/>
      <charset val="134"/>
    </font>
    <font>
      <b/>
      <sz val="12"/>
      <color rgb="FFFF0000"/>
      <name val="Times New Roman"/>
      <charset val="134"/>
    </font>
    <font>
      <b/>
      <sz val="11"/>
      <color rgb="FFFF0000"/>
      <name val="Times New Roman"/>
      <charset val="134"/>
    </font>
    <font>
      <b/>
      <sz val="11"/>
      <color rgb="FF00B0F0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rgb="FFFF0000"/>
      <name val="Times New Roman"/>
      <charset val="134"/>
    </font>
    <font>
      <sz val="11"/>
      <color rgb="FF00B050"/>
      <name val="Times New Roman"/>
      <charset val="134"/>
    </font>
    <font>
      <b/>
      <sz val="14"/>
      <name val="Times New Roman"/>
      <charset val="134"/>
    </font>
    <font>
      <b/>
      <sz val="14"/>
      <color rgb="FF00B050"/>
      <name val="Times New Roman"/>
      <charset val="134"/>
    </font>
    <font>
      <sz val="14"/>
      <color theme="1"/>
      <name val="宋体"/>
      <charset val="134"/>
    </font>
    <font>
      <b/>
      <sz val="14"/>
      <color rgb="FF00B0F0"/>
      <name val="Times New Roman"/>
      <charset val="134"/>
    </font>
    <font>
      <b/>
      <sz val="11"/>
      <color rgb="FF00B050"/>
      <name val="Times New Roman"/>
      <charset val="134"/>
    </font>
    <font>
      <b/>
      <sz val="11"/>
      <color rgb="FF7030A0"/>
      <name val="Times New Roman"/>
      <charset val="134"/>
    </font>
    <font>
      <sz val="16"/>
      <name val="Times New Roman"/>
      <charset val="134"/>
    </font>
    <font>
      <b/>
      <sz val="16"/>
      <color rgb="FF00B0F0"/>
      <name val="Times New Roman"/>
      <charset val="134"/>
    </font>
    <font>
      <sz val="16"/>
      <color rgb="FFFF0000"/>
      <name val="Times New Roman"/>
      <charset val="134"/>
    </font>
    <font>
      <b/>
      <sz val="14"/>
      <color rgb="FF7030A0"/>
      <name val="Times New Roman"/>
      <charset val="134"/>
    </font>
    <font>
      <b/>
      <sz val="10.5"/>
      <color rgb="FFFF0000"/>
      <name val="Times New Roman"/>
      <charset val="134"/>
    </font>
    <font>
      <b/>
      <sz val="10.5"/>
      <color rgb="FF00B050"/>
      <name val="Times New Roman"/>
      <charset val="134"/>
    </font>
    <font>
      <b/>
      <sz val="11"/>
      <color rgb="FF0070C0"/>
      <name val="Times New Roman"/>
      <charset val="134"/>
    </font>
    <font>
      <b/>
      <sz val="10.5"/>
      <color rgb="FF0070C0"/>
      <name val="Times New Roman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color rgb="FF7030A0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B05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2"/>
      <color theme="1"/>
      <name val="Arial"/>
      <charset val="134"/>
    </font>
    <font>
      <b/>
      <sz val="11"/>
      <color rgb="FF00B0F0"/>
      <name val="宋体"/>
      <charset val="134"/>
    </font>
    <font>
      <vertAlign val="superscript"/>
      <sz val="14"/>
      <color theme="1"/>
      <name val="宋体"/>
      <charset val="134"/>
    </font>
    <font>
      <b/>
      <vertAlign val="subscript"/>
      <sz val="16"/>
      <color rgb="FF00B0F0"/>
      <name val="Times New Roman"/>
      <charset val="134"/>
    </font>
    <font>
      <b/>
      <vertAlign val="subscript"/>
      <sz val="10.5"/>
      <color rgb="FF00B05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3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17" borderId="23" applyNumberFormat="0" applyFont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5" fillId="3" borderId="16" applyNumberFormat="0" applyAlignment="0" applyProtection="0">
      <alignment vertical="center"/>
    </xf>
    <xf numFmtId="0" fontId="50" fillId="3" borderId="18" applyNumberFormat="0" applyAlignment="0" applyProtection="0">
      <alignment vertical="center"/>
    </xf>
    <xf numFmtId="0" fontId="36" fillId="4" borderId="17" applyNumberFormat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</cellStyleXfs>
  <cellXfs count="2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6" fillId="0" borderId="0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/>
    </xf>
    <xf numFmtId="177" fontId="5" fillId="0" borderId="0" xfId="0" applyNumberFormat="1" applyFont="1">
      <alignment vertical="center"/>
    </xf>
    <xf numFmtId="177" fontId="1" fillId="0" borderId="7" xfId="0" applyNumberFormat="1" applyFont="1" applyBorder="1" applyAlignment="1">
      <alignment horizontal="center" vertical="center"/>
    </xf>
    <xf numFmtId="177" fontId="1" fillId="0" borderId="8" xfId="0" applyNumberFormat="1" applyFont="1" applyBorder="1" applyAlignment="1">
      <alignment horizontal="center" vertical="center"/>
    </xf>
    <xf numFmtId="177" fontId="4" fillId="0" borderId="9" xfId="0" applyNumberFormat="1" applyFont="1" applyBorder="1" applyAlignment="1">
      <alignment horizontal="center" vertical="center"/>
    </xf>
    <xf numFmtId="177" fontId="1" fillId="0" borderId="10" xfId="0" applyNumberFormat="1" applyFont="1" applyBorder="1" applyAlignment="1">
      <alignment horizontal="center" vertical="center"/>
    </xf>
    <xf numFmtId="177" fontId="1" fillId="0" borderId="5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/>
    </xf>
    <xf numFmtId="177" fontId="1" fillId="0" borderId="11" xfId="0" applyNumberFormat="1" applyFont="1" applyBorder="1" applyAlignment="1">
      <alignment horizontal="center" vertical="center"/>
    </xf>
    <xf numFmtId="177" fontId="1" fillId="0" borderId="12" xfId="0" applyNumberFormat="1" applyFont="1" applyBorder="1" applyAlignment="1">
      <alignment horizontal="center" vertical="center"/>
    </xf>
    <xf numFmtId="178" fontId="1" fillId="0" borderId="5" xfId="0" applyNumberFormat="1" applyFont="1" applyBorder="1" applyAlignment="1">
      <alignment horizontal="center" vertical="center"/>
    </xf>
    <xf numFmtId="178" fontId="1" fillId="0" borderId="13" xfId="0" applyNumberFormat="1" applyFont="1" applyBorder="1" applyAlignment="1">
      <alignment horizontal="center" vertical="center"/>
    </xf>
    <xf numFmtId="178" fontId="1" fillId="0" borderId="14" xfId="0" applyNumberFormat="1" applyFont="1" applyBorder="1" applyAlignment="1">
      <alignment horizontal="center" vertical="center"/>
    </xf>
    <xf numFmtId="178" fontId="1" fillId="0" borderId="1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79" fontId="6" fillId="0" borderId="5" xfId="0" applyNumberFormat="1" applyFont="1" applyBorder="1" applyAlignment="1">
      <alignment horizontal="center" vertical="center"/>
    </xf>
    <xf numFmtId="177" fontId="4" fillId="0" borderId="5" xfId="0" applyNumberFormat="1" applyFont="1" applyBorder="1">
      <alignment vertical="center"/>
    </xf>
    <xf numFmtId="179" fontId="6" fillId="0" borderId="5" xfId="0" applyNumberFormat="1" applyFont="1" applyBorder="1" applyAlignment="1">
      <alignment vertical="center"/>
    </xf>
    <xf numFmtId="177" fontId="5" fillId="0" borderId="5" xfId="0" applyNumberFormat="1" applyFont="1" applyBorder="1" applyAlignment="1">
      <alignment vertical="center"/>
    </xf>
    <xf numFmtId="179" fontId="6" fillId="0" borderId="13" xfId="0" applyNumberFormat="1" applyFont="1" applyBorder="1" applyAlignment="1">
      <alignment horizontal="center" vertical="center"/>
    </xf>
    <xf numFmtId="179" fontId="6" fillId="0" borderId="15" xfId="0" applyNumberFormat="1" applyFont="1" applyBorder="1" applyAlignment="1">
      <alignment horizontal="center" vertical="center"/>
    </xf>
    <xf numFmtId="177" fontId="7" fillId="0" borderId="5" xfId="0" applyNumberFormat="1" applyFont="1" applyBorder="1">
      <alignment vertical="center"/>
    </xf>
    <xf numFmtId="177" fontId="8" fillId="0" borderId="5" xfId="0" applyNumberFormat="1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177" fontId="1" fillId="0" borderId="0" xfId="0" applyNumberFormat="1" applyFont="1" applyBorder="1">
      <alignment vertical="center"/>
    </xf>
    <xf numFmtId="177" fontId="1" fillId="0" borderId="0" xfId="0" applyNumberFormat="1" applyFont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8" fillId="0" borderId="5" xfId="0" applyNumberFormat="1" applyFont="1" applyBorder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7" fontId="9" fillId="0" borderId="8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/>
    </xf>
    <xf numFmtId="177" fontId="9" fillId="0" borderId="9" xfId="0" applyNumberFormat="1" applyFont="1" applyBorder="1" applyAlignment="1">
      <alignment horizontal="center" vertical="center"/>
    </xf>
    <xf numFmtId="177" fontId="9" fillId="0" borderId="7" xfId="0" applyNumberFormat="1" applyFont="1" applyBorder="1" applyAlignment="1">
      <alignment horizontal="center" vertical="center"/>
    </xf>
    <xf numFmtId="177" fontId="10" fillId="0" borderId="2" xfId="0" applyNumberFormat="1" applyFont="1" applyBorder="1" applyAlignment="1">
      <alignment horizontal="center" vertical="center"/>
    </xf>
    <xf numFmtId="177" fontId="10" fillId="0" borderId="3" xfId="0" applyNumberFormat="1" applyFont="1" applyBorder="1" applyAlignment="1">
      <alignment horizontal="center" vertical="center"/>
    </xf>
    <xf numFmtId="177" fontId="9" fillId="0" borderId="10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177" fontId="10" fillId="0" borderId="0" xfId="0" applyNumberFormat="1" applyFont="1" applyBorder="1" applyAlignment="1">
      <alignment horizontal="center" vertical="center"/>
    </xf>
    <xf numFmtId="177" fontId="9" fillId="0" borderId="0" xfId="0" applyNumberFormat="1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/>
    </xf>
    <xf numFmtId="177" fontId="9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179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179" fontId="5" fillId="0" borderId="0" xfId="0" applyNumberFormat="1" applyFont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9" fontId="5" fillId="0" borderId="3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6" fontId="10" fillId="0" borderId="3" xfId="0" applyNumberFormat="1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 wrapText="1"/>
    </xf>
    <xf numFmtId="176" fontId="12" fillId="0" borderId="3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179" fontId="12" fillId="0" borderId="3" xfId="0" applyNumberFormat="1" applyFont="1" applyBorder="1" applyAlignment="1">
      <alignment horizontal="center" vertical="center" wrapText="1"/>
    </xf>
    <xf numFmtId="179" fontId="12" fillId="0" borderId="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9" fontId="15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9" fontId="15" fillId="0" borderId="3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9" fillId="0" borderId="6" xfId="0" applyNumberFormat="1" applyFont="1" applyBorder="1" applyAlignment="1">
      <alignment horizontal="center" vertical="center"/>
    </xf>
    <xf numFmtId="176" fontId="13" fillId="0" borderId="10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13" fillId="0" borderId="7" xfId="0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176" fontId="16" fillId="0" borderId="0" xfId="0" applyNumberFormat="1" applyFont="1" applyAlignment="1">
      <alignment horizontal="center" vertical="center"/>
    </xf>
    <xf numFmtId="176" fontId="17" fillId="0" borderId="0" xfId="0" applyNumberFormat="1" applyFont="1" applyAlignment="1">
      <alignment horizontal="center" vertical="center"/>
    </xf>
    <xf numFmtId="176" fontId="2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16" fillId="0" borderId="0" xfId="0" applyNumberFormat="1" applyFont="1">
      <alignment vertical="center"/>
    </xf>
    <xf numFmtId="176" fontId="17" fillId="0" borderId="0" xfId="0" applyNumberFormat="1" applyFont="1">
      <alignment vertical="center"/>
    </xf>
    <xf numFmtId="179" fontId="18" fillId="0" borderId="12" xfId="0" applyNumberFormat="1" applyFont="1" applyFill="1" applyBorder="1" applyAlignment="1">
      <alignment horizontal="center" vertical="center" wrapText="1"/>
    </xf>
    <xf numFmtId="179" fontId="10" fillId="0" borderId="14" xfId="0" applyNumberFormat="1" applyFont="1" applyBorder="1" applyAlignment="1">
      <alignment horizontal="center" vertical="center"/>
    </xf>
    <xf numFmtId="179" fontId="9" fillId="0" borderId="14" xfId="0" applyNumberFormat="1" applyFont="1" applyBorder="1" applyAlignment="1">
      <alignment horizontal="center" vertical="center"/>
    </xf>
    <xf numFmtId="179" fontId="18" fillId="0" borderId="6" xfId="0" applyNumberFormat="1" applyFont="1" applyFill="1" applyBorder="1" applyAlignment="1">
      <alignment horizontal="center" vertical="center" wrapText="1"/>
    </xf>
    <xf numFmtId="179" fontId="9" fillId="0" borderId="0" xfId="0" applyNumberFormat="1" applyFont="1">
      <alignment vertical="center"/>
    </xf>
    <xf numFmtId="179" fontId="19" fillId="0" borderId="5" xfId="0" applyNumberFormat="1" applyFont="1" applyFill="1" applyBorder="1" applyAlignment="1">
      <alignment horizontal="center" vertical="center"/>
    </xf>
    <xf numFmtId="179" fontId="15" fillId="0" borderId="14" xfId="0" applyNumberFormat="1" applyFont="1" applyBorder="1">
      <alignment vertical="center"/>
    </xf>
    <xf numFmtId="179" fontId="18" fillId="0" borderId="5" xfId="0" applyNumberFormat="1" applyFont="1" applyFill="1" applyBorder="1" applyAlignment="1">
      <alignment horizontal="center" vertical="center"/>
    </xf>
    <xf numFmtId="179" fontId="9" fillId="0" borderId="3" xfId="0" applyNumberFormat="1" applyFont="1" applyBorder="1">
      <alignment vertical="center"/>
    </xf>
    <xf numFmtId="179" fontId="20" fillId="0" borderId="5" xfId="0" applyNumberFormat="1" applyFont="1" applyFill="1" applyBorder="1" applyAlignment="1">
      <alignment horizontal="center" vertical="center"/>
    </xf>
    <xf numFmtId="177" fontId="10" fillId="0" borderId="3" xfId="0" applyNumberFormat="1" applyFont="1" applyBorder="1">
      <alignment vertical="center"/>
    </xf>
    <xf numFmtId="179" fontId="9" fillId="0" borderId="15" xfId="0" applyNumberFormat="1" applyFont="1" applyBorder="1" applyAlignment="1">
      <alignment horizontal="center" vertical="center"/>
    </xf>
    <xf numFmtId="179" fontId="13" fillId="0" borderId="14" xfId="0" applyNumberFormat="1" applyFont="1" applyBorder="1" applyAlignment="1">
      <alignment horizontal="center" vertical="center"/>
    </xf>
    <xf numFmtId="179" fontId="15" fillId="0" borderId="13" xfId="0" applyNumberFormat="1" applyFont="1" applyBorder="1">
      <alignment vertical="center"/>
    </xf>
    <xf numFmtId="179" fontId="9" fillId="0" borderId="2" xfId="0" applyNumberFormat="1" applyFont="1" applyBorder="1">
      <alignment vertical="center"/>
    </xf>
    <xf numFmtId="177" fontId="13" fillId="0" borderId="2" xfId="0" applyNumberFormat="1" applyFont="1" applyBorder="1">
      <alignment vertical="center"/>
    </xf>
    <xf numFmtId="177" fontId="13" fillId="0" borderId="3" xfId="0" applyNumberFormat="1" applyFont="1" applyBorder="1">
      <alignment vertical="center"/>
    </xf>
    <xf numFmtId="0" fontId="21" fillId="0" borderId="14" xfId="0" applyFont="1" applyBorder="1" applyAlignment="1">
      <alignment horizontal="center" vertical="center"/>
    </xf>
    <xf numFmtId="177" fontId="21" fillId="0" borderId="2" xfId="0" applyNumberFormat="1" applyFont="1" applyBorder="1">
      <alignment vertical="center"/>
    </xf>
    <xf numFmtId="177" fontId="21" fillId="0" borderId="3" xfId="0" applyNumberFormat="1" applyFont="1" applyBorder="1">
      <alignment vertical="center"/>
    </xf>
    <xf numFmtId="0" fontId="21" fillId="0" borderId="15" xfId="0" applyFont="1" applyBorder="1" applyAlignment="1">
      <alignment horizontal="center" vertical="center"/>
    </xf>
    <xf numFmtId="179" fontId="9" fillId="0" borderId="6" xfId="0" applyNumberFormat="1" applyFont="1" applyBorder="1">
      <alignment vertical="center"/>
    </xf>
    <xf numFmtId="0" fontId="10" fillId="0" borderId="0" xfId="0" applyFont="1" applyAlignment="1">
      <alignment horizontal="center" vertical="center"/>
    </xf>
    <xf numFmtId="179" fontId="15" fillId="0" borderId="15" xfId="0" applyNumberFormat="1" applyFont="1" applyBorder="1">
      <alignment vertical="center"/>
    </xf>
    <xf numFmtId="177" fontId="10" fillId="0" borderId="0" xfId="0" applyNumberFormat="1" applyFont="1" applyAlignment="1">
      <alignment horizontal="center" vertical="center"/>
    </xf>
    <xf numFmtId="179" fontId="9" fillId="0" borderId="4" xfId="0" applyNumberFormat="1" applyFont="1" applyBorder="1">
      <alignment vertical="center"/>
    </xf>
    <xf numFmtId="177" fontId="21" fillId="0" borderId="4" xfId="0" applyNumberFormat="1" applyFont="1" applyBorder="1">
      <alignment vertical="center"/>
    </xf>
    <xf numFmtId="178" fontId="10" fillId="0" borderId="0" xfId="0" applyNumberFormat="1" applyFont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9" fontId="1" fillId="0" borderId="9" xfId="0" applyNumberFormat="1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179" fontId="1" fillId="0" borderId="0" xfId="0" applyNumberFormat="1" applyFont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176" fontId="5" fillId="0" borderId="2" xfId="0" applyNumberFormat="1" applyFont="1" applyBorder="1">
      <alignment vertical="center"/>
    </xf>
    <xf numFmtId="176" fontId="5" fillId="0" borderId="3" xfId="0" applyNumberFormat="1" applyFont="1" applyBorder="1">
      <alignment vertical="center"/>
    </xf>
    <xf numFmtId="0" fontId="1" fillId="0" borderId="14" xfId="0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176" fontId="5" fillId="0" borderId="6" xfId="0" applyNumberFormat="1" applyFont="1" applyBorder="1">
      <alignment vertical="center"/>
    </xf>
    <xf numFmtId="176" fontId="5" fillId="0" borderId="4" xfId="0" applyNumberFormat="1" applyFont="1" applyBorder="1">
      <alignment vertical="center"/>
    </xf>
    <xf numFmtId="176" fontId="16" fillId="0" borderId="3" xfId="0" applyNumberFormat="1" applyFont="1" applyBorder="1">
      <alignment vertical="center"/>
    </xf>
    <xf numFmtId="176" fontId="24" fillId="0" borderId="3" xfId="0" applyNumberFormat="1" applyFont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176" fontId="24" fillId="0" borderId="1" xfId="0" applyNumberFormat="1" applyFont="1" applyBorder="1">
      <alignment vertical="center"/>
    </xf>
    <xf numFmtId="176" fontId="24" fillId="0" borderId="0" xfId="0" applyNumberFormat="1" applyFont="1">
      <alignment vertical="center"/>
    </xf>
    <xf numFmtId="176" fontId="24" fillId="0" borderId="2" xfId="0" applyNumberFormat="1" applyFont="1" applyBorder="1">
      <alignment vertical="center"/>
    </xf>
    <xf numFmtId="176" fontId="24" fillId="0" borderId="3" xfId="0" applyNumberFormat="1" applyFont="1" applyBorder="1">
      <alignment vertical="center"/>
    </xf>
    <xf numFmtId="176" fontId="16" fillId="0" borderId="4" xfId="0" applyNumberFormat="1" applyFont="1" applyBorder="1">
      <alignment vertical="center"/>
    </xf>
    <xf numFmtId="0" fontId="25" fillId="0" borderId="3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176" fontId="24" fillId="0" borderId="6" xfId="0" applyNumberFormat="1" applyFont="1" applyBorder="1">
      <alignment vertical="center"/>
    </xf>
    <xf numFmtId="176" fontId="24" fillId="0" borderId="4" xfId="0" applyNumberFormat="1" applyFont="1" applyBorder="1">
      <alignment vertical="center"/>
    </xf>
    <xf numFmtId="0" fontId="26" fillId="0" borderId="0" xfId="0" applyFont="1">
      <alignment vertical="center"/>
    </xf>
    <xf numFmtId="0" fontId="27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horizontal="justify"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9" fillId="0" borderId="0" xfId="0" applyFont="1" applyAlignment="1">
      <alignment horizontal="left" vertical="center"/>
    </xf>
    <xf numFmtId="0" fontId="27" fillId="0" borderId="0" xfId="0" applyFont="1" applyAlignment="1">
      <alignment horizontal="justify" vertical="center"/>
    </xf>
    <xf numFmtId="0" fontId="30" fillId="0" borderId="0" xfId="0" applyFont="1">
      <alignment vertical="center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178" fontId="0" fillId="0" borderId="0" xfId="0" applyNumberFormat="1">
      <alignment vertical="center"/>
    </xf>
    <xf numFmtId="0" fontId="3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2"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  <dxf>
      <font>
        <name val="Times New Roman"/>
        <scheme val="none"/>
        <family val="1"/>
      </font>
    </dxf>
  </dxfs>
  <tableStyles count="0" defaultTableStyle="TableStyleMedium2" defaultPivotStyle="PivotStyleLight16"/>
  <colors>
    <mruColors>
      <color rgb="00F7EBE1"/>
      <color rgb="00CAEACE"/>
      <color rgb="00F9FBFA"/>
      <color rgb="00FAFAFA"/>
      <color rgb="00E46C0A"/>
      <color rgb="00E88D42"/>
      <color rgb="00EEB780"/>
      <color rgb="00F4E8E1"/>
      <color rgb="00FFFFFF"/>
      <color rgb="00D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pivotCacheDefinition" Target="pivotCache/pivotCacheDefinition4.xml"/><Relationship Id="rId14" Type="http://schemas.openxmlformats.org/officeDocument/2006/relationships/pivotCacheDefinition" Target="pivotCache/pivotCacheDefinition3.xml"/><Relationship Id="rId13" Type="http://schemas.openxmlformats.org/officeDocument/2006/relationships/pivotCacheDefinition" Target="pivotCache/pivotCacheDefinition2.xml"/><Relationship Id="rId12" Type="http://schemas.openxmlformats.org/officeDocument/2006/relationships/pivotCacheDefinition" Target="pivotCache/pivotCacheDefinition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2" Type="http://schemas.openxmlformats.org/officeDocument/2006/relationships/externalLinkPath" Target="frequencies of five ODs in 2012" TargetMode="External"/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323.6908126157" refreshedBy="qq" recordCount="80">
  <cacheSource type="worksheet">
    <worksheetSource ref="A1:A1" sheet="raw data"/>
  </cacheSource>
  <cacheFields count="1">
    <cacheField name="项目" numFmtId="0">
      <sharedItems count="12">
        <s v="C18"/>
        <s v="C20"/>
        <s v="C14"/>
        <s v="C13"/>
        <s v="C5"/>
        <s v="C1"/>
        <s v="C3"/>
        <s v="C6"/>
        <s v="C16"/>
        <s v="C15"/>
        <s v="C2"/>
        <s v="C7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323.6926803241" refreshedBy="qq" recordCount="80">
  <cacheSource type="worksheet">
    <worksheetSource ref="A2:A82" sheet="frequencies of OFs 2015 and 18"/>
  </cacheSource>
  <cacheFields count="1">
    <cacheField name="Items" numFmtId="0">
      <sharedItems count="13">
        <s v="C21"/>
        <s v="C20"/>
        <s v="C14"/>
        <s v="C6"/>
        <s v="C7"/>
        <s v="C13"/>
        <s v="C1"/>
        <s v="C18"/>
        <s v="C2"/>
        <s v="C3"/>
        <s v="C4"/>
        <s v="C17"/>
        <s v="C23"/>
      </sharedItems>
    </cacheField>
  </cacheFields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323.696871412" refreshedBy="qq" recordCount="80">
  <cacheSource type="worksheet">
    <worksheetSource ref="A1:A81" sheet="frequencies of five ODs in 2012" r:id="rId2"/>
  </cacheSource>
  <cacheFields count="1">
    <cacheField name="Items" numFmtId="0">
      <sharedItems count="11">
        <s v="C19"/>
        <s v="C18"/>
        <s v="C1"/>
        <s v="C20"/>
        <s v="C3"/>
        <s v="C7"/>
        <s v="C21"/>
        <s v="C5"/>
        <s v="C4"/>
        <s v="C2"/>
        <s v="C15"/>
      </sharedItems>
    </cacheField>
  </cacheFields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323.698918287" refreshedBy="qq" recordCount="80">
  <cacheSource type="worksheet">
    <worksheetSource ref="A2:A82" sheet="frequencies of OFs 2009 and 12"/>
  </cacheSource>
  <cacheFields count="1">
    <cacheField name="Items" numFmtId="177">
      <sharedItems count="12">
        <s v="C18"/>
        <s v="C1"/>
        <s v="C20"/>
        <s v="C3"/>
        <s v="C14"/>
        <s v="C4"/>
        <s v="C21"/>
        <s v="C19"/>
        <s v="C2"/>
        <s v="C25"/>
        <s v="C5"/>
        <s v="C23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0"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80"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80"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80"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  <r>
    <x v="429496729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2" cacheId="2" autoFormatId="1" applyNumberFormats="0" applyBorderFormats="0" applyFontFormats="0" applyPatternFormats="0" applyAlignmentFormats="0" applyWidthHeightFormats="1" dataCaption="值" updatedVersion="7" minRefreshableVersion="3" createdVersion="7" useAutoFormatting="1" indent="0" outline="1" outlineData="1" showDrill="1" multipleFieldFilters="0">
  <location ref="H2:I14" firstHeaderRow="1" firstDataRow="1" firstDataCol="1"/>
  <pivotFields count="1">
    <pivotField axis="axisRow" dataField="1" showAll="0">
      <items count="12">
        <item x="2"/>
        <item x="10"/>
        <item x="1"/>
        <item x="0"/>
        <item x="9"/>
        <item x="3"/>
        <item x="6"/>
        <item x="4"/>
        <item x="8"/>
        <item x="7"/>
        <item x="5"/>
        <item t="default"/>
      </items>
    </pivotField>
  </pivotFields>
  <rowFields count="1">
    <field x="0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计数项:Items" fld="0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9" cacheId="3" autoFormatId="1" applyNumberFormats="0" applyBorderFormats="0" applyFontFormats="0" applyPatternFormats="0" applyAlignmentFormats="0" applyWidthHeightFormats="1" dataCaption="值" updatedVersion="7" minRefreshableVersion="3" createdVersion="7" useAutoFormatting="1" indent="0" outline="1" outlineData="1" showDrill="1" multipleFieldFilters="0">
  <location ref="B2:C15" firstHeaderRow="1" firstDataRow="1" firstDataCol="1"/>
  <pivotFields count="1">
    <pivotField axis="axisRow" dataField="1" showAll="0">
      <items count="13">
        <item x="1"/>
        <item x="4"/>
        <item x="0"/>
        <item x="7"/>
        <item x="8"/>
        <item x="2"/>
        <item x="6"/>
        <item x="11"/>
        <item x="9"/>
        <item x="3"/>
        <item x="5"/>
        <item x="10"/>
        <item t="default"/>
      </items>
    </pivotField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计数项:Items" fld="0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数据透视表6" cacheId="0" autoFormatId="1" applyNumberFormats="0" applyBorderFormats="0" applyFontFormats="0" applyPatternFormats="0" applyAlignmentFormats="0" applyWidthHeightFormats="1" dataCaption="值" updatedVersion="7" minRefreshableVersion="3" createdVersion="7" useAutoFormatting="1" indent="0" outline="1" outlineData="1" showDrill="1" multipleFieldFilters="0">
  <location ref="H2:I15" firstHeaderRow="1" firstDataRow="1" firstDataCol="1"/>
  <pivotFields count="1">
    <pivotField axis="axisRow" dataField="1" showAll="0">
      <items count="13">
        <item x="5"/>
        <item x="3"/>
        <item x="2"/>
        <item x="9"/>
        <item x="8"/>
        <item x="0"/>
        <item x="10"/>
        <item x="1"/>
        <item x="6"/>
        <item x="4"/>
        <item x="7"/>
        <item x="11"/>
        <item t="default"/>
      </items>
    </pivotField>
  </pivotFields>
  <rowFields count="1">
    <field x="0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计数项:项目" fld="0" subtotal="count" baseField="0" baseItem="0"/>
  </dataFields>
  <formats count="6">
    <format dxfId="0">
      <pivotArea type="all" dataOnly="0" outline="0" fieldPosition="0"/>
    </format>
    <format dxfId="1">
      <pivotArea outline="0" collapsedLevelsAreSubtotals="1" fieldPosition="0"/>
    </format>
    <format dxfId="2">
      <pivotArea field="0" type="button" dataOnly="0" labelOnly="1" outline="0" fieldPosition="0"/>
    </format>
    <format dxfId="3">
      <pivotArea dataOnly="0" labelOnly="1" fieldPosition="0">
        <references count="1">
          <reference field="0" count="0"/>
        </references>
      </pivotArea>
    </format>
    <format dxfId="4">
      <pivotArea dataOnly="0" labelOnly="1" grandRow="1" outline="0" fieldPosition="0"/>
    </format>
    <format dxfId="5">
      <pivotArea dataOnly="0" labelOnly="1" outline="0" fieldPosition="0"/>
    </format>
  </format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数据透视表7" cacheId="1" autoFormatId="1" applyNumberFormats="0" applyBorderFormats="0" applyFontFormats="0" applyPatternFormats="0" applyAlignmentFormats="0" applyWidthHeightFormats="1" dataCaption="值" updatedVersion="7" minRefreshableVersion="3" createdVersion="7" useAutoFormatting="1" indent="0" outline="1" outlineData="1" showDrill="1" multipleFieldFilters="0">
  <location ref="B2:C16" firstHeaderRow="1" firstDataRow="1" firstDataCol="1"/>
  <pivotFields count="1">
    <pivotField axis="axisRow" dataField="1" showAll="0">
      <items count="14">
        <item x="6"/>
        <item x="5"/>
        <item x="2"/>
        <item x="11"/>
        <item x="7"/>
        <item x="8"/>
        <item x="1"/>
        <item x="0"/>
        <item x="12"/>
        <item x="9"/>
        <item x="10"/>
        <item x="3"/>
        <item x="4"/>
        <item t="default"/>
      </items>
    </pivotField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 t="grand">
      <x/>
    </i>
  </rowItems>
  <colItems count="1">
    <i/>
  </colItems>
  <dataFields count="1">
    <dataField name="计数项:Items" fld="0" subtotal="count" baseField="0" baseItem="0"/>
  </dataFields>
  <formats count="6">
    <format dxfId="6">
      <pivotArea type="all" dataOnly="0" outline="0" fieldPosition="0"/>
    </format>
    <format dxfId="7">
      <pivotArea outline="0" collapsedLevelsAreSubtotals="1" fieldPosition="0"/>
    </format>
    <format dxfId="8">
      <pivotArea field="0" type="button" dataOnly="0" labelOnly="1" outline="0" fieldPosition="0"/>
    </format>
    <format dxfId="9">
      <pivotArea dataOnly="0" labelOnly="1" fieldPosition="0">
        <references count="1">
          <reference field="0" count="0"/>
        </references>
      </pivotArea>
    </format>
    <format dxfId="10">
      <pivotArea dataOnly="0" labelOnly="1" grandRow="1" outline="0" fieldPosition="0"/>
    </format>
    <format dxfId="11">
      <pivotArea dataOnly="0" labelOnly="1" outline="0" fieldPosition="0"/>
    </format>
  </format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4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1"/>
  <sheetViews>
    <sheetView workbookViewId="0">
      <selection activeCell="A1" sqref="$A1:$XFD1048576"/>
    </sheetView>
  </sheetViews>
  <sheetFormatPr defaultColWidth="9" defaultRowHeight="13.5"/>
  <cols>
    <col min="1" max="1" width="8.625" customWidth="1"/>
    <col min="2" max="2" width="7.375" customWidth="1"/>
    <col min="3" max="3" width="7.125" customWidth="1"/>
    <col min="4" max="5" width="6.625" customWidth="1"/>
    <col min="6" max="6" width="8" customWidth="1"/>
    <col min="7" max="7" width="7.25" customWidth="1"/>
    <col min="8" max="8" width="6.75" customWidth="1"/>
    <col min="9" max="9" width="8.625" customWidth="1"/>
    <col min="10" max="10" width="7.125" customWidth="1"/>
    <col min="11" max="11" width="6.25" customWidth="1"/>
    <col min="12" max="12" width="6" customWidth="1"/>
    <col min="13" max="13" width="7.5" customWidth="1"/>
    <col min="14" max="14" width="7" customWidth="1"/>
    <col min="15" max="15" width="6.625" customWidth="1"/>
    <col min="16" max="16" width="6.5" customWidth="1"/>
    <col min="17" max="17" width="6.625" customWidth="1"/>
    <col min="18" max="18" width="5.875" customWidth="1"/>
    <col min="19" max="19" width="6.125" customWidth="1"/>
    <col min="20" max="20" width="8.375" customWidth="1"/>
    <col min="21" max="21" width="8.875" customWidth="1"/>
    <col min="22" max="22" width="10.125" customWidth="1"/>
    <col min="23" max="23" width="9.375"/>
    <col min="25" max="25" width="10.375"/>
    <col min="27" max="28" width="9.375"/>
  </cols>
  <sheetData>
    <row r="1" s="208" customFormat="1" ht="18.75" spans="1:28">
      <c r="A1" s="209"/>
      <c r="B1" s="210"/>
      <c r="C1" s="210"/>
      <c r="D1" s="210"/>
      <c r="E1" s="210"/>
      <c r="F1" s="210"/>
      <c r="G1" s="210"/>
      <c r="H1" s="210"/>
      <c r="I1" s="210"/>
      <c r="J1" s="210"/>
      <c r="K1" s="218"/>
      <c r="L1" s="218"/>
      <c r="M1" s="218"/>
      <c r="N1" s="219"/>
      <c r="O1" s="218"/>
      <c r="P1" s="218"/>
      <c r="Q1" s="218"/>
      <c r="R1" s="218"/>
      <c r="S1" s="218"/>
      <c r="T1" s="221"/>
      <c r="U1" s="221"/>
      <c r="V1" s="221"/>
      <c r="W1" s="221"/>
      <c r="X1" s="221"/>
      <c r="Y1" s="221"/>
      <c r="Z1" s="221"/>
      <c r="AA1" s="221"/>
      <c r="AB1" s="221"/>
    </row>
    <row r="2" ht="18.75" spans="1:28">
      <c r="A2" s="211"/>
      <c r="B2" s="212"/>
      <c r="C2" s="213"/>
      <c r="D2" s="213"/>
      <c r="E2" s="212"/>
      <c r="G2" s="212"/>
      <c r="H2" s="214"/>
      <c r="I2" s="212"/>
      <c r="J2" s="212"/>
      <c r="M2" s="212"/>
      <c r="N2" s="214"/>
      <c r="O2" s="214"/>
      <c r="P2" s="214"/>
      <c r="T2" s="213"/>
      <c r="U2" s="213"/>
      <c r="V2" s="220"/>
      <c r="W2" s="214"/>
      <c r="AB2" s="214"/>
    </row>
    <row r="3" ht="18.75" spans="1:28">
      <c r="A3" s="211"/>
      <c r="B3" s="212"/>
      <c r="C3" s="213"/>
      <c r="D3" s="213"/>
      <c r="E3" s="212"/>
      <c r="G3" s="212"/>
      <c r="H3" s="214"/>
      <c r="I3" s="212"/>
      <c r="J3" s="212"/>
      <c r="M3" s="212"/>
      <c r="N3" s="214"/>
      <c r="O3" s="214"/>
      <c r="P3" s="214"/>
      <c r="T3" s="213"/>
      <c r="U3" s="213"/>
      <c r="V3" s="220"/>
      <c r="W3" s="214"/>
      <c r="AB3" s="214"/>
    </row>
    <row r="4" ht="18.75" spans="1:28">
      <c r="A4" s="211"/>
      <c r="B4" s="212"/>
      <c r="C4" s="213"/>
      <c r="D4" s="213"/>
      <c r="E4" s="212"/>
      <c r="G4" s="212"/>
      <c r="H4" s="214"/>
      <c r="I4" s="212"/>
      <c r="J4" s="212"/>
      <c r="M4" s="212"/>
      <c r="N4" s="214"/>
      <c r="O4" s="214"/>
      <c r="P4" s="214"/>
      <c r="T4" s="213"/>
      <c r="U4" s="213"/>
      <c r="V4" s="220"/>
      <c r="W4" s="214"/>
      <c r="AB4" s="214"/>
    </row>
    <row r="5" ht="18.75" spans="1:28">
      <c r="A5" s="211"/>
      <c r="B5" s="212"/>
      <c r="C5" s="213"/>
      <c r="D5" s="213"/>
      <c r="E5" s="212"/>
      <c r="G5" s="212"/>
      <c r="H5" s="214"/>
      <c r="I5" s="212"/>
      <c r="J5" s="212"/>
      <c r="M5" s="212"/>
      <c r="N5" s="214"/>
      <c r="O5" s="214"/>
      <c r="P5" s="214"/>
      <c r="T5" s="213"/>
      <c r="U5" s="213"/>
      <c r="V5" s="220"/>
      <c r="W5" s="214"/>
      <c r="AB5" s="214"/>
    </row>
    <row r="6" ht="18.75" spans="1:28">
      <c r="A6" s="215"/>
      <c r="B6" s="212"/>
      <c r="C6" s="213"/>
      <c r="D6" s="213"/>
      <c r="E6" s="212"/>
      <c r="G6" s="212"/>
      <c r="H6" s="214"/>
      <c r="I6" s="212"/>
      <c r="J6" s="212"/>
      <c r="M6" s="212"/>
      <c r="N6" s="214"/>
      <c r="O6" s="214"/>
      <c r="P6" s="214"/>
      <c r="T6" s="213"/>
      <c r="U6" s="213"/>
      <c r="V6" s="220"/>
      <c r="W6" s="214"/>
      <c r="AB6" s="214"/>
    </row>
    <row r="7" ht="18.75" spans="1:28">
      <c r="A7" s="211"/>
      <c r="B7" s="212"/>
      <c r="C7" s="213"/>
      <c r="D7" s="213"/>
      <c r="E7" s="212"/>
      <c r="G7" s="212"/>
      <c r="H7" s="214"/>
      <c r="I7" s="212"/>
      <c r="J7" s="212"/>
      <c r="M7" s="212"/>
      <c r="N7" s="214"/>
      <c r="O7" s="214"/>
      <c r="P7" s="214"/>
      <c r="T7" s="213"/>
      <c r="U7" s="213"/>
      <c r="V7" s="220"/>
      <c r="W7" s="214"/>
      <c r="AB7" s="214"/>
    </row>
    <row r="8" ht="18.75" spans="1:28">
      <c r="A8" s="211"/>
      <c r="B8" s="212"/>
      <c r="C8" s="213"/>
      <c r="D8" s="213"/>
      <c r="E8" s="212"/>
      <c r="G8" s="212"/>
      <c r="H8" s="214"/>
      <c r="I8" s="212"/>
      <c r="J8" s="212"/>
      <c r="M8" s="212"/>
      <c r="N8" s="214"/>
      <c r="O8" s="214"/>
      <c r="P8" s="214"/>
      <c r="T8" s="213"/>
      <c r="U8" s="213"/>
      <c r="V8" s="220"/>
      <c r="W8" s="214"/>
      <c r="AB8" s="214"/>
    </row>
    <row r="9" ht="18.75" spans="1:28">
      <c r="A9" s="211"/>
      <c r="B9" s="212"/>
      <c r="C9" s="213"/>
      <c r="D9" s="213"/>
      <c r="E9" s="212"/>
      <c r="G9" s="212"/>
      <c r="H9" s="214"/>
      <c r="I9" s="212"/>
      <c r="J9" s="212"/>
      <c r="M9" s="212"/>
      <c r="N9" s="214"/>
      <c r="O9" s="214"/>
      <c r="P9" s="214"/>
      <c r="T9" s="213"/>
      <c r="U9" s="213"/>
      <c r="V9" s="220"/>
      <c r="W9" s="214"/>
      <c r="AB9" s="214"/>
    </row>
    <row r="10" ht="18.75" spans="1:28">
      <c r="A10" s="216"/>
      <c r="B10" s="212"/>
      <c r="C10" s="213"/>
      <c r="D10" s="213"/>
      <c r="E10" s="212"/>
      <c r="G10" s="212"/>
      <c r="H10" s="214"/>
      <c r="I10" s="212"/>
      <c r="J10" s="212"/>
      <c r="M10" s="212"/>
      <c r="N10" s="214"/>
      <c r="O10" s="214"/>
      <c r="P10" s="214"/>
      <c r="T10" s="213"/>
      <c r="U10" s="213"/>
      <c r="V10" s="220"/>
      <c r="W10" s="214"/>
      <c r="AB10" s="214"/>
    </row>
    <row r="11" ht="18.75" spans="1:28">
      <c r="A11" s="211"/>
      <c r="B11" s="212"/>
      <c r="C11" s="213"/>
      <c r="D11" s="213"/>
      <c r="E11" s="212"/>
      <c r="G11" s="212"/>
      <c r="H11" s="214"/>
      <c r="I11" s="212"/>
      <c r="J11" s="212"/>
      <c r="M11" s="212"/>
      <c r="N11" s="214"/>
      <c r="O11" s="214"/>
      <c r="P11" s="214"/>
      <c r="T11" s="213"/>
      <c r="U11" s="213"/>
      <c r="V11" s="220"/>
      <c r="W11" s="214"/>
      <c r="AB11" s="214"/>
    </row>
    <row r="12" ht="18.75" spans="1:28">
      <c r="A12" s="211"/>
      <c r="B12" s="212"/>
      <c r="C12" s="213"/>
      <c r="D12" s="213"/>
      <c r="E12" s="212"/>
      <c r="G12" s="212"/>
      <c r="H12" s="214"/>
      <c r="I12" s="212"/>
      <c r="J12" s="212"/>
      <c r="M12" s="212"/>
      <c r="N12" s="214"/>
      <c r="O12" s="214"/>
      <c r="P12" s="214"/>
      <c r="T12" s="213"/>
      <c r="U12" s="213"/>
      <c r="V12" s="220"/>
      <c r="W12" s="214"/>
      <c r="AB12" s="214"/>
    </row>
    <row r="13" ht="18.75" spans="1:28">
      <c r="A13" s="211"/>
      <c r="B13" s="212"/>
      <c r="C13" s="213"/>
      <c r="D13" s="213"/>
      <c r="E13" s="212"/>
      <c r="G13" s="212"/>
      <c r="H13" s="214"/>
      <c r="I13" s="212"/>
      <c r="J13" s="212"/>
      <c r="M13" s="212"/>
      <c r="N13" s="214"/>
      <c r="O13" s="214"/>
      <c r="P13" s="214"/>
      <c r="T13" s="213"/>
      <c r="U13" s="213"/>
      <c r="V13" s="220"/>
      <c r="W13" s="214"/>
      <c r="AB13" s="214"/>
    </row>
    <row r="14" ht="18.75" spans="1:28">
      <c r="A14" s="211"/>
      <c r="B14" s="212"/>
      <c r="C14" s="213"/>
      <c r="D14" s="213"/>
      <c r="E14" s="212"/>
      <c r="G14" s="212"/>
      <c r="H14" s="214"/>
      <c r="I14" s="212"/>
      <c r="J14" s="212"/>
      <c r="M14" s="212"/>
      <c r="N14" s="214"/>
      <c r="O14" s="214"/>
      <c r="P14" s="214"/>
      <c r="T14" s="213"/>
      <c r="U14" s="213"/>
      <c r="V14" s="220"/>
      <c r="W14" s="214"/>
      <c r="AB14" s="214"/>
    </row>
    <row r="15" ht="18.75" spans="1:28">
      <c r="A15" s="211"/>
      <c r="B15" s="212"/>
      <c r="C15" s="213"/>
      <c r="D15" s="213"/>
      <c r="E15" s="212"/>
      <c r="G15" s="212"/>
      <c r="H15" s="214"/>
      <c r="I15" s="212"/>
      <c r="J15" s="212"/>
      <c r="M15" s="212"/>
      <c r="N15" s="214"/>
      <c r="O15" s="214"/>
      <c r="P15" s="214"/>
      <c r="T15" s="213"/>
      <c r="U15" s="213"/>
      <c r="V15" s="220"/>
      <c r="W15" s="214"/>
      <c r="AB15" s="214"/>
    </row>
    <row r="16" ht="18.75" spans="1:28">
      <c r="A16" s="215"/>
      <c r="B16" s="212"/>
      <c r="C16" s="213"/>
      <c r="D16" s="213"/>
      <c r="E16" s="212"/>
      <c r="G16" s="212"/>
      <c r="H16" s="214"/>
      <c r="I16" s="212"/>
      <c r="J16" s="212"/>
      <c r="M16" s="212"/>
      <c r="N16" s="214"/>
      <c r="O16" s="214"/>
      <c r="P16" s="214"/>
      <c r="T16" s="213"/>
      <c r="U16" s="213"/>
      <c r="V16" s="220"/>
      <c r="W16" s="214"/>
      <c r="AB16" s="214"/>
    </row>
    <row r="17" ht="18.75" spans="1:28">
      <c r="A17" s="211"/>
      <c r="B17" s="212"/>
      <c r="C17" s="213"/>
      <c r="D17" s="213"/>
      <c r="E17" s="212"/>
      <c r="G17" s="212"/>
      <c r="H17" s="214"/>
      <c r="I17" s="212"/>
      <c r="J17" s="212"/>
      <c r="M17" s="212"/>
      <c r="N17" s="214"/>
      <c r="O17" s="214"/>
      <c r="P17" s="214"/>
      <c r="T17" s="213"/>
      <c r="U17" s="213"/>
      <c r="V17" s="220"/>
      <c r="W17" s="214"/>
      <c r="AB17" s="214"/>
    </row>
    <row r="18" spans="1:28">
      <c r="A18" s="217"/>
      <c r="B18" s="212"/>
      <c r="C18" s="213"/>
      <c r="D18" s="212"/>
      <c r="E18" s="212"/>
      <c r="F18" s="213"/>
      <c r="G18" s="212"/>
      <c r="H18" s="214"/>
      <c r="I18" s="212"/>
      <c r="J18" s="212"/>
      <c r="K18" s="220"/>
      <c r="L18" s="213"/>
      <c r="M18" s="212"/>
      <c r="N18" s="212"/>
      <c r="O18" s="212"/>
      <c r="P18" s="212"/>
      <c r="Q18" s="220"/>
      <c r="R18" s="220"/>
      <c r="S18" s="213"/>
      <c r="T18" s="213"/>
      <c r="U18" s="213"/>
      <c r="V18" s="220"/>
      <c r="W18" s="212"/>
      <c r="X18" s="212"/>
      <c r="Y18" s="212"/>
      <c r="Z18" s="212"/>
      <c r="AA18" s="212"/>
      <c r="AB18" s="212"/>
    </row>
    <row r="19" spans="1:28">
      <c r="A19" s="217"/>
      <c r="B19" s="212"/>
      <c r="C19" s="213"/>
      <c r="D19" s="212"/>
      <c r="E19" s="212"/>
      <c r="F19" s="213"/>
      <c r="G19" s="212"/>
      <c r="H19" s="214"/>
      <c r="I19" s="212"/>
      <c r="J19" s="212"/>
      <c r="K19" s="220"/>
      <c r="L19" s="213"/>
      <c r="M19" s="212"/>
      <c r="N19" s="212"/>
      <c r="O19" s="212"/>
      <c r="P19" s="212"/>
      <c r="Q19" s="213"/>
      <c r="R19" s="220"/>
      <c r="S19" s="213"/>
      <c r="T19" s="213"/>
      <c r="U19" s="213"/>
      <c r="V19" s="220"/>
      <c r="W19" s="212"/>
      <c r="X19" s="212"/>
      <c r="Y19" s="212"/>
      <c r="Z19" s="212"/>
      <c r="AA19" s="212"/>
      <c r="AB19" s="212"/>
    </row>
    <row r="20" spans="1:28">
      <c r="A20" s="217"/>
      <c r="B20" s="212"/>
      <c r="C20" s="213"/>
      <c r="D20" s="212"/>
      <c r="E20" s="212"/>
      <c r="F20" s="213"/>
      <c r="G20" s="212"/>
      <c r="H20" s="214"/>
      <c r="I20" s="212"/>
      <c r="J20" s="212"/>
      <c r="K20" s="220"/>
      <c r="L20" s="213"/>
      <c r="M20" s="212"/>
      <c r="N20" s="212"/>
      <c r="O20" s="212"/>
      <c r="P20" s="212"/>
      <c r="Q20" s="213"/>
      <c r="R20" s="220"/>
      <c r="S20" s="213"/>
      <c r="T20" s="213"/>
      <c r="U20" s="213"/>
      <c r="V20" s="220"/>
      <c r="W20" s="212"/>
      <c r="X20" s="212"/>
      <c r="Y20" s="212"/>
      <c r="Z20" s="212"/>
      <c r="AA20" s="212"/>
      <c r="AB20" s="212"/>
    </row>
    <row r="21" spans="1:1">
      <c r="A21" s="217"/>
    </row>
  </sheetData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9"/>
  <sheetViews>
    <sheetView zoomScale="120" zoomScaleNormal="120" workbookViewId="0">
      <selection activeCell="B3" sqref="B3"/>
    </sheetView>
  </sheetViews>
  <sheetFormatPr defaultColWidth="9" defaultRowHeight="15"/>
  <cols>
    <col min="1" max="1" width="9" style="145"/>
    <col min="2" max="8" width="9.25" style="146"/>
    <col min="9" max="10" width="10.375" style="146"/>
    <col min="11" max="14" width="10.375" style="147"/>
    <col min="15" max="15" width="9.25" style="147"/>
    <col min="16" max="17" width="10.375" style="147"/>
    <col min="18" max="19" width="9.25" style="147"/>
    <col min="20" max="20" width="10.375" style="148"/>
    <col min="21" max="22" width="9.25" style="148"/>
    <col min="23" max="23" width="10.375" style="148"/>
    <col min="24" max="26" width="9.25" style="148"/>
    <col min="27" max="28" width="10.375" style="148"/>
    <col min="29" max="16384" width="9" style="145"/>
  </cols>
  <sheetData>
    <row r="1" spans="2:28">
      <c r="B1" s="177" t="s">
        <v>0</v>
      </c>
      <c r="C1" s="177"/>
      <c r="D1" s="177"/>
      <c r="E1" s="177"/>
      <c r="F1" s="177"/>
      <c r="G1" s="177"/>
      <c r="H1" s="177"/>
      <c r="I1" s="177"/>
      <c r="J1" s="177"/>
      <c r="K1" s="188" t="s">
        <v>1</v>
      </c>
      <c r="L1" s="188"/>
      <c r="M1" s="188"/>
      <c r="N1" s="188"/>
      <c r="O1" s="188"/>
      <c r="P1" s="188"/>
      <c r="Q1" s="188"/>
      <c r="R1" s="188"/>
      <c r="S1" s="188"/>
      <c r="T1" s="195" t="s">
        <v>2</v>
      </c>
      <c r="U1" s="196"/>
      <c r="V1" s="196"/>
      <c r="W1" s="196"/>
      <c r="X1" s="196"/>
      <c r="Y1" s="196"/>
      <c r="Z1" s="196"/>
      <c r="AA1" s="196"/>
      <c r="AB1" s="196"/>
    </row>
    <row r="2" s="142" customFormat="1" ht="114" spans="1:28">
      <c r="A2" s="178" t="s">
        <v>3</v>
      </c>
      <c r="B2" s="179" t="s">
        <v>4</v>
      </c>
      <c r="C2" s="180" t="s">
        <v>5</v>
      </c>
      <c r="D2" s="180" t="s">
        <v>6</v>
      </c>
      <c r="E2" s="180" t="s">
        <v>7</v>
      </c>
      <c r="F2" s="180" t="s">
        <v>8</v>
      </c>
      <c r="G2" s="180" t="s">
        <v>9</v>
      </c>
      <c r="H2" s="180" t="s">
        <v>10</v>
      </c>
      <c r="I2" s="180" t="s">
        <v>11</v>
      </c>
      <c r="J2" s="189" t="s">
        <v>12</v>
      </c>
      <c r="K2" s="190" t="s">
        <v>13</v>
      </c>
      <c r="L2" s="190" t="s">
        <v>14</v>
      </c>
      <c r="M2" s="191" t="s">
        <v>15</v>
      </c>
      <c r="N2" s="190" t="s">
        <v>16</v>
      </c>
      <c r="O2" s="190" t="s">
        <v>17</v>
      </c>
      <c r="P2" s="191" t="s">
        <v>18</v>
      </c>
      <c r="Q2" s="190" t="s">
        <v>19</v>
      </c>
      <c r="R2" s="190" t="s">
        <v>20</v>
      </c>
      <c r="S2" s="191" t="s">
        <v>21</v>
      </c>
      <c r="T2" s="197" t="s">
        <v>22</v>
      </c>
      <c r="U2" s="198" t="s">
        <v>23</v>
      </c>
      <c r="V2" s="198" t="s">
        <v>24</v>
      </c>
      <c r="W2" s="198" t="s">
        <v>25</v>
      </c>
      <c r="X2" s="198" t="s">
        <v>26</v>
      </c>
      <c r="Y2" s="198" t="s">
        <v>27</v>
      </c>
      <c r="Z2" s="198" t="s">
        <v>28</v>
      </c>
      <c r="AA2" s="204" t="s">
        <v>29</v>
      </c>
      <c r="AB2" s="205" t="s">
        <v>30</v>
      </c>
    </row>
    <row r="3" ht="15.75" spans="1:28">
      <c r="A3" s="181" t="s">
        <v>31</v>
      </c>
      <c r="B3" s="182">
        <v>0.944149477973008</v>
      </c>
      <c r="C3" s="146">
        <v>1</v>
      </c>
      <c r="D3" s="146">
        <v>0.861429612305867</v>
      </c>
      <c r="E3" s="146">
        <v>0.259737510584251</v>
      </c>
      <c r="F3" s="146">
        <v>0.302083333333333</v>
      </c>
      <c r="G3" s="146">
        <v>0.573248407643312</v>
      </c>
      <c r="H3" s="146">
        <v>0.623582606636725</v>
      </c>
      <c r="I3" s="146">
        <v>0.471513404552025</v>
      </c>
      <c r="J3" s="192">
        <v>0.54855195911414</v>
      </c>
      <c r="K3" s="147">
        <v>0.865342580081075</v>
      </c>
      <c r="L3" s="147">
        <v>1</v>
      </c>
      <c r="M3" s="147">
        <v>0.983702963590812</v>
      </c>
      <c r="N3" s="147">
        <v>0</v>
      </c>
      <c r="O3" s="147">
        <v>0.6285140562249</v>
      </c>
      <c r="P3" s="147">
        <v>0.140070035017509</v>
      </c>
      <c r="Q3" s="147">
        <v>1</v>
      </c>
      <c r="R3" s="147">
        <v>1</v>
      </c>
      <c r="S3" s="147">
        <v>0.0739681771757743</v>
      </c>
      <c r="T3" s="199">
        <v>0</v>
      </c>
      <c r="U3" s="200">
        <v>0.466584975350057</v>
      </c>
      <c r="V3" s="200">
        <v>0.79122118330756</v>
      </c>
      <c r="W3" s="200">
        <v>0.813497313433057</v>
      </c>
      <c r="X3" s="200">
        <v>0.981980711250595</v>
      </c>
      <c r="Y3" s="200">
        <v>0.840490797546012</v>
      </c>
      <c r="Z3" s="200">
        <v>1</v>
      </c>
      <c r="AA3" s="200">
        <v>0.959313728390241</v>
      </c>
      <c r="AB3" s="206">
        <v>0.972016084875172</v>
      </c>
    </row>
    <row r="4" ht="15.75" spans="1:28">
      <c r="A4" s="183" t="s">
        <v>32</v>
      </c>
      <c r="B4" s="182">
        <v>0.176620224435759</v>
      </c>
      <c r="C4" s="146">
        <v>0.464624505928854</v>
      </c>
      <c r="D4" s="146">
        <v>0.715983932995449</v>
      </c>
      <c r="E4" s="146">
        <v>0.284928027095682</v>
      </c>
      <c r="F4" s="146">
        <v>0.278125</v>
      </c>
      <c r="G4" s="146">
        <v>0.43312101910828</v>
      </c>
      <c r="H4" s="146">
        <v>0.463853680911879</v>
      </c>
      <c r="I4" s="146">
        <v>0.911087821717228</v>
      </c>
      <c r="J4" s="192">
        <v>0.61839863713799</v>
      </c>
      <c r="K4" s="147">
        <v>0.515539305301645</v>
      </c>
      <c r="L4" s="147">
        <v>0.92675482095828</v>
      </c>
      <c r="M4" s="147">
        <v>0.994246453850947</v>
      </c>
      <c r="N4" s="147">
        <v>0.84782608695652</v>
      </c>
      <c r="O4" s="147">
        <v>0.557228915662651</v>
      </c>
      <c r="P4" s="147">
        <v>0.669834917458729</v>
      </c>
      <c r="Q4" s="147">
        <v>0.956709956709957</v>
      </c>
      <c r="R4" s="147">
        <v>0.545592705167173</v>
      </c>
      <c r="S4" s="147">
        <v>0.0535668344048656</v>
      </c>
      <c r="T4" s="199">
        <v>0.467510607774597</v>
      </c>
      <c r="U4" s="200">
        <v>0.303521346802467</v>
      </c>
      <c r="V4" s="200">
        <v>0.236195037021057</v>
      </c>
      <c r="W4" s="200">
        <v>0.812070015524935</v>
      </c>
      <c r="X4" s="200">
        <v>0.489773789163743</v>
      </c>
      <c r="Y4" s="200">
        <v>0.411042944785276</v>
      </c>
      <c r="Z4" s="200">
        <v>0.749317751327244</v>
      </c>
      <c r="AA4" s="200">
        <v>0.718590102016278</v>
      </c>
      <c r="AB4" s="206">
        <v>0.337013373908272</v>
      </c>
    </row>
    <row r="5" ht="15.75" spans="1:28">
      <c r="A5" s="183" t="s">
        <v>33</v>
      </c>
      <c r="B5" s="182">
        <v>0.0326950608446671</v>
      </c>
      <c r="C5" s="146">
        <v>0.0894268774703557</v>
      </c>
      <c r="D5" s="146">
        <v>0</v>
      </c>
      <c r="E5" s="146">
        <v>0.191151566469094</v>
      </c>
      <c r="F5" s="146">
        <v>1</v>
      </c>
      <c r="G5" s="146">
        <v>0.656050955414013</v>
      </c>
      <c r="H5" s="146">
        <v>0.0237294145874319</v>
      </c>
      <c r="I5" s="146">
        <v>0.948077280110068</v>
      </c>
      <c r="J5" s="192">
        <v>0.994889267461669</v>
      </c>
      <c r="K5" s="147">
        <v>0.913152770050076</v>
      </c>
      <c r="L5" s="147">
        <v>0.984145582236642</v>
      </c>
      <c r="M5" s="147">
        <v>0.999016751706885</v>
      </c>
      <c r="N5" s="147">
        <v>0.978260869565219</v>
      </c>
      <c r="O5" s="147">
        <v>0.328313253012048</v>
      </c>
      <c r="P5" s="147">
        <v>1</v>
      </c>
      <c r="Q5" s="147">
        <v>1</v>
      </c>
      <c r="R5" s="147">
        <v>0.20516717325228</v>
      </c>
      <c r="S5" s="147">
        <v>0.15263641693948</v>
      </c>
      <c r="T5" s="199">
        <v>0.968548724838933</v>
      </c>
      <c r="U5" s="200">
        <v>0</v>
      </c>
      <c r="V5" s="200">
        <v>0</v>
      </c>
      <c r="W5" s="200">
        <v>0.934541769765033</v>
      </c>
      <c r="X5" s="200">
        <v>0.939471410688153</v>
      </c>
      <c r="Y5" s="200">
        <v>0.803680981595092</v>
      </c>
      <c r="Z5" s="200">
        <v>0.805651568798149</v>
      </c>
      <c r="AA5" s="200">
        <v>0.977575212859448</v>
      </c>
      <c r="AB5" s="206">
        <v>0.89948832678548</v>
      </c>
    </row>
    <row r="6" ht="15.75" spans="1:28">
      <c r="A6" s="183" t="s">
        <v>34</v>
      </c>
      <c r="B6" s="182">
        <v>0</v>
      </c>
      <c r="C6" s="146">
        <v>0.129150197628458</v>
      </c>
      <c r="D6" s="146">
        <v>0.0208964813486769</v>
      </c>
      <c r="E6" s="146">
        <v>0.537891617273497</v>
      </c>
      <c r="F6" s="146">
        <v>0.611979166666667</v>
      </c>
      <c r="G6" s="146">
        <v>0.146496815286624</v>
      </c>
      <c r="H6" s="146">
        <v>0.24583431766387</v>
      </c>
      <c r="I6" s="146">
        <v>0.785785621722057</v>
      </c>
      <c r="J6" s="192">
        <v>0.969335604770017</v>
      </c>
      <c r="K6" s="147">
        <v>0.798749105794452</v>
      </c>
      <c r="L6" s="147">
        <v>0.91578666216272</v>
      </c>
      <c r="M6" s="147">
        <v>0.980963714302287</v>
      </c>
      <c r="N6" s="147">
        <v>0.934782608695651</v>
      </c>
      <c r="O6" s="147">
        <v>0.120481927710843</v>
      </c>
      <c r="P6" s="147">
        <v>0.803401700850425</v>
      </c>
      <c r="Q6" s="147">
        <v>0.231601731601732</v>
      </c>
      <c r="R6" s="147">
        <v>0.151975683890577</v>
      </c>
      <c r="S6" s="147">
        <v>0.225984702271417</v>
      </c>
      <c r="T6" s="199">
        <v>0.886500699455375</v>
      </c>
      <c r="U6" s="200">
        <v>0.0272912819226009</v>
      </c>
      <c r="V6" s="200">
        <v>0.0953639283566066</v>
      </c>
      <c r="W6" s="200">
        <v>0.815235731740057</v>
      </c>
      <c r="X6" s="200">
        <v>0.876024825008375</v>
      </c>
      <c r="Y6" s="200">
        <v>0.693251533742331</v>
      </c>
      <c r="Z6" s="200">
        <v>0.675183964828488</v>
      </c>
      <c r="AA6" s="200">
        <v>0.900180645275164</v>
      </c>
      <c r="AB6" s="206">
        <v>0.813225124918574</v>
      </c>
    </row>
    <row r="7" ht="15.75" spans="1:28">
      <c r="A7" s="183" t="s">
        <v>35</v>
      </c>
      <c r="B7" s="182">
        <v>0.0207721406319536</v>
      </c>
      <c r="C7" s="146">
        <v>0.404150197628459</v>
      </c>
      <c r="D7" s="146">
        <v>0.42400709535116</v>
      </c>
      <c r="E7" s="146">
        <v>0.467823878069433</v>
      </c>
      <c r="F7" s="146">
        <v>0.172395833333333</v>
      </c>
      <c r="G7" s="146">
        <v>0.210191082802548</v>
      </c>
      <c r="H7" s="146">
        <v>0.542229289093964</v>
      </c>
      <c r="I7" s="146">
        <v>0.347735854341886</v>
      </c>
      <c r="J7" s="192">
        <v>0.834752981260647</v>
      </c>
      <c r="K7" s="147">
        <v>0.928394006835705</v>
      </c>
      <c r="L7" s="147">
        <v>0.686432579249504</v>
      </c>
      <c r="M7" s="147">
        <v>0.984116470484776</v>
      </c>
      <c r="N7" s="147">
        <v>0.978260869565219</v>
      </c>
      <c r="O7" s="147">
        <v>0.0773092369477912</v>
      </c>
      <c r="P7" s="147">
        <v>0.764382191095548</v>
      </c>
      <c r="Q7" s="147">
        <v>0.696969696969697</v>
      </c>
      <c r="R7" s="147">
        <v>0</v>
      </c>
      <c r="S7" s="147">
        <v>0.0299522824146418</v>
      </c>
      <c r="T7" s="199">
        <v>0.715815909316138</v>
      </c>
      <c r="U7" s="200">
        <v>0.179536861052455</v>
      </c>
      <c r="V7" s="200">
        <v>0.235327852685934</v>
      </c>
      <c r="W7" s="200">
        <v>0.359057416317908</v>
      </c>
      <c r="X7" s="200">
        <v>0.813627307509212</v>
      </c>
      <c r="Y7" s="200">
        <v>0.779141104294478</v>
      </c>
      <c r="Z7" s="200">
        <v>0.31149789440575</v>
      </c>
      <c r="AA7" s="200">
        <v>0.87920496726405</v>
      </c>
      <c r="AB7" s="206">
        <v>0.934034217706733</v>
      </c>
    </row>
    <row r="8" ht="15.75" spans="1:28">
      <c r="A8" s="183" t="s">
        <v>36</v>
      </c>
      <c r="B8" s="182">
        <v>0.0140234765234766</v>
      </c>
      <c r="C8" s="146">
        <v>0.0885375494071146</v>
      </c>
      <c r="D8" s="146">
        <v>0.0513500405355425</v>
      </c>
      <c r="E8" s="146">
        <v>0.65961049957663</v>
      </c>
      <c r="F8" s="146">
        <v>0.608854166666667</v>
      </c>
      <c r="G8" s="146">
        <v>0.592356687898089</v>
      </c>
      <c r="H8" s="146">
        <v>0</v>
      </c>
      <c r="I8" s="146">
        <v>0.876842214553799</v>
      </c>
      <c r="J8" s="192">
        <v>1</v>
      </c>
      <c r="K8" s="147">
        <v>0.855709999205151</v>
      </c>
      <c r="L8" s="147">
        <v>0.91630553258848</v>
      </c>
      <c r="M8" s="147">
        <v>0.973083694917982</v>
      </c>
      <c r="N8" s="147">
        <v>0.499999999999999</v>
      </c>
      <c r="O8" s="147">
        <v>0.00602409638554222</v>
      </c>
      <c r="P8" s="147">
        <v>0.768384192096048</v>
      </c>
      <c r="Q8" s="147">
        <v>0.779220779220779</v>
      </c>
      <c r="R8" s="147">
        <v>0.027355623100304</v>
      </c>
      <c r="S8" s="147">
        <v>0.160204849471894</v>
      </c>
      <c r="T8" s="199">
        <v>1</v>
      </c>
      <c r="U8" s="200">
        <v>0.00906877920945011</v>
      </c>
      <c r="V8" s="200">
        <v>0.0135982095159656</v>
      </c>
      <c r="W8" s="200">
        <v>0.867527829962358</v>
      </c>
      <c r="X8" s="200">
        <v>0.622405980570199</v>
      </c>
      <c r="Y8" s="200">
        <v>0.52760736196319</v>
      </c>
      <c r="Z8" s="200">
        <v>0.739622274545207</v>
      </c>
      <c r="AA8" s="200">
        <v>0.893162869639427</v>
      </c>
      <c r="AB8" s="206">
        <v>0.881925581607066</v>
      </c>
    </row>
    <row r="9" ht="15.75" spans="1:28">
      <c r="A9" s="183" t="s">
        <v>37</v>
      </c>
      <c r="B9" s="182">
        <v>0.224186900056466</v>
      </c>
      <c r="C9" s="146">
        <v>0.375889328063241</v>
      </c>
      <c r="D9" s="146">
        <v>0.814471922970037</v>
      </c>
      <c r="E9" s="146">
        <v>0.921041490262489</v>
      </c>
      <c r="F9" s="146">
        <v>0.216145833333333</v>
      </c>
      <c r="G9" s="146">
        <v>0.210191082802548</v>
      </c>
      <c r="H9" s="146">
        <v>0.624195084496957</v>
      </c>
      <c r="I9" s="146">
        <v>0</v>
      </c>
      <c r="J9" s="192">
        <v>0.856899488926746</v>
      </c>
      <c r="K9" s="147">
        <v>0</v>
      </c>
      <c r="L9" s="147">
        <v>0.762534491528586</v>
      </c>
      <c r="M9" s="147">
        <v>0.786988752986699</v>
      </c>
      <c r="N9" s="147">
        <v>0.565217391304349</v>
      </c>
      <c r="O9" s="147">
        <v>0.454819277108434</v>
      </c>
      <c r="P9" s="147">
        <v>0.804902451225613</v>
      </c>
      <c r="Q9" s="147">
        <v>0</v>
      </c>
      <c r="R9" s="147">
        <v>0.691489361702128</v>
      </c>
      <c r="S9" s="147">
        <v>0</v>
      </c>
      <c r="T9" s="199">
        <v>0.595775863441798</v>
      </c>
      <c r="U9" s="200">
        <v>0.602308696477571</v>
      </c>
      <c r="V9" s="200">
        <v>0.248835426498537</v>
      </c>
      <c r="W9" s="200">
        <v>0.747526929481519</v>
      </c>
      <c r="X9" s="200">
        <v>0.371167374861153</v>
      </c>
      <c r="Y9" s="200">
        <v>0.54601226993865</v>
      </c>
      <c r="Z9" s="200">
        <v>0.302891976424776</v>
      </c>
      <c r="AA9" s="200">
        <v>0.228065648042799</v>
      </c>
      <c r="AB9" s="206">
        <v>0</v>
      </c>
    </row>
    <row r="10" ht="15.75" spans="1:28">
      <c r="A10" s="183" t="s">
        <v>38</v>
      </c>
      <c r="B10" s="182">
        <v>0.0326563339337061</v>
      </c>
      <c r="C10" s="146">
        <v>0</v>
      </c>
      <c r="D10" s="146">
        <v>0.0358392997125491</v>
      </c>
      <c r="E10" s="146">
        <v>0.885478408128704</v>
      </c>
      <c r="F10" s="146">
        <v>0.475520833333334</v>
      </c>
      <c r="G10" s="146">
        <v>1</v>
      </c>
      <c r="H10" s="146">
        <v>0.739637288065996</v>
      </c>
      <c r="I10" s="146">
        <v>0.606755753946106</v>
      </c>
      <c r="J10" s="192">
        <v>0.933560477001704</v>
      </c>
      <c r="K10" s="147">
        <v>0.930460615213417</v>
      </c>
      <c r="L10" s="147">
        <v>0.423587197530161</v>
      </c>
      <c r="M10" s="147">
        <v>0.995961291264152</v>
      </c>
      <c r="N10" s="147">
        <v>0.782608695652171</v>
      </c>
      <c r="O10" s="147">
        <v>0.126506024096386</v>
      </c>
      <c r="P10" s="147">
        <v>0.748374187093547</v>
      </c>
      <c r="Q10" s="147">
        <v>0.738095238095238</v>
      </c>
      <c r="R10" s="147">
        <v>0.285714285714286</v>
      </c>
      <c r="S10" s="147">
        <v>0.447499822544239</v>
      </c>
      <c r="T10" s="199">
        <v>0.987966491413137</v>
      </c>
      <c r="U10" s="200">
        <v>0.0387447560132234</v>
      </c>
      <c r="V10" s="200">
        <v>0.191472988699596</v>
      </c>
      <c r="W10" s="200">
        <v>0.959100890087405</v>
      </c>
      <c r="X10" s="200">
        <v>0.565236172576124</v>
      </c>
      <c r="Y10" s="200">
        <v>0.773006134969325</v>
      </c>
      <c r="Z10" s="200">
        <v>0</v>
      </c>
      <c r="AA10" s="200">
        <v>0.914675545145037</v>
      </c>
      <c r="AB10" s="206">
        <v>0.941322568672703</v>
      </c>
    </row>
    <row r="11" ht="15.75" spans="1:28">
      <c r="A11" s="183" t="s">
        <v>39</v>
      </c>
      <c r="B11" s="182">
        <v>0.00596416784535596</v>
      </c>
      <c r="C11" s="146">
        <v>0.105830039525692</v>
      </c>
      <c r="D11" s="146">
        <v>0.0674860586187971</v>
      </c>
      <c r="E11" s="146">
        <v>0.279424216765453</v>
      </c>
      <c r="F11" s="146">
        <v>0.858854166666667</v>
      </c>
      <c r="G11" s="146">
        <v>0.222929936305733</v>
      </c>
      <c r="H11" s="146">
        <v>0.245945723894887</v>
      </c>
      <c r="I11" s="146">
        <v>0.544069019588058</v>
      </c>
      <c r="J11" s="192">
        <v>0.918228279386712</v>
      </c>
      <c r="K11" s="147">
        <v>0.860320125586202</v>
      </c>
      <c r="L11" s="147">
        <v>0.73076595251609</v>
      </c>
      <c r="M11" s="147">
        <v>0.996550678918446</v>
      </c>
      <c r="N11" s="147">
        <v>0.91304347826087</v>
      </c>
      <c r="O11" s="147">
        <v>0.25</v>
      </c>
      <c r="P11" s="147">
        <v>0.660330165082541</v>
      </c>
      <c r="Q11" s="147">
        <v>0.61038961038961</v>
      </c>
      <c r="R11" s="147">
        <v>0.882978723404255</v>
      </c>
      <c r="S11" s="147">
        <v>0.276895588144705</v>
      </c>
      <c r="T11" s="199">
        <v>0.989237091803191</v>
      </c>
      <c r="U11" s="200">
        <v>0.022776379203505</v>
      </c>
      <c r="V11" s="200">
        <v>0.157860212181958</v>
      </c>
      <c r="W11" s="200">
        <v>0.920388554514991</v>
      </c>
      <c r="X11" s="200">
        <v>0.848704973817374</v>
      </c>
      <c r="Y11" s="200">
        <v>0.723926380368098</v>
      </c>
      <c r="Z11" s="200">
        <v>0.432371048204193</v>
      </c>
      <c r="AA11" s="200">
        <v>0.964805226895826</v>
      </c>
      <c r="AB11" s="206">
        <v>0.876441872486131</v>
      </c>
    </row>
    <row r="12" ht="15.75" spans="1:28">
      <c r="A12" s="183" t="s">
        <v>40</v>
      </c>
      <c r="B12" s="182">
        <v>0.687312493707842</v>
      </c>
      <c r="C12" s="146">
        <v>0.355335968379447</v>
      </c>
      <c r="D12" s="146">
        <v>0.464921260553296</v>
      </c>
      <c r="E12" s="146">
        <v>0</v>
      </c>
      <c r="F12" s="146">
        <v>0.339583333333333</v>
      </c>
      <c r="G12" s="146">
        <v>0.929936305732484</v>
      </c>
      <c r="H12" s="146">
        <v>0.806884772660165</v>
      </c>
      <c r="I12" s="146">
        <v>1</v>
      </c>
      <c r="J12" s="192">
        <v>0</v>
      </c>
      <c r="K12" s="147">
        <v>0.0751480406962881</v>
      </c>
      <c r="L12" s="147">
        <v>0.83950760335675</v>
      </c>
      <c r="M12" s="147">
        <v>0.95449927308856</v>
      </c>
      <c r="N12" s="147">
        <v>0.782608695652171</v>
      </c>
      <c r="O12" s="147">
        <v>0.6285140562249</v>
      </c>
      <c r="P12" s="147">
        <v>0.661830915457729</v>
      </c>
      <c r="Q12" s="147">
        <v>0.350649350649351</v>
      </c>
      <c r="R12" s="147">
        <v>0.408814589665653</v>
      </c>
      <c r="S12" s="147">
        <v>0.073782005491193</v>
      </c>
      <c r="T12" s="199">
        <v>0.505990741528101</v>
      </c>
      <c r="U12" s="200">
        <v>0.626882355700001</v>
      </c>
      <c r="V12" s="200">
        <v>1</v>
      </c>
      <c r="W12" s="200">
        <v>0.371986826030885</v>
      </c>
      <c r="X12" s="200">
        <v>0</v>
      </c>
      <c r="Y12" s="200">
        <v>0</v>
      </c>
      <c r="Z12" s="200">
        <v>0.25353222140694</v>
      </c>
      <c r="AA12" s="200">
        <v>0</v>
      </c>
      <c r="AB12" s="206">
        <v>0.295425257032157</v>
      </c>
    </row>
    <row r="13" ht="15.75" spans="1:28">
      <c r="A13" s="183" t="s">
        <v>41</v>
      </c>
      <c r="B13" s="182">
        <v>0.309678147939018</v>
      </c>
      <c r="C13" s="146">
        <v>0.2699604743083</v>
      </c>
      <c r="D13" s="146">
        <v>0.615209614682161</v>
      </c>
      <c r="E13" s="146">
        <v>0.0941998306519898</v>
      </c>
      <c r="F13" s="146">
        <v>0.471875</v>
      </c>
      <c r="G13" s="146">
        <v>0.789808917197452</v>
      </c>
      <c r="H13" s="146">
        <v>0.892877066827234</v>
      </c>
      <c r="I13" s="146">
        <v>0.619529212260903</v>
      </c>
      <c r="J13" s="192">
        <v>0.894378194207836</v>
      </c>
      <c r="K13" s="147">
        <v>0.887767268102695</v>
      </c>
      <c r="L13" s="147">
        <v>0.562063148219795</v>
      </c>
      <c r="M13" s="147">
        <v>0.97403981266828</v>
      </c>
      <c r="N13" s="147">
        <v>0.804347826086959</v>
      </c>
      <c r="O13" s="147">
        <v>0.210843373493976</v>
      </c>
      <c r="P13" s="147">
        <v>0</v>
      </c>
      <c r="Q13" s="147">
        <v>0.346320346320346</v>
      </c>
      <c r="R13" s="147">
        <v>0.601823708206687</v>
      </c>
      <c r="S13" s="147">
        <v>0.272330009610763</v>
      </c>
      <c r="T13" s="199">
        <v>0.384939051676218</v>
      </c>
      <c r="U13" s="200">
        <v>0.455217936434098</v>
      </c>
      <c r="V13" s="200">
        <v>0.47238807593786</v>
      </c>
      <c r="W13" s="200">
        <v>0.950312536281412</v>
      </c>
      <c r="X13" s="200">
        <v>0.655870373961951</v>
      </c>
      <c r="Y13" s="200">
        <v>0.717791411042945</v>
      </c>
      <c r="Z13" s="200">
        <v>0.708278935108379</v>
      </c>
      <c r="AA13" s="200">
        <v>0.708894575036515</v>
      </c>
      <c r="AB13" s="206">
        <v>0.939321586655293</v>
      </c>
    </row>
    <row r="14" ht="15.75" spans="1:28">
      <c r="A14" s="183" t="s">
        <v>42</v>
      </c>
      <c r="B14" s="182">
        <v>0.0427061310782242</v>
      </c>
      <c r="C14" s="146">
        <v>0.258794466403162</v>
      </c>
      <c r="D14" s="146">
        <v>0.142157487665907</v>
      </c>
      <c r="E14" s="146">
        <v>0.686282811176969</v>
      </c>
      <c r="F14" s="146">
        <v>0</v>
      </c>
      <c r="G14" s="146">
        <v>0.490445859872611</v>
      </c>
      <c r="H14" s="146">
        <v>1</v>
      </c>
      <c r="I14" s="146">
        <v>0.524270972950638</v>
      </c>
      <c r="J14" s="192">
        <v>0.952299829642249</v>
      </c>
      <c r="K14" s="147">
        <v>0.963426993084811</v>
      </c>
      <c r="L14" s="147">
        <v>0.708068415481271</v>
      </c>
      <c r="M14" s="147">
        <v>0.985645136242102</v>
      </c>
      <c r="N14" s="147">
        <v>0.91304347826087</v>
      </c>
      <c r="O14" s="147">
        <v>0</v>
      </c>
      <c r="P14" s="147">
        <v>0.587293646823412</v>
      </c>
      <c r="Q14" s="147">
        <v>0.246753246753247</v>
      </c>
      <c r="R14" s="147">
        <v>0.595744680851064</v>
      </c>
      <c r="S14" s="147">
        <v>0.854494699301895</v>
      </c>
      <c r="T14" s="199">
        <v>0.919966623143209</v>
      </c>
      <c r="U14" s="200">
        <v>0.0910426023117357</v>
      </c>
      <c r="V14" s="200">
        <v>0.190866108177686</v>
      </c>
      <c r="W14" s="200">
        <v>0.545566932105623</v>
      </c>
      <c r="X14" s="200">
        <v>0.27218470652538</v>
      </c>
      <c r="Y14" s="200">
        <v>0.613496932515338</v>
      </c>
      <c r="Z14" s="200">
        <v>0.162376111259771</v>
      </c>
      <c r="AA14" s="200">
        <v>0.679224030874031</v>
      </c>
      <c r="AB14" s="206">
        <v>0.958951593136001</v>
      </c>
    </row>
    <row r="15" ht="15.75" spans="1:28">
      <c r="A15" s="183" t="s">
        <v>43</v>
      </c>
      <c r="B15" s="182">
        <v>1</v>
      </c>
      <c r="C15" s="146">
        <v>0.709090909090909</v>
      </c>
      <c r="D15" s="146">
        <v>1</v>
      </c>
      <c r="E15" s="146">
        <v>0.629974597798476</v>
      </c>
      <c r="F15" s="146">
        <v>0.296875</v>
      </c>
      <c r="G15" s="146">
        <v>0.363057324840764</v>
      </c>
      <c r="H15" s="146">
        <v>0.721825832829587</v>
      </c>
      <c r="I15" s="146">
        <v>0.484661877538639</v>
      </c>
      <c r="J15" s="192">
        <v>0.928449744463373</v>
      </c>
      <c r="K15" s="147">
        <v>0.487625188776727</v>
      </c>
      <c r="L15" s="147">
        <v>0.881672011830717</v>
      </c>
      <c r="M15" s="147">
        <v>0</v>
      </c>
      <c r="N15" s="147">
        <v>0.717391304347829</v>
      </c>
      <c r="O15" s="147">
        <v>0.3785140562249</v>
      </c>
      <c r="P15" s="147">
        <v>0.532766383191596</v>
      </c>
      <c r="Q15" s="147">
        <v>0.474025974025974</v>
      </c>
      <c r="R15" s="147">
        <v>0.609422492401216</v>
      </c>
      <c r="S15" s="147">
        <v>0.211594368338343</v>
      </c>
      <c r="T15" s="199">
        <v>0.577078651818767</v>
      </c>
      <c r="U15" s="200">
        <v>1</v>
      </c>
      <c r="V15" s="200">
        <v>0.529682455692855</v>
      </c>
      <c r="W15" s="200">
        <v>0.92072293996857</v>
      </c>
      <c r="X15" s="200">
        <v>0.111950561560026</v>
      </c>
      <c r="Y15" s="200">
        <v>0.398773006134969</v>
      </c>
      <c r="Z15" s="200">
        <v>0.196591573202828</v>
      </c>
      <c r="AA15" s="200">
        <v>0.469212865175085</v>
      </c>
      <c r="AB15" s="206">
        <v>0.240718995707202</v>
      </c>
    </row>
    <row r="16" ht="15.75" spans="1:28">
      <c r="A16" s="183" t="s">
        <v>44</v>
      </c>
      <c r="B16" s="182">
        <v>0.101874885677703</v>
      </c>
      <c r="C16" s="146">
        <v>0.0934782608695652</v>
      </c>
      <c r="D16" s="146">
        <v>0.229720504931025</v>
      </c>
      <c r="E16" s="146">
        <v>0.914902624894158</v>
      </c>
      <c r="F16" s="146">
        <v>0.818229166666667</v>
      </c>
      <c r="G16" s="146">
        <v>0.43312101910828</v>
      </c>
      <c r="H16" s="146">
        <v>0.559175458052596</v>
      </c>
      <c r="I16" s="146">
        <v>0.809258729589368</v>
      </c>
      <c r="J16" s="192">
        <v>0.879045996592845</v>
      </c>
      <c r="K16" s="147">
        <v>0.94650166918369</v>
      </c>
      <c r="L16" s="147">
        <v>0.757113257905311</v>
      </c>
      <c r="M16" s="147">
        <v>0.963666589952718</v>
      </c>
      <c r="N16" s="147">
        <v>1</v>
      </c>
      <c r="O16" s="147">
        <v>1</v>
      </c>
      <c r="P16" s="147">
        <v>0.429714857428714</v>
      </c>
      <c r="Q16" s="147">
        <v>1</v>
      </c>
      <c r="R16" s="147">
        <v>0.197568389057751</v>
      </c>
      <c r="S16" s="147">
        <v>0.808121484127457</v>
      </c>
      <c r="T16" s="199">
        <v>0.484493273668428</v>
      </c>
      <c r="U16" s="200">
        <v>0.110042566337896</v>
      </c>
      <c r="V16" s="200">
        <v>0.161289802841909</v>
      </c>
      <c r="W16" s="200">
        <v>0</v>
      </c>
      <c r="X16" s="200">
        <v>0.592547208068128</v>
      </c>
      <c r="Y16" s="200">
        <v>0.41717791411043</v>
      </c>
      <c r="Z16" s="200">
        <v>0.708063407199382</v>
      </c>
      <c r="AA16" s="200">
        <v>0.323552621433747</v>
      </c>
      <c r="AB16" s="206">
        <v>0.888420962795628</v>
      </c>
    </row>
    <row r="17" ht="15.75" spans="1:28">
      <c r="A17" s="183" t="s">
        <v>45</v>
      </c>
      <c r="B17" s="182">
        <v>0.088084764697668</v>
      </c>
      <c r="C17" s="146">
        <v>0.198616600790514</v>
      </c>
      <c r="D17" s="146">
        <v>0.0657944856956749</v>
      </c>
      <c r="E17" s="146">
        <v>0.716553767993226</v>
      </c>
      <c r="F17" s="146">
        <v>0.407291666666667</v>
      </c>
      <c r="G17" s="146">
        <v>0</v>
      </c>
      <c r="H17" s="146">
        <v>0.283204496621088</v>
      </c>
      <c r="I17" s="146">
        <v>0.724310719138589</v>
      </c>
      <c r="J17" s="192">
        <v>0.887563884156729</v>
      </c>
      <c r="K17" s="147">
        <v>0.912884508385661</v>
      </c>
      <c r="L17" s="147">
        <v>0</v>
      </c>
      <c r="M17" s="147">
        <v>0.952654396177026</v>
      </c>
      <c r="N17" s="147">
        <v>0.52173913043478</v>
      </c>
      <c r="O17" s="147">
        <v>0.253012048192771</v>
      </c>
      <c r="P17" s="147">
        <v>0.537768884442221</v>
      </c>
      <c r="Q17" s="147">
        <v>0.978354978354978</v>
      </c>
      <c r="R17" s="147">
        <v>0.527355623100304</v>
      </c>
      <c r="S17" s="147">
        <v>1</v>
      </c>
      <c r="T17" s="199">
        <v>0.983555475705246</v>
      </c>
      <c r="U17" s="200">
        <v>0.134800599421316</v>
      </c>
      <c r="V17" s="200">
        <v>0.098285116118375</v>
      </c>
      <c r="W17" s="200">
        <v>1</v>
      </c>
      <c r="X17" s="200">
        <v>0.733457340832555</v>
      </c>
      <c r="Y17" s="200">
        <v>0.638036809815951</v>
      </c>
      <c r="Z17" s="200">
        <v>0.603221562087015</v>
      </c>
      <c r="AA17" s="200">
        <v>0.796489738638695</v>
      </c>
      <c r="AB17" s="206">
        <v>0.94775704217504</v>
      </c>
    </row>
    <row r="18" ht="15.75" spans="1:28">
      <c r="A18" s="184" t="s">
        <v>46</v>
      </c>
      <c r="B18" s="185">
        <v>0.194053803339517</v>
      </c>
      <c r="C18" s="186">
        <v>0.378359683794466</v>
      </c>
      <c r="D18" s="186">
        <v>0.318214456024623</v>
      </c>
      <c r="E18" s="186">
        <v>1</v>
      </c>
      <c r="F18" s="186">
        <v>0.725520833333334</v>
      </c>
      <c r="G18" s="186">
        <v>0.273885350318471</v>
      </c>
      <c r="H18" s="186">
        <v>0.92357305651107</v>
      </c>
      <c r="I18" s="186">
        <v>0.572585802904948</v>
      </c>
      <c r="J18" s="193">
        <v>0.948892674616695</v>
      </c>
      <c r="K18" s="194">
        <v>1</v>
      </c>
      <c r="L18" s="194">
        <v>0.921494236846085</v>
      </c>
      <c r="M18" s="194">
        <v>1</v>
      </c>
      <c r="N18" s="194">
        <v>1</v>
      </c>
      <c r="O18" s="194">
        <v>0.817269076305221</v>
      </c>
      <c r="P18" s="194">
        <v>0.926463231615808</v>
      </c>
      <c r="Q18" s="194">
        <v>0.774891774891775</v>
      </c>
      <c r="R18" s="194">
        <v>0.434650455927052</v>
      </c>
      <c r="S18" s="194">
        <v>0.648693548052013</v>
      </c>
      <c r="T18" s="201">
        <v>0.286164730268313</v>
      </c>
      <c r="U18" s="202">
        <v>0.175184349217132</v>
      </c>
      <c r="V18" s="202">
        <v>0.376946432378026</v>
      </c>
      <c r="W18" s="202">
        <v>0.544874374044249</v>
      </c>
      <c r="X18" s="202">
        <v>1</v>
      </c>
      <c r="Y18" s="202">
        <v>1</v>
      </c>
      <c r="Z18" s="202">
        <v>0.549223349721413</v>
      </c>
      <c r="AA18" s="202">
        <v>1</v>
      </c>
      <c r="AB18" s="207">
        <v>1</v>
      </c>
    </row>
    <row r="19" ht="47.25" spans="1:28">
      <c r="A19" s="187" t="s">
        <v>47</v>
      </c>
      <c r="B19" s="185">
        <f t="shared" ref="B19:AB19" si="0">SUM(B3:B18)</f>
        <v>3.87477800868436</v>
      </c>
      <c r="C19" s="186">
        <f t="shared" si="0"/>
        <v>4.92124505928854</v>
      </c>
      <c r="D19" s="186">
        <f t="shared" si="0"/>
        <v>5.82748225339077</v>
      </c>
      <c r="E19" s="186">
        <f t="shared" si="0"/>
        <v>8.52900084674005</v>
      </c>
      <c r="F19" s="186">
        <f t="shared" si="0"/>
        <v>7.58333333333333</v>
      </c>
      <c r="G19" s="186">
        <f t="shared" si="0"/>
        <v>7.32484076433121</v>
      </c>
      <c r="H19" s="186">
        <f t="shared" si="0"/>
        <v>8.69654808885345</v>
      </c>
      <c r="I19" s="186">
        <f t="shared" si="0"/>
        <v>10.2264842849143</v>
      </c>
      <c r="J19" s="193">
        <f t="shared" si="0"/>
        <v>13.1652470187394</v>
      </c>
      <c r="K19" s="194">
        <f t="shared" si="0"/>
        <v>11.9410221762976</v>
      </c>
      <c r="L19" s="194">
        <f t="shared" si="0"/>
        <v>12.0162314924104</v>
      </c>
      <c r="M19" s="194">
        <f t="shared" si="0"/>
        <v>14.5251359801517</v>
      </c>
      <c r="N19" s="194">
        <f t="shared" si="0"/>
        <v>12.2391304347826</v>
      </c>
      <c r="O19" s="194">
        <f t="shared" si="0"/>
        <v>5.83734939759036</v>
      </c>
      <c r="P19" s="194">
        <f t="shared" si="0"/>
        <v>10.0355177588794</v>
      </c>
      <c r="Q19" s="194">
        <f t="shared" si="0"/>
        <v>10.1839826839827</v>
      </c>
      <c r="R19" s="194">
        <f t="shared" si="0"/>
        <v>7.16565349544073</v>
      </c>
      <c r="S19" s="203">
        <f t="shared" si="0"/>
        <v>5.28972478828868</v>
      </c>
      <c r="T19" s="202">
        <f t="shared" si="0"/>
        <v>10.7535439358515</v>
      </c>
      <c r="U19" s="202">
        <f t="shared" si="0"/>
        <v>4.24300348545351</v>
      </c>
      <c r="V19" s="202">
        <f t="shared" si="0"/>
        <v>4.79933282941393</v>
      </c>
      <c r="W19" s="202">
        <f t="shared" si="0"/>
        <v>11.562410059258</v>
      </c>
      <c r="X19" s="202">
        <f t="shared" si="0"/>
        <v>9.87440273639297</v>
      </c>
      <c r="Y19" s="202">
        <f t="shared" si="0"/>
        <v>9.88343558282208</v>
      </c>
      <c r="Z19" s="202">
        <f t="shared" si="0"/>
        <v>8.19782363851954</v>
      </c>
      <c r="AA19" s="202">
        <f t="shared" si="0"/>
        <v>11.4129477766863</v>
      </c>
      <c r="AB19" s="207">
        <f t="shared" si="0"/>
        <v>11.9260625884615</v>
      </c>
    </row>
  </sheetData>
  <mergeCells count="3">
    <mergeCell ref="B1:J1"/>
    <mergeCell ref="K1:S1"/>
    <mergeCell ref="T1:AB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"/>
  <sheetViews>
    <sheetView workbookViewId="0">
      <selection activeCell="A1" sqref="A1:A17"/>
    </sheetView>
  </sheetViews>
  <sheetFormatPr defaultColWidth="9" defaultRowHeight="15"/>
  <cols>
    <col min="1" max="1" width="14.5" style="3" customWidth="1"/>
    <col min="2" max="2" width="12.125" style="3" customWidth="1"/>
    <col min="3" max="3" width="10.375" style="3"/>
    <col min="4" max="5" width="9.875" style="3"/>
    <col min="6" max="6" width="9.875" style="3" customWidth="1"/>
    <col min="7" max="7" width="9.875" style="3"/>
    <col min="8" max="8" width="9.875" style="3" customWidth="1"/>
    <col min="9" max="9" width="10" style="3" customWidth="1"/>
    <col min="10" max="10" width="9.875" style="3"/>
    <col min="11" max="11" width="10.375" style="3"/>
    <col min="12" max="13" width="9.875" style="3"/>
    <col min="14" max="14" width="9.875" style="3" customWidth="1"/>
    <col min="15" max="28" width="9.875" style="3"/>
    <col min="29" max="29" width="12.625" style="3"/>
    <col min="30" max="16384" width="9" style="3"/>
  </cols>
  <sheetData>
    <row r="1" ht="18.75" spans="1:28">
      <c r="A1" s="149" t="s">
        <v>48</v>
      </c>
      <c r="B1" s="150" t="s">
        <v>49</v>
      </c>
      <c r="C1" s="151"/>
      <c r="D1" s="151"/>
      <c r="E1" s="151"/>
      <c r="F1" s="151"/>
      <c r="G1" s="151"/>
      <c r="H1" s="151"/>
      <c r="I1" s="151"/>
      <c r="J1" s="160"/>
      <c r="K1" s="161" t="s">
        <v>1</v>
      </c>
      <c r="L1" s="151"/>
      <c r="M1" s="151"/>
      <c r="N1" s="151"/>
      <c r="O1" s="151"/>
      <c r="P1" s="151"/>
      <c r="Q1" s="151"/>
      <c r="R1" s="151"/>
      <c r="S1" s="160"/>
      <c r="T1" s="166" t="s">
        <v>2</v>
      </c>
      <c r="U1" s="166"/>
      <c r="V1" s="166"/>
      <c r="W1" s="166"/>
      <c r="X1" s="166"/>
      <c r="Y1" s="166"/>
      <c r="Z1" s="166"/>
      <c r="AA1" s="166"/>
      <c r="AB1" s="169"/>
    </row>
    <row r="2" ht="18.75" spans="1:28">
      <c r="A2" s="152"/>
      <c r="B2" s="153">
        <f>standardizing!B3/standardizing!$B$19</f>
        <v>0.243665437312003</v>
      </c>
      <c r="C2" s="153">
        <f>standardizing!C3/standardizing!$C$19</f>
        <v>0.203200610404996</v>
      </c>
      <c r="D2" s="153">
        <f>standardizing!D3/standardizing!$D$19</f>
        <v>0.14782191945838</v>
      </c>
      <c r="E2" s="153">
        <f>standardizing!E3/standardizing!$E$19</f>
        <v>0.0304534511429352</v>
      </c>
      <c r="F2" s="153">
        <f>standardizing!F3/standardizing!$F$19</f>
        <v>0.0398351648351648</v>
      </c>
      <c r="G2" s="153">
        <f>standardizing!G3/standardizing!$G$19</f>
        <v>0.0782608695652174</v>
      </c>
      <c r="H2" s="153">
        <f>standardizing!H3/standardizing!$H$19</f>
        <v>0.0717046120214047</v>
      </c>
      <c r="I2" s="153">
        <f>standardizing!I3/standardizing!$I$19</f>
        <v>0.0461070873836458</v>
      </c>
      <c r="J2" s="153">
        <f>standardizing!J3/standardizing!$J$19</f>
        <v>0.0416666666666667</v>
      </c>
      <c r="K2" s="153">
        <f>standardizing!K3/standardizing!$K$19</f>
        <v>0.0724680489915463</v>
      </c>
      <c r="L2" s="153">
        <f>standardizing!L3/standardizing!$L$19</f>
        <v>0.0832207668961448</v>
      </c>
      <c r="M2" s="153">
        <f>standardizing!M3/standardizing!$M$19</f>
        <v>0.0677241827501666</v>
      </c>
      <c r="N2" s="153">
        <f>standardizing!N3/standardizing!$N$19</f>
        <v>0</v>
      </c>
      <c r="O2" s="153">
        <f>standardizing!O3/standardizing!$O$19</f>
        <v>0.107671138630891</v>
      </c>
      <c r="P2" s="153">
        <f>standardizing!P3/standardizing!$P$19</f>
        <v>0.0139574298389911</v>
      </c>
      <c r="Q2" s="153">
        <f>standardizing!Q3/standardizing!$Q$19</f>
        <v>0.0981934112646121</v>
      </c>
      <c r="R2" s="153">
        <f>standardizing!R3/standardizing!$R$19</f>
        <v>0.139554612937434</v>
      </c>
      <c r="S2" s="153">
        <f>standardizing!S3/standardizing!$S$19</f>
        <v>0.0139833696716203</v>
      </c>
      <c r="T2" s="153">
        <f>standardizing!T3/standardizing!$T$19</f>
        <v>0</v>
      </c>
      <c r="U2" s="153">
        <f>standardizing!U3/standardizing!$U$19</f>
        <v>0.109965729924492</v>
      </c>
      <c r="V2" s="153">
        <f>standardizing!V3/standardizing!$V$19</f>
        <v>0.164860661144058</v>
      </c>
      <c r="W2" s="153">
        <f>standardizing!W3/standardizing!$W$19</f>
        <v>0.0703570716886737</v>
      </c>
      <c r="X2" s="153">
        <f>standardizing!X3/standardizing!$X$19</f>
        <v>0.099447099481918</v>
      </c>
      <c r="Y2" s="153">
        <f>standardizing!Y3/standardizing!$Y$19</f>
        <v>0.08504034761018</v>
      </c>
      <c r="Z2" s="153">
        <f>standardizing!Z3/standardizing!$Z$19</f>
        <v>0.121983595170461</v>
      </c>
      <c r="AA2" s="153">
        <f>standardizing!AA3/standardizing!$AA$19</f>
        <v>0.0840548600730363</v>
      </c>
      <c r="AB2" s="170">
        <f>standardizing!AB3/standardizing!$AB$19</f>
        <v>0.0815035203500948</v>
      </c>
    </row>
    <row r="3" ht="18.75" spans="1:28">
      <c r="A3" s="152"/>
      <c r="B3" s="153">
        <f>standardizing!B4/standardizing!$B$19</f>
        <v>0.0455820240643227</v>
      </c>
      <c r="C3" s="153">
        <f>standardizing!C4/standardizing!$C$19</f>
        <v>0.0944119832138627</v>
      </c>
      <c r="D3" s="153">
        <f>standardizing!D4/standardizing!$D$19</f>
        <v>0.122863339923317</v>
      </c>
      <c r="E3" s="153">
        <f>standardizing!E4/standardizing!$E$19</f>
        <v>0.0334069643344668</v>
      </c>
      <c r="F3" s="153">
        <f>standardizing!F4/standardizing!$F$19</f>
        <v>0.0366758241758242</v>
      </c>
      <c r="G3" s="153">
        <f>standardizing!G4/standardizing!$G$19</f>
        <v>0.0591304347826087</v>
      </c>
      <c r="H3" s="153">
        <f>standardizing!H4/standardizing!$H$19</f>
        <v>0.0533376779122753</v>
      </c>
      <c r="I3" s="153">
        <f>standardizing!I4/standardizing!$I$19</f>
        <v>0.0890910107847354</v>
      </c>
      <c r="J3" s="153">
        <f>standardizing!J4/standardizing!$J$19</f>
        <v>0.046972049689441</v>
      </c>
      <c r="K3" s="153">
        <f>standardizing!K4/standardizing!$K$19</f>
        <v>0.0431738001730679</v>
      </c>
      <c r="L3" s="153">
        <f>standardizing!L4/standardizing!$L$19</f>
        <v>0.0771252469248475</v>
      </c>
      <c r="M3" s="153">
        <f>standardizing!M4/standardizing!$M$19</f>
        <v>0.068450061686828</v>
      </c>
      <c r="N3" s="153">
        <f>standardizing!N4/standardizing!$N$19</f>
        <v>0.0692717584369448</v>
      </c>
      <c r="O3" s="153">
        <f>standardizing!O4/standardizing!$O$19</f>
        <v>0.0954592363261094</v>
      </c>
      <c r="P3" s="153">
        <f>standardizing!P4/standardizing!$P$19</f>
        <v>0.0667464234086037</v>
      </c>
      <c r="Q3" s="153">
        <f>standardizing!Q4/standardizing!$Q$19</f>
        <v>0.0939426142401701</v>
      </c>
      <c r="R3" s="153">
        <f>standardizing!R4/standardizing!$R$19</f>
        <v>0.0761399787910922</v>
      </c>
      <c r="S3" s="153">
        <f>standardizing!S4/standardizing!$S$19</f>
        <v>0.0101265824875164</v>
      </c>
      <c r="T3" s="153">
        <f>standardizing!T4/standardizing!$T$19</f>
        <v>0.0434750265180909</v>
      </c>
      <c r="U3" s="153">
        <f>standardizing!U4/standardizing!$U$19</f>
        <v>0.0715345504294408</v>
      </c>
      <c r="V3" s="153">
        <f>standardizing!V4/standardizing!$V$19</f>
        <v>0.0492141398432457</v>
      </c>
      <c r="W3" s="153">
        <f>standardizing!W4/standardizing!$W$19</f>
        <v>0.0702336287472102</v>
      </c>
      <c r="X3" s="153">
        <f>standardizing!X4/standardizing!$X$19</f>
        <v>0.0496003456855815</v>
      </c>
      <c r="Y3" s="153">
        <f>standardizing!Y4/standardizing!$Y$19</f>
        <v>0.0415890751086282</v>
      </c>
      <c r="Z3" s="153">
        <f>standardizing!Z4/standardizing!$Z$19</f>
        <v>0.0914044732319425</v>
      </c>
      <c r="AA3" s="153">
        <f>standardizing!AA4/standardizing!$AA$19</f>
        <v>0.0629627083271308</v>
      </c>
      <c r="AB3" s="170">
        <f>standardizing!AB4/standardizing!$AB$19</f>
        <v>0.0282585615670284</v>
      </c>
    </row>
    <row r="4" ht="18.75" spans="1:28">
      <c r="A4" s="152"/>
      <c r="B4" s="153">
        <f>standardizing!B5/standardizing!$B$19</f>
        <v>0.00843791844884769</v>
      </c>
      <c r="C4" s="153">
        <f>standardizing!C5/standardizing!$C$19</f>
        <v>0.018171596088589</v>
      </c>
      <c r="D4" s="153">
        <f>standardizing!D5/standardizing!$D$19</f>
        <v>0</v>
      </c>
      <c r="E4" s="153">
        <f>standardizing!E5/standardizing!$E$19</f>
        <v>0.0224119530416222</v>
      </c>
      <c r="F4" s="153">
        <f>standardizing!F5/standardizing!$F$19</f>
        <v>0.131868131868132</v>
      </c>
      <c r="G4" s="153">
        <f>standardizing!G5/standardizing!$G$19</f>
        <v>0.0895652173913044</v>
      </c>
      <c r="H4" s="153">
        <f>standardizing!H5/standardizing!$H$19</f>
        <v>0.00272860154914182</v>
      </c>
      <c r="I4" s="153">
        <f>standardizing!I5/standardizing!$I$19</f>
        <v>0.0927080366718631</v>
      </c>
      <c r="J4" s="153">
        <f>standardizing!J5/standardizing!$J$19</f>
        <v>0.0755693581780538</v>
      </c>
      <c r="K4" s="153">
        <f>standardizing!K5/standardizing!$K$19</f>
        <v>0.0764719097384012</v>
      </c>
      <c r="L4" s="153">
        <f>standardizing!L5/standardizing!$L$19</f>
        <v>0.0819013500911863</v>
      </c>
      <c r="M4" s="153">
        <f>standardizing!M5/standardizing!$M$19</f>
        <v>0.0687784784302207</v>
      </c>
      <c r="N4" s="153">
        <f>standardizing!N5/standardizing!$N$19</f>
        <v>0.0799289520426289</v>
      </c>
      <c r="O4" s="153">
        <f>standardizing!O5/standardizing!$O$19</f>
        <v>0.0562435500515995</v>
      </c>
      <c r="P4" s="153">
        <f>standardizing!P5/standardizing!$P$19</f>
        <v>0.0996460794576542</v>
      </c>
      <c r="Q4" s="153">
        <f>standardizing!Q5/standardizing!$Q$19</f>
        <v>0.0981934112646121</v>
      </c>
      <c r="R4" s="153">
        <f>standardizing!R5/standardizing!$R$19</f>
        <v>0.0286320254506893</v>
      </c>
      <c r="S4" s="153">
        <f>standardizing!S5/standardizing!$S$19</f>
        <v>0.0288552662092011</v>
      </c>
      <c r="T4" s="153">
        <f>standardizing!T5/standardizing!$T$19</f>
        <v>0.0900678632659759</v>
      </c>
      <c r="U4" s="153">
        <f>standardizing!U5/standardizing!$U$19</f>
        <v>0</v>
      </c>
      <c r="V4" s="153">
        <f>standardizing!V5/standardizing!$V$19</f>
        <v>0</v>
      </c>
      <c r="W4" s="153">
        <f>standardizing!W5/standardizing!$W$19</f>
        <v>0.0808258628586474</v>
      </c>
      <c r="X4" s="153">
        <f>standardizing!X5/standardizing!$X$19</f>
        <v>0.0951420998077838</v>
      </c>
      <c r="Y4" s="153">
        <f>standardizing!Y5/standardizing!$Y$19</f>
        <v>0.0813159528243327</v>
      </c>
      <c r="Z4" s="153">
        <f>standardizing!Z5/standardizing!$Z$19</f>
        <v>0.09827627481672</v>
      </c>
      <c r="AA4" s="153">
        <f>standardizing!AA5/standardizing!$AA$19</f>
        <v>0.0856549273673518</v>
      </c>
      <c r="AB4" s="170">
        <f>standardizing!AB5/standardizing!$AB$19</f>
        <v>0.0754220699508773</v>
      </c>
    </row>
    <row r="5" ht="18.75" spans="1:28">
      <c r="A5" s="152"/>
      <c r="B5" s="153">
        <f>standardizing!B6/standardizing!$B$19</f>
        <v>0</v>
      </c>
      <c r="C5" s="153">
        <f>standardizing!C6/standardizing!$C$19</f>
        <v>0.0262433989920285</v>
      </c>
      <c r="D5" s="153">
        <f>standardizing!D6/standardizing!$D$19</f>
        <v>0.00358585070533988</v>
      </c>
      <c r="E5" s="153">
        <f>standardizing!E6/standardizing!$E$19</f>
        <v>0.0630661934427043</v>
      </c>
      <c r="F5" s="153">
        <f>standardizing!F6/standardizing!$F$19</f>
        <v>0.0807005494505495</v>
      </c>
      <c r="G5" s="153">
        <f>standardizing!G6/standardizing!$G$19</f>
        <v>0.02</v>
      </c>
      <c r="H5" s="153">
        <f>standardizing!H6/standardizing!$H$19</f>
        <v>0.0282680340696283</v>
      </c>
      <c r="I5" s="153">
        <f>standardizing!I6/standardizing!$I$19</f>
        <v>0.0768382955304802</v>
      </c>
      <c r="J5" s="153">
        <f>standardizing!J6/standardizing!$J$19</f>
        <v>0.073628364389234</v>
      </c>
      <c r="K5" s="153">
        <f>standardizing!K6/standardizing!$K$19</f>
        <v>0.0668911835186048</v>
      </c>
      <c r="L5" s="153">
        <f>standardizing!L6/standardizing!$L$19</f>
        <v>0.0762124683384423</v>
      </c>
      <c r="M5" s="153">
        <f>standardizing!M6/standardizing!$M$19</f>
        <v>0.0675355959243862</v>
      </c>
      <c r="N5" s="153">
        <f>standardizing!N6/standardizing!$N$19</f>
        <v>0.0763765541740674</v>
      </c>
      <c r="O5" s="153">
        <f>standardizing!O6/standardizing!$O$19</f>
        <v>0.0206398348813209</v>
      </c>
      <c r="P5" s="153">
        <f>standardizing!P6/standardizing!$P$19</f>
        <v>0.080055829719356</v>
      </c>
      <c r="Q5" s="153">
        <f>standardizing!Q6/standardizing!$Q$19</f>
        <v>0.0227417640807652</v>
      </c>
      <c r="R5" s="153">
        <f>standardizing!R6/standardizing!$R$19</f>
        <v>0.0212089077412513</v>
      </c>
      <c r="S5" s="153">
        <f>standardizing!S6/standardizing!$S$19</f>
        <v>0.0427214479611003</v>
      </c>
      <c r="T5" s="153">
        <f>standardizing!T6/standardizing!$T$19</f>
        <v>0.0824380041355346</v>
      </c>
      <c r="U5" s="153">
        <f>standardizing!U6/standardizing!$U$19</f>
        <v>0.0064320668168586</v>
      </c>
      <c r="V5" s="153">
        <f>standardizing!V6/standardizing!$V$19</f>
        <v>0.0198702469168516</v>
      </c>
      <c r="W5" s="153">
        <f>standardizing!W6/standardizing!$W$19</f>
        <v>0.0705074225496179</v>
      </c>
      <c r="X5" s="153">
        <f>standardizing!X6/standardizing!$X$19</f>
        <v>0.0887167404849419</v>
      </c>
      <c r="Y5" s="153">
        <f>standardizing!Y6/standardizing!$Y$19</f>
        <v>0.0701427684667908</v>
      </c>
      <c r="Z5" s="153">
        <f>standardizing!Z6/standardizing!$Z$19</f>
        <v>0.0823613674312248</v>
      </c>
      <c r="AA5" s="153">
        <f>standardizing!AA6/standardizing!$AA$19</f>
        <v>0.0788736322016646</v>
      </c>
      <c r="AB5" s="170">
        <f>standardizing!AB6/standardizing!$AB$19</f>
        <v>0.0681889029917867</v>
      </c>
    </row>
    <row r="6" ht="18.75" spans="1:28">
      <c r="A6" s="152"/>
      <c r="B6" s="153">
        <f>standardizing!B7/standardizing!$B$19</f>
        <v>0.00536085953450699</v>
      </c>
      <c r="C6" s="153">
        <f>standardizing!C7/standardizing!$C$19</f>
        <v>0.0821235668534025</v>
      </c>
      <c r="D6" s="153">
        <f>standardizing!D7/standardizing!$D$19</f>
        <v>0.0727599118992509</v>
      </c>
      <c r="E6" s="153">
        <f>standardizing!E7/standardizing!$E$19</f>
        <v>0.0548509592713013</v>
      </c>
      <c r="F6" s="153">
        <f>standardizing!F7/standardizing!$F$19</f>
        <v>0.0227335164835164</v>
      </c>
      <c r="G6" s="153">
        <f>standardizing!G7/standardizing!$G$19</f>
        <v>0.0286956521739131</v>
      </c>
      <c r="H6" s="153">
        <f>standardizing!H7/standardizing!$H$19</f>
        <v>0.0623499443174414</v>
      </c>
      <c r="I6" s="153">
        <f>standardizing!I7/standardizing!$I$19</f>
        <v>0.0340034604908015</v>
      </c>
      <c r="J6" s="153">
        <f>standardizing!J7/standardizing!$J$19</f>
        <v>0.0634057971014493</v>
      </c>
      <c r="K6" s="153">
        <f>standardizing!K7/standardizing!$K$19</f>
        <v>0.0777482859615257</v>
      </c>
      <c r="L6" s="153">
        <f>standardizing!L7/standardizing!$L$19</f>
        <v>0.0571254456676424</v>
      </c>
      <c r="M6" s="153">
        <f>standardizing!M7/standardizing!$M$19</f>
        <v>0.0677526511166266</v>
      </c>
      <c r="N6" s="153">
        <f>standardizing!N7/standardizing!$N$19</f>
        <v>0.0799289520426289</v>
      </c>
      <c r="O6" s="153">
        <f>standardizing!O7/standardizing!$O$19</f>
        <v>0.0132438940488476</v>
      </c>
      <c r="P6" s="153">
        <f>standardizing!P7/standardizing!$P$19</f>
        <v>0.0761676885499228</v>
      </c>
      <c r="Q6" s="153">
        <f>standardizing!Q7/standardizing!$Q$19</f>
        <v>0.0684378320935175</v>
      </c>
      <c r="R6" s="153">
        <f>standardizing!R7/standardizing!$R$19</f>
        <v>0</v>
      </c>
      <c r="S6" s="153">
        <f>standardizing!S7/standardizing!$S$19</f>
        <v>0.0056623517505023</v>
      </c>
      <c r="T6" s="153">
        <f>standardizing!T7/standardizing!$T$19</f>
        <v>0.0665655818757261</v>
      </c>
      <c r="U6" s="153">
        <f>standardizing!U7/standardizing!$U$19</f>
        <v>0.0423136256352298</v>
      </c>
      <c r="V6" s="153">
        <f>standardizing!V7/standardizing!$V$19</f>
        <v>0.0490334513254983</v>
      </c>
      <c r="W6" s="153">
        <f>standardizing!W7/standardizing!$W$19</f>
        <v>0.0310538559416003</v>
      </c>
      <c r="X6" s="153">
        <f>standardizing!X7/standardizing!$X$19</f>
        <v>0.0823976223402878</v>
      </c>
      <c r="Y6" s="153">
        <f>standardizing!Y7/standardizing!$Y$19</f>
        <v>0.0788330229671011</v>
      </c>
      <c r="Z6" s="153">
        <f>standardizing!Z7/standardizing!$Z$19</f>
        <v>0.0379976330476419</v>
      </c>
      <c r="AA6" s="153">
        <f>standardizing!AA7/standardizing!$AA$19</f>
        <v>0.0770357478599907</v>
      </c>
      <c r="AB6" s="170">
        <f>standardizing!AB7/standardizing!$AB$19</f>
        <v>0.0783187418964594</v>
      </c>
    </row>
    <row r="7" ht="18.75" spans="1:28">
      <c r="A7" s="152"/>
      <c r="B7" s="153">
        <f>standardizing!B8/standardizing!$B$19</f>
        <v>0.00361916901872737</v>
      </c>
      <c r="C7" s="153">
        <f>standardizing!C8/standardizing!$C$19</f>
        <v>0.0179908840832881</v>
      </c>
      <c r="D7" s="153">
        <f>standardizing!D8/standardizing!$D$19</f>
        <v>0.00881170260203951</v>
      </c>
      <c r="E7" s="153">
        <f>standardizing!E8/standardizing!$E$19</f>
        <v>0.0773373706286764</v>
      </c>
      <c r="F7" s="153">
        <f>standardizing!F8/standardizing!$F$19</f>
        <v>0.0802884615384616</v>
      </c>
      <c r="G7" s="153">
        <f>standardizing!G8/standardizing!$G$19</f>
        <v>0.0808695652173913</v>
      </c>
      <c r="H7" s="153">
        <f>standardizing!H8/standardizing!$H$19</f>
        <v>0</v>
      </c>
      <c r="I7" s="153">
        <f>standardizing!I8/standardizing!$I$19</f>
        <v>0.0857422932578384</v>
      </c>
      <c r="J7" s="153">
        <f>standardizing!J8/standardizing!$J$19</f>
        <v>0.0759575569358178</v>
      </c>
      <c r="K7" s="153">
        <f>standardizing!K8/standardizing!$K$19</f>
        <v>0.0716613692338415</v>
      </c>
      <c r="L7" s="153">
        <f>standardizing!L8/standardizing!$L$19</f>
        <v>0.0762556491331937</v>
      </c>
      <c r="M7" s="153">
        <f>standardizing!M8/standardizing!$M$19</f>
        <v>0.0669930867599231</v>
      </c>
      <c r="N7" s="153">
        <f>standardizing!N8/standardizing!$N$19</f>
        <v>0.0408525754884546</v>
      </c>
      <c r="O7" s="153">
        <f>standardizing!O8/standardizing!$O$19</f>
        <v>0.00103199174406606</v>
      </c>
      <c r="P7" s="153">
        <f>standardizing!P8/standardizing!$P$19</f>
        <v>0.0765664722596082</v>
      </c>
      <c r="Q7" s="153">
        <f>standardizing!Q8/standardizing!$Q$19</f>
        <v>0.0765143464399575</v>
      </c>
      <c r="R7" s="153">
        <f>standardizing!R8/standardizing!$R$19</f>
        <v>0.00381760339342525</v>
      </c>
      <c r="S7" s="153">
        <f>standardizing!S8/standardizing!$S$19</f>
        <v>0.0302860462280729</v>
      </c>
      <c r="T7" s="153">
        <f>standardizing!T8/standardizing!$T$19</f>
        <v>0.0929925990878301</v>
      </c>
      <c r="U7" s="153">
        <f>standardizing!U8/standardizing!$U$19</f>
        <v>0.00213734898888041</v>
      </c>
      <c r="V7" s="153">
        <f>standardizing!V8/standardizing!$V$19</f>
        <v>0.00283335413468837</v>
      </c>
      <c r="W7" s="153">
        <f>standardizing!W8/standardizing!$W$19</f>
        <v>0.0750300175755945</v>
      </c>
      <c r="X7" s="153">
        <f>standardizing!X8/standardizing!$X$19</f>
        <v>0.0630322660707637</v>
      </c>
      <c r="Y7" s="153">
        <f>standardizing!Y8/standardizing!$Y$19</f>
        <v>0.053382991930478</v>
      </c>
      <c r="Z7" s="153">
        <f>standardizing!Z8/standardizing!$Z$19</f>
        <v>0.0902217841171778</v>
      </c>
      <c r="AA7" s="153">
        <f>standardizing!AA8/standardizing!$AA$19</f>
        <v>0.0782587362279817</v>
      </c>
      <c r="AB7" s="170">
        <f>standardizing!AB8/standardizing!$AB$19</f>
        <v>0.073949434280207</v>
      </c>
    </row>
    <row r="8" ht="18.75" spans="1:28">
      <c r="A8" s="152"/>
      <c r="B8" s="153">
        <f>standardizing!B9/standardizing!$B$19</f>
        <v>0.0578579984592681</v>
      </c>
      <c r="C8" s="153">
        <f>standardizing!C9/standardizing!$C$19</f>
        <v>0.0763809409071742</v>
      </c>
      <c r="D8" s="153">
        <f>standardizing!D9/standardizing!$D$19</f>
        <v>0.139763947371291</v>
      </c>
      <c r="E8" s="153">
        <f>standardizing!E9/standardizing!$E$19</f>
        <v>0.107989377280286</v>
      </c>
      <c r="F8" s="153">
        <f>standardizing!F9/standardizing!$F$19</f>
        <v>0.0285027472527472</v>
      </c>
      <c r="G8" s="153">
        <f>standardizing!G9/standardizing!$G$19</f>
        <v>0.0286956521739131</v>
      </c>
      <c r="H8" s="153">
        <f>standardizing!H9/standardizing!$H$19</f>
        <v>0.0717750397191503</v>
      </c>
      <c r="I8" s="153">
        <f>standardizing!I9/standardizing!$I$19</f>
        <v>0</v>
      </c>
      <c r="J8" s="153">
        <f>standardizing!J9/standardizing!$J$19</f>
        <v>0.0650879917184265</v>
      </c>
      <c r="K8" s="153">
        <f>standardizing!K9/standardizing!$K$19</f>
        <v>0</v>
      </c>
      <c r="L8" s="153">
        <f>standardizing!L9/standardizing!$L$19</f>
        <v>0.0634587051697708</v>
      </c>
      <c r="M8" s="153">
        <f>standardizing!M9/standardizing!$M$19</f>
        <v>0.0541811625076767</v>
      </c>
      <c r="N8" s="153">
        <f>standardizing!N9/standardizing!$N$19</f>
        <v>0.0461811722912967</v>
      </c>
      <c r="O8" s="153">
        <f>standardizing!O9/standardizing!$O$19</f>
        <v>0.0779153766769866</v>
      </c>
      <c r="P8" s="153">
        <f>standardizing!P9/standardizing!$P$19</f>
        <v>0.080205373610488</v>
      </c>
      <c r="Q8" s="153">
        <f>standardizing!Q9/standardizing!$Q$19</f>
        <v>0</v>
      </c>
      <c r="R8" s="153">
        <f>standardizing!R9/standardizing!$R$19</f>
        <v>0.0965005302226936</v>
      </c>
      <c r="S8" s="153">
        <f>standardizing!S9/standardizing!$S$19</f>
        <v>0</v>
      </c>
      <c r="T8" s="153">
        <f>standardizing!T9/standardizing!$T$19</f>
        <v>0.0554027460152489</v>
      </c>
      <c r="U8" s="153">
        <f>standardizing!U9/standardizing!$U$19</f>
        <v>0.141953382443002</v>
      </c>
      <c r="V8" s="153">
        <f>standardizing!V9/standardizing!$V$19</f>
        <v>0.0518479203970781</v>
      </c>
      <c r="W8" s="153">
        <f>standardizing!W9/standardizing!$W$19</f>
        <v>0.0646514805866944</v>
      </c>
      <c r="X8" s="153">
        <f>standardizing!X9/standardizing!$X$19</f>
        <v>0.0375888430692809</v>
      </c>
      <c r="Y8" s="153">
        <f>standardizing!Y9/standardizing!$Y$19</f>
        <v>0.0552451893234016</v>
      </c>
      <c r="Z8" s="153">
        <f>standardizing!Z9/standardizing!$Z$19</f>
        <v>0.0369478522325806</v>
      </c>
      <c r="AA8" s="153">
        <f>standardizing!AA9/standardizing!$AA$19</f>
        <v>0.0199830624397211</v>
      </c>
      <c r="AB8" s="170">
        <f>standardizing!AB9/standardizing!$AB$19</f>
        <v>0</v>
      </c>
    </row>
    <row r="9" ht="18.75" spans="1:28">
      <c r="A9" s="152"/>
      <c r="B9" s="153">
        <f>standardizing!B10/standardizing!$B$19</f>
        <v>0.0084279238347371</v>
      </c>
      <c r="C9" s="153">
        <f>standardizing!C10/standardizing!$C$19</f>
        <v>0</v>
      </c>
      <c r="D9" s="153">
        <f>standardizing!D10/standardizing!$D$19</f>
        <v>0.00615004870957706</v>
      </c>
      <c r="E9" s="153">
        <f>standardizing!E10/standardizing!$E$19</f>
        <v>0.103819711598124</v>
      </c>
      <c r="F9" s="153">
        <f>standardizing!F10/standardizing!$F$19</f>
        <v>0.062706043956044</v>
      </c>
      <c r="G9" s="153">
        <f>standardizing!G10/standardizing!$G$19</f>
        <v>0.136521739130435</v>
      </c>
      <c r="H9" s="153">
        <f>standardizing!H10/standardizing!$H$19</f>
        <v>0.0850495254564285</v>
      </c>
      <c r="I9" s="153">
        <f>standardizing!I10/standardizing!$I$19</f>
        <v>0.0593318032905177</v>
      </c>
      <c r="J9" s="153">
        <f>standardizing!J10/standardizing!$J$19</f>
        <v>0.0709109730848862</v>
      </c>
      <c r="K9" s="153">
        <f>standardizing!K10/standardizing!$K$19</f>
        <v>0.0779213539239832</v>
      </c>
      <c r="L9" s="153">
        <f>standardizing!L10/standardizing!$L$19</f>
        <v>0.0352512514258488</v>
      </c>
      <c r="M9" s="153">
        <f>standardizing!M10/standardizing!$M$19</f>
        <v>0.0685681216771474</v>
      </c>
      <c r="N9" s="153">
        <f>standardizing!N10/standardizing!$N$19</f>
        <v>0.0639431616341028</v>
      </c>
      <c r="O9" s="153">
        <f>standardizing!O10/standardizing!$O$19</f>
        <v>0.0216718266253871</v>
      </c>
      <c r="P9" s="153">
        <f>standardizing!P10/standardizing!$P$19</f>
        <v>0.0745725537111809</v>
      </c>
      <c r="Q9" s="153">
        <f>standardizing!Q10/standardizing!$Q$19</f>
        <v>0.0724760892667375</v>
      </c>
      <c r="R9" s="153">
        <f>standardizing!R10/standardizing!$R$19</f>
        <v>0.0398727465535525</v>
      </c>
      <c r="S9" s="153">
        <f>standardizing!S10/standardizing!$S$19</f>
        <v>0.0845979404325519</v>
      </c>
      <c r="T9" s="153">
        <f>standardizing!T10/standardizing!$T$19</f>
        <v>0.0918735718481919</v>
      </c>
      <c r="U9" s="153">
        <f>standardizing!U10/standardizing!$U$19</f>
        <v>0.00913144571906526</v>
      </c>
      <c r="V9" s="153">
        <f>standardizing!V10/standardizing!$V$19</f>
        <v>0.0398957512440282</v>
      </c>
      <c r="W9" s="153">
        <f>standardizing!W10/standardizing!$W$19</f>
        <v>0.0829499114087771</v>
      </c>
      <c r="X9" s="153">
        <f>standardizing!X10/standardizing!$X$19</f>
        <v>0.0572425682510292</v>
      </c>
      <c r="Y9" s="153">
        <f>standardizing!Y10/standardizing!$Y$19</f>
        <v>0.0782122905027933</v>
      </c>
      <c r="Z9" s="153">
        <f>standardizing!Z10/standardizing!$Z$19</f>
        <v>0</v>
      </c>
      <c r="AA9" s="153">
        <f>standardizing!AA10/standardizing!$AA$19</f>
        <v>0.0801436721732381</v>
      </c>
      <c r="AB9" s="170">
        <f>standardizing!AB10/standardizing!$AB$19</f>
        <v>0.0789298699122575</v>
      </c>
    </row>
    <row r="10" ht="18.75" spans="1:28">
      <c r="A10" s="152"/>
      <c r="B10" s="153">
        <f>standardizing!B11/standardizing!$B$19</f>
        <v>0.00153922826855854</v>
      </c>
      <c r="C10" s="153">
        <f>standardizing!C11/standardizing!$C$19</f>
        <v>0.0215047286308054</v>
      </c>
      <c r="D10" s="153">
        <f>standardizing!D11/standardizing!$D$19</f>
        <v>0.0115806545064174</v>
      </c>
      <c r="E10" s="153">
        <f>standardizing!E11/standardizing!$E$19</f>
        <v>0.032761658931275</v>
      </c>
      <c r="F10" s="153">
        <f>standardizing!F11/standardizing!$F$19</f>
        <v>0.113255494505495</v>
      </c>
      <c r="G10" s="153">
        <f>standardizing!G11/standardizing!$G$19</f>
        <v>0.0304347826086957</v>
      </c>
      <c r="H10" s="153">
        <f>standardizing!H11/standardizing!$H$19</f>
        <v>0.0282808444663373</v>
      </c>
      <c r="I10" s="153">
        <f>standardizing!I11/standardizing!$I$19</f>
        <v>0.0532019611461826</v>
      </c>
      <c r="J10" s="153">
        <f>standardizing!J11/standardizing!$J$19</f>
        <v>0.0697463768115942</v>
      </c>
      <c r="K10" s="153">
        <f>standardizing!K11/standardizing!$K$19</f>
        <v>0.0720474439193237</v>
      </c>
      <c r="L10" s="153">
        <f>standardizing!L11/standardizing!$L$19</f>
        <v>0.0608149029899808</v>
      </c>
      <c r="M10" s="153">
        <f>standardizing!M11/standardizing!$M$19</f>
        <v>0.0686086987605633</v>
      </c>
      <c r="N10" s="153">
        <f>standardizing!N11/standardizing!$N$19</f>
        <v>0.0746003552397869</v>
      </c>
      <c r="O10" s="153">
        <f>standardizing!O11/standardizing!$O$19</f>
        <v>0.042827657378741</v>
      </c>
      <c r="P10" s="153">
        <f>standardizing!P11/standardizing!$P$19</f>
        <v>0.0657993120981008</v>
      </c>
      <c r="Q10" s="153">
        <f>standardizing!Q11/standardizing!$Q$19</f>
        <v>0.0599362380446333</v>
      </c>
      <c r="R10" s="153">
        <f>standardizing!R11/standardizing!$R$19</f>
        <v>0.12322375397667</v>
      </c>
      <c r="S10" s="153">
        <f>standardizing!S11/standardizing!$S$19</f>
        <v>0.0523459346614298</v>
      </c>
      <c r="T10" s="153">
        <f>standardizing!T11/standardizing!$T$19</f>
        <v>0.0919917282808651</v>
      </c>
      <c r="U10" s="153">
        <f>standardizing!U11/standardizing!$U$19</f>
        <v>0.00536798503267564</v>
      </c>
      <c r="V10" s="153">
        <f>standardizing!V11/standardizing!$V$19</f>
        <v>0.0328921160071399</v>
      </c>
      <c r="W10" s="153">
        <f>standardizing!W11/standardizing!$W$19</f>
        <v>0.0796017914775508</v>
      </c>
      <c r="X10" s="153">
        <f>standardizing!X11/standardizing!$X$19</f>
        <v>0.085950005937007</v>
      </c>
      <c r="Y10" s="153">
        <f>standardizing!Y11/standardizing!$Y$19</f>
        <v>0.0732464307883302</v>
      </c>
      <c r="Z10" s="153">
        <f>standardizing!Z11/standardizing!$Z$19</f>
        <v>0.052742174907568</v>
      </c>
      <c r="AA10" s="153">
        <f>standardizing!AA11/standardizing!$AA$19</f>
        <v>0.0845360239767915</v>
      </c>
      <c r="AB10" s="170">
        <f>standardizing!AB11/standardizing!$AB$19</f>
        <v>0.0734896254304497</v>
      </c>
    </row>
    <row r="11" ht="18.75" spans="1:28">
      <c r="A11" s="152"/>
      <c r="B11" s="153">
        <f>standardizing!B12/standardizing!$B$19</f>
        <v>0.177381127942659</v>
      </c>
      <c r="C11" s="153">
        <f>standardizing!C12/standardizing!$C$19</f>
        <v>0.0722044856735539</v>
      </c>
      <c r="D11" s="153">
        <f>standardizing!D12/standardizing!$D$19</f>
        <v>0.0797808110497081</v>
      </c>
      <c r="E11" s="153">
        <f>standardizing!E12/standardizing!$E$19</f>
        <v>0</v>
      </c>
      <c r="F11" s="153">
        <f>standardizing!F12/standardizing!$F$19</f>
        <v>0.0447802197802197</v>
      </c>
      <c r="G11" s="153">
        <f>standardizing!G12/standardizing!$G$19</f>
        <v>0.12695652173913</v>
      </c>
      <c r="H11" s="153">
        <f>standardizing!H12/standardizing!$H$19</f>
        <v>0.092782189486696</v>
      </c>
      <c r="I11" s="153">
        <f>standardizing!I12/standardizing!$I$19</f>
        <v>0.097785316257236</v>
      </c>
      <c r="J11" s="153">
        <f>standardizing!J12/standardizing!$J$19</f>
        <v>0</v>
      </c>
      <c r="K11" s="153">
        <f>standardizing!K12/standardizing!$K$19</f>
        <v>0.00629326699061439</v>
      </c>
      <c r="L11" s="153">
        <f>standardizing!L12/standardizing!$L$19</f>
        <v>0.0698644665664933</v>
      </c>
      <c r="M11" s="153">
        <f>standardizing!M12/standardizing!$M$19</f>
        <v>0.0657136204709454</v>
      </c>
      <c r="N11" s="153">
        <f>standardizing!N12/standardizing!$N$19</f>
        <v>0.0639431616341028</v>
      </c>
      <c r="O11" s="153">
        <f>standardizing!O12/standardizing!$O$19</f>
        <v>0.107671138630891</v>
      </c>
      <c r="P11" s="153">
        <f>standardizing!P12/standardizing!$P$19</f>
        <v>0.0659488559892329</v>
      </c>
      <c r="Q11" s="153">
        <f>standardizing!Q12/standardizing!$Q$19</f>
        <v>0.0344314558979809</v>
      </c>
      <c r="R11" s="153">
        <f>standardizing!R12/standardizing!$R$19</f>
        <v>0.057051961823966</v>
      </c>
      <c r="S11" s="153">
        <f>standardizing!S12/standardizing!$S$19</f>
        <v>0.0139481747055243</v>
      </c>
      <c r="T11" s="153">
        <f>standardizing!T12/standardizing!$T$19</f>
        <v>0.0470533941690765</v>
      </c>
      <c r="U11" s="153">
        <f>standardizing!U12/standardizing!$U$19</f>
        <v>0.147744954216788</v>
      </c>
      <c r="V11" s="153">
        <f>standardizing!V12/standardizing!$V$19</f>
        <v>0.208362294415434</v>
      </c>
      <c r="W11" s="153">
        <f>standardizing!W12/standardizing!$W$19</f>
        <v>0.0321720838583333</v>
      </c>
      <c r="X11" s="153">
        <f>standardizing!X12/standardizing!$X$19</f>
        <v>0</v>
      </c>
      <c r="Y11" s="153">
        <f>standardizing!Y12/standardizing!$Y$19</f>
        <v>0</v>
      </c>
      <c r="Z11" s="153">
        <f>standardizing!Z12/standardizing!$Z$19</f>
        <v>0.0309267718587718</v>
      </c>
      <c r="AA11" s="153">
        <f>standardizing!AA12/standardizing!$AA$19</f>
        <v>0</v>
      </c>
      <c r="AB11" s="170">
        <f>standardizing!AB12/standardizing!$AB$19</f>
        <v>0.0247713991806468</v>
      </c>
    </row>
    <row r="12" ht="18.75" spans="1:28">
      <c r="A12" s="152"/>
      <c r="B12" s="153">
        <f>standardizing!B13/standardizing!$B$19</f>
        <v>0.0799215199541626</v>
      </c>
      <c r="C12" s="153">
        <f>standardizing!C13/standardizing!$C$19</f>
        <v>0.0548561331646687</v>
      </c>
      <c r="D12" s="153">
        <f>standardizing!D13/standardizing!$D$19</f>
        <v>0.105570396945301</v>
      </c>
      <c r="E12" s="153">
        <f>standardizing!E13/standardizing!$E$19</f>
        <v>0.0110446501700131</v>
      </c>
      <c r="F12" s="153">
        <f>standardizing!F13/standardizing!$F$19</f>
        <v>0.0622252747252747</v>
      </c>
      <c r="G12" s="153">
        <f>standardizing!G13/standardizing!$G$19</f>
        <v>0.107826086956522</v>
      </c>
      <c r="H12" s="153">
        <f>standardizing!H13/standardizing!$H$19</f>
        <v>0.102670284543318</v>
      </c>
      <c r="I12" s="153">
        <f>standardizing!I13/standardizing!$I$19</f>
        <v>0.0605808599515287</v>
      </c>
      <c r="J12" s="153">
        <f>standardizing!J13/standardizing!$J$19</f>
        <v>0.0679347826086956</v>
      </c>
      <c r="K12" s="153">
        <f>standardizing!K13/standardizing!$K$19</f>
        <v>0.0743460027957133</v>
      </c>
      <c r="L12" s="153">
        <f>standardizing!L13/standardizing!$L$19</f>
        <v>0.0467753262389129</v>
      </c>
      <c r="M12" s="153">
        <f>standardizing!M13/standardizing!$M$19</f>
        <v>0.0670589118063533</v>
      </c>
      <c r="N12" s="153">
        <f>standardizing!N13/standardizing!$N$19</f>
        <v>0.0657193605683839</v>
      </c>
      <c r="O12" s="153">
        <f>standardizing!O13/standardizing!$O$19</f>
        <v>0.0361197110423117</v>
      </c>
      <c r="P12" s="153">
        <f>standardizing!P13/standardizing!$P$19</f>
        <v>0</v>
      </c>
      <c r="Q12" s="153">
        <f>standardizing!Q13/standardizing!$Q$19</f>
        <v>0.0340063761955366</v>
      </c>
      <c r="R12" s="153">
        <f>standardizing!R13/standardizing!$R$19</f>
        <v>0.0839872746553553</v>
      </c>
      <c r="S12" s="153">
        <f>standardizing!S13/standardizing!$S$19</f>
        <v>0.0514828314345757</v>
      </c>
      <c r="T12" s="153">
        <f>standardizing!T13/standardizing!$T$19</f>
        <v>0.035796482905776</v>
      </c>
      <c r="U12" s="153">
        <f>standardizing!U13/standardizing!$U$19</f>
        <v>0.107286722246339</v>
      </c>
      <c r="V12" s="153">
        <f>standardizing!V13/standardizing!$V$19</f>
        <v>0.0984278633569046</v>
      </c>
      <c r="W12" s="153">
        <f>standardizing!W13/standardizing!$W$19</f>
        <v>0.0821898316536956</v>
      </c>
      <c r="X12" s="153">
        <f>standardizing!X13/standardizing!$X$19</f>
        <v>0.0664212703766562</v>
      </c>
      <c r="Y12" s="153">
        <f>standardizing!Y13/standardizing!$Y$19</f>
        <v>0.0726256983240224</v>
      </c>
      <c r="Z12" s="153">
        <f>standardizing!Z13/standardizing!$Z$19</f>
        <v>0.0863984108880255</v>
      </c>
      <c r="AA12" s="153">
        <f>standardizing!AA13/standardizing!$AA$19</f>
        <v>0.0621131883635357</v>
      </c>
      <c r="AB12" s="170">
        <f>standardizing!AB13/standardizing!$AB$19</f>
        <v>0.078762087628493</v>
      </c>
    </row>
    <row r="13" ht="18.75" spans="1:28">
      <c r="A13" s="152"/>
      <c r="B13" s="153">
        <f>standardizing!B14/standardizing!$B$19</f>
        <v>0.0110215684569565</v>
      </c>
      <c r="C13" s="153">
        <f>standardizing!C14/standardizing!$C$19</f>
        <v>0.0525871935425577</v>
      </c>
      <c r="D13" s="153">
        <f>standardizing!D14/standardizing!$D$19</f>
        <v>0.0243943235662694</v>
      </c>
      <c r="E13" s="153">
        <f>standardizing!E14/standardizing!$E$19</f>
        <v>0.0804646198902981</v>
      </c>
      <c r="F13" s="153">
        <f>standardizing!F14/standardizing!$F$19</f>
        <v>0</v>
      </c>
      <c r="G13" s="153">
        <f>standardizing!G14/standardizing!$G$19</f>
        <v>0.0669565217391304</v>
      </c>
      <c r="H13" s="153">
        <f>standardizing!H14/standardizing!$H$19</f>
        <v>0.114988152745538</v>
      </c>
      <c r="I13" s="153">
        <f>standardizing!I14/standardizing!$I$19</f>
        <v>0.051266002894467</v>
      </c>
      <c r="J13" s="153">
        <f>standardizing!J14/standardizing!$J$19</f>
        <v>0.0723343685300207</v>
      </c>
      <c r="K13" s="153">
        <f>standardizing!K14/standardizing!$K$19</f>
        <v>0.0806821207481861</v>
      </c>
      <c r="L13" s="153">
        <f>standardizing!L14/standardizing!$L$19</f>
        <v>0.0589259965512895</v>
      </c>
      <c r="M13" s="153">
        <f>standardizing!M14/standardizing!$M$19</f>
        <v>0.0678578939012322</v>
      </c>
      <c r="N13" s="153">
        <f>standardizing!N14/standardizing!$N$19</f>
        <v>0.0746003552397869</v>
      </c>
      <c r="O13" s="153">
        <f>standardizing!O14/standardizing!$O$19</f>
        <v>0</v>
      </c>
      <c r="P13" s="153">
        <f>standardizing!P14/standardizing!$P$19</f>
        <v>0.0585215093963412</v>
      </c>
      <c r="Q13" s="153">
        <f>standardizing!Q14/standardizing!$Q$19</f>
        <v>0.0242295430393199</v>
      </c>
      <c r="R13" s="153">
        <f>standardizing!R14/standardizing!$R$19</f>
        <v>0.0831389183457052</v>
      </c>
      <c r="S13" s="153">
        <f>standardizing!S14/standardizing!$S$19</f>
        <v>0.161538592932798</v>
      </c>
      <c r="T13" s="153">
        <f>standardizing!T14/standardizing!$T$19</f>
        <v>0.0855500873601413</v>
      </c>
      <c r="U13" s="153">
        <f>standardizing!U14/standardizing!$U$19</f>
        <v>0.021457112308265</v>
      </c>
      <c r="V13" s="153">
        <f>standardizing!V14/standardizing!$V$19</f>
        <v>0.039769300226047</v>
      </c>
      <c r="W13" s="153">
        <f>standardizing!W14/standardizing!$W$19</f>
        <v>0.047184534133417</v>
      </c>
      <c r="X13" s="153">
        <f>standardizing!X14/standardizing!$X$19</f>
        <v>0.0275646754332006</v>
      </c>
      <c r="Y13" s="153">
        <f>standardizing!Y14/standardizing!$Y$19</f>
        <v>0.0620732464307884</v>
      </c>
      <c r="Z13" s="153">
        <f>standardizing!Z14/standardizing!$Z$19</f>
        <v>0.0198072218212656</v>
      </c>
      <c r="AA13" s="153">
        <f>standardizing!AA14/standardizing!$AA$19</f>
        <v>0.0595134617422422</v>
      </c>
      <c r="AB13" s="170">
        <f>standardizing!AB14/standardizing!$AB$19</f>
        <v>0.080408063099031</v>
      </c>
    </row>
    <row r="14" ht="18.75" spans="1:28">
      <c r="A14" s="152"/>
      <c r="B14" s="153">
        <f>standardizing!B15/standardizing!$B$19</f>
        <v>0.258079300997049</v>
      </c>
      <c r="C14" s="153">
        <f>standardizing!C15/standardizing!$C$19</f>
        <v>0.144087705559906</v>
      </c>
      <c r="D14" s="153">
        <f>standardizing!D15/standardizing!$D$19</f>
        <v>0.171600694179402</v>
      </c>
      <c r="E14" s="153">
        <f>standardizing!E15/standardizing!$E$19</f>
        <v>0.0738626492268745</v>
      </c>
      <c r="F14" s="153">
        <f>standardizing!F15/standardizing!$F$19</f>
        <v>0.0391483516483516</v>
      </c>
      <c r="G14" s="153">
        <f>standardizing!G15/standardizing!$G$19</f>
        <v>0.0495652173913043</v>
      </c>
      <c r="H14" s="153">
        <f>standardizing!H15/standardizing!$H$19</f>
        <v>0.083001419121084</v>
      </c>
      <c r="I14" s="153">
        <f>standardizing!I15/standardizing!$I$19</f>
        <v>0.0473928149729416</v>
      </c>
      <c r="J14" s="153">
        <f>standardizing!J15/standardizing!$J$19</f>
        <v>0.0705227743271222</v>
      </c>
      <c r="K14" s="153">
        <f>standardizing!K15/standardizing!$K$19</f>
        <v>0.0408361345936231</v>
      </c>
      <c r="L14" s="153">
        <f>standardizing!L15/standardizing!$L$19</f>
        <v>0.0733734209754191</v>
      </c>
      <c r="M14" s="153">
        <f>standardizing!M15/standardizing!$M$19</f>
        <v>0</v>
      </c>
      <c r="N14" s="153">
        <f>standardizing!N15/standardizing!$N$19</f>
        <v>0.0586145648312614</v>
      </c>
      <c r="O14" s="153">
        <f>standardizing!O15/standardizing!$O$19</f>
        <v>0.06484348125215</v>
      </c>
      <c r="P14" s="153">
        <f>standardizing!P15/standardizing!$P$19</f>
        <v>0.0530880813518768</v>
      </c>
      <c r="Q14" s="153">
        <f>standardizing!Q15/standardizing!$Q$19</f>
        <v>0.0465462274176408</v>
      </c>
      <c r="R14" s="153">
        <f>standardizing!R15/standardizing!$R$19</f>
        <v>0.0850477200424179</v>
      </c>
      <c r="S14" s="153">
        <f>standardizing!S15/standardizing!$S$19</f>
        <v>0.0400010164624836</v>
      </c>
      <c r="T14" s="153">
        <f>standardizing!T15/standardizing!$T$19</f>
        <v>0.0536640437107281</v>
      </c>
      <c r="U14" s="153">
        <f>standardizing!U15/standardizing!$U$19</f>
        <v>0.235682106655898</v>
      </c>
      <c r="V14" s="153">
        <f>standardizing!V15/standardizing!$V$19</f>
        <v>0.110365851779764</v>
      </c>
      <c r="W14" s="153">
        <f>standardizing!W15/standardizing!$W$19</f>
        <v>0.0796307115255222</v>
      </c>
      <c r="X14" s="153">
        <f>standardizing!X15/standardizing!$X$19</f>
        <v>0.011337451443764</v>
      </c>
      <c r="Y14" s="153">
        <f>standardizing!Y15/standardizing!$Y$19</f>
        <v>0.0403476101800124</v>
      </c>
      <c r="Z14" s="153">
        <f>standardizing!Z15/standardizing!$Z$19</f>
        <v>0.0239809468794978</v>
      </c>
      <c r="AA14" s="153">
        <f>standardizing!AA15/standardizing!$AA$19</f>
        <v>0.0411123291156702</v>
      </c>
      <c r="AB14" s="170">
        <f>standardizing!AB15/standardizing!$AB$19</f>
        <v>0.0201842807650615</v>
      </c>
    </row>
    <row r="15" ht="18.75" spans="1:28">
      <c r="A15" s="152"/>
      <c r="B15" s="153">
        <f>standardizing!B16/standardizing!$B$19</f>
        <v>0.0262917992848559</v>
      </c>
      <c r="C15" s="153">
        <f>standardizing!C16/standardizing!$C$19</f>
        <v>0.0189948396682931</v>
      </c>
      <c r="D15" s="153">
        <f>standardizing!D16/standardizing!$D$19</f>
        <v>0.0394201981134066</v>
      </c>
      <c r="E15" s="153">
        <f>standardizing!E16/standardizing!$E$19</f>
        <v>0.107269613561341</v>
      </c>
      <c r="F15" s="153">
        <f>standardizing!F16/standardizing!$F$19</f>
        <v>0.107898351648352</v>
      </c>
      <c r="G15" s="153">
        <f>standardizing!G16/standardizing!$G$19</f>
        <v>0.0591304347826087</v>
      </c>
      <c r="H15" s="153">
        <f>standardizing!H16/standardizing!$H$19</f>
        <v>0.0642985529821083</v>
      </c>
      <c r="I15" s="153">
        <f>standardizing!I16/standardizing!$I$19</f>
        <v>0.0791336208068254</v>
      </c>
      <c r="J15" s="153">
        <f>standardizing!J16/standardizing!$J$19</f>
        <v>0.0667701863354037</v>
      </c>
      <c r="K15" s="153">
        <f>standardizing!K16/standardizing!$K$19</f>
        <v>0.0792647107768089</v>
      </c>
      <c r="L15" s="153">
        <f>standardizing!L16/standardizing!$L$19</f>
        <v>0.0630075459501187</v>
      </c>
      <c r="M15" s="153">
        <f>standardizing!M16/standardizing!$M$19</f>
        <v>0.0663447551382342</v>
      </c>
      <c r="N15" s="153">
        <f>standardizing!N16/standardizing!$N$19</f>
        <v>0.0817051509769094</v>
      </c>
      <c r="O15" s="153">
        <f>standardizing!O16/standardizing!$O$19</f>
        <v>0.171310629514964</v>
      </c>
      <c r="P15" s="153">
        <f>standardizing!P16/standardizing!$P$19</f>
        <v>0.0428194008274762</v>
      </c>
      <c r="Q15" s="153">
        <f>standardizing!Q16/standardizing!$Q$19</f>
        <v>0.0981934112646121</v>
      </c>
      <c r="R15" s="153">
        <f>standardizing!R16/standardizing!$R$19</f>
        <v>0.0275715800636268</v>
      </c>
      <c r="S15" s="153">
        <f>standardizing!S16/standardizing!$S$19</f>
        <v>0.152771933601653</v>
      </c>
      <c r="T15" s="153">
        <f>standardizing!T16/standardizing!$T$19</f>
        <v>0.0450542887589985</v>
      </c>
      <c r="U15" s="153">
        <f>standardizing!U16/standardizing!$U$19</f>
        <v>0.0259350638563367</v>
      </c>
      <c r="V15" s="153">
        <f>standardizing!V16/standardizing!$V$19</f>
        <v>0.0336067133859531</v>
      </c>
      <c r="W15" s="153">
        <f>standardizing!W16/standardizing!$W$19</f>
        <v>0</v>
      </c>
      <c r="X15" s="153">
        <f>standardizing!X16/standardizing!$X$19</f>
        <v>0.0600084100159541</v>
      </c>
      <c r="Y15" s="153">
        <f>standardizing!Y16/standardizing!$Y$19</f>
        <v>0.0422098075729361</v>
      </c>
      <c r="Z15" s="153">
        <f>standardizing!Z16/standardizing!$Z$19</f>
        <v>0.0863721200188265</v>
      </c>
      <c r="AA15" s="153">
        <f>standardizing!AA16/standardizing!$AA$19</f>
        <v>0.0283496102641143</v>
      </c>
      <c r="AB15" s="170">
        <f>standardizing!AB16/standardizing!$AB$19</f>
        <v>0.074494071803311</v>
      </c>
    </row>
    <row r="16" ht="18.75" spans="1:28">
      <c r="A16" s="152"/>
      <c r="B16" s="153">
        <f>standardizing!B17/standardizing!$B$19</f>
        <v>0.0227328545016637</v>
      </c>
      <c r="C16" s="153">
        <f>standardizing!C17/standardizing!$C$19</f>
        <v>0.0403590145171978</v>
      </c>
      <c r="D16" s="153">
        <f>standardizing!D17/standardizing!$D$19</f>
        <v>0.0112903794185545</v>
      </c>
      <c r="E16" s="153">
        <f>standardizing!E17/standardizing!$E$19</f>
        <v>0.0840137996078529</v>
      </c>
      <c r="F16" s="153">
        <f>standardizing!F17/standardizing!$F$19</f>
        <v>0.0537087912087912</v>
      </c>
      <c r="G16" s="153">
        <f>standardizing!G17/standardizing!$G$19</f>
        <v>0</v>
      </c>
      <c r="H16" s="153">
        <f>standardizing!H17/standardizing!$H$19</f>
        <v>0.032565161915689</v>
      </c>
      <c r="I16" s="153">
        <f>standardizing!I17/standardizing!$I$19</f>
        <v>0.070826952739473</v>
      </c>
      <c r="J16" s="153">
        <f>standardizing!J17/standardizing!$J$19</f>
        <v>0.0674171842650104</v>
      </c>
      <c r="K16" s="153">
        <f>standardizing!K17/standardizing!$K$19</f>
        <v>0.0764494441855821</v>
      </c>
      <c r="L16" s="153">
        <f>standardizing!L17/standardizing!$L$19</f>
        <v>0</v>
      </c>
      <c r="M16" s="153">
        <f>standardizing!M17/standardizing!$M$19</f>
        <v>0.0655866077590468</v>
      </c>
      <c r="N16" s="153">
        <f>standardizing!N17/standardizing!$N$19</f>
        <v>0.0426287744227351</v>
      </c>
      <c r="O16" s="153">
        <f>standardizing!O17/standardizing!$O$19</f>
        <v>0.043343653250774</v>
      </c>
      <c r="P16" s="153">
        <f>standardizing!P17/standardizing!$P$19</f>
        <v>0.0535865609889836</v>
      </c>
      <c r="Q16" s="153">
        <f>standardizing!Q17/standardizing!$Q$19</f>
        <v>0.096068012752391</v>
      </c>
      <c r="R16" s="153">
        <f>standardizing!R17/standardizing!$R$19</f>
        <v>0.0735949098621421</v>
      </c>
      <c r="S16" s="153">
        <f>standardizing!S17/standardizing!$S$19</f>
        <v>0.189045751910189</v>
      </c>
      <c r="T16" s="153">
        <f>standardizing!T17/standardizing!$T$19</f>
        <v>0.0914633800328979</v>
      </c>
      <c r="U16" s="153">
        <f>standardizing!U17/standardizing!$U$19</f>
        <v>0.0317700892500936</v>
      </c>
      <c r="V16" s="153">
        <f>standardizing!V17/standardizing!$V$19</f>
        <v>0.0204789123013119</v>
      </c>
      <c r="W16" s="153">
        <f>standardizing!W17/standardizing!$W$19</f>
        <v>0.086487159240586</v>
      </c>
      <c r="X16" s="153">
        <f>standardizing!X17/standardizing!$X$19</f>
        <v>0.0742786536475097</v>
      </c>
      <c r="Y16" s="153">
        <f>standardizing!Y17/standardizing!$Y$19</f>
        <v>0.0645561762880199</v>
      </c>
      <c r="Z16" s="153">
        <f>standardizing!Z17/standardizing!$Z$19</f>
        <v>0.0735831348277153</v>
      </c>
      <c r="AA16" s="153">
        <f>standardizing!AA17/standardizing!$AA$19</f>
        <v>0.0697882575320037</v>
      </c>
      <c r="AB16" s="170">
        <f>standardizing!AB17/standardizing!$AB$19</f>
        <v>0.0794694003276489</v>
      </c>
    </row>
    <row r="17" ht="18.75" spans="1:29">
      <c r="A17" s="152"/>
      <c r="B17" s="153">
        <f>standardizing!B18/standardizing!$B$19</f>
        <v>0.0500812699216815</v>
      </c>
      <c r="C17" s="153">
        <f>standardizing!C18/standardizing!$C$19</f>
        <v>0.0768829186996766</v>
      </c>
      <c r="D17" s="153">
        <f>standardizing!D18/standardizing!$D$19</f>
        <v>0.054605821551746</v>
      </c>
      <c r="E17" s="153">
        <f>standardizing!E18/standardizing!$E$19</f>
        <v>0.11724702787223</v>
      </c>
      <c r="F17" s="153">
        <f>standardizing!F18/standardizing!$F$19</f>
        <v>0.095673076923077</v>
      </c>
      <c r="G17" s="153">
        <f>standardizing!G18/standardizing!$G$19</f>
        <v>0.037391304347826</v>
      </c>
      <c r="H17" s="153">
        <f>standardizing!H18/standardizing!$H$19</f>
        <v>0.106199959693759</v>
      </c>
      <c r="I17" s="153">
        <f>standardizing!I18/standardizing!$I$19</f>
        <v>0.0559904838214637</v>
      </c>
      <c r="J17" s="153">
        <f>standardizing!J18/standardizing!$J$19</f>
        <v>0.0720755693581781</v>
      </c>
      <c r="K17" s="153">
        <f>standardizing!K18/standardizing!$K$19</f>
        <v>0.0837449244491779</v>
      </c>
      <c r="L17" s="153">
        <f>standardizing!L18/standardizing!$L$19</f>
        <v>0.0766874570807089</v>
      </c>
      <c r="M17" s="153">
        <f>standardizing!M18/standardizing!$M$19</f>
        <v>0.0688461713106494</v>
      </c>
      <c r="N17" s="153">
        <f>standardizing!N18/standardizing!$N$19</f>
        <v>0.0817051509769094</v>
      </c>
      <c r="O17" s="153">
        <f>standardizing!O18/standardizing!$O$19</f>
        <v>0.14000687994496</v>
      </c>
      <c r="P17" s="153">
        <f>standardizing!P18/standardizing!$P$19</f>
        <v>0.0923184287921839</v>
      </c>
      <c r="Q17" s="153">
        <f>standardizing!Q18/standardizing!$Q$19</f>
        <v>0.0760892667375133</v>
      </c>
      <c r="R17" s="153">
        <f>standardizing!R18/standardizing!$R$19</f>
        <v>0.0606574761399788</v>
      </c>
      <c r="S17" s="153">
        <f>standardizing!S18/standardizing!$S$19</f>
        <v>0.122632759550781</v>
      </c>
      <c r="T17" s="153">
        <f>standardizing!T18/standardizing!$T$19</f>
        <v>0.0266112020349183</v>
      </c>
      <c r="U17" s="153">
        <f>standardizing!U18/standardizing!$U$19</f>
        <v>0.0412878164766362</v>
      </c>
      <c r="V17" s="153">
        <f>standardizing!V18/standardizing!$V$19</f>
        <v>0.0785414235219976</v>
      </c>
      <c r="W17" s="153">
        <f>standardizing!W18/standardizing!$W$19</f>
        <v>0.0471246367540796</v>
      </c>
      <c r="X17" s="153">
        <f>standardizing!X18/standardizing!$X$19</f>
        <v>0.101271947954322</v>
      </c>
      <c r="Y17" s="153">
        <f>standardizing!Y18/standardizing!$Y$19</f>
        <v>0.101179391682185</v>
      </c>
      <c r="Z17" s="153">
        <f>standardizing!Z18/standardizing!$Z$19</f>
        <v>0.0669962387505812</v>
      </c>
      <c r="AA17" s="153">
        <f>standardizing!AA18/standardizing!$AA$19</f>
        <v>0.0876197823355275</v>
      </c>
      <c r="AB17" s="170">
        <f>standardizing!AB18/standardizing!$AB$19</f>
        <v>0.0838499708166471</v>
      </c>
      <c r="AC17" s="171" t="s">
        <v>50</v>
      </c>
    </row>
    <row r="18" s="140" customFormat="1" ht="25.25" customHeight="1" spans="1:29">
      <c r="A18" s="154" t="s">
        <v>51</v>
      </c>
      <c r="B18" s="155">
        <f>-1/LN(16)*(B3*LN(B3)+B4*LN(B4)+B2*LN(B2)+B6*LN(B6)+B7*LN(B7)+B8*LN(B8)+B9*LN(B9)+B10*LN(B10)+B11*LN(B11)+B12*LN(B12)+B13*LN(B13)+B14*LN(B14)+B15*LN(B15)+B16*LN(B16)+B17*LN(B17))</f>
        <v>0.73150991747513</v>
      </c>
      <c r="C18" s="155">
        <f>-1/LN(16)*(C2*LN(C2)+C3*LN(C3)+C5*LN(C5)+C6*LN(C6)+C7*LN(C7)+C8*LN(C8)+C4*LN(C4)+C10*LN(C10)+C11*LN(C11)+C12*LN(C12)+C13*LN(C13)+C14*LN(C14)+C15*LN(C15)+C16*LN(C16)+C17*LN(C17))</f>
        <v>0.886068745835279</v>
      </c>
      <c r="D18" s="155">
        <f>-1/LN(16)*(D2*LN(D2)+D3*LN(D3)+D7*LN(D7)+D5*LN(D5)+D6*LN(D6)+D8*LN(D8)+D9*LN(D9)+D10*LN(D10)+D11*LN(D11)+D12*LN(D12)+D13*LN(D13)+D14*LN(D14)+D15*LN(D15)+D16*LN(D16)+D17*LN(D17))</f>
        <v>0.836664516464886</v>
      </c>
      <c r="E18" s="155">
        <f>-1/LN(16)*(E2*LN(E2)+E3*LN(E3)+E4*LN(E4)+E5*LN(E5)+E7*LN(E7)+E8*LN(E8)+E9*LN(E9)+E10*LN(E10)+E6*LN(E6)+E12*LN(E12)+E13*LN(E13)+E14*LN(E14)+E15*LN(E15)+E16*LN(E16)+E17*LN(E17))</f>
        <v>0.926155041708383</v>
      </c>
      <c r="F18" s="155">
        <f>-1/LN(16)*(F2*LN(F2)+F3*LN(F3)+F4*LN(F4)+F5*LN(F5)+F6*LN(F6)+F7*LN(F7)+F8*LN(F8)+F9*LN(F9)+F10*LN(F10)+F12*LN(F12)+F11*LN(F11)+F14*LN(F14)+F15*LN(F15)+F16*LN(F16)+F17*LN(F17))</f>
        <v>0.934410118954002</v>
      </c>
      <c r="G18" s="155">
        <f>-1/LN(16)*(G2*LN(G2)+G3*LN(G3)+G4*LN(G4)+G5*LN(G5)+G6*LN(G6)+G7*LN(G7)+G8*LN(G8)+G9*LN(G9)+G10*LN(G10)+G12*LN(G12)+G13*LN(G13)+G14*LN(G14)+G15*LN(G15)+G11*LN(G11)+G17*LN(G17))</f>
        <v>0.926387850408759</v>
      </c>
      <c r="H18" s="155">
        <f>-1/LN(16)*(H2*LN(H2)+H3*LN(H3)+H4*LN(H4)+H5*LN(H5)+H6*LN(H6)+H9*LN(H9)+H8*LN(H8)+H10*LN(H10)+H11*LN(H11)+H12*LN(H12)+H13*LN(H13)+H14*LN(H14)+H15*LN(H15)+H16*LN(H16)+H17*LN(H17))</f>
        <v>0.927091537268864</v>
      </c>
      <c r="I18" s="155">
        <f>-1/LN(16)*(I2*LN(I2)+I3*LN(I3)+I4*LN(I4)+I5*LN(I5)+I6*LN(I6)+I7*LN(I7)+I11*LN(I11)+I9*LN(I9)+I10*LN(I10)+I12*LN(I12)+I13*LN(I13)+I14*LN(I14)+I15*LN(I15)+I16*LN(I16)+I17*LN(I17))</f>
        <v>0.962230732004328</v>
      </c>
      <c r="J18" s="155">
        <f>-1/LN(16)*(J2*LN(J2)+J3*LN(J3)+J4*LN(J4)+J5*LN(J5)+J6*LN(J6)+J7*LN(J7)+J9*LN(J9)+J10*LN(J10)+J8*LN(J8)+J12*LN(J12)+J13*LN(J13)+J14*LN(J14)+J15*LN(J15)+J16*LN(J16)+J17*LN(J17))</f>
        <v>0.972726311021068</v>
      </c>
      <c r="K18" s="162">
        <f>-1/LN(16)*(K3*LN(K3)+K4*LN(K4)+K11*LN(K11)+K6*LN(K6)+K7*LN(K7)+K5*LN(K5)+K9*LN(K9)+K10*LN(K10)+K2*LN(K2)+K12*LN(K12)+K13*LN(K13)+K14*LN(K14)+K15*LN(K15)+K16*LN(K16)+K17*LN(K17))</f>
        <v>0.953348536067764</v>
      </c>
      <c r="L18" s="155">
        <f>-1/LN(16)*(L2*LN(L2)+L3*LN(L3)+L4*LN(L4)+L5*LN(L5)+L6*LN(L6)+L7*LN(L7)+L8*LN(L8)+L13*LN(L13)+L10*LN(L10)+L11*LN(L11)+L12*LN(L12)+L14*LN(L14)+L15*LN(L15)+L9*LN(L9)+L17*LN(L17))</f>
        <v>0.969278968846597</v>
      </c>
      <c r="M18" s="155">
        <f>-1/LN(16)*(M2*LN(M2)+M3*LN(M3)+M17*LN(M17)+M5*LN(M5)+M6*LN(M6)+M7*LN(M7)+M8*LN(M8)+M9*LN(M9)+M10*LN(M10)+M11*LN(M11)+M12*LN(M12)+M13*LN(M13)+M4*LN(M4)+M15*LN(M15)+M16*LN(M16))</f>
        <v>0.97620022908012</v>
      </c>
      <c r="N18" s="155">
        <f>-1/LN(16)*(N11*LN(N11)+N3*LN(N3)+N4*LN(N4)+N7*LN(N7)+N6*LN(N6)+N8*LN(N8)+N9*LN(N9)+N10*LN(N10)+N5*LN(N5)+N12*LN(N12)+N13*LN(N13)+N14*LN(N14)+N15*LN(N15)+N16*LN(N16)+N17*LN(N17))</f>
        <v>0.96871001097859</v>
      </c>
      <c r="O18" s="155">
        <f>-1/LN(16)*(O2*LN(O2)+O3*LN(O3)+O4*LN(O4)+O6*LN(O6)+O7*LN(O7)+O8*LN(O8)+O9*LN(O9)+O10*LN(O10)+O11*LN(O11)+O12*LN(O12)+O16*LN(O16)+O14*LN(O14)+O15*LN(O15)+O5*LN(O5)+O17*LN(O17))</f>
        <v>0.879398118448029</v>
      </c>
      <c r="P18" s="155">
        <f>-1/LN(16)*(P2*LN(P2)+P3*LN(P3)+P9*LN(P9)+P5*LN(P5)+P6*LN(P6)+P7*LN(P7)+P8*LN(P8)+P10*LN(P10)+P11*LN(P11)+P16*LN(P16)+P13*LN(P13)+P14*LN(P14)+P15*LN(P15)+P4*LN(P4)+P17*LN(P17))</f>
        <v>0.956888728040082</v>
      </c>
      <c r="Q18" s="155">
        <f>-1/LN(16)*(Q2*LN(Q2)+Q4*LN(Q4)+Q5*LN(Q5)+Q6*LN(Q6)+Q16*LN(Q16)+Q7*LN(Q7)+Q9*LN(Q9)+Q10*LN(Q10)+Q11*LN(Q11)+Q12*LN(Q12)+Q13*LN(Q13)+Q14*LN(Q14)+Q15*LN(Q15)+Q3*LN(Q3)+Q17*LN(Q17))</f>
        <v>0.943498684561101</v>
      </c>
      <c r="R18" s="155">
        <f>-1/LN(16)*(R2*LN(R2)+R3*LN(R3)+R4*LN(R4)+R5*LN(R5)+R8*LN(R8)+R7*LN(R7)+R9*LN(R9)+R10*LN(R10)+R11*LN(R11)+R12*LN(R12)+R13*LN(R13)+R14*LN(R14)+R15*LN(R15)+R16*LN(R16)+R17*LN(R17))</f>
        <v>0.914874877962144</v>
      </c>
      <c r="S18" s="155">
        <f>-1/LN(16)*(S3*LN(S3)+S4*LN(S4)+S5*LN(S5)+S6*LN(S6)+S7*LN(S7)+S11*LN(S11)+S9*LN(S9)+S10*LN(S10)+S2*LN(S2)+S12*LN(S12)+S13*LN(S13)+S14*LN(S14)+S15*LN(S15)+S16*LN(S16)+S17*LN(S17))</f>
        <v>0.842764029564173</v>
      </c>
      <c r="T18" s="162">
        <f>-1/LN(16)*(T8*LN(T8)+T4*LN(T4)+T5*LN(T5)+T6*LN(T6)+T7*LN(T7)+T11*LN(T11)+T9*LN(T9)+T10*LN(T10)+T3*LN(T3)+T12*LN(T12)+T13*LN(T13)+T14*LN(T14)+T15*LN(T15)+T16*LN(T16)+T17*LN(T17))</f>
        <v>0.953796306699971</v>
      </c>
      <c r="U18" s="155">
        <f>-1/LN(16)*(U2*LN(U2)+U3*LN(U3)+U16*LN(U16)+U5*LN(U5)+U6*LN(U6)+U7*LN(U7)+U9*LN(U9)+U10*LN(U10)+U11*LN(U11)+U12*LN(U12)+U13*LN(U13)+U14*LN(U14)+U15*LN(U15)+U8*LN(U8)+U17*LN(U17))</f>
        <v>0.807872842625752</v>
      </c>
      <c r="V18" s="155">
        <f>-1/LN(16)*(V2*LN(V2)+V3*LN(V3)+V14*LN(V14)+V6*LN(V6)+V7*LN(V7)+V8*LN(V8)+V9*LN(V9)+V10*LN(V10)+V11*LN(V11)+V12*LN(V12)+V13*LN(V13)+V16*LN(V16)+V15*LN(V15)+V5*LN(V5)+V17*LN(V17))</f>
        <v>0.866330011462372</v>
      </c>
      <c r="W18" s="155">
        <f>-1/LN(16)*(W14*LN(W14)+W3*LN(W3)+W4*LN(W4)+W5*LN(W5)+W6*LN(W6)+W7*LN(W7)+W9*LN(W9)+W10*LN(W10)+W11*LN(W11)+W12*LN(W12)+W13*LN(W13)+W8*LN(W8)+W2*LN(W2)+W16*LN(W16)+W17*LN(W17))</f>
        <v>0.962246177145687</v>
      </c>
      <c r="X18" s="155">
        <f>-1/LN(16)*(X3*LN(X3)+X4*LN(X4)+X5*LN(X5)+X6*LN(X6)+X7*LN(X7)+X8*LN(X8)+X9*LN(X9)+X10*LN(X10)+X13*LN(X13)+X12*LN(X12)+X2*LN(X2)+X14*LN(X14)+X15*LN(X15)+X16*LN(X16)+X17*LN(X17))</f>
        <v>0.944559962936378</v>
      </c>
      <c r="Y18" s="155">
        <f>-1/LN(16)*(Y2*LN(Y2)+Y3*LN(Y3)+Y5*LN(Y5)+Y6*LN(Y6)+Y7*LN(Y7)+Y8*LN(Y8)+Y9*LN(Y9)+Y10*LN(Y10)+Y12*LN(Y12)+Y13*LN(Y13)+Y4*LN(Y4)+Y14*LN(Y14)+Y15*LN(Y15)+Y16*LN(Y16)+Y17*LN(Y17))</f>
        <v>0.964633790456644</v>
      </c>
      <c r="Z18" s="155">
        <f>-1/LN(16)*(Z2*LN(Z2)+Z3*LN(Z3)+Z4*LN(Z4)+Z5*LN(Z5)+Z6*LN(Z6)+Z7*LN(Z7)+Z12*LN(Z12)+Z8*LN(Z8)+Z10*LN(Z10)+Z11*LN(Z11)+Z15*LN(Z15)+Z13*LN(Z13)+Z14*LN(Z14)+Z16*LN(Z16)+Z17*LN(Z17))</f>
        <v>0.937077937922159</v>
      </c>
      <c r="AA18" s="155">
        <f>-1/LN(16)*(AA2*LN(AA2)+AA3*LN(AA3)+AA4*LN(AA4)+AA5*LN(AA5)+AA8*LN(AA8)+AA7*LN(AA7)+AA16*LN(AA16)+AA9*LN(AA9)+AA10*LN(AA10)+AA6*LN(AA6)+AA12*LN(AA12)+AA13*LN(AA13)+AA14*LN(AA14)+AA15*LN(AA15)+AA17*LN(AA17))</f>
        <v>0.956191625867098</v>
      </c>
      <c r="AB18" s="172">
        <f>-1/LN(16)*(AB2*LN(AB2)+AB3*LN(AB3)+AB4*LN(AB4)+AB5*LN(AB5)+AB7*LN(AB7)+AB6*LN(AB6)+AB9*LN(AB9)+AB10*LN(AB10)+AB11*LN(AB11)+AB12*LN(AB12)+AB13*LN(AB13)+AB14*LN(AB14)+AB15*LN(AB15)+AB16*LN(AB16)+AB17*LN(AB17))</f>
        <v>0.95336556050898</v>
      </c>
      <c r="AC18" s="173">
        <f>SUM(B18:AB18)</f>
        <v>24.8542811703143</v>
      </c>
    </row>
    <row r="19" ht="25.25" customHeight="1" spans="1:29">
      <c r="A19" s="156" t="s">
        <v>52</v>
      </c>
      <c r="B19" s="157">
        <f>(1-B18)/(27-$AC$18)</f>
        <v>0.125128268816191</v>
      </c>
      <c r="C19" s="157">
        <f t="shared" ref="C19:AB19" si="0">(1-C18)/(27-$AC$18)</f>
        <v>0.0530970100035947</v>
      </c>
      <c r="D19" s="157">
        <f t="shared" si="0"/>
        <v>0.0761215688073363</v>
      </c>
      <c r="E19" s="157">
        <f t="shared" si="0"/>
        <v>0.0344150208638634</v>
      </c>
      <c r="F19" s="157">
        <f t="shared" si="0"/>
        <v>0.0305677892828142</v>
      </c>
      <c r="G19" s="157">
        <f t="shared" si="0"/>
        <v>0.0343065216993155</v>
      </c>
      <c r="H19" s="157">
        <f t="shared" si="0"/>
        <v>0.0339785724590098</v>
      </c>
      <c r="I19" s="157">
        <f t="shared" si="0"/>
        <v>0.0176021515368837</v>
      </c>
      <c r="J19" s="157">
        <f t="shared" si="0"/>
        <v>0.0127107469075655</v>
      </c>
      <c r="K19" s="163">
        <f t="shared" si="0"/>
        <v>0.0217416482005103</v>
      </c>
      <c r="L19" s="157">
        <f t="shared" si="0"/>
        <v>0.0143173610299647</v>
      </c>
      <c r="M19" s="157">
        <f t="shared" si="0"/>
        <v>0.0110917472460111</v>
      </c>
      <c r="N19" s="157">
        <f t="shared" si="0"/>
        <v>0.0145825205933405</v>
      </c>
      <c r="O19" s="157">
        <f t="shared" si="0"/>
        <v>0.0562058177816519</v>
      </c>
      <c r="P19" s="157">
        <f t="shared" si="0"/>
        <v>0.0200917619603655</v>
      </c>
      <c r="Q19" s="157">
        <f t="shared" si="0"/>
        <v>0.0263321152134252</v>
      </c>
      <c r="R19" s="157">
        <f t="shared" si="0"/>
        <v>0.0396720767232708</v>
      </c>
      <c r="S19" s="157">
        <f t="shared" si="0"/>
        <v>0.073278925579854</v>
      </c>
      <c r="T19" s="163">
        <f t="shared" si="0"/>
        <v>0.0215329672559186</v>
      </c>
      <c r="U19" s="157">
        <f t="shared" si="0"/>
        <v>0.0895397638852778</v>
      </c>
      <c r="V19" s="157">
        <f t="shared" si="0"/>
        <v>0.0622961343715338</v>
      </c>
      <c r="W19" s="157">
        <f t="shared" si="0"/>
        <v>0.0175949534170065</v>
      </c>
      <c r="X19" s="157">
        <f t="shared" si="0"/>
        <v>0.0258375124907411</v>
      </c>
      <c r="Y19" s="157">
        <f t="shared" si="0"/>
        <v>0.0164822198761882</v>
      </c>
      <c r="Z19" s="157">
        <f t="shared" si="0"/>
        <v>0.0293244674965448</v>
      </c>
      <c r="AA19" s="157">
        <f t="shared" si="0"/>
        <v>0.0204166424448631</v>
      </c>
      <c r="AB19" s="174">
        <f t="shared" si="0"/>
        <v>0.0217337140569584</v>
      </c>
      <c r="AC19" s="171">
        <f>SUM(B19:AB19)</f>
        <v>1</v>
      </c>
    </row>
    <row r="20" ht="25.25" customHeight="1" spans="1:29">
      <c r="A20" s="158" t="s">
        <v>53</v>
      </c>
      <c r="B20" s="159">
        <f>B19*100</f>
        <v>12.5128268816191</v>
      </c>
      <c r="C20" s="159">
        <f t="shared" ref="C20:AB20" si="1">C19*100</f>
        <v>5.30970100035947</v>
      </c>
      <c r="D20" s="159">
        <f t="shared" si="1"/>
        <v>7.61215688073363</v>
      </c>
      <c r="E20" s="159">
        <f t="shared" si="1"/>
        <v>3.44150208638634</v>
      </c>
      <c r="F20" s="159">
        <f t="shared" si="1"/>
        <v>3.05677892828142</v>
      </c>
      <c r="G20" s="159">
        <f t="shared" si="1"/>
        <v>3.43065216993155</v>
      </c>
      <c r="H20" s="159">
        <f t="shared" si="1"/>
        <v>3.39785724590098</v>
      </c>
      <c r="I20" s="159">
        <f t="shared" si="1"/>
        <v>1.76021515368837</v>
      </c>
      <c r="J20" s="159">
        <f t="shared" si="1"/>
        <v>1.27107469075655</v>
      </c>
      <c r="K20" s="164">
        <f t="shared" si="1"/>
        <v>2.17416482005103</v>
      </c>
      <c r="L20" s="165">
        <f t="shared" si="1"/>
        <v>1.43173610299647</v>
      </c>
      <c r="M20" s="165">
        <f t="shared" si="1"/>
        <v>1.10917472460111</v>
      </c>
      <c r="N20" s="165">
        <f t="shared" si="1"/>
        <v>1.45825205933405</v>
      </c>
      <c r="O20" s="165">
        <f t="shared" si="1"/>
        <v>5.62058177816519</v>
      </c>
      <c r="P20" s="165">
        <f t="shared" si="1"/>
        <v>2.00917619603655</v>
      </c>
      <c r="Q20" s="165">
        <f t="shared" si="1"/>
        <v>2.63321152134252</v>
      </c>
      <c r="R20" s="165">
        <f t="shared" si="1"/>
        <v>3.96720767232708</v>
      </c>
      <c r="S20" s="165">
        <f t="shared" si="1"/>
        <v>7.3278925579854</v>
      </c>
      <c r="T20" s="167">
        <f t="shared" si="1"/>
        <v>2.15329672559186</v>
      </c>
      <c r="U20" s="168">
        <f t="shared" si="1"/>
        <v>8.95397638852778</v>
      </c>
      <c r="V20" s="168">
        <f t="shared" si="1"/>
        <v>6.22961343715338</v>
      </c>
      <c r="W20" s="168">
        <f t="shared" si="1"/>
        <v>1.75949534170065</v>
      </c>
      <c r="X20" s="168">
        <f t="shared" si="1"/>
        <v>2.58375124907411</v>
      </c>
      <c r="Y20" s="168">
        <f t="shared" si="1"/>
        <v>1.64822198761882</v>
      </c>
      <c r="Z20" s="168">
        <f t="shared" si="1"/>
        <v>2.93244674965448</v>
      </c>
      <c r="AA20" s="168">
        <f t="shared" si="1"/>
        <v>2.04166424448631</v>
      </c>
      <c r="AB20" s="175">
        <f t="shared" si="1"/>
        <v>2.17337140569584</v>
      </c>
      <c r="AC20" s="176">
        <f>SUM(B20:AB20)</f>
        <v>100</v>
      </c>
    </row>
  </sheetData>
  <mergeCells count="4">
    <mergeCell ref="B1:J1"/>
    <mergeCell ref="K1:S1"/>
    <mergeCell ref="T1:AB1"/>
    <mergeCell ref="A1:A17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zoomScale="130" zoomScaleNormal="130" topLeftCell="A31" workbookViewId="0">
      <selection activeCell="B2" sqref="B2"/>
    </sheetView>
  </sheetViews>
  <sheetFormatPr defaultColWidth="9" defaultRowHeight="15"/>
  <cols>
    <col min="1" max="1" width="9" style="140"/>
    <col min="2" max="10" width="9" style="3"/>
    <col min="11" max="11" width="11.125" style="3"/>
    <col min="12" max="16384" width="9" style="3"/>
  </cols>
  <sheetData>
    <row r="1" ht="14.25" spans="1:11">
      <c r="A1" s="141" t="s">
        <v>3</v>
      </c>
      <c r="B1" s="62" t="s">
        <v>54</v>
      </c>
      <c r="C1" s="62"/>
      <c r="D1" s="62"/>
      <c r="E1" s="62"/>
      <c r="F1" s="62"/>
      <c r="G1" s="62"/>
      <c r="H1" s="62"/>
      <c r="I1" s="62"/>
      <c r="J1" s="62"/>
      <c r="K1" s="62"/>
    </row>
    <row r="2" ht="14.25" spans="1:11">
      <c r="A2" s="83" t="s">
        <v>31</v>
      </c>
      <c r="B2" s="142">
        <f>standardizing!B3*weighting!$B$19</f>
        <v>0.118139789682473</v>
      </c>
      <c r="C2" s="142">
        <f>standardizing!C3*weighting!$C$19</f>
        <v>0.0530970100035947</v>
      </c>
      <c r="D2" s="142">
        <f>standardizing!D3*weighting!$D$19</f>
        <v>0.0655733735058181</v>
      </c>
      <c r="E2" s="142">
        <f>standardizing!E3*weighting!$E$19</f>
        <v>0.00893887184588494</v>
      </c>
      <c r="F2" s="142">
        <f>standardizing!F3*weighting!$F$19</f>
        <v>0.00923401967918343</v>
      </c>
      <c r="G2" s="142">
        <f>standardizing!G3*weighting!$G$19</f>
        <v>0.0196661589359133</v>
      </c>
      <c r="H2" s="142">
        <f>standardizing!H3*weighting!$H$19</f>
        <v>0.0211884467837842</v>
      </c>
      <c r="I2" s="142">
        <f>standardizing!I3*weighting!$I$19</f>
        <v>0.00829965039859669</v>
      </c>
      <c r="J2" s="142">
        <f>standardizing!J3*weighting!$J$19</f>
        <v>0.00697250511794904</v>
      </c>
      <c r="K2" s="146">
        <f>SUM(B2:J2)</f>
        <v>0.311109825953197</v>
      </c>
    </row>
    <row r="3" ht="14.25" spans="1:11">
      <c r="A3" s="83" t="s">
        <v>32</v>
      </c>
      <c r="B3" s="142">
        <f>standardizing!B4*weighting!$B$19</f>
        <v>0.0221001829215736</v>
      </c>
      <c r="C3" s="142">
        <f>standardizing!C4*weighting!$C$19</f>
        <v>0.0246701720392196</v>
      </c>
      <c r="D3" s="142">
        <f>standardizing!D4*weighting!$D$19</f>
        <v>0.0545018202204603</v>
      </c>
      <c r="E3" s="142">
        <f>standardizing!E4*weighting!$E$19</f>
        <v>0.00980580399719733</v>
      </c>
      <c r="F3" s="142">
        <f>standardizing!F4*weighting!$F$19</f>
        <v>0.00850166639428269</v>
      </c>
      <c r="G3" s="142">
        <f>standardizing!G4*weighting!$G$19</f>
        <v>0.0148588756404679</v>
      </c>
      <c r="H3" s="142">
        <f>standardizing!H4*weighting!$H$19</f>
        <v>0.0157610859072427</v>
      </c>
      <c r="I3" s="142">
        <f>standardizing!I4*weighting!$I$19</f>
        <v>0.0160371059012759</v>
      </c>
      <c r="J3" s="142">
        <f>standardizing!J4*weighting!$J$19</f>
        <v>0.00786030856464441</v>
      </c>
      <c r="K3" s="146">
        <f t="shared" ref="K3:K17" si="0">SUM(B3:J3)</f>
        <v>0.174097021586365</v>
      </c>
    </row>
    <row r="4" ht="14.25" spans="1:11">
      <c r="A4" s="83" t="s">
        <v>33</v>
      </c>
      <c r="B4" s="142">
        <f>standardizing!B5*weighting!$B$19</f>
        <v>0.00409107636233323</v>
      </c>
      <c r="C4" s="142">
        <f>standardizing!C5*weighting!$C$19</f>
        <v>0.00474829980763372</v>
      </c>
      <c r="D4" s="142">
        <f>standardizing!D5*weighting!$D$19</f>
        <v>0</v>
      </c>
      <c r="E4" s="142">
        <f>standardizing!E5*weighting!$E$19</f>
        <v>0.00657848514819404</v>
      </c>
      <c r="F4" s="142">
        <f>standardizing!F5*weighting!$F$19</f>
        <v>0.0305677892828142</v>
      </c>
      <c r="G4" s="142">
        <f>standardizing!G5*weighting!$G$19</f>
        <v>0.0225068263377675</v>
      </c>
      <c r="H4" s="142">
        <f>standardizing!H5*weighting!$H$19</f>
        <v>0.000806291632968938</v>
      </c>
      <c r="I4" s="142">
        <f>standardizing!I5*weighting!$I$19</f>
        <v>0.0166881999531739</v>
      </c>
      <c r="J4" s="142">
        <f>standardizing!J5*weighting!$J$19</f>
        <v>0.0126457856797585</v>
      </c>
      <c r="K4" s="146">
        <f t="shared" si="0"/>
        <v>0.098632754204644</v>
      </c>
    </row>
    <row r="5" ht="14.25" spans="1:11">
      <c r="A5" s="83" t="s">
        <v>34</v>
      </c>
      <c r="B5" s="142">
        <f>standardizing!B6*weighting!$B$19</f>
        <v>0</v>
      </c>
      <c r="C5" s="142">
        <f>standardizing!C6*weighting!$C$19</f>
        <v>0.00685748933544447</v>
      </c>
      <c r="D5" s="142">
        <f>standardizing!D6*weighting!$D$19</f>
        <v>0.00159067294281453</v>
      </c>
      <c r="E5" s="142">
        <f>standardizing!E6*weighting!$E$19</f>
        <v>0.0185115512309646</v>
      </c>
      <c r="F5" s="142">
        <f>standardizing!F6*weighting!$F$19</f>
        <v>0.0187068502121389</v>
      </c>
      <c r="G5" s="142">
        <f>standardizing!G6*weighting!$G$19</f>
        <v>0.00502579617251118</v>
      </c>
      <c r="H5" s="142">
        <f>standardizing!H6*weighting!$H$19</f>
        <v>0.00835309917565303</v>
      </c>
      <c r="I5" s="142">
        <f>standardizing!I6*weighting!$I$19</f>
        <v>0.013831517589056</v>
      </c>
      <c r="J5" s="142">
        <f>standardizing!J6*weighting!$J$19</f>
        <v>0.0123209795407236</v>
      </c>
      <c r="K5" s="146">
        <f t="shared" si="0"/>
        <v>0.0851979561993063</v>
      </c>
    </row>
    <row r="6" ht="14.25" spans="1:11">
      <c r="A6" s="83" t="s">
        <v>35</v>
      </c>
      <c r="B6" s="142">
        <f>standardizing!B7*weighting!$B$19</f>
        <v>0.00259918199688281</v>
      </c>
      <c r="C6" s="142">
        <f>standardizing!C7*weighting!$C$19</f>
        <v>0.0214591670864331</v>
      </c>
      <c r="D6" s="142">
        <f>standardizing!D7*weighting!$D$19</f>
        <v>0.0322760852835721</v>
      </c>
      <c r="E6" s="142">
        <f>standardizing!E7*weighting!$E$19</f>
        <v>0.016100168524373</v>
      </c>
      <c r="F6" s="142">
        <f>standardizing!F7*weighting!$F$19</f>
        <v>0.00526975950656847</v>
      </c>
      <c r="G6" s="142">
        <f>standardizing!G7*weighting!$G$19</f>
        <v>0.00721092494316824</v>
      </c>
      <c r="H6" s="142">
        <f>standardizing!H7*weighting!$H$19</f>
        <v>0.0184241771888766</v>
      </c>
      <c r="I6" s="142">
        <f>standardizing!I7*weighting!$I$19</f>
        <v>0.00612089920293359</v>
      </c>
      <c r="J6" s="142">
        <f>standardizing!J7*weighting!$J$19</f>
        <v>0.0106103338751398</v>
      </c>
      <c r="K6" s="146">
        <f t="shared" si="0"/>
        <v>0.120070697607948</v>
      </c>
    </row>
    <row r="7" ht="14.25" spans="1:11">
      <c r="A7" s="83" t="s">
        <v>36</v>
      </c>
      <c r="B7" s="142">
        <f>standardizing!B8*weighting!$B$19</f>
        <v>0.00175473334016712</v>
      </c>
      <c r="C7" s="142">
        <f>standardizing!C8*weighting!$C$19</f>
        <v>0.00470107914656333</v>
      </c>
      <c r="D7" s="142">
        <f>standardizing!D8*weighting!$D$19</f>
        <v>0.00390884564388581</v>
      </c>
      <c r="E7" s="142">
        <f>standardizing!E8*weighting!$E$19</f>
        <v>0.0227005091049531</v>
      </c>
      <c r="F7" s="142">
        <f>standardizing!F8*weighting!$F$19</f>
        <v>0.0186113258706301</v>
      </c>
      <c r="G7" s="142">
        <f>standardizing!G8*weighting!$G$19</f>
        <v>0.0203216975671105</v>
      </c>
      <c r="H7" s="142">
        <f>standardizing!H8*weighting!$H$19</f>
        <v>0</v>
      </c>
      <c r="I7" s="142">
        <f>standardizing!I8*weighting!$I$19</f>
        <v>0.0154343095345127</v>
      </c>
      <c r="J7" s="142">
        <f>standardizing!J8*weighting!$J$19</f>
        <v>0.0127107469075655</v>
      </c>
      <c r="K7" s="146">
        <f t="shared" si="0"/>
        <v>0.100143247115388</v>
      </c>
    </row>
    <row r="8" ht="14.25" spans="1:11">
      <c r="A8" s="83" t="s">
        <v>37</v>
      </c>
      <c r="B8" s="142">
        <f>standardizing!B9*weighting!$B$19</f>
        <v>0.028052118695334</v>
      </c>
      <c r="C8" s="142">
        <f>standardizing!C9*weighting!$C$19</f>
        <v>0.0199585994124184</v>
      </c>
      <c r="D8" s="142">
        <f>standardizing!D9*weighting!$D$19</f>
        <v>0.0619988805260072</v>
      </c>
      <c r="E8" s="142">
        <f>standardizing!E9*weighting!$E$19</f>
        <v>0.0316976621038674</v>
      </c>
      <c r="F8" s="142">
        <f>standardizing!F9*weighting!$F$19</f>
        <v>0.00660710028769159</v>
      </c>
      <c r="G8" s="142">
        <f>standardizing!G9*weighting!$G$19</f>
        <v>0.00721092494316824</v>
      </c>
      <c r="H8" s="142">
        <f>standardizing!H9*weighting!$H$19</f>
        <v>0.0212092579071376</v>
      </c>
      <c r="I8" s="142">
        <f>standardizing!I9*weighting!$I$19</f>
        <v>0</v>
      </c>
      <c r="J8" s="142">
        <f>standardizing!J9*weighting!$J$19</f>
        <v>0.0108918325289701</v>
      </c>
      <c r="K8" s="146">
        <f t="shared" si="0"/>
        <v>0.187626376404595</v>
      </c>
    </row>
    <row r="9" ht="14.25" spans="1:11">
      <c r="A9" s="83" t="s">
        <v>38</v>
      </c>
      <c r="B9" s="142">
        <f>standardizing!B10*weighting!$B$19</f>
        <v>0.00408623053100808</v>
      </c>
      <c r="C9" s="142">
        <f>standardizing!C10*weighting!$C$19</f>
        <v>0</v>
      </c>
      <c r="D9" s="142">
        <f>standardizing!D10*weighting!$D$19</f>
        <v>0.00272814371907555</v>
      </c>
      <c r="E9" s="142">
        <f>standardizing!E10*weighting!$E$19</f>
        <v>0.0304737578902499</v>
      </c>
      <c r="F9" s="142">
        <f>standardizing!F10*weighting!$F$19</f>
        <v>0.0145356206329215</v>
      </c>
      <c r="G9" s="142">
        <f>standardizing!G10*weighting!$G$19</f>
        <v>0.0343065216993155</v>
      </c>
      <c r="H9" s="142">
        <f>standardizing!H10*weighting!$H$19</f>
        <v>0.0251318191859359</v>
      </c>
      <c r="I9" s="142">
        <f>standardizing!I10*weighting!$I$19</f>
        <v>0.0106802067268355</v>
      </c>
      <c r="J9" s="142">
        <f>standardizing!J10*weighting!$J$19</f>
        <v>0.0118662509460748</v>
      </c>
      <c r="K9" s="146">
        <f t="shared" si="0"/>
        <v>0.133808551331417</v>
      </c>
    </row>
    <row r="10" ht="14.25" spans="1:11">
      <c r="A10" s="83" t="s">
        <v>39</v>
      </c>
      <c r="B10" s="142">
        <f>standardizing!B11*weighting!$B$19</f>
        <v>0.000746285997418584</v>
      </c>
      <c r="C10" s="142">
        <f>standardizing!C11*weighting!$C$19</f>
        <v>0.0056192586673765</v>
      </c>
      <c r="D10" s="142">
        <f>standardizing!D11*weighting!$D$19</f>
        <v>0.0051371446546867</v>
      </c>
      <c r="E10" s="142">
        <f>standardizing!E11*weighting!$E$19</f>
        <v>0.00961639024985175</v>
      </c>
      <c r="F10" s="142">
        <f>standardizing!F11*weighting!$F$19</f>
        <v>0.0262532731913336</v>
      </c>
      <c r="G10" s="142">
        <f>standardizing!G11*weighting!$G$19</f>
        <v>0.00764795069729965</v>
      </c>
      <c r="H10" s="142">
        <f>standardizing!H11*weighting!$H$19</f>
        <v>0.00835688460034603</v>
      </c>
      <c r="I10" s="142">
        <f>standardizing!I11*weighting!$I$19</f>
        <v>0.00957678532931274</v>
      </c>
      <c r="J10" s="142">
        <f>standardizing!J11*weighting!$J$19</f>
        <v>0.0116713672626538</v>
      </c>
      <c r="K10" s="146">
        <f t="shared" si="0"/>
        <v>0.0846253406502794</v>
      </c>
    </row>
    <row r="11" ht="14.25" spans="1:11">
      <c r="A11" s="83" t="s">
        <v>40</v>
      </c>
      <c r="B11" s="142">
        <f>standardizing!B12*weighting!$B$19</f>
        <v>0.0860022224734015</v>
      </c>
      <c r="C11" s="142">
        <f>standardizing!C12*weighting!$C$19</f>
        <v>0.0188672774676805</v>
      </c>
      <c r="D11" s="142">
        <f>standardizing!D12*weighting!$D$19</f>
        <v>0.0353905357252013</v>
      </c>
      <c r="E11" s="142">
        <f>standardizing!E12*weighting!$E$19</f>
        <v>0</v>
      </c>
      <c r="F11" s="142">
        <f>standardizing!F12*weighting!$F$19</f>
        <v>0.010380311777289</v>
      </c>
      <c r="G11" s="142">
        <f>standardizing!G12*weighting!$G$19</f>
        <v>0.0319028800515928</v>
      </c>
      <c r="H11" s="142">
        <f>standardizing!H12*weighting!$H$19</f>
        <v>0.027416792713905</v>
      </c>
      <c r="I11" s="142">
        <f>standardizing!I12*weighting!$I$19</f>
        <v>0.0176021515368837</v>
      </c>
      <c r="J11" s="142">
        <f>standardizing!J12*weighting!$J$19</f>
        <v>0</v>
      </c>
      <c r="K11" s="146">
        <f t="shared" si="0"/>
        <v>0.227562171745954</v>
      </c>
    </row>
    <row r="12" ht="14.25" spans="1:11">
      <c r="A12" s="83" t="s">
        <v>41</v>
      </c>
      <c r="B12" s="142">
        <f>standardizing!B13*weighting!$B$19</f>
        <v>0.0387494905418136</v>
      </c>
      <c r="C12" s="142">
        <f>standardizing!C13*weighting!$C$19</f>
        <v>0.014334094004923</v>
      </c>
      <c r="D12" s="142">
        <f>standardizing!D13*weighting!$D$19</f>
        <v>0.046830721014963</v>
      </c>
      <c r="E12" s="142">
        <f>standardizing!E13*weighting!$E$19</f>
        <v>0.00324188913726063</v>
      </c>
      <c r="F12" s="142">
        <f>standardizing!F13*weighting!$F$19</f>
        <v>0.0144241755678279</v>
      </c>
      <c r="G12" s="142">
        <f>standardizing!G13*weighting!$G$19</f>
        <v>0.0270955967561473</v>
      </c>
      <c r="H12" s="142">
        <f>standardizing!H13*weighting!$H$19</f>
        <v>0.0303386881121773</v>
      </c>
      <c r="I12" s="142">
        <f>standardizing!I13*weighting!$I$19</f>
        <v>0.0109050470757426</v>
      </c>
      <c r="J12" s="142">
        <f>standardizing!J13*weighting!$J$19</f>
        <v>0.0113682148662212</v>
      </c>
      <c r="K12" s="146">
        <f t="shared" si="0"/>
        <v>0.197287917077077</v>
      </c>
    </row>
    <row r="13" ht="14.25" spans="1:11">
      <c r="A13" s="83" t="s">
        <v>42</v>
      </c>
      <c r="B13" s="142">
        <f>standardizing!B14*weighting!$B$19</f>
        <v>0.00534374424965553</v>
      </c>
      <c r="C13" s="142">
        <f>standardizing!C14*weighting!$C$19</f>
        <v>0.0137412123714837</v>
      </c>
      <c r="D13" s="142">
        <f>standardizing!D14*weighting!$D$19</f>
        <v>0.0108212509788384</v>
      </c>
      <c r="E13" s="142">
        <f>standardizing!E14*weighting!$E$19</f>
        <v>0.0236184372651662</v>
      </c>
      <c r="F13" s="142">
        <f>standardizing!F14*weighting!$F$19</f>
        <v>0</v>
      </c>
      <c r="G13" s="142">
        <f>standardizing!G14*weighting!$G$19</f>
        <v>0.0168254915340592</v>
      </c>
      <c r="H13" s="142">
        <f>standardizing!H14*weighting!$H$19</f>
        <v>0.0339785724590098</v>
      </c>
      <c r="I13" s="142">
        <f>standardizing!I14*weighting!$I$19</f>
        <v>0.00922829711226658</v>
      </c>
      <c r="J13" s="142">
        <f>standardizing!J14*weighting!$J$19</f>
        <v>0.0121044421147003</v>
      </c>
      <c r="K13" s="146">
        <f t="shared" si="0"/>
        <v>0.12566144808518</v>
      </c>
    </row>
    <row r="14" ht="14.25" spans="1:11">
      <c r="A14" s="83" t="s">
        <v>43</v>
      </c>
      <c r="B14" s="142">
        <f>standardizing!B15*weighting!$B$19</f>
        <v>0.125128268816191</v>
      </c>
      <c r="C14" s="142">
        <f>standardizing!C15*weighting!$C$19</f>
        <v>0.0376506070934581</v>
      </c>
      <c r="D14" s="142">
        <f>standardizing!D15*weighting!$D$19</f>
        <v>0.0761215688073363</v>
      </c>
      <c r="E14" s="142">
        <f>standardizing!E15*weighting!$E$19</f>
        <v>0.0216805889269385</v>
      </c>
      <c r="F14" s="142">
        <f>standardizing!F15*weighting!$F$19</f>
        <v>0.00907481244333545</v>
      </c>
      <c r="G14" s="142">
        <f>standardizing!G15*weighting!$G$19</f>
        <v>0.0124552339927451</v>
      </c>
      <c r="H14" s="142">
        <f>standardizing!H15*weighting!$H$19</f>
        <v>0.0245266113635852</v>
      </c>
      <c r="I14" s="142">
        <f>standardizing!I15*weighting!$I$19</f>
        <v>0.00853109181258569</v>
      </c>
      <c r="J14" s="142">
        <f>standardizing!J15*weighting!$J$19</f>
        <v>0.0118012897182678</v>
      </c>
      <c r="K14" s="146">
        <f t="shared" si="0"/>
        <v>0.326970072974443</v>
      </c>
    </row>
    <row r="15" ht="14.25" spans="1:11">
      <c r="A15" s="83" t="s">
        <v>44</v>
      </c>
      <c r="B15" s="142">
        <f>standardizing!B16*weighting!$B$19</f>
        <v>0.0127474280806984</v>
      </c>
      <c r="C15" s="142">
        <f>standardizing!C16*weighting!$C$19</f>
        <v>0.00496341615250994</v>
      </c>
      <c r="D15" s="142">
        <f>standardizing!D16*weighting!$D$19</f>
        <v>0.0174866852225631</v>
      </c>
      <c r="E15" s="142">
        <f>standardizing!E16*weighting!$E$19</f>
        <v>0.0314863929241358</v>
      </c>
      <c r="F15" s="142">
        <f>standardizing!F16*weighting!$F$19</f>
        <v>0.0250114567517193</v>
      </c>
      <c r="G15" s="142">
        <f>standardizing!G16*weighting!$G$19</f>
        <v>0.0148588756404679</v>
      </c>
      <c r="H15" s="142">
        <f>standardizing!H16*weighting!$H$19</f>
        <v>0.0189999838187401</v>
      </c>
      <c r="I15" s="142">
        <f>standardizing!I16*weighting!$I$19</f>
        <v>0.014244694790778</v>
      </c>
      <c r="J15" s="142">
        <f>standardizing!J16*weighting!$J$19</f>
        <v>0.0111733311828003</v>
      </c>
      <c r="K15" s="146">
        <f t="shared" si="0"/>
        <v>0.150972264564413</v>
      </c>
    </row>
    <row r="16" ht="14.25" spans="1:11">
      <c r="A16" s="83" t="s">
        <v>45</v>
      </c>
      <c r="B16" s="142">
        <f>standardizing!B17*weighting!$B$19</f>
        <v>0.0110218941157007</v>
      </c>
      <c r="C16" s="142">
        <f>standardizing!C17*weighting!$C$19</f>
        <v>0.0105459476390539</v>
      </c>
      <c r="D16" s="142">
        <f>standardizing!D17*weighting!$D$19</f>
        <v>0.00500837947002662</v>
      </c>
      <c r="E16" s="142">
        <f>standardizing!E17*weighting!$E$19</f>
        <v>0.0246602128755668</v>
      </c>
      <c r="F16" s="142">
        <f>standardizing!F17*weighting!$F$19</f>
        <v>0.0124500058433129</v>
      </c>
      <c r="G16" s="142">
        <f>standardizing!G17*weighting!$G$19</f>
        <v>0</v>
      </c>
      <c r="H16" s="142">
        <f>standardizing!H17*weighting!$H$19</f>
        <v>0.00962288450915703</v>
      </c>
      <c r="I16" s="142">
        <f>standardizing!I17*weighting!$I$19</f>
        <v>0.0127494270380666</v>
      </c>
      <c r="J16" s="142">
        <f>standardizing!J17*weighting!$J$19</f>
        <v>0.0112815998958119</v>
      </c>
      <c r="K16" s="146">
        <f t="shared" si="0"/>
        <v>0.0973403513866965</v>
      </c>
    </row>
    <row r="17" ht="14.25" spans="1:11">
      <c r="A17" s="83" t="s">
        <v>46</v>
      </c>
      <c r="B17" s="142">
        <f>standardizing!B18*weighting!$B$19</f>
        <v>0.0242816164690714</v>
      </c>
      <c r="C17" s="142">
        <f>standardizing!C18*weighting!$C$19</f>
        <v>0.0200897679153917</v>
      </c>
      <c r="D17" s="142">
        <f>standardizing!D18*weighting!$D$19</f>
        <v>0.0242229836097674</v>
      </c>
      <c r="E17" s="142">
        <f>standardizing!E18*weighting!$E$19</f>
        <v>0.0344150208638634</v>
      </c>
      <c r="F17" s="142">
        <f>standardizing!F18*weighting!$F$19</f>
        <v>0.0221775679536251</v>
      </c>
      <c r="G17" s="142">
        <f>standardizing!G18*weighting!$G$19</f>
        <v>0.00939605371382526</v>
      </c>
      <c r="H17" s="142">
        <f>standardizing!H18*weighting!$H$19</f>
        <v>0.0313816940218505</v>
      </c>
      <c r="I17" s="142">
        <f>standardizing!I18*weighting!$I$19</f>
        <v>0.0100787420706011</v>
      </c>
      <c r="J17" s="142">
        <f>standardizing!J18*weighting!$J$19</f>
        <v>0.0120611346294957</v>
      </c>
      <c r="K17" s="146">
        <f t="shared" si="0"/>
        <v>0.188104581247492</v>
      </c>
    </row>
    <row r="18" spans="1:11">
      <c r="A18" s="141" t="s">
        <v>3</v>
      </c>
      <c r="B18" s="143" t="s">
        <v>55</v>
      </c>
      <c r="C18" s="143"/>
      <c r="D18" s="143"/>
      <c r="E18" s="143"/>
      <c r="F18" s="143"/>
      <c r="G18" s="143"/>
      <c r="H18" s="143"/>
      <c r="I18" s="143"/>
      <c r="J18" s="143"/>
      <c r="K18" s="145"/>
    </row>
    <row r="19" ht="14.25" spans="1:11">
      <c r="A19" s="83" t="s">
        <v>31</v>
      </c>
      <c r="B19" s="142">
        <f>standardizing!K3*weighting!$K$19</f>
        <v>0.0188139739490446</v>
      </c>
      <c r="C19" s="142">
        <f>standardizing!L3*weighting!$L$19</f>
        <v>0.0143173610299647</v>
      </c>
      <c r="D19" s="142">
        <f>standardizing!M3*weighting!$M$19</f>
        <v>0.0109109846373014</v>
      </c>
      <c r="E19" s="142">
        <f>standardizing!N3*weighting!$N$19</f>
        <v>0</v>
      </c>
      <c r="F19" s="142">
        <f>standardizing!O3*weighting!$O$19</f>
        <v>0.0353261465173836</v>
      </c>
      <c r="G19" s="142">
        <f>standardizing!P3*weighting!$P$19</f>
        <v>0.00281425380135186</v>
      </c>
      <c r="H19" s="142">
        <f>standardizing!Q3*weighting!$Q$19</f>
        <v>0.0263321152134252</v>
      </c>
      <c r="I19" s="142">
        <f>standardizing!R3*weighting!$R$19</f>
        <v>0.0396720767232708</v>
      </c>
      <c r="J19" s="142">
        <f>standardizing!S3*weighting!$S$19</f>
        <v>0.00542030855054102</v>
      </c>
      <c r="K19" s="147">
        <f t="shared" ref="K19:K51" si="1">SUM(B19:J19)</f>
        <v>0.153607220422283</v>
      </c>
    </row>
    <row r="20" ht="14.25" spans="1:11">
      <c r="A20" s="83" t="s">
        <v>32</v>
      </c>
      <c r="B20" s="142">
        <f>standardizing!K4*weighting!$K$19</f>
        <v>0.0112086742094038</v>
      </c>
      <c r="C20" s="142">
        <f>standardizing!L4*weighting!$L$19</f>
        <v>0.01326868335792</v>
      </c>
      <c r="D20" s="142">
        <f>standardizing!M4*weighting!$M$19</f>
        <v>0.0110279303663576</v>
      </c>
      <c r="E20" s="142">
        <f>standardizing!N4*weighting!$N$19</f>
        <v>0.0123634413726148</v>
      </c>
      <c r="F20" s="142">
        <f>standardizing!O4*weighting!$O$19</f>
        <v>0.0313195068964024</v>
      </c>
      <c r="G20" s="142">
        <f>standardizing!P4*weighting!$P$19</f>
        <v>0.0134581637143219</v>
      </c>
      <c r="H20" s="142">
        <f>standardizing!Q4*weighting!$Q$19</f>
        <v>0.0251921968059176</v>
      </c>
      <c r="I20" s="142">
        <f>standardizing!R4*weighting!$R$19</f>
        <v>0.0216447956590489</v>
      </c>
      <c r="J20" s="142">
        <f>standardizing!S4*weighting!$S$19</f>
        <v>0.00392532007190251</v>
      </c>
      <c r="K20" s="147">
        <f t="shared" si="1"/>
        <v>0.14340871245389</v>
      </c>
    </row>
    <row r="21" ht="14.25" spans="1:11">
      <c r="A21" s="83" t="s">
        <v>33</v>
      </c>
      <c r="B21" s="142">
        <f>standardizing!K5*weighting!$K$19</f>
        <v>0.0198534462797502</v>
      </c>
      <c r="C21" s="142">
        <f>standardizing!L5*weighting!$L$19</f>
        <v>0.0140903676069268</v>
      </c>
      <c r="D21" s="142">
        <f>standardizing!M5*weighting!$M$19</f>
        <v>0.0110808413044638</v>
      </c>
      <c r="E21" s="142">
        <f>standardizing!N5*weighting!$N$19</f>
        <v>0.014265509276094</v>
      </c>
      <c r="F21" s="142">
        <f>standardizing!O5*weighting!$O$19</f>
        <v>0.0184531148740965</v>
      </c>
      <c r="G21" s="142">
        <f>standardizing!P5*weighting!$P$19</f>
        <v>0.0200917619603655</v>
      </c>
      <c r="H21" s="142">
        <f>standardizing!Q5*weighting!$Q$19</f>
        <v>0.0263321152134252</v>
      </c>
      <c r="I21" s="142">
        <f>standardizing!R5*weighting!$R$19</f>
        <v>0.00813940783836104</v>
      </c>
      <c r="J21" s="142">
        <f>standardizing!S5*weighting!$S$19</f>
        <v>0.0111850326376837</v>
      </c>
      <c r="K21" s="147">
        <f t="shared" si="1"/>
        <v>0.143491596991167</v>
      </c>
    </row>
    <row r="22" ht="14.25" spans="1:11">
      <c r="A22" s="83" t="s">
        <v>34</v>
      </c>
      <c r="B22" s="142">
        <f>standardizing!K6*weighting!$K$19</f>
        <v>0.0173661220586552</v>
      </c>
      <c r="C22" s="142">
        <f>standardizing!L6*weighting!$L$19</f>
        <v>0.0131116482686099</v>
      </c>
      <c r="D22" s="142">
        <f>standardizing!M6*weighting!$M$19</f>
        <v>0.0108806015765493</v>
      </c>
      <c r="E22" s="142">
        <f>standardizing!N6*weighting!$N$19</f>
        <v>0.0136314866416009</v>
      </c>
      <c r="F22" s="142">
        <f>standardizing!O6*weighting!$O$19</f>
        <v>0.0067717852748978</v>
      </c>
      <c r="G22" s="142">
        <f>standardizing!P6*weighting!$P$19</f>
        <v>0.0161417557320395</v>
      </c>
      <c r="H22" s="142">
        <f>standardizing!Q6*weighting!$Q$19</f>
        <v>0.00609856348016559</v>
      </c>
      <c r="I22" s="142">
        <f>standardizing!R6*weighting!$R$19</f>
        <v>0.00602919099137852</v>
      </c>
      <c r="J22" s="142">
        <f>standardizing!S6*weighting!$S$19</f>
        <v>0.0165599161799326</v>
      </c>
      <c r="K22" s="147">
        <f t="shared" si="1"/>
        <v>0.106591070203829</v>
      </c>
    </row>
    <row r="23" ht="14.25" spans="1:11">
      <c r="A23" s="83" t="s">
        <v>35</v>
      </c>
      <c r="B23" s="142">
        <f>standardizing!K7*weighting!$K$19</f>
        <v>0.0201848158880841</v>
      </c>
      <c r="C23" s="142">
        <f>standardizing!L7*weighting!$L$19</f>
        <v>0.00982790305984498</v>
      </c>
      <c r="D23" s="142">
        <f>standardizing!M7*weighting!$M$19</f>
        <v>0.0109155711512537</v>
      </c>
      <c r="E23" s="142">
        <f>standardizing!N7*weighting!$N$19</f>
        <v>0.014265509276094</v>
      </c>
      <c r="F23" s="142">
        <f>standardizing!O7*weighting!$O$19</f>
        <v>0.0043452288847261</v>
      </c>
      <c r="G23" s="142">
        <f>standardizing!P7*weighting!$P$19</f>
        <v>0.0153577850302344</v>
      </c>
      <c r="H23" s="142">
        <f>standardizing!Q7*weighting!$Q$19</f>
        <v>0.0183526863608721</v>
      </c>
      <c r="I23" s="142">
        <f>standardizing!R7*weighting!$R$19</f>
        <v>0</v>
      </c>
      <c r="J23" s="142">
        <f>standardizing!S7*weighting!$S$19</f>
        <v>0.00219487107400931</v>
      </c>
      <c r="K23" s="147">
        <f t="shared" si="1"/>
        <v>0.0954443707251187</v>
      </c>
    </row>
    <row r="24" ht="14.25" spans="1:11">
      <c r="A24" s="83" t="s">
        <v>36</v>
      </c>
      <c r="B24" s="142">
        <f>standardizing!K8*weighting!$K$19</f>
        <v>0.0186045457643773</v>
      </c>
      <c r="C24" s="142">
        <f>standardizing!L8*weighting!$L$19</f>
        <v>0.0131190771238233</v>
      </c>
      <c r="D24" s="142">
        <f>standardizing!M8*weighting!$M$19</f>
        <v>0.0107931983932449</v>
      </c>
      <c r="E24" s="142">
        <f>standardizing!N8*weighting!$N$19</f>
        <v>0.00729126029667025</v>
      </c>
      <c r="F24" s="142">
        <f>standardizing!O8*weighting!$O$19</f>
        <v>0.000338589263744894</v>
      </c>
      <c r="G24" s="142">
        <f>standardizing!P8*weighting!$P$19</f>
        <v>0.0154381922817016</v>
      </c>
      <c r="H24" s="142">
        <f>standardizing!Q8*weighting!$Q$19</f>
        <v>0.0205185313351365</v>
      </c>
      <c r="I24" s="142">
        <f>standardizing!R8*weighting!$R$19</f>
        <v>0.00108525437844814</v>
      </c>
      <c r="J24" s="142">
        <f>standardizing!S8*weighting!$S$19</f>
        <v>0.0117396392419826</v>
      </c>
      <c r="K24" s="147">
        <f t="shared" si="1"/>
        <v>0.0989282880791296</v>
      </c>
    </row>
    <row r="25" ht="14.25" spans="1:11">
      <c r="A25" s="83" t="s">
        <v>37</v>
      </c>
      <c r="B25" s="142">
        <f>standardizing!K9*weighting!$K$19</f>
        <v>0</v>
      </c>
      <c r="C25" s="142">
        <f>standardizing!L9*weighting!$L$19</f>
        <v>0.0109174816130153</v>
      </c>
      <c r="D25" s="142">
        <f>standardizing!M9*weighting!$M$19</f>
        <v>0.00872908033358196</v>
      </c>
      <c r="E25" s="142">
        <f>standardizing!N9*weighting!$N$19</f>
        <v>0.00824229424840988</v>
      </c>
      <c r="F25" s="142">
        <f>standardizing!O9*weighting!$O$19</f>
        <v>0.0255634894127393</v>
      </c>
      <c r="G25" s="142">
        <f>standardizing!P9*weighting!$P$19</f>
        <v>0.0161719084513397</v>
      </c>
      <c r="H25" s="142">
        <f>standardizing!Q9*weighting!$Q$19</f>
        <v>0</v>
      </c>
      <c r="I25" s="142">
        <f>standardizing!R9*weighting!$R$19</f>
        <v>0.0274328190107724</v>
      </c>
      <c r="J25" s="142">
        <f>standardizing!S9*weighting!$S$19</f>
        <v>0</v>
      </c>
      <c r="K25" s="147">
        <f t="shared" si="1"/>
        <v>0.0970570730698585</v>
      </c>
    </row>
    <row r="26" ht="14.25" spans="1:11">
      <c r="A26" s="83" t="s">
        <v>38</v>
      </c>
      <c r="B26" s="142">
        <f>standardizing!K10*weighting!$K$19</f>
        <v>0.0202297473604005</v>
      </c>
      <c r="C26" s="142">
        <f>standardizing!L10*weighting!$L$19</f>
        <v>0.00606465083471027</v>
      </c>
      <c r="D26" s="142">
        <f>standardizing!M10*weighting!$M$19</f>
        <v>0.0110469509095129</v>
      </c>
      <c r="E26" s="142">
        <f>standardizing!N10*weighting!$N$19</f>
        <v>0.0114124074208752</v>
      </c>
      <c r="F26" s="142">
        <f>standardizing!O10*weighting!$O$19</f>
        <v>0.00711037453864273</v>
      </c>
      <c r="G26" s="142">
        <f>standardizing!P10*weighting!$P$19</f>
        <v>0.0150361560243656</v>
      </c>
      <c r="H26" s="142">
        <f>standardizing!Q10*weighting!$Q$19</f>
        <v>0.0194356088480043</v>
      </c>
      <c r="I26" s="142">
        <f>standardizing!R10*weighting!$R$19</f>
        <v>0.0113348790637917</v>
      </c>
      <c r="J26" s="142">
        <f>standardizing!S10*weighting!$S$19</f>
        <v>0.0327923061932172</v>
      </c>
      <c r="K26" s="147">
        <f t="shared" si="1"/>
        <v>0.13446308119352</v>
      </c>
    </row>
    <row r="27" ht="14.25" spans="1:11">
      <c r="A27" s="83" t="s">
        <v>39</v>
      </c>
      <c r="B27" s="142">
        <f>standardizing!K11*weighting!$K$19</f>
        <v>0.018704777510314</v>
      </c>
      <c r="C27" s="142">
        <f>standardizing!L11*weighting!$L$19</f>
        <v>0.0104626399705789</v>
      </c>
      <c r="D27" s="142">
        <f>standardizing!M11*weighting!$M$19</f>
        <v>0.0110534882484042</v>
      </c>
      <c r="E27" s="142">
        <f>standardizing!N11*weighting!$N$19</f>
        <v>0.0133144753243544</v>
      </c>
      <c r="F27" s="142">
        <f>standardizing!O11*weighting!$O$19</f>
        <v>0.014051454445413</v>
      </c>
      <c r="G27" s="142">
        <f>standardizing!P11*weighting!$P$19</f>
        <v>0.0132671964920873</v>
      </c>
      <c r="H27" s="142">
        <f>standardizing!Q11*weighting!$Q$19</f>
        <v>0.0160728495458569</v>
      </c>
      <c r="I27" s="142">
        <f>standardizing!R11*weighting!$R$19</f>
        <v>0.0350295996599093</v>
      </c>
      <c r="J27" s="142">
        <f>standardizing!S11*weighting!$S$19</f>
        <v>0.0202906111970457</v>
      </c>
      <c r="K27" s="147">
        <f t="shared" si="1"/>
        <v>0.152247092393964</v>
      </c>
    </row>
    <row r="28" ht="14.25" spans="1:11">
      <c r="A28" s="83" t="s">
        <v>40</v>
      </c>
      <c r="B28" s="142">
        <f>standardizing!K12*weighting!$K$19</f>
        <v>0.00163384226377633</v>
      </c>
      <c r="C28" s="142">
        <f>standardizing!L12*weighting!$L$19</f>
        <v>0.012019533444659</v>
      </c>
      <c r="D28" s="142">
        <f>standardizing!M12*weighting!$M$19</f>
        <v>0.0105870646835997</v>
      </c>
      <c r="E28" s="142">
        <f>standardizing!N12*weighting!$N$19</f>
        <v>0.0114124074208752</v>
      </c>
      <c r="F28" s="142">
        <f>standardizing!O12*weighting!$O$19</f>
        <v>0.0353261465173836</v>
      </c>
      <c r="G28" s="142">
        <f>standardizing!P12*weighting!$P$19</f>
        <v>0.0132973492113875</v>
      </c>
      <c r="H28" s="142">
        <f>standardizing!Q12*weighting!$Q$19</f>
        <v>0.00923333910081145</v>
      </c>
      <c r="I28" s="142">
        <f>standardizing!R12*weighting!$R$19</f>
        <v>0.0162185237668082</v>
      </c>
      <c r="J28" s="142">
        <f>standardizing!S12*weighting!$S$19</f>
        <v>0.00540666608952151</v>
      </c>
      <c r="K28" s="147">
        <f t="shared" si="1"/>
        <v>0.115134872498822</v>
      </c>
    </row>
    <row r="29" ht="14.25" spans="1:11">
      <c r="A29" s="83" t="s">
        <v>41</v>
      </c>
      <c r="B29" s="142">
        <f>standardizing!K13*weighting!$K$19</f>
        <v>0.0193015236270169</v>
      </c>
      <c r="C29" s="142">
        <f>standardizing!L13*weighting!$L$19</f>
        <v>0.00804726101470135</v>
      </c>
      <c r="D29" s="142">
        <f>standardizing!M13*weighting!$M$19</f>
        <v>0.0108038034096686</v>
      </c>
      <c r="E29" s="142">
        <f>standardizing!N13*weighting!$N$19</f>
        <v>0.0117294187381218</v>
      </c>
      <c r="F29" s="142">
        <f>standardizing!O13*weighting!$O$19</f>
        <v>0.0118506242310712</v>
      </c>
      <c r="G29" s="142">
        <f>standardizing!P13*weighting!$P$19</f>
        <v>0</v>
      </c>
      <c r="H29" s="142">
        <f>standardizing!Q13*weighting!$Q$19</f>
        <v>0.00911934726006067</v>
      </c>
      <c r="I29" s="142">
        <f>standardizing!R13*weighting!$R$19</f>
        <v>0.023875596325859</v>
      </c>
      <c r="J29" s="142">
        <f>standardizing!S13*weighting!$S$19</f>
        <v>0.019956050507428</v>
      </c>
      <c r="K29" s="147">
        <f t="shared" si="1"/>
        <v>0.114683625113928</v>
      </c>
    </row>
    <row r="30" ht="14.25" spans="1:11">
      <c r="A30" s="83" t="s">
        <v>42</v>
      </c>
      <c r="B30" s="142">
        <f>standardizing!K14*weighting!$K$19</f>
        <v>0.0209464907505254</v>
      </c>
      <c r="C30" s="142">
        <f>standardizing!L14*weighting!$L$19</f>
        <v>0.0101376711383604</v>
      </c>
      <c r="D30" s="142">
        <f>standardizing!M14*weighting!$M$19</f>
        <v>0.0109325267254576</v>
      </c>
      <c r="E30" s="142">
        <f>standardizing!N14*weighting!$N$19</f>
        <v>0.0133144753243544</v>
      </c>
      <c r="F30" s="142">
        <f>standardizing!O14*weighting!$O$19</f>
        <v>0</v>
      </c>
      <c r="G30" s="142">
        <f>standardizing!P14*weighting!$P$19</f>
        <v>0.011799764152811</v>
      </c>
      <c r="H30" s="142">
        <f>standardizing!Q14*weighting!$Q$19</f>
        <v>0.00649753492279324</v>
      </c>
      <c r="I30" s="142">
        <f>standardizing!R14*weighting!$R$19</f>
        <v>0.0236344286862039</v>
      </c>
      <c r="J30" s="142">
        <f>standardizing!S14*weighting!$S$19</f>
        <v>0.0626164534785233</v>
      </c>
      <c r="K30" s="147">
        <f t="shared" si="1"/>
        <v>0.159879345179029</v>
      </c>
    </row>
    <row r="31" ht="14.25" spans="1:11">
      <c r="A31" s="83" t="s">
        <v>43</v>
      </c>
      <c r="B31" s="142">
        <f>standardizing!K15*weighting!$K$19</f>
        <v>0.010601775308091</v>
      </c>
      <c r="C31" s="142">
        <f>standardizing!L15*weighting!$L$19</f>
        <v>0.0126232165033957</v>
      </c>
      <c r="D31" s="142">
        <f>standardizing!M15*weighting!$M$19</f>
        <v>0</v>
      </c>
      <c r="E31" s="142">
        <f>standardizing!N15*weighting!$N$19</f>
        <v>0.0104613734691356</v>
      </c>
      <c r="F31" s="142">
        <f>standardizing!O15*weighting!$O$19</f>
        <v>0.0212746920719707</v>
      </c>
      <c r="G31" s="142">
        <f>standardizing!P15*weighting!$P$19</f>
        <v>0.0107042153515704</v>
      </c>
      <c r="H31" s="142">
        <f>standardizing!Q15*weighting!$Q$19</f>
        <v>0.0124821065622081</v>
      </c>
      <c r="I31" s="142">
        <f>standardizing!R15*weighting!$R$19</f>
        <v>0.0241770558754279</v>
      </c>
      <c r="J31" s="142">
        <f>standardizing!S15*weighting!$S$19</f>
        <v>0.0155054079705817</v>
      </c>
      <c r="K31" s="147">
        <f t="shared" si="1"/>
        <v>0.117829843112381</v>
      </c>
    </row>
    <row r="32" ht="14.25" spans="1:11">
      <c r="A32" s="83" t="s">
        <v>44</v>
      </c>
      <c r="B32" s="142">
        <f>standardizing!K16*weighting!$K$19</f>
        <v>0.0205785063125876</v>
      </c>
      <c r="C32" s="142">
        <f>standardizing!L16*weighting!$L$19</f>
        <v>0.0108398638540031</v>
      </c>
      <c r="D32" s="142">
        <f>standardizing!M16*weighting!$M$19</f>
        <v>0.010688746245181</v>
      </c>
      <c r="E32" s="142">
        <f>standardizing!N16*weighting!$N$19</f>
        <v>0.0145825205933405</v>
      </c>
      <c r="F32" s="142">
        <f>standardizing!O16*weighting!$O$19</f>
        <v>0.0562058177816519</v>
      </c>
      <c r="G32" s="142">
        <f>standardizing!P16*weighting!$P$19</f>
        <v>0.00863372862629013</v>
      </c>
      <c r="H32" s="142">
        <f>standardizing!Q16*weighting!$Q$19</f>
        <v>0.0263321152134252</v>
      </c>
      <c r="I32" s="142">
        <f>standardizing!R16*weighting!$R$19</f>
        <v>0.00783794828879211</v>
      </c>
      <c r="J32" s="142">
        <f>standardizing!S16*weighting!$S$19</f>
        <v>0.0592182740948571</v>
      </c>
      <c r="K32" s="147">
        <f t="shared" si="1"/>
        <v>0.214917521010129</v>
      </c>
    </row>
    <row r="33" ht="14.25" spans="1:11">
      <c r="A33" s="83" t="s">
        <v>45</v>
      </c>
      <c r="B33" s="142">
        <f>standardizing!K17*weighting!$K$19</f>
        <v>0.0198476138290168</v>
      </c>
      <c r="C33" s="142">
        <f>standardizing!L17*weighting!$L$19</f>
        <v>0</v>
      </c>
      <c r="D33" s="142">
        <f>standardizing!M17*weighting!$M$19</f>
        <v>0.0105666017751969</v>
      </c>
      <c r="E33" s="142">
        <f>standardizing!N17*weighting!$N$19</f>
        <v>0.00760827161391676</v>
      </c>
      <c r="F33" s="142">
        <f>standardizing!O17*weighting!$O$19</f>
        <v>0.0142207490772854</v>
      </c>
      <c r="G33" s="142">
        <f>standardizing!P17*weighting!$P$19</f>
        <v>0.0108047244159044</v>
      </c>
      <c r="H33" s="142">
        <f>standardizing!Q17*weighting!$Q$19</f>
        <v>0.0257621560096714</v>
      </c>
      <c r="I33" s="142">
        <f>standardizing!R17*weighting!$R$19</f>
        <v>0.0209212927400835</v>
      </c>
      <c r="J33" s="142">
        <f>standardizing!S17*weighting!$S$19</f>
        <v>0.073278925579854</v>
      </c>
      <c r="K33" s="147">
        <f t="shared" si="1"/>
        <v>0.183010335040929</v>
      </c>
    </row>
    <row r="34" ht="14.25" spans="1:11">
      <c r="A34" s="83" t="s">
        <v>46</v>
      </c>
      <c r="B34" s="142">
        <f>standardizing!K18*weighting!$K$19</f>
        <v>0.0217416482005103</v>
      </c>
      <c r="C34" s="142">
        <f>standardizing!L18*weighting!$L$19</f>
        <v>0.0131933656759572</v>
      </c>
      <c r="D34" s="142">
        <f>standardizing!M18*weighting!$M$19</f>
        <v>0.0110917472460111</v>
      </c>
      <c r="E34" s="142">
        <f>standardizing!N18*weighting!$N$19</f>
        <v>0.0145825205933405</v>
      </c>
      <c r="F34" s="142">
        <f>standardizing!O18*weighting!$O$19</f>
        <v>0.0459352767813902</v>
      </c>
      <c r="G34" s="142">
        <f>standardizing!P18*weighting!$P$19</f>
        <v>0.0186142787146558</v>
      </c>
      <c r="H34" s="142">
        <f>standardizing!Q18*weighting!$Q$19</f>
        <v>0.0204045394943858</v>
      </c>
      <c r="I34" s="142">
        <f>standardizing!R18*weighting!$R$19</f>
        <v>0.0172434862353426</v>
      </c>
      <c r="J34" s="142">
        <f>standardizing!S18*weighting!$S$19</f>
        <v>0.0475355662318349</v>
      </c>
      <c r="K34" s="147">
        <f t="shared" si="1"/>
        <v>0.210342429173428</v>
      </c>
    </row>
    <row r="35" spans="1:11">
      <c r="A35" s="141" t="s">
        <v>3</v>
      </c>
      <c r="B35" s="144" t="s">
        <v>56</v>
      </c>
      <c r="C35" s="144"/>
      <c r="D35" s="144"/>
      <c r="E35" s="144"/>
      <c r="F35" s="144"/>
      <c r="G35" s="144"/>
      <c r="H35" s="144"/>
      <c r="I35" s="144"/>
      <c r="J35" s="144"/>
      <c r="K35" s="145"/>
    </row>
    <row r="36" s="139" customFormat="1" ht="14.25" spans="1:11">
      <c r="A36" s="83" t="s">
        <v>31</v>
      </c>
      <c r="B36" s="142">
        <f>standardizing!T3*weighting!$T$19</f>
        <v>0</v>
      </c>
      <c r="C36" s="142">
        <f>standardizing!U3*weighting!$U$19</f>
        <v>0.0417779085252622</v>
      </c>
      <c r="D36" s="142">
        <f>standardizing!V3*weighting!$V$19</f>
        <v>0.0492900211529317</v>
      </c>
      <c r="E36" s="142">
        <f>standardizing!W3*weighting!$W$19</f>
        <v>0.0143134473347146</v>
      </c>
      <c r="F36" s="142">
        <f>standardizing!X3*weighting!$X$19</f>
        <v>0.0253719388926041</v>
      </c>
      <c r="G36" s="142">
        <f>standardizing!Y3*weighting!$Y$19</f>
        <v>0.0138531541290661</v>
      </c>
      <c r="H36" s="142">
        <f>standardizing!Z3*weighting!$Z$19</f>
        <v>0.0293244674965448</v>
      </c>
      <c r="I36" s="142">
        <f>standardizing!AA3*weighting!$AA$19</f>
        <v>0.0195859653849921</v>
      </c>
      <c r="J36" s="142">
        <f>standardizing!AB3*weighting!$AB$19</f>
        <v>0.0211255196474412</v>
      </c>
      <c r="K36" s="148">
        <f t="shared" si="1"/>
        <v>0.214642422563557</v>
      </c>
    </row>
    <row r="37" s="139" customFormat="1" ht="14.25" spans="1:11">
      <c r="A37" s="83" t="s">
        <v>32</v>
      </c>
      <c r="B37" s="142">
        <f>standardizing!T4*weighting!$T$19</f>
        <v>0.010066890609005</v>
      </c>
      <c r="C37" s="142">
        <f>standardizing!U4*weighting!$U$19</f>
        <v>0.0271772297268344</v>
      </c>
      <c r="D37" s="142">
        <f>standardizing!V4*weighting!$V$19</f>
        <v>0.0147140377641532</v>
      </c>
      <c r="E37" s="142">
        <f>standardizing!W4*weighting!$W$19</f>
        <v>0.014288334094509</v>
      </c>
      <c r="F37" s="142">
        <f>standardizing!X4*weighting!$X$19</f>
        <v>0.0126545363951558</v>
      </c>
      <c r="G37" s="142">
        <f>standardizing!Y4*weighting!$Y$19</f>
        <v>0.0067749001945068</v>
      </c>
      <c r="H37" s="142">
        <f>standardizing!Z4*weighting!$Z$19</f>
        <v>0.0219733440433798</v>
      </c>
      <c r="I37" s="142">
        <f>standardizing!AA4*weighting!$AA$19</f>
        <v>0.0146711971772841</v>
      </c>
      <c r="J37" s="142">
        <f>standardizing!AB4*weighting!$AB$19</f>
        <v>0.00732455230189319</v>
      </c>
      <c r="K37" s="148">
        <f t="shared" si="1"/>
        <v>0.129645022306721</v>
      </c>
    </row>
    <row r="38" s="139" customFormat="1" ht="14.25" spans="1:11">
      <c r="A38" s="83" t="s">
        <v>33</v>
      </c>
      <c r="B38" s="142">
        <f>standardizing!T5*weighting!$T$19</f>
        <v>0.0208557279777185</v>
      </c>
      <c r="C38" s="142">
        <f>standardizing!U5*weighting!$U$19</f>
        <v>0</v>
      </c>
      <c r="D38" s="142">
        <f>standardizing!V5*weighting!$V$19</f>
        <v>0</v>
      </c>
      <c r="E38" s="142">
        <f>standardizing!W5*weighting!$W$19</f>
        <v>0.0164432189052625</v>
      </c>
      <c r="F38" s="142">
        <f>standardizing!X5*weighting!$X$19</f>
        <v>0.0242736043083493</v>
      </c>
      <c r="G38" s="142">
        <f>standardizing!Y5*weighting!$Y$19</f>
        <v>0.0132464466489611</v>
      </c>
      <c r="H38" s="142">
        <f>standardizing!Z5*weighting!$Z$19</f>
        <v>0.0236253032427617</v>
      </c>
      <c r="I38" s="142">
        <f>standardizing!AA5*weighting!$AA$19</f>
        <v>0.0199588035839123</v>
      </c>
      <c r="J38" s="142">
        <f>standardizing!AB5*weighting!$AB$19</f>
        <v>0.0195492220919276</v>
      </c>
      <c r="K38" s="148">
        <f t="shared" si="1"/>
        <v>0.137952326758893</v>
      </c>
    </row>
    <row r="39" s="139" customFormat="1" ht="14.25" spans="1:11">
      <c r="A39" s="83" t="s">
        <v>34</v>
      </c>
      <c r="B39" s="142">
        <f>standardizing!T6*weighting!$T$19</f>
        <v>0.0190889905337215</v>
      </c>
      <c r="C39" s="142">
        <f>standardizing!U6*weighting!$U$19</f>
        <v>0.00244365493947623</v>
      </c>
      <c r="D39" s="142">
        <f>standardizing!V6*weighting!$V$19</f>
        <v>0.00594080409510048</v>
      </c>
      <c r="E39" s="142">
        <f>standardizing!W6*weighting!$W$19</f>
        <v>0.0143440347238455</v>
      </c>
      <c r="F39" s="142">
        <f>standardizing!X6*weighting!$X$19</f>
        <v>0.0226343023583532</v>
      </c>
      <c r="G39" s="142">
        <f>standardizing!Y6*weighting!$Y$19</f>
        <v>0.0114263242086458</v>
      </c>
      <c r="H39" s="142">
        <f>standardizing!Z6*weighting!$Z$19</f>
        <v>0.0197994102308013</v>
      </c>
      <c r="I39" s="142">
        <f>standardizing!AA6*weighting!$AA$19</f>
        <v>0.0183786663703692</v>
      </c>
      <c r="J39" s="142">
        <f>standardizing!AB6*weighting!$AB$19</f>
        <v>0.0176744023289146</v>
      </c>
      <c r="K39" s="148">
        <f t="shared" si="1"/>
        <v>0.131730589789228</v>
      </c>
    </row>
    <row r="40" s="139" customFormat="1" ht="14.25" spans="1:11">
      <c r="A40" s="83" t="s">
        <v>35</v>
      </c>
      <c r="B40" s="142">
        <f>standardizing!T7*weighting!$T$19</f>
        <v>0.01541364053657</v>
      </c>
      <c r="C40" s="142">
        <f>standardizing!U7*weighting!$U$19</f>
        <v>0.0160756881473407</v>
      </c>
      <c r="D40" s="142">
        <f>standardizing!V7*weighting!$V$19</f>
        <v>0.0146600155322875</v>
      </c>
      <c r="E40" s="142">
        <f>standardizing!W7*weighting!$W$19</f>
        <v>0.00631759851414429</v>
      </c>
      <c r="F40" s="142">
        <f>standardizing!X7*weighting!$X$19</f>
        <v>0.0210221057205773</v>
      </c>
      <c r="G40" s="142">
        <f>standardizing!Y7*weighting!$Y$19</f>
        <v>0.0128419749955577</v>
      </c>
      <c r="H40" s="142">
        <f>standardizing!Z7*weighting!$Z$19</f>
        <v>0.00913450987974357</v>
      </c>
      <c r="I40" s="142">
        <f>standardizing!AA7*weighting!$AA$19</f>
        <v>0.0179504134523777</v>
      </c>
      <c r="J40" s="142">
        <f>standardizing!AB7*weighting!$AB$19</f>
        <v>0.020300032607053</v>
      </c>
      <c r="K40" s="148">
        <f t="shared" si="1"/>
        <v>0.133715979385652</v>
      </c>
    </row>
    <row r="41" s="139" customFormat="1" ht="14.25" spans="1:11">
      <c r="A41" s="83" t="s">
        <v>36</v>
      </c>
      <c r="B41" s="142">
        <f>standardizing!T8*weighting!$T$19</f>
        <v>0.0215329672559186</v>
      </c>
      <c r="C41" s="142">
        <f>standardizing!U8*weighting!$U$19</f>
        <v>0.000812016349141879</v>
      </c>
      <c r="D41" s="142">
        <f>standardizing!V8*weighting!$V$19</f>
        <v>0.000847115887218862</v>
      </c>
      <c r="E41" s="142">
        <f>standardizing!W8*weighting!$W$19</f>
        <v>0.0152641117561444</v>
      </c>
      <c r="F41" s="142">
        <f>standardizing!X8*weighting!$X$19</f>
        <v>0.0160814222972945</v>
      </c>
      <c r="G41" s="142">
        <f>standardizing!Y8*weighting!$Y$19</f>
        <v>0.00869614054817291</v>
      </c>
      <c r="H41" s="142">
        <f>standardizing!Z8*weighting!$Z$19</f>
        <v>0.0216890293496215</v>
      </c>
      <c r="I41" s="142">
        <f>standardizing!AA8*weighting!$AA$19</f>
        <v>0.0182353869544561</v>
      </c>
      <c r="J41" s="142">
        <f>standardizing!AB8*weighting!$AB$19</f>
        <v>0.0191675184101647</v>
      </c>
      <c r="K41" s="148">
        <f t="shared" si="1"/>
        <v>0.122325708808133</v>
      </c>
    </row>
    <row r="42" s="139" customFormat="1" ht="14.25" spans="1:11">
      <c r="A42" s="83" t="s">
        <v>37</v>
      </c>
      <c r="B42" s="142">
        <f>standardizing!T9*weighting!$T$19</f>
        <v>0.0128288221593589</v>
      </c>
      <c r="C42" s="142">
        <f>standardizing!U9*weighting!$U$19</f>
        <v>0.0539305784686511</v>
      </c>
      <c r="D42" s="142">
        <f>standardizing!V9*weighting!$V$19</f>
        <v>0.0155014851655508</v>
      </c>
      <c r="E42" s="142">
        <f>standardizing!W9*weighting!$W$19</f>
        <v>0.0131527015021852</v>
      </c>
      <c r="F42" s="142">
        <f>standardizing!X9*weighting!$X$19</f>
        <v>0.00959004168413062</v>
      </c>
      <c r="G42" s="142">
        <f>standardizing!Y9*weighting!$Y$19</f>
        <v>0.00899949428822545</v>
      </c>
      <c r="H42" s="142">
        <f>standardizing!Z9*weighting!$Z$19</f>
        <v>0.00888214591763257</v>
      </c>
      <c r="I42" s="142">
        <f>standardizing!AA9*weighting!$AA$19</f>
        <v>0.00465633479004583</v>
      </c>
      <c r="J42" s="142">
        <f>standardizing!AB9*weighting!$AB$19</f>
        <v>0</v>
      </c>
      <c r="K42" s="148">
        <f t="shared" si="1"/>
        <v>0.12754160397578</v>
      </c>
    </row>
    <row r="43" s="139" customFormat="1" ht="14.25" spans="1:11">
      <c r="A43" s="83" t="s">
        <v>38</v>
      </c>
      <c r="B43" s="142">
        <f>standardizing!T10*weighting!$T$19</f>
        <v>0.0212738501095439</v>
      </c>
      <c r="C43" s="142">
        <f>standardizing!U10*weighting!$U$19</f>
        <v>0.00346919630521672</v>
      </c>
      <c r="D43" s="142">
        <f>standardizing!V10*weighting!$V$19</f>
        <v>0.0119280270325492</v>
      </c>
      <c r="E43" s="142">
        <f>standardizing!W10*weighting!$W$19</f>
        <v>0.0168753354832973</v>
      </c>
      <c r="F43" s="142">
        <f>standardizing!X10*weighting!$X$19</f>
        <v>0.0146042966691543</v>
      </c>
      <c r="G43" s="142">
        <f>standardizing!Y10*weighting!$Y$19</f>
        <v>0.0127408570822068</v>
      </c>
      <c r="H43" s="142">
        <f>standardizing!Z10*weighting!$Z$19</f>
        <v>0</v>
      </c>
      <c r="I43" s="142">
        <f>standardizing!AA10*weighting!$AA$19</f>
        <v>0.0186746035582865</v>
      </c>
      <c r="J43" s="142">
        <f>standardizing!AB10*weighting!$AB$19</f>
        <v>0.0204584355428941</v>
      </c>
      <c r="K43" s="148">
        <f t="shared" si="1"/>
        <v>0.120024601783149</v>
      </c>
    </row>
    <row r="44" s="139" customFormat="1" ht="14.25" spans="1:11">
      <c r="A44" s="83" t="s">
        <v>39</v>
      </c>
      <c r="B44" s="142">
        <f>standardizing!T11*weighting!$T$19</f>
        <v>0.0213012099061382</v>
      </c>
      <c r="C44" s="142">
        <f>standardizing!U11*weighting!$U$19</f>
        <v>0.00203939161604339</v>
      </c>
      <c r="D44" s="142">
        <f>standardizing!V11*weighting!$V$19</f>
        <v>0.00983408099000609</v>
      </c>
      <c r="E44" s="142">
        <f>standardizing!W11*weighting!$W$19</f>
        <v>0.0161941937422372</v>
      </c>
      <c r="F44" s="142">
        <f>standardizing!X11*weighting!$X$19</f>
        <v>0.0219284253619605</v>
      </c>
      <c r="G44" s="142">
        <f>standardizing!Y11*weighting!$Y$19</f>
        <v>0.0119319137754</v>
      </c>
      <c r="H44" s="142">
        <f>standardizing!Z11*weighting!$Z$19</f>
        <v>0.0126790507495109</v>
      </c>
      <c r="I44" s="142">
        <f>standardizing!AA11*weighting!$AA$19</f>
        <v>0.0196980833464671</v>
      </c>
      <c r="J44" s="142">
        <f>standardizing!AB11*weighting!$AB$19</f>
        <v>0.0190483370441588</v>
      </c>
      <c r="K44" s="148">
        <f t="shared" si="1"/>
        <v>0.134654686531922</v>
      </c>
    </row>
    <row r="45" s="139" customFormat="1" ht="14.25" spans="1:11">
      <c r="A45" s="83" t="s">
        <v>40</v>
      </c>
      <c r="B45" s="142">
        <f>standardizing!T12*weighting!$T$19</f>
        <v>0.0108954820691226</v>
      </c>
      <c r="C45" s="142">
        <f>standardizing!U12*weighting!$U$19</f>
        <v>0.0561308981132248</v>
      </c>
      <c r="D45" s="142">
        <f>standardizing!V12*weighting!$V$19</f>
        <v>0.0622961343715338</v>
      </c>
      <c r="E45" s="142">
        <f>standardizing!W12*weighting!$W$19</f>
        <v>0.00654509087575351</v>
      </c>
      <c r="F45" s="142">
        <f>standardizing!X12*weighting!$X$19</f>
        <v>0</v>
      </c>
      <c r="G45" s="142">
        <f>standardizing!Y12*weighting!$Y$19</f>
        <v>0</v>
      </c>
      <c r="H45" s="142">
        <f>standardizing!Z12*weighting!$Z$19</f>
        <v>0.00743469738597462</v>
      </c>
      <c r="I45" s="142">
        <f>standardizing!AA12*weighting!$AA$19</f>
        <v>0</v>
      </c>
      <c r="J45" s="142">
        <f>standardizing!AB12*weighting!$AB$19</f>
        <v>0.00642068806154034</v>
      </c>
      <c r="K45" s="148">
        <f t="shared" si="1"/>
        <v>0.14972299087715</v>
      </c>
    </row>
    <row r="46" s="139" customFormat="1" ht="14.25" spans="1:11">
      <c r="A46" s="83" t="s">
        <v>41</v>
      </c>
      <c r="B46" s="142">
        <f>standardizing!T13*weighting!$T$19</f>
        <v>0.00828887999526836</v>
      </c>
      <c r="C46" s="142">
        <f>standardizing!U13*weighting!$U$19</f>
        <v>0.0407601065446525</v>
      </c>
      <c r="D46" s="142">
        <f>standardizing!V13*weighting!$V$19</f>
        <v>0.0294279510541352</v>
      </c>
      <c r="E46" s="142">
        <f>standardizing!W13*weighting!$W$19</f>
        <v>0.0167207048074687</v>
      </c>
      <c r="F46" s="142">
        <f>standardizing!X13*weighting!$X$19</f>
        <v>0.0169460589795489</v>
      </c>
      <c r="G46" s="142">
        <f>standardizing!Y13*weighting!$Y$19</f>
        <v>0.0118307958620492</v>
      </c>
      <c r="H46" s="142">
        <f>standardizing!Z13*weighting!$Z$19</f>
        <v>0.020769902611073</v>
      </c>
      <c r="I46" s="142">
        <f>standardizing!AA13*weighting!$AA$19</f>
        <v>0.0144732470696237</v>
      </c>
      <c r="J46" s="142">
        <f>standardizing!AB13*weighting!$AB$19</f>
        <v>0.0204149467718946</v>
      </c>
      <c r="K46" s="148">
        <f t="shared" si="1"/>
        <v>0.179632593695714</v>
      </c>
    </row>
    <row r="47" s="139" customFormat="1" ht="14.25" spans="1:11">
      <c r="A47" s="83" t="s">
        <v>42</v>
      </c>
      <c r="B47" s="142">
        <f>standardizing!T14*weighting!$T$19</f>
        <v>0.0198096111726807</v>
      </c>
      <c r="C47" s="142">
        <f>standardizing!U14*weighting!$U$19</f>
        <v>0.00815193311449406</v>
      </c>
      <c r="D47" s="142">
        <f>standardizing!V14*weighting!$V$19</f>
        <v>0.0118902207220088</v>
      </c>
      <c r="E47" s="142">
        <f>standardizing!W14*weighting!$W$19</f>
        <v>0.00959922475625757</v>
      </c>
      <c r="F47" s="142">
        <f>standardizing!X14*weighting!$X$19</f>
        <v>0.0070325757546382</v>
      </c>
      <c r="G47" s="142">
        <f>standardizing!Y14*weighting!$Y$19</f>
        <v>0.0101117913350848</v>
      </c>
      <c r="H47" s="142">
        <f>standardizing!Z14*weighting!$Z$19</f>
        <v>0.0047615929968525</v>
      </c>
      <c r="I47" s="142">
        <f>standardizing!AA14*weighting!$AA$19</f>
        <v>0.0138674741783138</v>
      </c>
      <c r="J47" s="142">
        <f>standardizing!AB14*weighting!$AB$19</f>
        <v>0.0208415797196826</v>
      </c>
      <c r="K47" s="148">
        <f t="shared" si="1"/>
        <v>0.106066003750013</v>
      </c>
    </row>
    <row r="48" s="139" customFormat="1" ht="14.25" spans="1:11">
      <c r="A48" s="83" t="s">
        <v>43</v>
      </c>
      <c r="B48" s="142">
        <f>standardizing!T15*weighting!$T$19</f>
        <v>0.0124262157137032</v>
      </c>
      <c r="C48" s="142">
        <f>standardizing!U15*weighting!$U$19</f>
        <v>0.0895397638852778</v>
      </c>
      <c r="D48" s="142">
        <f>standardizing!V15*weighting!$V$19</f>
        <v>0.0329971694340861</v>
      </c>
      <c r="E48" s="142">
        <f>standardizing!W15*weighting!$W$19</f>
        <v>0.0162000772387162</v>
      </c>
      <c r="F48" s="142">
        <f>standardizing!X15*weighting!$X$19</f>
        <v>0.00289252403265265</v>
      </c>
      <c r="G48" s="142">
        <f>standardizing!Y15*weighting!$Y$19</f>
        <v>0.0065726643678051</v>
      </c>
      <c r="H48" s="142">
        <f>standardizing!Z15*weighting!$Z$19</f>
        <v>0.00576494319848094</v>
      </c>
      <c r="I48" s="142">
        <f>standardizing!AA15*weighting!$AA$19</f>
        <v>0.00957975129880948</v>
      </c>
      <c r="J48" s="142">
        <f>standardizing!AB15*weighting!$AB$19</f>
        <v>0.00523171782077852</v>
      </c>
      <c r="K48" s="148">
        <f t="shared" si="1"/>
        <v>0.18120482699031</v>
      </c>
    </row>
    <row r="49" s="139" customFormat="1" ht="14.25" spans="1:11">
      <c r="A49" s="83" t="s">
        <v>44</v>
      </c>
      <c r="B49" s="142">
        <f>standardizing!T16*weighting!$T$19</f>
        <v>0.0104325777976151</v>
      </c>
      <c r="C49" s="142">
        <f>standardizing!U16*weighting!$U$19</f>
        <v>0.00985318540722522</v>
      </c>
      <c r="D49" s="142">
        <f>standardizing!V16*weighting!$V$19</f>
        <v>0.0100477312305978</v>
      </c>
      <c r="E49" s="142">
        <f>standardizing!W16*weighting!$W$19</f>
        <v>0</v>
      </c>
      <c r="F49" s="142">
        <f>standardizing!X16*weighting!$X$19</f>
        <v>0.015309945889814</v>
      </c>
      <c r="G49" s="142">
        <f>standardizing!Y16*weighting!$Y$19</f>
        <v>0.00687601810785766</v>
      </c>
      <c r="H49" s="142">
        <f>standardizing!Z16*weighting!$Z$19</f>
        <v>0.0207635823699111</v>
      </c>
      <c r="I49" s="142">
        <f>standardizing!AA16*weighting!$AA$19</f>
        <v>0.00660585818391097</v>
      </c>
      <c r="J49" s="142">
        <f>standardizing!AB16*weighting!$AB$19</f>
        <v>0.0193086871676078</v>
      </c>
      <c r="K49" s="148">
        <f t="shared" si="1"/>
        <v>0.0991975861545396</v>
      </c>
    </row>
    <row r="50" s="139" customFormat="1" ht="14.25" spans="1:11">
      <c r="A50" s="83" t="s">
        <v>45</v>
      </c>
      <c r="B50" s="142">
        <f>standardizing!T17*weighting!$T$19</f>
        <v>0.0211788678527405</v>
      </c>
      <c r="C50" s="142">
        <f>standardizing!U17*weighting!$U$19</f>
        <v>0.0120700138437785</v>
      </c>
      <c r="D50" s="142">
        <f>standardizing!V17*weighting!$V$19</f>
        <v>0.00612278280043209</v>
      </c>
      <c r="E50" s="142">
        <f>standardizing!W17*weighting!$W$19</f>
        <v>0.0175949534170065</v>
      </c>
      <c r="F50" s="142">
        <f>standardizing!X17*weighting!$X$19</f>
        <v>0.0189507132051869</v>
      </c>
      <c r="G50" s="142">
        <f>standardizing!Y17*weighting!$Y$19</f>
        <v>0.0105162629884882</v>
      </c>
      <c r="H50" s="142">
        <f>standardizing!Z17*weighting!$Z$19</f>
        <v>0.0176891510906357</v>
      </c>
      <c r="I50" s="142">
        <f>standardizing!AA17*weighting!$AA$19</f>
        <v>0.0162616462047887</v>
      </c>
      <c r="J50" s="142">
        <f>standardizing!AB17*weighting!$AB$19</f>
        <v>0.020598280550101</v>
      </c>
      <c r="K50" s="148">
        <f t="shared" si="1"/>
        <v>0.140982671953158</v>
      </c>
    </row>
    <row r="51" s="139" customFormat="1" ht="14.25" spans="1:11">
      <c r="A51" s="83" t="s">
        <v>46</v>
      </c>
      <c r="B51" s="142">
        <f>standardizing!T18*weighting!$T$19</f>
        <v>0.00616197576666636</v>
      </c>
      <c r="C51" s="142">
        <f>standardizing!U18*weighting!$U$19</f>
        <v>0.015685965265298</v>
      </c>
      <c r="D51" s="142">
        <f>standardizing!V18*weighting!$V$19</f>
        <v>0.0234823056022918</v>
      </c>
      <c r="E51" s="142">
        <f>standardizing!W18*weighting!$W$19</f>
        <v>0.00958703922942913</v>
      </c>
      <c r="F51" s="142">
        <f>standardizing!X18*weighting!$X$19</f>
        <v>0.0258375124907411</v>
      </c>
      <c r="G51" s="142">
        <f>standardizing!Y18*weighting!$Y$19</f>
        <v>0.0164822198761882</v>
      </c>
      <c r="H51" s="142">
        <f>standardizing!Z18*weighting!$Z$19</f>
        <v>0.0161056822672491</v>
      </c>
      <c r="I51" s="142">
        <f>standardizing!AA18*weighting!$AA$19</f>
        <v>0.0204166424448631</v>
      </c>
      <c r="J51" s="142">
        <f>standardizing!AB18*weighting!$AB$19</f>
        <v>0.0217337140569584</v>
      </c>
      <c r="K51" s="148">
        <f t="shared" si="1"/>
        <v>0.155493056999685</v>
      </c>
    </row>
    <row r="52" spans="2:10">
      <c r="B52" s="145"/>
      <c r="C52" s="145"/>
      <c r="D52" s="145"/>
      <c r="E52" s="145"/>
      <c r="F52" s="145"/>
      <c r="G52" s="145"/>
      <c r="H52" s="145"/>
      <c r="I52" s="145"/>
      <c r="J52" s="145"/>
    </row>
    <row r="53" spans="2:10">
      <c r="B53" s="145"/>
      <c r="C53" s="145"/>
      <c r="D53" s="145"/>
      <c r="E53" s="145"/>
      <c r="F53" s="145"/>
      <c r="G53" s="145"/>
      <c r="H53" s="145"/>
      <c r="I53" s="145"/>
      <c r="J53" s="145"/>
    </row>
    <row r="54" spans="2:10">
      <c r="B54" s="145"/>
      <c r="C54" s="145"/>
      <c r="D54" s="145"/>
      <c r="E54" s="145"/>
      <c r="F54" s="145"/>
      <c r="G54" s="145"/>
      <c r="H54" s="145"/>
      <c r="I54" s="145"/>
      <c r="J54" s="145"/>
    </row>
    <row r="55" spans="2:10">
      <c r="B55" s="145"/>
      <c r="C55" s="145"/>
      <c r="D55" s="145"/>
      <c r="E55" s="145"/>
      <c r="F55" s="145"/>
      <c r="G55" s="145"/>
      <c r="H55" s="145"/>
      <c r="I55" s="145"/>
      <c r="J55" s="145"/>
    </row>
    <row r="56" spans="2:10">
      <c r="B56" s="145"/>
      <c r="C56" s="145"/>
      <c r="D56" s="145"/>
      <c r="E56" s="145"/>
      <c r="F56" s="145"/>
      <c r="G56" s="145"/>
      <c r="H56" s="145"/>
      <c r="I56" s="145"/>
      <c r="J56" s="145"/>
    </row>
  </sheetData>
  <mergeCells count="3">
    <mergeCell ref="B1:K1"/>
    <mergeCell ref="B18:J18"/>
    <mergeCell ref="B35:J3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0"/>
  <sheetViews>
    <sheetView workbookViewId="0">
      <selection activeCell="A4" sqref="A4:A19"/>
    </sheetView>
  </sheetViews>
  <sheetFormatPr defaultColWidth="13.125" defaultRowHeight="18.75"/>
  <cols>
    <col min="1" max="1" width="13.125" style="118"/>
    <col min="2" max="4" width="13.125" style="118" customWidth="1"/>
    <col min="5" max="5" width="18.5" style="118" customWidth="1"/>
    <col min="6" max="16382" width="13.125" style="118" customWidth="1"/>
    <col min="16383" max="16384" width="13.125" style="118"/>
  </cols>
  <sheetData>
    <row r="2" spans="1:11">
      <c r="A2" s="119" t="s">
        <v>57</v>
      </c>
      <c r="B2" s="120" t="s">
        <v>58</v>
      </c>
      <c r="C2" s="120"/>
      <c r="D2" s="120"/>
      <c r="E2" s="121" t="s">
        <v>59</v>
      </c>
      <c r="F2" s="120"/>
      <c r="G2" s="120"/>
      <c r="H2" s="120"/>
      <c r="I2" s="120"/>
      <c r="J2" s="131"/>
      <c r="K2" s="132" t="s">
        <v>60</v>
      </c>
    </row>
    <row r="3" ht="21" spans="1:11">
      <c r="A3" s="122"/>
      <c r="B3" s="122" t="s">
        <v>61</v>
      </c>
      <c r="C3" s="122" t="s">
        <v>62</v>
      </c>
      <c r="D3" s="122" t="s">
        <v>63</v>
      </c>
      <c r="E3" s="123" t="s">
        <v>64</v>
      </c>
      <c r="F3" s="124" t="s">
        <v>65</v>
      </c>
      <c r="G3" s="122" t="s">
        <v>66</v>
      </c>
      <c r="H3" s="122"/>
      <c r="I3" s="122" t="s">
        <v>67</v>
      </c>
      <c r="J3" s="133" t="s">
        <v>68</v>
      </c>
      <c r="K3" s="134" t="s">
        <v>69</v>
      </c>
    </row>
    <row r="4" spans="1:11">
      <c r="A4" s="125" t="s">
        <v>31</v>
      </c>
      <c r="B4" s="126">
        <f>aggregating!K2</f>
        <v>0.311109825953197</v>
      </c>
      <c r="C4" s="126">
        <f>aggregating!K19</f>
        <v>0.153607220422283</v>
      </c>
      <c r="D4" s="126">
        <f>aggregating!K36</f>
        <v>0.214642422563557</v>
      </c>
      <c r="E4" s="127">
        <f>B4*C4*D4</f>
        <v>0.0102574856898882</v>
      </c>
      <c r="F4" s="126">
        <f>(B4+C4+D4)/3</f>
        <v>0.226453156313013</v>
      </c>
      <c r="G4" s="126">
        <f>F4*F4*F4</f>
        <v>0.0116127515563229</v>
      </c>
      <c r="H4" s="126">
        <f>E4/G4</f>
        <v>0.883295026173466</v>
      </c>
      <c r="I4" s="126">
        <f>POWER(H4,1/3)</f>
        <v>0.95947853123474</v>
      </c>
      <c r="J4" s="135">
        <f>I4*F4</f>
        <v>0.21727694181268</v>
      </c>
      <c r="K4" s="136">
        <f>SQRT(J4)</f>
        <v>0.466129747830666</v>
      </c>
    </row>
    <row r="5" spans="1:11">
      <c r="A5" s="125" t="s">
        <v>32</v>
      </c>
      <c r="B5" s="126">
        <f>aggregating!K3</f>
        <v>0.174097021586365</v>
      </c>
      <c r="C5" s="126">
        <f>aggregating!K20</f>
        <v>0.14340871245389</v>
      </c>
      <c r="D5" s="126">
        <f>aggregating!K37</f>
        <v>0.129645022306721</v>
      </c>
      <c r="E5" s="127">
        <f t="shared" ref="E5:E19" si="0">B5*C5*D5</f>
        <v>0.0032368511233948</v>
      </c>
      <c r="F5" s="126">
        <f t="shared" ref="F5:F19" si="1">(B5+C5+D5)/3</f>
        <v>0.149050252115658</v>
      </c>
      <c r="G5" s="126">
        <f t="shared" ref="G5:G19" si="2">F5*F5*F5</f>
        <v>0.00331129707058408</v>
      </c>
      <c r="H5" s="126">
        <f t="shared" ref="H5:H19" si="3">E5/G5</f>
        <v>0.977517587337414</v>
      </c>
      <c r="I5" s="126">
        <f t="shared" ref="I5:I19" si="4">POWER(H5,1/3)</f>
        <v>0.992448988180279</v>
      </c>
      <c r="J5" s="135">
        <f t="shared" ref="J5:J19" si="5">I5*F5</f>
        <v>0.147924771900201</v>
      </c>
      <c r="K5" s="136">
        <f t="shared" ref="K5:K19" si="6">SQRT(J5)</f>
        <v>0.384609895738787</v>
      </c>
    </row>
    <row r="6" spans="1:11">
      <c r="A6" s="125" t="s">
        <v>33</v>
      </c>
      <c r="B6" s="126">
        <f>aggregating!K4</f>
        <v>0.098632754204644</v>
      </c>
      <c r="C6" s="126">
        <f>aggregating!K21</f>
        <v>0.143491596991167</v>
      </c>
      <c r="D6" s="126">
        <f>aggregating!K38</f>
        <v>0.137952326758893</v>
      </c>
      <c r="E6" s="127">
        <f t="shared" si="0"/>
        <v>0.00195243533745298</v>
      </c>
      <c r="F6" s="126">
        <f t="shared" si="1"/>
        <v>0.126692225984901</v>
      </c>
      <c r="G6" s="126">
        <f t="shared" si="2"/>
        <v>0.00203352679974328</v>
      </c>
      <c r="H6" s="126">
        <f t="shared" si="3"/>
        <v>0.960122747189498</v>
      </c>
      <c r="I6" s="126">
        <f t="shared" si="4"/>
        <v>0.986526872468247</v>
      </c>
      <c r="J6" s="135">
        <f t="shared" si="5"/>
        <v>0.124985285466925</v>
      </c>
      <c r="K6" s="136">
        <f t="shared" si="6"/>
        <v>0.353532580488595</v>
      </c>
    </row>
    <row r="7" spans="1:11">
      <c r="A7" s="125" t="s">
        <v>34</v>
      </c>
      <c r="B7" s="126">
        <f>aggregating!K5</f>
        <v>0.0851979561993063</v>
      </c>
      <c r="C7" s="126">
        <f>aggregating!K22</f>
        <v>0.106591070203829</v>
      </c>
      <c r="D7" s="126">
        <f>aggregating!K39</f>
        <v>0.131730589789228</v>
      </c>
      <c r="E7" s="127">
        <f t="shared" si="0"/>
        <v>0.00119629044953919</v>
      </c>
      <c r="F7" s="126">
        <f t="shared" si="1"/>
        <v>0.107839872064121</v>
      </c>
      <c r="G7" s="126">
        <f t="shared" si="2"/>
        <v>0.00125411710683159</v>
      </c>
      <c r="H7" s="126">
        <f t="shared" si="3"/>
        <v>0.953890544210424</v>
      </c>
      <c r="I7" s="126">
        <f t="shared" si="4"/>
        <v>0.984387706150419</v>
      </c>
      <c r="J7" s="135">
        <f t="shared" si="5"/>
        <v>0.106156244292755</v>
      </c>
      <c r="K7" s="136">
        <f t="shared" si="6"/>
        <v>0.325816273830444</v>
      </c>
    </row>
    <row r="8" spans="1:11">
      <c r="A8" s="125" t="s">
        <v>35</v>
      </c>
      <c r="B8" s="126">
        <f>aggregating!K6</f>
        <v>0.120070697607948</v>
      </c>
      <c r="C8" s="126">
        <f>aggregating!K23</f>
        <v>0.0954443707251187</v>
      </c>
      <c r="D8" s="126">
        <f>aggregating!K40</f>
        <v>0.133715979385652</v>
      </c>
      <c r="E8" s="127">
        <f t="shared" si="0"/>
        <v>0.0015323947748062</v>
      </c>
      <c r="F8" s="126">
        <f t="shared" si="1"/>
        <v>0.116410349239573</v>
      </c>
      <c r="G8" s="126">
        <f t="shared" si="2"/>
        <v>0.00157751964570179</v>
      </c>
      <c r="H8" s="126">
        <f t="shared" si="3"/>
        <v>0.97139504980585</v>
      </c>
      <c r="I8" s="126">
        <f t="shared" si="4"/>
        <v>0.990372627747284</v>
      </c>
      <c r="J8" s="135">
        <f t="shared" si="5"/>
        <v>0.115289623473375</v>
      </c>
      <c r="K8" s="136">
        <f t="shared" si="6"/>
        <v>0.339543257146088</v>
      </c>
    </row>
    <row r="9" spans="1:11">
      <c r="A9" s="125" t="s">
        <v>36</v>
      </c>
      <c r="B9" s="126">
        <f>aggregating!K7</f>
        <v>0.100143247115388</v>
      </c>
      <c r="C9" s="126">
        <f>aggregating!K24</f>
        <v>0.0989282880791296</v>
      </c>
      <c r="D9" s="126">
        <f>aggregating!K41</f>
        <v>0.122325708808133</v>
      </c>
      <c r="E9" s="127">
        <f t="shared" si="0"/>
        <v>0.001211880797139</v>
      </c>
      <c r="F9" s="126">
        <f t="shared" si="1"/>
        <v>0.10713241466755</v>
      </c>
      <c r="G9" s="126">
        <f t="shared" si="2"/>
        <v>0.00122959667720785</v>
      </c>
      <c r="H9" s="126">
        <f t="shared" si="3"/>
        <v>0.985592121061136</v>
      </c>
      <c r="I9" s="126">
        <f t="shared" si="4"/>
        <v>0.99517412205253</v>
      </c>
      <c r="J9" s="135">
        <f t="shared" si="5"/>
        <v>0.106615406710147</v>
      </c>
      <c r="K9" s="136">
        <f t="shared" si="6"/>
        <v>0.326520147479672</v>
      </c>
    </row>
    <row r="10" spans="1:11">
      <c r="A10" s="125" t="s">
        <v>37</v>
      </c>
      <c r="B10" s="126">
        <f>aggregating!K8</f>
        <v>0.187626376404595</v>
      </c>
      <c r="C10" s="126">
        <f>aggregating!K25</f>
        <v>0.0970570730698585</v>
      </c>
      <c r="D10" s="126">
        <f>aggregating!K42</f>
        <v>0.12754160397578</v>
      </c>
      <c r="E10" s="127">
        <f t="shared" si="0"/>
        <v>0.0023225921607029</v>
      </c>
      <c r="F10" s="126">
        <f t="shared" si="1"/>
        <v>0.137408351150078</v>
      </c>
      <c r="G10" s="126">
        <f t="shared" si="2"/>
        <v>0.00259441463082224</v>
      </c>
      <c r="H10" s="126">
        <f t="shared" si="3"/>
        <v>0.895227822534599</v>
      </c>
      <c r="I10" s="126">
        <f t="shared" si="4"/>
        <v>0.963779882987957</v>
      </c>
      <c r="J10" s="135">
        <f t="shared" si="5"/>
        <v>0.13243140459299</v>
      </c>
      <c r="K10" s="136">
        <f t="shared" si="6"/>
        <v>0.363911259228112</v>
      </c>
    </row>
    <row r="11" spans="1:11">
      <c r="A11" s="125" t="s">
        <v>38</v>
      </c>
      <c r="B11" s="126">
        <f>aggregating!K9</f>
        <v>0.133808551331417</v>
      </c>
      <c r="C11" s="126">
        <f>aggregating!K26</f>
        <v>0.13446308119352</v>
      </c>
      <c r="D11" s="126">
        <f>aggregating!K43</f>
        <v>0.120024601783149</v>
      </c>
      <c r="E11" s="127">
        <f t="shared" si="0"/>
        <v>0.00215951985515911</v>
      </c>
      <c r="F11" s="126">
        <f t="shared" si="1"/>
        <v>0.129432078102695</v>
      </c>
      <c r="G11" s="126">
        <f t="shared" si="2"/>
        <v>0.00216833196539156</v>
      </c>
      <c r="H11" s="126">
        <f t="shared" si="3"/>
        <v>0.99593599579165</v>
      </c>
      <c r="I11" s="126">
        <f t="shared" si="4"/>
        <v>0.998643492650402</v>
      </c>
      <c r="J11" s="135">
        <f t="shared" si="5"/>
        <v>0.129256502537475</v>
      </c>
      <c r="K11" s="136">
        <f t="shared" si="6"/>
        <v>0.35952260365306</v>
      </c>
    </row>
    <row r="12" spans="1:11">
      <c r="A12" s="125" t="s">
        <v>39</v>
      </c>
      <c r="B12" s="126">
        <f>aggregating!K10</f>
        <v>0.0846253406502794</v>
      </c>
      <c r="C12" s="126">
        <f>aggregating!K27</f>
        <v>0.152247092393964</v>
      </c>
      <c r="D12" s="126">
        <f>aggregating!K44</f>
        <v>0.134654686531922</v>
      </c>
      <c r="E12" s="127">
        <f t="shared" si="0"/>
        <v>0.00173488587205482</v>
      </c>
      <c r="F12" s="126">
        <f t="shared" si="1"/>
        <v>0.123842373192055</v>
      </c>
      <c r="G12" s="126">
        <f t="shared" si="2"/>
        <v>0.00189936222947703</v>
      </c>
      <c r="H12" s="126">
        <f t="shared" si="3"/>
        <v>0.913404428671042</v>
      </c>
      <c r="I12" s="126">
        <f t="shared" si="4"/>
        <v>0.970259054580956</v>
      </c>
      <c r="J12" s="135">
        <f t="shared" si="5"/>
        <v>0.120159183930385</v>
      </c>
      <c r="K12" s="136">
        <f t="shared" si="6"/>
        <v>0.346639847580144</v>
      </c>
    </row>
    <row r="13" spans="1:11">
      <c r="A13" s="125" t="s">
        <v>40</v>
      </c>
      <c r="B13" s="126">
        <f>aggregating!K11</f>
        <v>0.227562171745954</v>
      </c>
      <c r="C13" s="126">
        <f>aggregating!K28</f>
        <v>0.115134872498822</v>
      </c>
      <c r="D13" s="126">
        <f>aggregating!K45</f>
        <v>0.14972299087715</v>
      </c>
      <c r="E13" s="127">
        <f t="shared" si="0"/>
        <v>0.00392279351077565</v>
      </c>
      <c r="F13" s="126">
        <f t="shared" si="1"/>
        <v>0.164140011707309</v>
      </c>
      <c r="G13" s="126">
        <f t="shared" si="2"/>
        <v>0.00442225091219687</v>
      </c>
      <c r="H13" s="126">
        <f t="shared" si="3"/>
        <v>0.8870581042691</v>
      </c>
      <c r="I13" s="126">
        <f t="shared" si="4"/>
        <v>0.960839147740047</v>
      </c>
      <c r="J13" s="135">
        <f t="shared" si="5"/>
        <v>0.157712148958892</v>
      </c>
      <c r="K13" s="136">
        <f t="shared" si="6"/>
        <v>0.397129889279177</v>
      </c>
    </row>
    <row r="14" spans="1:11">
      <c r="A14" s="125" t="s">
        <v>41</v>
      </c>
      <c r="B14" s="126">
        <f>aggregating!K12</f>
        <v>0.197287917077077</v>
      </c>
      <c r="C14" s="126">
        <f>aggregating!K29</f>
        <v>0.114683625113928</v>
      </c>
      <c r="D14" s="126">
        <f>aggregating!K46</f>
        <v>0.179632593695714</v>
      </c>
      <c r="E14" s="127">
        <f t="shared" si="0"/>
        <v>0.00406431201144485</v>
      </c>
      <c r="F14" s="126">
        <f t="shared" si="1"/>
        <v>0.163868045295573</v>
      </c>
      <c r="G14" s="126">
        <f t="shared" si="2"/>
        <v>0.00440030540323723</v>
      </c>
      <c r="H14" s="126">
        <f t="shared" si="3"/>
        <v>0.923643165416382</v>
      </c>
      <c r="I14" s="126">
        <f t="shared" si="4"/>
        <v>0.973870940394327</v>
      </c>
      <c r="J14" s="135">
        <f t="shared" si="5"/>
        <v>0.15958632737258</v>
      </c>
      <c r="K14" s="136">
        <f t="shared" si="6"/>
        <v>0.39948257455436</v>
      </c>
    </row>
    <row r="15" spans="1:11">
      <c r="A15" s="125" t="s">
        <v>42</v>
      </c>
      <c r="B15" s="126">
        <f>aggregating!K13</f>
        <v>0.12566144808518</v>
      </c>
      <c r="C15" s="126">
        <f>aggregating!K30</f>
        <v>0.159879345179029</v>
      </c>
      <c r="D15" s="126">
        <f>aggregating!K47</f>
        <v>0.106066003750013</v>
      </c>
      <c r="E15" s="127">
        <f t="shared" si="0"/>
        <v>0.00213093708317788</v>
      </c>
      <c r="F15" s="126">
        <f t="shared" si="1"/>
        <v>0.130535599004741</v>
      </c>
      <c r="G15" s="126">
        <f t="shared" si="2"/>
        <v>0.00222426690104026</v>
      </c>
      <c r="H15" s="126">
        <f t="shared" si="3"/>
        <v>0.958040189413088</v>
      </c>
      <c r="I15" s="126">
        <f t="shared" si="4"/>
        <v>0.98581307955368</v>
      </c>
      <c r="J15" s="135">
        <f t="shared" si="5"/>
        <v>0.128683700846248</v>
      </c>
      <c r="K15" s="136">
        <f t="shared" si="6"/>
        <v>0.358725104845267</v>
      </c>
    </row>
    <row r="16" spans="1:11">
      <c r="A16" s="125" t="s">
        <v>43</v>
      </c>
      <c r="B16" s="126">
        <f>aggregating!K14</f>
        <v>0.326970072974443</v>
      </c>
      <c r="C16" s="126">
        <f>aggregating!K31</f>
        <v>0.117829843112381</v>
      </c>
      <c r="D16" s="126">
        <f>aggregating!K48</f>
        <v>0.18120482699031</v>
      </c>
      <c r="E16" s="127">
        <f t="shared" si="0"/>
        <v>0.00698124799971194</v>
      </c>
      <c r="F16" s="126">
        <f t="shared" si="1"/>
        <v>0.208668247692378</v>
      </c>
      <c r="G16" s="126">
        <f t="shared" si="2"/>
        <v>0.00908592415320497</v>
      </c>
      <c r="H16" s="126">
        <f t="shared" si="3"/>
        <v>0.768358604143682</v>
      </c>
      <c r="I16" s="126">
        <f t="shared" si="4"/>
        <v>0.915913906332758</v>
      </c>
      <c r="J16" s="135">
        <f t="shared" si="5"/>
        <v>0.191122149871537</v>
      </c>
      <c r="K16" s="136">
        <f t="shared" si="6"/>
        <v>0.437175193568365</v>
      </c>
    </row>
    <row r="17" spans="1:11">
      <c r="A17" s="125" t="s">
        <v>44</v>
      </c>
      <c r="B17" s="126">
        <f>aggregating!K15</f>
        <v>0.150972264564413</v>
      </c>
      <c r="C17" s="126">
        <f>aggregating!K32</f>
        <v>0.214917521010129</v>
      </c>
      <c r="D17" s="126">
        <f>aggregating!K49</f>
        <v>0.0991975861545396</v>
      </c>
      <c r="E17" s="127">
        <f t="shared" si="0"/>
        <v>0.00321862289523219</v>
      </c>
      <c r="F17" s="126">
        <f t="shared" si="1"/>
        <v>0.155029123909694</v>
      </c>
      <c r="G17" s="126">
        <f t="shared" si="2"/>
        <v>0.00372597450022986</v>
      </c>
      <c r="H17" s="126">
        <f t="shared" si="3"/>
        <v>0.863833849381854</v>
      </c>
      <c r="I17" s="126">
        <f t="shared" si="4"/>
        <v>0.952379574566473</v>
      </c>
      <c r="J17" s="135">
        <f t="shared" si="5"/>
        <v>0.147646571074527</v>
      </c>
      <c r="K17" s="136">
        <f t="shared" si="6"/>
        <v>0.384248059298322</v>
      </c>
    </row>
    <row r="18" spans="1:11">
      <c r="A18" s="125" t="s">
        <v>45</v>
      </c>
      <c r="B18" s="126">
        <f>aggregating!K16</f>
        <v>0.0973403513866965</v>
      </c>
      <c r="C18" s="126">
        <f>aggregating!K33</f>
        <v>0.183010335040929</v>
      </c>
      <c r="D18" s="126">
        <f>aggregating!K50</f>
        <v>0.140982671953158</v>
      </c>
      <c r="E18" s="127">
        <f t="shared" si="0"/>
        <v>0.00251150624830251</v>
      </c>
      <c r="F18" s="126">
        <f t="shared" si="1"/>
        <v>0.140444452793595</v>
      </c>
      <c r="G18" s="126">
        <f t="shared" si="2"/>
        <v>0.00277021687813982</v>
      </c>
      <c r="H18" s="126">
        <f t="shared" si="3"/>
        <v>0.906609972714113</v>
      </c>
      <c r="I18" s="126">
        <f t="shared" si="4"/>
        <v>0.967847272848288</v>
      </c>
      <c r="J18" s="135">
        <f t="shared" si="5"/>
        <v>0.135928780622951</v>
      </c>
      <c r="K18" s="136">
        <f t="shared" si="6"/>
        <v>0.368685205321492</v>
      </c>
    </row>
    <row r="19" spans="1:11">
      <c r="A19" s="128" t="s">
        <v>46</v>
      </c>
      <c r="B19" s="129">
        <f>aggregating!K17</f>
        <v>0.188104581247492</v>
      </c>
      <c r="C19" s="129">
        <f>aggregating!K34</f>
        <v>0.210342429173428</v>
      </c>
      <c r="D19" s="129">
        <f>aggregating!K51</f>
        <v>0.155493056999685</v>
      </c>
      <c r="E19" s="130">
        <f t="shared" si="0"/>
        <v>0.00615229653445654</v>
      </c>
      <c r="F19" s="129">
        <f t="shared" si="1"/>
        <v>0.184646689140202</v>
      </c>
      <c r="G19" s="129">
        <f t="shared" si="2"/>
        <v>0.00629541804321975</v>
      </c>
      <c r="H19" s="129">
        <f t="shared" si="3"/>
        <v>0.977265765707591</v>
      </c>
      <c r="I19" s="129">
        <f t="shared" si="4"/>
        <v>0.99236375814147</v>
      </c>
      <c r="J19" s="137">
        <f t="shared" si="5"/>
        <v>0.18323668236355</v>
      </c>
      <c r="K19" s="138">
        <f t="shared" si="6"/>
        <v>0.428061540392909</v>
      </c>
    </row>
    <row r="20" spans="2:4">
      <c r="B20" s="64"/>
      <c r="C20" s="64"/>
      <c r="D20" s="64"/>
    </row>
  </sheetData>
  <mergeCells count="3">
    <mergeCell ref="B2:D2"/>
    <mergeCell ref="E2:J2"/>
    <mergeCell ref="A2:A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E10" sqref="E10"/>
    </sheetView>
  </sheetViews>
  <sheetFormatPr defaultColWidth="9" defaultRowHeight="13.5" outlineLevelCol="7"/>
  <cols>
    <col min="1" max="1" width="18.875" style="98" customWidth="1"/>
    <col min="2" max="2" width="19.875" style="98" customWidth="1"/>
    <col min="3" max="3" width="13.5" style="98" customWidth="1"/>
    <col min="4" max="4" width="13.75" style="98" customWidth="1"/>
    <col min="5" max="5" width="15.875" style="98" customWidth="1"/>
    <col min="6" max="6" width="9.875" style="98"/>
    <col min="7" max="7" width="12.875" style="98" customWidth="1"/>
    <col min="8" max="8" width="15.375" style="98" customWidth="1"/>
    <col min="9" max="16384" width="9" style="98"/>
  </cols>
  <sheetData>
    <row r="1" ht="37.5" spans="1:8">
      <c r="A1" s="99" t="s">
        <v>57</v>
      </c>
      <c r="B1" s="100" t="s">
        <v>70</v>
      </c>
      <c r="C1" s="100" t="s">
        <v>71</v>
      </c>
      <c r="D1" s="100" t="s">
        <v>72</v>
      </c>
      <c r="E1" s="100" t="s">
        <v>73</v>
      </c>
      <c r="F1" s="99" t="s">
        <v>74</v>
      </c>
      <c r="G1" s="100"/>
      <c r="H1" s="101" t="s">
        <v>75</v>
      </c>
    </row>
    <row r="2" ht="21.75" customHeight="1" spans="1:8">
      <c r="A2" s="102" t="s">
        <v>31</v>
      </c>
      <c r="B2" s="103">
        <v>0.466129747830667</v>
      </c>
      <c r="C2" s="103">
        <v>0.412946559441048</v>
      </c>
      <c r="D2" s="103">
        <v>0.41191713267668</v>
      </c>
      <c r="E2" s="103">
        <v>0.435668419778799</v>
      </c>
      <c r="F2" s="104">
        <f t="shared" ref="F2:F17" si="0">E2-B2</f>
        <v>-0.030461328051868</v>
      </c>
      <c r="G2" s="105">
        <v>-0.0943</v>
      </c>
      <c r="H2" s="106" t="s">
        <v>37</v>
      </c>
    </row>
    <row r="3" ht="21.75" customHeight="1" spans="1:8">
      <c r="A3" s="102" t="s">
        <v>32</v>
      </c>
      <c r="B3" s="103">
        <v>0.384609895738787</v>
      </c>
      <c r="C3" s="103">
        <v>0.354060023206512</v>
      </c>
      <c r="D3" s="103">
        <v>0.352068067471623</v>
      </c>
      <c r="E3" s="103">
        <v>0.331119240669528</v>
      </c>
      <c r="F3" s="104">
        <f t="shared" si="0"/>
        <v>-0.053490655069259</v>
      </c>
      <c r="G3" s="107">
        <v>0.0633</v>
      </c>
      <c r="H3" s="106" t="s">
        <v>45</v>
      </c>
    </row>
    <row r="4" ht="21.75" customHeight="1" spans="1:8">
      <c r="A4" s="102" t="s">
        <v>33</v>
      </c>
      <c r="B4" s="108">
        <v>0.353532580488596</v>
      </c>
      <c r="C4" s="108">
        <v>0.361227518919038</v>
      </c>
      <c r="D4" s="108">
        <v>0.368856631793757</v>
      </c>
      <c r="E4" s="108">
        <v>0.355967829129753</v>
      </c>
      <c r="F4" s="104">
        <f t="shared" si="0"/>
        <v>0.00243524864115702</v>
      </c>
      <c r="G4" s="105">
        <v>-0.0535</v>
      </c>
      <c r="H4" s="106" t="s">
        <v>32</v>
      </c>
    </row>
    <row r="5" ht="21.75" customHeight="1" spans="1:8">
      <c r="A5" s="102" t="s">
        <v>34</v>
      </c>
      <c r="B5" s="109">
        <v>0.325816273830445</v>
      </c>
      <c r="C5" s="109">
        <v>0.345412015292565</v>
      </c>
      <c r="D5" s="109">
        <v>0.324239427843053</v>
      </c>
      <c r="E5" s="109">
        <v>0.345903209400127</v>
      </c>
      <c r="F5" s="104">
        <f t="shared" si="0"/>
        <v>0.020086935569682</v>
      </c>
      <c r="G5" s="105">
        <v>-0.0456</v>
      </c>
      <c r="H5" s="106" t="s">
        <v>76</v>
      </c>
    </row>
    <row r="6" ht="21.75" customHeight="1" spans="1:8">
      <c r="A6" s="102" t="s">
        <v>35</v>
      </c>
      <c r="B6" s="109">
        <v>0.339543257146089</v>
      </c>
      <c r="C6" s="109">
        <v>0.350054872282506</v>
      </c>
      <c r="D6" s="109">
        <v>0.367863034263169</v>
      </c>
      <c r="E6" s="109">
        <v>0.367242426399779</v>
      </c>
      <c r="F6" s="104">
        <f t="shared" si="0"/>
        <v>0.02769916925369</v>
      </c>
      <c r="G6" s="105">
        <v>-0.042</v>
      </c>
      <c r="H6" s="106" t="s">
        <v>43</v>
      </c>
    </row>
    <row r="7" ht="21.75" customHeight="1" spans="1:8">
      <c r="A7" s="102" t="s">
        <v>36</v>
      </c>
      <c r="B7" s="108">
        <v>0.326520147479673</v>
      </c>
      <c r="C7" s="108">
        <v>0.342593573648723</v>
      </c>
      <c r="D7" s="108">
        <v>0.339089536848919</v>
      </c>
      <c r="E7" s="108">
        <v>0.339337783245493</v>
      </c>
      <c r="F7" s="104">
        <f t="shared" si="0"/>
        <v>0.01281763576582</v>
      </c>
      <c r="G7" s="107">
        <v>0.041201788585113</v>
      </c>
      <c r="H7" s="106" t="s">
        <v>46</v>
      </c>
    </row>
    <row r="8" ht="21.75" customHeight="1" spans="1:8">
      <c r="A8" s="102" t="s">
        <v>37</v>
      </c>
      <c r="B8" s="103">
        <v>0.363911259228112</v>
      </c>
      <c r="C8" s="103">
        <v>0.319368387979252</v>
      </c>
      <c r="D8" s="103">
        <v>0.267481229667729</v>
      </c>
      <c r="E8" s="103">
        <v>0.269639537462899</v>
      </c>
      <c r="F8" s="104">
        <f t="shared" si="0"/>
        <v>-0.094271721765213</v>
      </c>
      <c r="G8" s="105">
        <v>-0.0305</v>
      </c>
      <c r="H8" s="106" t="s">
        <v>31</v>
      </c>
    </row>
    <row r="9" ht="21.75" customHeight="1" spans="1:8">
      <c r="A9" s="102" t="s">
        <v>38</v>
      </c>
      <c r="B9" s="108">
        <v>0.35952260365306</v>
      </c>
      <c r="C9" s="108">
        <v>0.384405678608226</v>
      </c>
      <c r="D9" s="108">
        <v>0.360421932449725</v>
      </c>
      <c r="E9" s="108">
        <v>0.367907751195113</v>
      </c>
      <c r="F9" s="104">
        <f t="shared" si="0"/>
        <v>0.008385147542053</v>
      </c>
      <c r="G9" s="107">
        <v>0.02769916925369</v>
      </c>
      <c r="H9" s="106" t="s">
        <v>35</v>
      </c>
    </row>
    <row r="10" ht="21.75" customHeight="1" spans="1:8">
      <c r="A10" s="102" t="s">
        <v>77</v>
      </c>
      <c r="B10" s="108">
        <v>0.346639847580144</v>
      </c>
      <c r="C10" s="108">
        <v>0.375350643697988</v>
      </c>
      <c r="D10" s="108">
        <v>0.344086024739342</v>
      </c>
      <c r="E10" s="108">
        <v>0.355444161500003</v>
      </c>
      <c r="F10" s="104">
        <f t="shared" si="0"/>
        <v>0.00880431391985903</v>
      </c>
      <c r="G10" s="107">
        <v>0.020086935569682</v>
      </c>
      <c r="H10" s="106" t="s">
        <v>34</v>
      </c>
    </row>
    <row r="11" ht="21.75" customHeight="1" spans="1:8">
      <c r="A11" s="102" t="s">
        <v>76</v>
      </c>
      <c r="B11" s="103">
        <v>0.397129889279178</v>
      </c>
      <c r="C11" s="103">
        <v>0.371513320997123</v>
      </c>
      <c r="D11" s="103">
        <v>0.372928170326868</v>
      </c>
      <c r="E11" s="103">
        <v>0.351503161897283</v>
      </c>
      <c r="F11" s="104">
        <f t="shared" si="0"/>
        <v>-0.045626727381895</v>
      </c>
      <c r="G11" s="107">
        <v>0.019518867201073</v>
      </c>
      <c r="H11" s="106" t="s">
        <v>44</v>
      </c>
    </row>
    <row r="12" ht="21.75" customHeight="1" spans="1:8">
      <c r="A12" s="102" t="s">
        <v>41</v>
      </c>
      <c r="B12" s="108">
        <v>0.39948257455436</v>
      </c>
      <c r="C12" s="108">
        <v>0.40002376834189</v>
      </c>
      <c r="D12" s="108">
        <v>0.42503105077118</v>
      </c>
      <c r="E12" s="108">
        <v>0.403857479590506</v>
      </c>
      <c r="F12" s="104">
        <f t="shared" si="0"/>
        <v>0.00437490503614602</v>
      </c>
      <c r="G12" s="110">
        <v>0.01281763576582</v>
      </c>
      <c r="H12" s="106" t="s">
        <v>36</v>
      </c>
    </row>
    <row r="13" ht="21.75" customHeight="1" spans="1:8">
      <c r="A13" s="102" t="s">
        <v>42</v>
      </c>
      <c r="B13" s="108">
        <v>0.358725104845267</v>
      </c>
      <c r="C13" s="108">
        <v>0.381278075146159</v>
      </c>
      <c r="D13" s="108">
        <v>0.364528903513862</v>
      </c>
      <c r="E13" s="108">
        <v>0.370464809563544</v>
      </c>
      <c r="F13" s="104">
        <f t="shared" si="0"/>
        <v>0.011739704718277</v>
      </c>
      <c r="G13" s="110">
        <v>0.011739704718277</v>
      </c>
      <c r="H13" s="106" t="s">
        <v>42</v>
      </c>
    </row>
    <row r="14" ht="21.75" customHeight="1" spans="1:8">
      <c r="A14" s="102" t="s">
        <v>43</v>
      </c>
      <c r="B14" s="103">
        <v>0.437175193568366</v>
      </c>
      <c r="C14" s="103">
        <v>0.419888787323001</v>
      </c>
      <c r="D14" s="103">
        <v>0.375375660022014</v>
      </c>
      <c r="E14" s="103">
        <v>0.395210994233103</v>
      </c>
      <c r="F14" s="104">
        <f t="shared" si="0"/>
        <v>-0.041964199335263</v>
      </c>
      <c r="G14" s="110">
        <v>0.00880431391985903</v>
      </c>
      <c r="H14" s="106" t="s">
        <v>77</v>
      </c>
    </row>
    <row r="15" ht="21.75" customHeight="1" spans="1:8">
      <c r="A15" s="102" t="s">
        <v>44</v>
      </c>
      <c r="B15" s="109">
        <v>0.384248059298323</v>
      </c>
      <c r="C15" s="109">
        <v>0.394268181413078</v>
      </c>
      <c r="D15" s="109">
        <v>0.396412859678446</v>
      </c>
      <c r="E15" s="109">
        <v>0.403766926499396</v>
      </c>
      <c r="F15" s="104">
        <f t="shared" si="0"/>
        <v>0.019518867201073</v>
      </c>
      <c r="G15" s="110">
        <v>0.008385147542053</v>
      </c>
      <c r="H15" s="106" t="s">
        <v>38</v>
      </c>
    </row>
    <row r="16" ht="21.75" customHeight="1" spans="1:8">
      <c r="A16" s="102" t="s">
        <v>45</v>
      </c>
      <c r="B16" s="109">
        <v>0.368685205321492</v>
      </c>
      <c r="C16" s="109">
        <v>0.370307809377717</v>
      </c>
      <c r="D16" s="109">
        <v>0.427349092261016</v>
      </c>
      <c r="E16" s="109">
        <v>0.431941954901815</v>
      </c>
      <c r="F16" s="104">
        <f t="shared" si="0"/>
        <v>0.063256749580323</v>
      </c>
      <c r="G16" s="110">
        <v>0.00437490503614602</v>
      </c>
      <c r="H16" s="106" t="s">
        <v>41</v>
      </c>
    </row>
    <row r="17" ht="21.75" customHeight="1" spans="1:8">
      <c r="A17" s="111" t="s">
        <v>46</v>
      </c>
      <c r="B17" s="112">
        <v>0.42806154039291</v>
      </c>
      <c r="C17" s="112">
        <v>0.424150538239548</v>
      </c>
      <c r="D17" s="112">
        <v>0.449470715747919</v>
      </c>
      <c r="E17" s="112">
        <v>0.469263328978023</v>
      </c>
      <c r="F17" s="113">
        <f t="shared" si="0"/>
        <v>0.041201788585113</v>
      </c>
      <c r="G17" s="114">
        <v>0.00243524864115702</v>
      </c>
      <c r="H17" s="115" t="s">
        <v>33</v>
      </c>
    </row>
    <row r="18" ht="18.75" spans="1:5">
      <c r="A18" s="114" t="s">
        <v>78</v>
      </c>
      <c r="B18" s="116">
        <f>STDEVP(B2:B17)</f>
        <v>0.0388210399621578</v>
      </c>
      <c r="C18" s="116">
        <f>STDEVP(C2:C17)</f>
        <v>0.0288296090605835</v>
      </c>
      <c r="D18" s="116">
        <f>STDEVP(D2:D17)</f>
        <v>0.0431272387342036</v>
      </c>
      <c r="E18" s="117">
        <f>STDEVP(E2:E17)</f>
        <v>0.046400355209887</v>
      </c>
    </row>
  </sheetData>
  <mergeCells count="1">
    <mergeCell ref="F1:G1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3"/>
  <sheetViews>
    <sheetView zoomScale="130" zoomScaleNormal="130" workbookViewId="0">
      <selection activeCell="A34" sqref="$A34:$XFD50"/>
    </sheetView>
  </sheetViews>
  <sheetFormatPr defaultColWidth="9" defaultRowHeight="15"/>
  <cols>
    <col min="1" max="2" width="11.625" style="11" customWidth="1"/>
    <col min="3" max="3" width="12.875" style="11"/>
    <col min="4" max="5" width="12.625" style="11"/>
    <col min="6" max="6" width="11.5" style="11"/>
    <col min="7" max="7" width="10.375" style="11"/>
    <col min="8" max="9" width="11.5" style="11"/>
    <col min="10" max="18" width="12.625" style="11"/>
    <col min="19" max="19" width="11.5" style="11"/>
    <col min="20" max="20" width="14.125" style="11"/>
    <col min="21" max="21" width="10.375" style="11"/>
    <col min="22" max="23" width="9.25" style="11"/>
    <col min="24" max="24" width="10.375" style="11"/>
    <col min="25" max="25" width="9.25" style="11"/>
    <col min="26" max="26" width="10.375" style="11"/>
    <col min="27" max="29" width="9.25" style="11"/>
    <col min="30" max="30" width="12.625" style="11"/>
    <col min="31" max="16384" width="9" style="11"/>
  </cols>
  <sheetData>
    <row r="1" s="79" customFormat="1" spans="1:30">
      <c r="A1" s="80"/>
      <c r="B1" s="80"/>
      <c r="C1" s="80" t="s">
        <v>79</v>
      </c>
      <c r="D1" s="81" t="s">
        <v>80</v>
      </c>
      <c r="E1" s="80" t="s">
        <v>81</v>
      </c>
      <c r="F1" s="81" t="s">
        <v>82</v>
      </c>
      <c r="G1" s="80" t="s">
        <v>83</v>
      </c>
      <c r="H1" s="81" t="s">
        <v>84</v>
      </c>
      <c r="I1" s="80" t="s">
        <v>85</v>
      </c>
      <c r="J1" s="81" t="s">
        <v>86</v>
      </c>
      <c r="K1" s="80" t="s">
        <v>87</v>
      </c>
      <c r="L1" s="81" t="s">
        <v>88</v>
      </c>
      <c r="M1" s="80" t="s">
        <v>89</v>
      </c>
      <c r="N1" s="81" t="s">
        <v>90</v>
      </c>
      <c r="O1" s="80" t="s">
        <v>91</v>
      </c>
      <c r="P1" s="81" t="s">
        <v>92</v>
      </c>
      <c r="Q1" s="80" t="s">
        <v>93</v>
      </c>
      <c r="R1" s="80" t="s">
        <v>94</v>
      </c>
      <c r="S1" s="80" t="s">
        <v>95</v>
      </c>
      <c r="T1" s="80" t="s">
        <v>96</v>
      </c>
      <c r="U1" s="80" t="s">
        <v>97</v>
      </c>
      <c r="V1" s="80" t="s">
        <v>98</v>
      </c>
      <c r="W1" s="80" t="s">
        <v>99</v>
      </c>
      <c r="X1" s="80" t="s">
        <v>100</v>
      </c>
      <c r="Y1" s="80" t="s">
        <v>101</v>
      </c>
      <c r="Z1" s="80" t="s">
        <v>102</v>
      </c>
      <c r="AA1" s="80" t="s">
        <v>103</v>
      </c>
      <c r="AB1" s="80" t="s">
        <v>104</v>
      </c>
      <c r="AC1" s="80" t="s">
        <v>105</v>
      </c>
      <c r="AD1" s="80" t="s">
        <v>106</v>
      </c>
    </row>
    <row r="2" spans="1:30">
      <c r="A2" s="82" t="s">
        <v>107</v>
      </c>
      <c r="B2" s="83" t="s">
        <v>31</v>
      </c>
      <c r="C2" s="84">
        <f>(1-standardizing!B3)*weighting!$B$19</f>
        <v>0.00698847913371806</v>
      </c>
      <c r="D2" s="84">
        <f>(1-standardizing!C3)*weighting!$C$19</f>
        <v>0</v>
      </c>
      <c r="E2" s="84">
        <f>(1-standardizing!D3)*weighting!$D$19</f>
        <v>0.0105481953015182</v>
      </c>
      <c r="F2" s="84">
        <f>(1-standardizing!E3)*weighting!$E$19</f>
        <v>0.0254761490179785</v>
      </c>
      <c r="G2" s="84">
        <f>(1-standardizing!F3)*weighting!$F$19</f>
        <v>0.0213337696036307</v>
      </c>
      <c r="H2" s="84">
        <f>(1-standardizing!G3)*weighting!$G$19</f>
        <v>0.0146403627634022</v>
      </c>
      <c r="I2" s="84">
        <f>(1-standardizing!H3)*weighting!$H$19</f>
        <v>0.0127901256752256</v>
      </c>
      <c r="J2" s="84">
        <f>(1-standardizing!I3)*weighting!$I$19</f>
        <v>0.009302501138287</v>
      </c>
      <c r="K2" s="84">
        <f>(1-standardizing!J3)*weighting!$J$19</f>
        <v>0.00573824178961644</v>
      </c>
      <c r="L2" s="84">
        <f>(1-standardizing!K3)*weighting!$K$19</f>
        <v>0.00292767425146566</v>
      </c>
      <c r="M2" s="84">
        <f>(1-standardizing!L3)*weighting!$L$19</f>
        <v>0</v>
      </c>
      <c r="N2" s="84">
        <f>(1-standardizing!M3)*weighting!$M$19</f>
        <v>0.000180762608709754</v>
      </c>
      <c r="O2" s="84">
        <f>(1-standardizing!N3)*weighting!$N$19</f>
        <v>0.0145825205933405</v>
      </c>
      <c r="P2" s="84">
        <f>(1-standardizing!O3)*weighting!$O$19</f>
        <v>0.0208796712642682</v>
      </c>
      <c r="Q2" s="84">
        <f>(1-standardizing!P3)*weighting!$P$19</f>
        <v>0.0172775081590137</v>
      </c>
      <c r="R2" s="84">
        <f>(1-standardizing!Q3)*weighting!$Q$19</f>
        <v>0</v>
      </c>
      <c r="S2" s="84">
        <f>(1-standardizing!R3)*weighting!$R$19</f>
        <v>0</v>
      </c>
      <c r="T2" s="84">
        <f>(1-standardizing!S3)*weighting!$S$19</f>
        <v>0.067858617029313</v>
      </c>
      <c r="U2" s="84">
        <f>(1-standardizing!T3)*weighting!$T$19</f>
        <v>0.0215329672559186</v>
      </c>
      <c r="V2" s="84">
        <f>(1-standardizing!U3)*weighting!$U$19</f>
        <v>0.0477618553600155</v>
      </c>
      <c r="W2" s="84">
        <f>(1-standardizing!V3)*weighting!$V$19</f>
        <v>0.0130061132186021</v>
      </c>
      <c r="X2" s="84">
        <f>(1-standardizing!W3)*weighting!$W$19</f>
        <v>0.00328150608229192</v>
      </c>
      <c r="Y2" s="84">
        <f>(1-standardizing!X3)*weighting!$X$19</f>
        <v>0.000465573598137021</v>
      </c>
      <c r="Z2" s="84">
        <f>(1-standardizing!Y3)*weighting!$Y$19</f>
        <v>0.00262906574712205</v>
      </c>
      <c r="AA2" s="84">
        <f>(1-standardizing!Z3)*weighting!$Z$19</f>
        <v>0</v>
      </c>
      <c r="AB2" s="84">
        <f>(1-standardizing!AA3)*weighting!$AA$19</f>
        <v>0.000830677059871036</v>
      </c>
      <c r="AC2" s="84">
        <f>(1-standardizing!AB3)*weighting!$AB$19</f>
        <v>0.000608194409517205</v>
      </c>
      <c r="AD2" s="95">
        <f t="shared" ref="AD2:AD33" si="0">SUM(C2:AC2)</f>
        <v>0.320640531060963</v>
      </c>
    </row>
    <row r="3" spans="1:30">
      <c r="A3" s="85"/>
      <c r="B3" s="83" t="s">
        <v>32</v>
      </c>
      <c r="C3" s="84">
        <f>(1-standardizing!B4)*weighting!$B$19</f>
        <v>0.103028085894617</v>
      </c>
      <c r="D3" s="84">
        <f>(1-standardizing!C4)*weighting!$C$19</f>
        <v>0.0284268379643751</v>
      </c>
      <c r="E3" s="84">
        <f>(1-standardizing!D4)*weighting!$D$19</f>
        <v>0.021619748586876</v>
      </c>
      <c r="F3" s="84">
        <f>(1-standardizing!E4)*weighting!$E$19</f>
        <v>0.0246092168666661</v>
      </c>
      <c r="G3" s="84">
        <f>(1-standardizing!F4)*weighting!$F$19</f>
        <v>0.0220661228885315</v>
      </c>
      <c r="H3" s="84">
        <f>(1-standardizing!G4)*weighting!$G$19</f>
        <v>0.0194476460588477</v>
      </c>
      <c r="I3" s="84">
        <f>(1-standardizing!H4)*weighting!$H$19</f>
        <v>0.0182174865517671</v>
      </c>
      <c r="J3" s="84">
        <f>(1-standardizing!I4)*weighting!$I$19</f>
        <v>0.00156504563560777</v>
      </c>
      <c r="K3" s="84">
        <f>(1-standardizing!J4)*weighting!$J$19</f>
        <v>0.00485043834292107</v>
      </c>
      <c r="L3" s="84">
        <f>(1-standardizing!K4)*weighting!$K$19</f>
        <v>0.0105329739911065</v>
      </c>
      <c r="M3" s="84">
        <f>(1-standardizing!L4)*weighting!$L$19</f>
        <v>0.00104867767204471</v>
      </c>
      <c r="N3" s="84">
        <f>(1-standardizing!M4)*weighting!$M$19</f>
        <v>6.38168796535565e-5</v>
      </c>
      <c r="O3" s="84">
        <f>(1-standardizing!N4)*weighting!$N$19</f>
        <v>0.00221907922072576</v>
      </c>
      <c r="P3" s="84">
        <f>(1-standardizing!O4)*weighting!$O$19</f>
        <v>0.0248863108852495</v>
      </c>
      <c r="Q3" s="84">
        <f>(1-standardizing!P4)*weighting!$P$19</f>
        <v>0.00663359824604365</v>
      </c>
      <c r="R3" s="84">
        <f>(1-standardizing!Q4)*weighting!$Q$19</f>
        <v>0.00113991840750758</v>
      </c>
      <c r="S3" s="84">
        <f>(1-standardizing!R4)*weighting!$R$19</f>
        <v>0.0180272810642218</v>
      </c>
      <c r="T3" s="84">
        <f>(1-standardizing!S4)*weighting!$S$19</f>
        <v>0.0693536055079515</v>
      </c>
      <c r="U3" s="84">
        <f>(1-standardizing!T4)*weighting!$T$19</f>
        <v>0.0114660766469136</v>
      </c>
      <c r="V3" s="84">
        <f>(1-standardizing!U4)*weighting!$U$19</f>
        <v>0.0623625341584434</v>
      </c>
      <c r="W3" s="84">
        <f>(1-standardizing!V4)*weighting!$V$19</f>
        <v>0.0475820966073806</v>
      </c>
      <c r="X3" s="84">
        <f>(1-standardizing!W4)*weighting!$W$19</f>
        <v>0.00330661932249752</v>
      </c>
      <c r="Y3" s="84">
        <f>(1-standardizing!X4)*weighting!$X$19</f>
        <v>0.0131829760955853</v>
      </c>
      <c r="Z3" s="84">
        <f>(1-standardizing!Y4)*weighting!$Y$19</f>
        <v>0.00970731968168139</v>
      </c>
      <c r="AA3" s="84">
        <f>(1-standardizing!Z4)*weighting!$Z$19</f>
        <v>0.007351123453165</v>
      </c>
      <c r="AB3" s="84">
        <f>(1-standardizing!AA4)*weighting!$AA$19</f>
        <v>0.00574544526757906</v>
      </c>
      <c r="AC3" s="84">
        <f>(1-standardizing!AB4)*weighting!$AB$19</f>
        <v>0.0144091617550652</v>
      </c>
      <c r="AD3" s="95">
        <f t="shared" si="0"/>
        <v>0.552849243653025</v>
      </c>
    </row>
    <row r="4" spans="1:30">
      <c r="A4" s="85"/>
      <c r="B4" s="83" t="s">
        <v>33</v>
      </c>
      <c r="C4" s="84">
        <f>(1-standardizing!B5)*weighting!$B$19</f>
        <v>0.121037192453858</v>
      </c>
      <c r="D4" s="84">
        <f>(1-standardizing!C5)*weighting!$C$19</f>
        <v>0.048348710195961</v>
      </c>
      <c r="E4" s="84">
        <f>(1-standardizing!D5)*weighting!$D$19</f>
        <v>0.0761215688073363</v>
      </c>
      <c r="F4" s="84">
        <f>(1-standardizing!E5)*weighting!$E$19</f>
        <v>0.0278365357156694</v>
      </c>
      <c r="G4" s="84">
        <f>(1-standardizing!F5)*weighting!$F$19</f>
        <v>0</v>
      </c>
      <c r="H4" s="84">
        <f>(1-standardizing!G5)*weighting!$G$19</f>
        <v>0.011799695361548</v>
      </c>
      <c r="I4" s="84">
        <f>(1-standardizing!H5)*weighting!$H$19</f>
        <v>0.0331722808260408</v>
      </c>
      <c r="J4" s="84">
        <f>(1-standardizing!I5)*weighting!$I$19</f>
        <v>0.000913951583709748</v>
      </c>
      <c r="K4" s="84">
        <f>(1-standardizing!J5)*weighting!$J$19</f>
        <v>6.49612278069857e-5</v>
      </c>
      <c r="L4" s="84">
        <f>(1-standardizing!K5)*weighting!$K$19</f>
        <v>0.00188820192076007</v>
      </c>
      <c r="M4" s="84">
        <f>(1-standardizing!L5)*weighting!$L$19</f>
        <v>0.000226993423037882</v>
      </c>
      <c r="N4" s="84">
        <f>(1-standardizing!M5)*weighting!$M$19</f>
        <v>1.09059415473037e-5</v>
      </c>
      <c r="O4" s="84">
        <f>(1-standardizing!N5)*weighting!$N$19</f>
        <v>0.00031701131724651</v>
      </c>
      <c r="P4" s="84">
        <f>(1-standardizing!O5)*weighting!$O$19</f>
        <v>0.0377527029075553</v>
      </c>
      <c r="Q4" s="84">
        <f>(1-standardizing!P5)*weighting!$P$19</f>
        <v>0</v>
      </c>
      <c r="R4" s="84">
        <f>(1-standardizing!Q5)*weighting!$Q$19</f>
        <v>0</v>
      </c>
      <c r="S4" s="84">
        <f>(1-standardizing!R5)*weighting!$R$19</f>
        <v>0.0315326688849097</v>
      </c>
      <c r="T4" s="84">
        <f>(1-standardizing!S5)*weighting!$S$19</f>
        <v>0.0620938929421703</v>
      </c>
      <c r="U4" s="84">
        <f>(1-standardizing!T5)*weighting!$T$19</f>
        <v>0.000677239278200143</v>
      </c>
      <c r="V4" s="84">
        <f>(1-standardizing!U5)*weighting!$U$19</f>
        <v>0.0895397638852778</v>
      </c>
      <c r="W4" s="84">
        <f>(1-standardizing!V5)*weighting!$V$19</f>
        <v>0.0622961343715338</v>
      </c>
      <c r="X4" s="84">
        <f>(1-standardizing!W5)*weighting!$W$19</f>
        <v>0.00115173451174393</v>
      </c>
      <c r="Y4" s="84">
        <f>(1-standardizing!X5)*weighting!$X$19</f>
        <v>0.00156390818239178</v>
      </c>
      <c r="Z4" s="84">
        <f>(1-standardizing!Y5)*weighting!$Y$19</f>
        <v>0.00323577322722713</v>
      </c>
      <c r="AA4" s="84">
        <f>(1-standardizing!Z5)*weighting!$Z$19</f>
        <v>0.00569916425378316</v>
      </c>
      <c r="AB4" s="84">
        <f>(1-standardizing!AA5)*weighting!$AA$19</f>
        <v>0.000457838860950814</v>
      </c>
      <c r="AC4" s="84">
        <f>(1-standardizing!AB5)*weighting!$AB$19</f>
        <v>0.00218449196503082</v>
      </c>
      <c r="AD4" s="95">
        <f t="shared" si="0"/>
        <v>0.619923322045297</v>
      </c>
    </row>
    <row r="5" spans="1:30">
      <c r="A5" s="85"/>
      <c r="B5" s="83" t="s">
        <v>34</v>
      </c>
      <c r="C5" s="84">
        <f>(1-standardizing!B6)*weighting!$B$19</f>
        <v>0.125128268816191</v>
      </c>
      <c r="D5" s="84">
        <f>(1-standardizing!C6)*weighting!$C$19</f>
        <v>0.0462395206681503</v>
      </c>
      <c r="E5" s="84">
        <f>(1-standardizing!D6)*weighting!$D$19</f>
        <v>0.0745308958645218</v>
      </c>
      <c r="F5" s="84">
        <f>(1-standardizing!E6)*weighting!$E$19</f>
        <v>0.0159034696328988</v>
      </c>
      <c r="G5" s="84">
        <f>(1-standardizing!F6)*weighting!$F$19</f>
        <v>0.0118609390706753</v>
      </c>
      <c r="H5" s="84">
        <f>(1-standardizing!G6)*weighting!$G$19</f>
        <v>0.0292807255268043</v>
      </c>
      <c r="I5" s="84">
        <f>(1-standardizing!H6)*weighting!$H$19</f>
        <v>0.0256254732833567</v>
      </c>
      <c r="J5" s="84">
        <f>(1-standardizing!I6)*weighting!$I$19</f>
        <v>0.00377063394782768</v>
      </c>
      <c r="K5" s="84">
        <f>(1-standardizing!J6)*weighting!$J$19</f>
        <v>0.000389767366841872</v>
      </c>
      <c r="L5" s="84">
        <f>(1-standardizing!K6)*weighting!$K$19</f>
        <v>0.00437552614185514</v>
      </c>
      <c r="M5" s="84">
        <f>(1-standardizing!L6)*weighting!$L$19</f>
        <v>0.00120571276135472</v>
      </c>
      <c r="N5" s="84">
        <f>(1-standardizing!M6)*weighting!$M$19</f>
        <v>0.000211145669461889</v>
      </c>
      <c r="O5" s="84">
        <f>(1-standardizing!N6)*weighting!$N$19</f>
        <v>0.000951033951739617</v>
      </c>
      <c r="P5" s="84">
        <f>(1-standardizing!O6)*weighting!$O$19</f>
        <v>0.0494340325067541</v>
      </c>
      <c r="Q5" s="84">
        <f>(1-standardizing!P6)*weighting!$P$19</f>
        <v>0.003950006228326</v>
      </c>
      <c r="R5" s="84">
        <f>(1-standardizing!Q6)*weighting!$Q$19</f>
        <v>0.0202335517332596</v>
      </c>
      <c r="S5" s="84">
        <f>(1-standardizing!R6)*weighting!$R$19</f>
        <v>0.0336428857318923</v>
      </c>
      <c r="T5" s="84">
        <f>(1-standardizing!S6)*weighting!$S$19</f>
        <v>0.0567190093999214</v>
      </c>
      <c r="U5" s="84">
        <f>(1-standardizing!T6)*weighting!$T$19</f>
        <v>0.00244397672219707</v>
      </c>
      <c r="V5" s="84">
        <f>(1-standardizing!U6)*weighting!$U$19</f>
        <v>0.0870961089458015</v>
      </c>
      <c r="W5" s="84">
        <f>(1-standardizing!V6)*weighting!$V$19</f>
        <v>0.0563553302764333</v>
      </c>
      <c r="X5" s="84">
        <f>(1-standardizing!W6)*weighting!$W$19</f>
        <v>0.00325091869316098</v>
      </c>
      <c r="Y5" s="84">
        <f>(1-standardizing!X6)*weighting!$X$19</f>
        <v>0.00320321013238792</v>
      </c>
      <c r="Z5" s="84">
        <f>(1-standardizing!Y6)*weighting!$Y$19</f>
        <v>0.00505589566754239</v>
      </c>
      <c r="AA5" s="84">
        <f>(1-standardizing!Z6)*weighting!$Z$19</f>
        <v>0.00952505726574357</v>
      </c>
      <c r="AB5" s="84">
        <f>(1-standardizing!AA6)*weighting!$AA$19</f>
        <v>0.00203797607449394</v>
      </c>
      <c r="AC5" s="84">
        <f>(1-standardizing!AB6)*weighting!$AB$19</f>
        <v>0.00405931172804384</v>
      </c>
      <c r="AD5" s="95">
        <f t="shared" si="0"/>
        <v>0.676480383807637</v>
      </c>
    </row>
    <row r="6" spans="1:30">
      <c r="A6" s="85"/>
      <c r="B6" s="83" t="s">
        <v>35</v>
      </c>
      <c r="C6" s="84">
        <f>(1-standardizing!B7)*weighting!$B$19</f>
        <v>0.122529086819308</v>
      </c>
      <c r="D6" s="84">
        <f>(1-standardizing!C7)*weighting!$C$19</f>
        <v>0.0316378429171617</v>
      </c>
      <c r="E6" s="84">
        <f>(1-standardizing!D7)*weighting!$D$19</f>
        <v>0.0438454835237642</v>
      </c>
      <c r="F6" s="84">
        <f>(1-standardizing!E7)*weighting!$E$19</f>
        <v>0.0183148523394904</v>
      </c>
      <c r="G6" s="84">
        <f>(1-standardizing!F7)*weighting!$F$19</f>
        <v>0.0252980297762457</v>
      </c>
      <c r="H6" s="84">
        <f>(1-standardizing!G7)*weighting!$G$19</f>
        <v>0.0270955967561473</v>
      </c>
      <c r="I6" s="84">
        <f>(1-standardizing!H7)*weighting!$H$19</f>
        <v>0.0155543952701332</v>
      </c>
      <c r="J6" s="84">
        <f>(1-standardizing!I7)*weighting!$I$19</f>
        <v>0.0114812523339501</v>
      </c>
      <c r="K6" s="84">
        <f>(1-standardizing!J7)*weighting!$J$19</f>
        <v>0.00210041303242565</v>
      </c>
      <c r="L6" s="84">
        <f>(1-standardizing!K7)*weighting!$K$19</f>
        <v>0.00155683231242625</v>
      </c>
      <c r="M6" s="84">
        <f>(1-standardizing!L7)*weighting!$L$19</f>
        <v>0.00448945797011969</v>
      </c>
      <c r="N6" s="84">
        <f>(1-standardizing!M7)*weighting!$M$19</f>
        <v>0.000176176094757422</v>
      </c>
      <c r="O6" s="84">
        <f>(1-standardizing!N7)*weighting!$N$19</f>
        <v>0.00031701131724651</v>
      </c>
      <c r="P6" s="84">
        <f>(1-standardizing!O7)*weighting!$O$19</f>
        <v>0.0518605888969258</v>
      </c>
      <c r="Q6" s="84">
        <f>(1-standardizing!P7)*weighting!$P$19</f>
        <v>0.00473397693013114</v>
      </c>
      <c r="R6" s="84">
        <f>(1-standardizing!Q7)*weighting!$Q$19</f>
        <v>0.00797942885255309</v>
      </c>
      <c r="S6" s="84">
        <f>(1-standardizing!R7)*weighting!$R$19</f>
        <v>0.0396720767232708</v>
      </c>
      <c r="T6" s="84">
        <f>(1-standardizing!S7)*weighting!$S$19</f>
        <v>0.0710840545058447</v>
      </c>
      <c r="U6" s="84">
        <f>(1-standardizing!T7)*weighting!$T$19</f>
        <v>0.0061193267193486</v>
      </c>
      <c r="V6" s="84">
        <f>(1-standardizing!U7)*weighting!$U$19</f>
        <v>0.073464075737937</v>
      </c>
      <c r="W6" s="84">
        <f>(1-standardizing!V7)*weighting!$V$19</f>
        <v>0.0476361188392463</v>
      </c>
      <c r="X6" s="84">
        <f>(1-standardizing!W7)*weighting!$W$19</f>
        <v>0.0112773549028622</v>
      </c>
      <c r="Y6" s="84">
        <f>(1-standardizing!X7)*weighting!$X$19</f>
        <v>0.00481540677016378</v>
      </c>
      <c r="Z6" s="84">
        <f>(1-standardizing!Y7)*weighting!$Y$19</f>
        <v>0.00364024488063053</v>
      </c>
      <c r="AA6" s="84">
        <f>(1-standardizing!Z7)*weighting!$Z$19</f>
        <v>0.0201899576168013</v>
      </c>
      <c r="AB6" s="84">
        <f>(1-standardizing!AA7)*weighting!$AA$19</f>
        <v>0.00246622899248543</v>
      </c>
      <c r="AC6" s="84">
        <f>(1-standardizing!AB7)*weighting!$AB$19</f>
        <v>0.00143368144990543</v>
      </c>
      <c r="AD6" s="95">
        <f t="shared" si="0"/>
        <v>0.650768952281282</v>
      </c>
    </row>
    <row r="7" spans="1:30">
      <c r="A7" s="85"/>
      <c r="B7" s="83" t="s">
        <v>36</v>
      </c>
      <c r="C7" s="84">
        <f>(1-standardizing!B8)*weighting!$B$19</f>
        <v>0.123373535476024</v>
      </c>
      <c r="D7" s="84">
        <f>(1-standardizing!C8)*weighting!$C$19</f>
        <v>0.0483959308570314</v>
      </c>
      <c r="E7" s="84">
        <f>(1-standardizing!D8)*weighting!$D$19</f>
        <v>0.0722127231634505</v>
      </c>
      <c r="F7" s="84">
        <f>(1-standardizing!E8)*weighting!$E$19</f>
        <v>0.0117145117589103</v>
      </c>
      <c r="G7" s="84">
        <f>(1-standardizing!F8)*weighting!$F$19</f>
        <v>0.0119564634121841</v>
      </c>
      <c r="H7" s="84">
        <f>(1-standardizing!G8)*weighting!$G$19</f>
        <v>0.0139848241322051</v>
      </c>
      <c r="I7" s="84">
        <f>(1-standardizing!H8)*weighting!$H$19</f>
        <v>0.0339785724590098</v>
      </c>
      <c r="J7" s="84">
        <f>(1-standardizing!I8)*weighting!$I$19</f>
        <v>0.00216784200237104</v>
      </c>
      <c r="K7" s="84">
        <f>(1-standardizing!J8)*weighting!$J$19</f>
        <v>0</v>
      </c>
      <c r="L7" s="84">
        <f>(1-standardizing!K8)*weighting!$K$19</f>
        <v>0.00313710243613296</v>
      </c>
      <c r="M7" s="84">
        <f>(1-standardizing!L8)*weighting!$L$19</f>
        <v>0.00119828390614134</v>
      </c>
      <c r="N7" s="84">
        <f>(1-standardizing!M8)*weighting!$M$19</f>
        <v>0.000298548852766269</v>
      </c>
      <c r="O7" s="84">
        <f>(1-standardizing!N8)*weighting!$N$19</f>
        <v>0.00729126029667028</v>
      </c>
      <c r="P7" s="84">
        <f>(1-standardizing!O8)*weighting!$O$19</f>
        <v>0.055867228517907</v>
      </c>
      <c r="Q7" s="84">
        <f>(1-standardizing!P8)*weighting!$P$19</f>
        <v>0.00465356967866395</v>
      </c>
      <c r="R7" s="84">
        <f>(1-standardizing!Q8)*weighting!$Q$19</f>
        <v>0.00581358387828869</v>
      </c>
      <c r="S7" s="84">
        <f>(1-standardizing!R8)*weighting!$R$19</f>
        <v>0.0385868223448226</v>
      </c>
      <c r="T7" s="84">
        <f>(1-standardizing!S8)*weighting!$S$19</f>
        <v>0.0615392863378714</v>
      </c>
      <c r="U7" s="84">
        <f>(1-standardizing!T8)*weighting!$T$19</f>
        <v>0</v>
      </c>
      <c r="V7" s="84">
        <f>(1-standardizing!U8)*weighting!$U$19</f>
        <v>0.0887277475361359</v>
      </c>
      <c r="W7" s="84">
        <f>(1-standardizing!V8)*weighting!$V$19</f>
        <v>0.0614490184843149</v>
      </c>
      <c r="X7" s="84">
        <f>(1-standardizing!W8)*weighting!$W$19</f>
        <v>0.00233084166086207</v>
      </c>
      <c r="Y7" s="84">
        <f>(1-standardizing!X8)*weighting!$X$19</f>
        <v>0.00975609019344661</v>
      </c>
      <c r="Z7" s="84">
        <f>(1-standardizing!Y8)*weighting!$Y$19</f>
        <v>0.00778607932801528</v>
      </c>
      <c r="AA7" s="84">
        <f>(1-standardizing!Z8)*weighting!$Z$19</f>
        <v>0.00763543814692335</v>
      </c>
      <c r="AB7" s="84">
        <f>(1-standardizing!AA8)*weighting!$AA$19</f>
        <v>0.00218125549040705</v>
      </c>
      <c r="AC7" s="84">
        <f>(1-standardizing!AB8)*weighting!$AB$19</f>
        <v>0.0025661956467937</v>
      </c>
      <c r="AD7" s="95">
        <f t="shared" si="0"/>
        <v>0.678602755997349</v>
      </c>
    </row>
    <row r="8" spans="1:30">
      <c r="A8" s="85"/>
      <c r="B8" s="83" t="s">
        <v>37</v>
      </c>
      <c r="C8" s="84">
        <f>(1-standardizing!B9)*weighting!$B$19</f>
        <v>0.097076150120857</v>
      </c>
      <c r="D8" s="84">
        <f>(1-standardizing!C9)*weighting!$C$19</f>
        <v>0.0331384105911763</v>
      </c>
      <c r="E8" s="84">
        <f>(1-standardizing!D9)*weighting!$D$19</f>
        <v>0.0141226882813291</v>
      </c>
      <c r="F8" s="84">
        <f>(1-standardizing!E9)*weighting!$E$19</f>
        <v>0.002717358759996</v>
      </c>
      <c r="G8" s="84">
        <f>(1-standardizing!F9)*weighting!$F$19</f>
        <v>0.0239606889951226</v>
      </c>
      <c r="H8" s="84">
        <f>(1-standardizing!G9)*weighting!$G$19</f>
        <v>0.0270955967561473</v>
      </c>
      <c r="I8" s="84">
        <f>(1-standardizing!H9)*weighting!$H$19</f>
        <v>0.0127693145518722</v>
      </c>
      <c r="J8" s="84">
        <f>(1-standardizing!I9)*weighting!$I$19</f>
        <v>0.0176021515368837</v>
      </c>
      <c r="K8" s="84">
        <f>(1-standardizing!J9)*weighting!$J$19</f>
        <v>0.0018189143785954</v>
      </c>
      <c r="L8" s="84">
        <f>(1-standardizing!K9)*weighting!$K$19</f>
        <v>0.0217416482005103</v>
      </c>
      <c r="M8" s="84">
        <f>(1-standardizing!L9)*weighting!$L$19</f>
        <v>0.00339987941694937</v>
      </c>
      <c r="N8" s="84">
        <f>(1-standardizing!M9)*weighting!$M$19</f>
        <v>0.00236266691242918</v>
      </c>
      <c r="O8" s="84">
        <f>(1-standardizing!N9)*weighting!$N$19</f>
        <v>0.00634022634493065</v>
      </c>
      <c r="P8" s="84">
        <f>(1-standardizing!O9)*weighting!$O$19</f>
        <v>0.0306423283689126</v>
      </c>
      <c r="Q8" s="84">
        <f>(1-standardizing!P9)*weighting!$P$19</f>
        <v>0.00391985350902579</v>
      </c>
      <c r="R8" s="84">
        <f>(1-standardizing!Q9)*weighting!$Q$19</f>
        <v>0.0263321152134252</v>
      </c>
      <c r="S8" s="84">
        <f>(1-standardizing!R9)*weighting!$R$19</f>
        <v>0.0122392577124984</v>
      </c>
      <c r="T8" s="84">
        <f>(1-standardizing!S9)*weighting!$S$19</f>
        <v>0.073278925579854</v>
      </c>
      <c r="U8" s="84">
        <f>(1-standardizing!T9)*weighting!$T$19</f>
        <v>0.00870414509655973</v>
      </c>
      <c r="V8" s="84">
        <f>(1-standardizing!U9)*weighting!$U$19</f>
        <v>0.0356091854166266</v>
      </c>
      <c r="W8" s="84">
        <f>(1-standardizing!V9)*weighting!$V$19</f>
        <v>0.046794649205983</v>
      </c>
      <c r="X8" s="84">
        <f>(1-standardizing!W9)*weighting!$W$19</f>
        <v>0.00444225191482127</v>
      </c>
      <c r="Y8" s="84">
        <f>(1-standardizing!X9)*weighting!$X$19</f>
        <v>0.0162474708066105</v>
      </c>
      <c r="Z8" s="84">
        <f>(1-standardizing!Y9)*weighting!$Y$19</f>
        <v>0.00748272558796274</v>
      </c>
      <c r="AA8" s="84">
        <f>(1-standardizing!Z9)*weighting!$Z$19</f>
        <v>0.0204423215789123</v>
      </c>
      <c r="AB8" s="84">
        <f>(1-standardizing!AA9)*weighting!$AA$19</f>
        <v>0.0157603076548173</v>
      </c>
      <c r="AC8" s="84">
        <f>(1-standardizing!AB9)*weighting!$AB$19</f>
        <v>0.0217337140569584</v>
      </c>
      <c r="AD8" s="95">
        <f t="shared" si="0"/>
        <v>0.587774946549767</v>
      </c>
    </row>
    <row r="9" spans="1:30">
      <c r="A9" s="85"/>
      <c r="B9" s="83" t="s">
        <v>38</v>
      </c>
      <c r="C9" s="84">
        <f>(1-standardizing!B10)*weighting!$B$19</f>
        <v>0.121042038285183</v>
      </c>
      <c r="D9" s="84">
        <f>(1-standardizing!C10)*weighting!$C$19</f>
        <v>0.0530970100035947</v>
      </c>
      <c r="E9" s="84">
        <f>(1-standardizing!D10)*weighting!$D$19</f>
        <v>0.0733934250882608</v>
      </c>
      <c r="F9" s="84">
        <f>(1-standardizing!E10)*weighting!$E$19</f>
        <v>0.0039412629736135</v>
      </c>
      <c r="G9" s="84">
        <f>(1-standardizing!F10)*weighting!$F$19</f>
        <v>0.0160321686498926</v>
      </c>
      <c r="H9" s="84">
        <f>(1-standardizing!G10)*weighting!$G$19</f>
        <v>0</v>
      </c>
      <c r="I9" s="84">
        <f>(1-standardizing!H10)*weighting!$H$19</f>
        <v>0.00884675327307384</v>
      </c>
      <c r="J9" s="84">
        <f>(1-standardizing!I10)*weighting!$I$19</f>
        <v>0.00692194481004822</v>
      </c>
      <c r="K9" s="84">
        <f>(1-standardizing!J10)*weighting!$J$19</f>
        <v>0.000844495961490717</v>
      </c>
      <c r="L9" s="84">
        <f>(1-standardizing!K10)*weighting!$K$19</f>
        <v>0.0015119008401098</v>
      </c>
      <c r="M9" s="84">
        <f>(1-standardizing!L10)*weighting!$L$19</f>
        <v>0.00825271019525439</v>
      </c>
      <c r="N9" s="84">
        <f>(1-standardizing!M10)*weighting!$M$19</f>
        <v>4.47963364982832e-5</v>
      </c>
      <c r="O9" s="84">
        <f>(1-standardizing!N10)*weighting!$N$19</f>
        <v>0.00317011317246538</v>
      </c>
      <c r="P9" s="84">
        <f>(1-standardizing!O10)*weighting!$O$19</f>
        <v>0.0490954432430091</v>
      </c>
      <c r="Q9" s="84">
        <f>(1-standardizing!P10)*weighting!$P$19</f>
        <v>0.00505560593599993</v>
      </c>
      <c r="R9" s="84">
        <f>(1-standardizing!Q10)*weighting!$Q$19</f>
        <v>0.00689650636542089</v>
      </c>
      <c r="S9" s="84">
        <f>(1-standardizing!R10)*weighting!$R$19</f>
        <v>0.0283371976594791</v>
      </c>
      <c r="T9" s="84">
        <f>(1-standardizing!S10)*weighting!$S$19</f>
        <v>0.0404866193866368</v>
      </c>
      <c r="U9" s="84">
        <f>(1-standardizing!T10)*weighting!$T$19</f>
        <v>0.000259117146374737</v>
      </c>
      <c r="V9" s="84">
        <f>(1-standardizing!U10)*weighting!$U$19</f>
        <v>0.086070567580061</v>
      </c>
      <c r="W9" s="84">
        <f>(1-standardizing!V10)*weighting!$V$19</f>
        <v>0.0503681073389846</v>
      </c>
      <c r="X9" s="84">
        <f>(1-standardizing!W10)*weighting!$W$19</f>
        <v>0.000719617933709138</v>
      </c>
      <c r="Y9" s="84">
        <f>(1-standardizing!X10)*weighting!$X$19</f>
        <v>0.0112332158215868</v>
      </c>
      <c r="Z9" s="84">
        <f>(1-standardizing!Y10)*weighting!$Y$19</f>
        <v>0.00374136279398137</v>
      </c>
      <c r="AA9" s="84">
        <f>(1-standardizing!Z10)*weighting!$Z$19</f>
        <v>0.0293244674965448</v>
      </c>
      <c r="AB9" s="84">
        <f>(1-standardizing!AA10)*weighting!$AA$19</f>
        <v>0.00174203888657665</v>
      </c>
      <c r="AC9" s="84">
        <f>(1-standardizing!AB10)*weighting!$AB$19</f>
        <v>0.00127527851406428</v>
      </c>
      <c r="AD9" s="95">
        <f t="shared" si="0"/>
        <v>0.611703765691914</v>
      </c>
    </row>
    <row r="10" spans="1:30">
      <c r="A10" s="85"/>
      <c r="B10" s="83" t="s">
        <v>39</v>
      </c>
      <c r="C10" s="84">
        <f>(1-standardizing!B11)*weighting!$B$19</f>
        <v>0.124381982818772</v>
      </c>
      <c r="D10" s="84">
        <f>(1-standardizing!C11)*weighting!$C$19</f>
        <v>0.0474777513362182</v>
      </c>
      <c r="E10" s="84">
        <f>(1-standardizing!D11)*weighting!$D$19</f>
        <v>0.0709844241526496</v>
      </c>
      <c r="F10" s="84">
        <f>(1-standardizing!E11)*weighting!$E$19</f>
        <v>0.0247986306140116</v>
      </c>
      <c r="G10" s="84">
        <f>(1-standardizing!F11)*weighting!$F$19</f>
        <v>0.00431451609148053</v>
      </c>
      <c r="H10" s="84">
        <f>(1-standardizing!G11)*weighting!$G$19</f>
        <v>0.0266585710020159</v>
      </c>
      <c r="I10" s="84">
        <f>(1-standardizing!H11)*weighting!$H$19</f>
        <v>0.0256216878586637</v>
      </c>
      <c r="J10" s="84">
        <f>(1-standardizing!I11)*weighting!$I$19</f>
        <v>0.00802536620757095</v>
      </c>
      <c r="K10" s="84">
        <f>(1-standardizing!J11)*weighting!$J$19</f>
        <v>0.00103937964491166</v>
      </c>
      <c r="L10" s="84">
        <f>(1-standardizing!K11)*weighting!$K$19</f>
        <v>0.00303687069019626</v>
      </c>
      <c r="M10" s="84">
        <f>(1-standardizing!L11)*weighting!$L$19</f>
        <v>0.00385472105938579</v>
      </c>
      <c r="N10" s="84">
        <f>(1-standardizing!M11)*weighting!$M$19</f>
        <v>3.82589976069353e-5</v>
      </c>
      <c r="O10" s="84">
        <f>(1-standardizing!N11)*weighting!$N$19</f>
        <v>0.00126804526898613</v>
      </c>
      <c r="P10" s="84">
        <f>(1-standardizing!O11)*weighting!$O$19</f>
        <v>0.0421543633362389</v>
      </c>
      <c r="Q10" s="84">
        <f>(1-standardizing!P11)*weighting!$P$19</f>
        <v>0.00682456546827824</v>
      </c>
      <c r="R10" s="84">
        <f>(1-standardizing!Q11)*weighting!$Q$19</f>
        <v>0.0102592656675683</v>
      </c>
      <c r="S10" s="84">
        <f>(1-standardizing!R11)*weighting!$R$19</f>
        <v>0.00464247706336149</v>
      </c>
      <c r="T10" s="84">
        <f>(1-standardizing!S11)*weighting!$S$19</f>
        <v>0.0529883143828083</v>
      </c>
      <c r="U10" s="84">
        <f>(1-standardizing!T11)*weighting!$T$19</f>
        <v>0.000231757349780347</v>
      </c>
      <c r="V10" s="84">
        <f>(1-standardizing!U11)*weighting!$U$19</f>
        <v>0.0875003722692344</v>
      </c>
      <c r="W10" s="84">
        <f>(1-standardizing!V11)*weighting!$V$19</f>
        <v>0.0524620533815277</v>
      </c>
      <c r="X10" s="84">
        <f>(1-standardizing!W11)*weighting!$W$19</f>
        <v>0.00140075967476928</v>
      </c>
      <c r="Y10" s="84">
        <f>(1-standardizing!X11)*weighting!$X$19</f>
        <v>0.0039090871287806</v>
      </c>
      <c r="Z10" s="84">
        <f>(1-standardizing!Y11)*weighting!$Y$19</f>
        <v>0.00455030610078815</v>
      </c>
      <c r="AA10" s="84">
        <f>(1-standardizing!Z11)*weighting!$Z$19</f>
        <v>0.016645416747034</v>
      </c>
      <c r="AB10" s="84">
        <f>(1-standardizing!AA11)*weighting!$AA$19</f>
        <v>0.000718559098396006</v>
      </c>
      <c r="AC10" s="84">
        <f>(1-standardizing!AB11)*weighting!$AB$19</f>
        <v>0.00268537701279963</v>
      </c>
      <c r="AD10" s="95">
        <f t="shared" si="0"/>
        <v>0.628472880423835</v>
      </c>
    </row>
    <row r="11" spans="1:30">
      <c r="A11" s="85"/>
      <c r="B11" s="83" t="s">
        <v>40</v>
      </c>
      <c r="C11" s="84">
        <f>(1-standardizing!B12)*weighting!$B$19</f>
        <v>0.0391260463427896</v>
      </c>
      <c r="D11" s="84">
        <f>(1-standardizing!C12)*weighting!$C$19</f>
        <v>0.0342297325359142</v>
      </c>
      <c r="E11" s="84">
        <f>(1-standardizing!D12)*weighting!$D$19</f>
        <v>0.0407310330821351</v>
      </c>
      <c r="F11" s="84">
        <f>(1-standardizing!E12)*weighting!$E$19</f>
        <v>0.0344150208638634</v>
      </c>
      <c r="G11" s="84">
        <f>(1-standardizing!F12)*weighting!$F$19</f>
        <v>0.0201874775055252</v>
      </c>
      <c r="H11" s="84">
        <f>(1-standardizing!G12)*weighting!$G$19</f>
        <v>0.00240364164772275</v>
      </c>
      <c r="I11" s="84">
        <f>(1-standardizing!H12)*weighting!$H$19</f>
        <v>0.00656177974510473</v>
      </c>
      <c r="J11" s="84">
        <f>(1-standardizing!I12)*weighting!$I$19</f>
        <v>0</v>
      </c>
      <c r="K11" s="84">
        <f>(1-standardizing!J12)*weighting!$J$19</f>
        <v>0.0127107469075655</v>
      </c>
      <c r="L11" s="84">
        <f>(1-standardizing!K12)*weighting!$K$19</f>
        <v>0.020107805936734</v>
      </c>
      <c r="M11" s="84">
        <f>(1-standardizing!L12)*weighting!$L$19</f>
        <v>0.0022978275853057</v>
      </c>
      <c r="N11" s="84">
        <f>(1-standardizing!M12)*weighting!$M$19</f>
        <v>0.00050468256241147</v>
      </c>
      <c r="O11" s="84">
        <f>(1-standardizing!N12)*weighting!$N$19</f>
        <v>0.00317011317246538</v>
      </c>
      <c r="P11" s="84">
        <f>(1-standardizing!O12)*weighting!$O$19</f>
        <v>0.0208796712642682</v>
      </c>
      <c r="Q11" s="84">
        <f>(1-standardizing!P12)*weighting!$P$19</f>
        <v>0.00679441274897804</v>
      </c>
      <c r="R11" s="84">
        <f>(1-standardizing!Q12)*weighting!$Q$19</f>
        <v>0.0170987761126138</v>
      </c>
      <c r="S11" s="84">
        <f>(1-standardizing!R12)*weighting!$R$19</f>
        <v>0.0234535529564625</v>
      </c>
      <c r="T11" s="84">
        <f>(1-standardizing!S12)*weighting!$S$19</f>
        <v>0.0678722594903325</v>
      </c>
      <c r="U11" s="84">
        <f>(1-standardizing!T12)*weighting!$T$19</f>
        <v>0.010637485186796</v>
      </c>
      <c r="V11" s="84">
        <f>(1-standardizing!U12)*weighting!$U$19</f>
        <v>0.033408865772053</v>
      </c>
      <c r="W11" s="84">
        <f>(1-standardizing!V12)*weighting!$V$19</f>
        <v>0</v>
      </c>
      <c r="X11" s="84">
        <f>(1-standardizing!W12)*weighting!$W$19</f>
        <v>0.011049862541253</v>
      </c>
      <c r="Y11" s="84">
        <f>(1-standardizing!X12)*weighting!$X$19</f>
        <v>0.0258375124907411</v>
      </c>
      <c r="Z11" s="84">
        <f>(1-standardizing!Y12)*weighting!$Y$19</f>
        <v>0.0164822198761882</v>
      </c>
      <c r="AA11" s="84">
        <f>(1-standardizing!Z12)*weighting!$Z$19</f>
        <v>0.0218897701105702</v>
      </c>
      <c r="AB11" s="84">
        <f>(1-standardizing!AA12)*weighting!$AA$19</f>
        <v>0.0204166424448631</v>
      </c>
      <c r="AC11" s="84">
        <f>(1-standardizing!AB12)*weighting!$AB$19</f>
        <v>0.0153130259954181</v>
      </c>
      <c r="AD11" s="95">
        <f t="shared" si="0"/>
        <v>0.507579964878075</v>
      </c>
    </row>
    <row r="12" spans="1:30">
      <c r="A12" s="85"/>
      <c r="B12" s="83" t="s">
        <v>41</v>
      </c>
      <c r="C12" s="84">
        <f>(1-standardizing!B13)*weighting!$B$19</f>
        <v>0.0863787782743774</v>
      </c>
      <c r="D12" s="84">
        <f>(1-standardizing!C13)*weighting!$C$19</f>
        <v>0.0387629159986718</v>
      </c>
      <c r="E12" s="84">
        <f>(1-standardizing!D13)*weighting!$D$19</f>
        <v>0.0292908477923733</v>
      </c>
      <c r="F12" s="84">
        <f>(1-standardizing!E13)*weighting!$E$19</f>
        <v>0.0311731317266028</v>
      </c>
      <c r="G12" s="84">
        <f>(1-standardizing!F13)*weighting!$F$19</f>
        <v>0.0161436137149862</v>
      </c>
      <c r="H12" s="84">
        <f>(1-standardizing!G13)*weighting!$G$19</f>
        <v>0.00721092494316823</v>
      </c>
      <c r="I12" s="84">
        <f>(1-standardizing!H13)*weighting!$H$19</f>
        <v>0.00363988434683249</v>
      </c>
      <c r="J12" s="84">
        <f>(1-standardizing!I13)*weighting!$I$19</f>
        <v>0.0066971044611411</v>
      </c>
      <c r="K12" s="84">
        <f>(1-standardizing!J13)*weighting!$J$19</f>
        <v>0.00134253204134423</v>
      </c>
      <c r="L12" s="84">
        <f>(1-standardizing!K13)*weighting!$K$19</f>
        <v>0.0024401245734934</v>
      </c>
      <c r="M12" s="84">
        <f>(1-standardizing!L13)*weighting!$L$19</f>
        <v>0.00627010001526332</v>
      </c>
      <c r="N12" s="84">
        <f>(1-standardizing!M13)*weighting!$M$19</f>
        <v>0.000287943836342539</v>
      </c>
      <c r="O12" s="84">
        <f>(1-standardizing!N13)*weighting!$N$19</f>
        <v>0.00285310185521876</v>
      </c>
      <c r="P12" s="84">
        <f>(1-standardizing!O13)*weighting!$O$19</f>
        <v>0.0443551935505807</v>
      </c>
      <c r="Q12" s="84">
        <f>(1-standardizing!P13)*weighting!$P$19</f>
        <v>0.0200917619603655</v>
      </c>
      <c r="R12" s="84">
        <f>(1-standardizing!Q13)*weighting!$Q$19</f>
        <v>0.0172127679533645</v>
      </c>
      <c r="S12" s="84">
        <f>(1-standardizing!R13)*weighting!$R$19</f>
        <v>0.0157964803974118</v>
      </c>
      <c r="T12" s="84">
        <f>(1-standardizing!S13)*weighting!$S$19</f>
        <v>0.053322875072426</v>
      </c>
      <c r="U12" s="84">
        <f>(1-standardizing!T13)*weighting!$T$19</f>
        <v>0.0132440872606502</v>
      </c>
      <c r="V12" s="84">
        <f>(1-standardizing!U13)*weighting!$U$19</f>
        <v>0.0487796573406252</v>
      </c>
      <c r="W12" s="84">
        <f>(1-standardizing!V13)*weighting!$V$19</f>
        <v>0.0328681833173985</v>
      </c>
      <c r="X12" s="84">
        <f>(1-standardizing!W13)*weighting!$W$19</f>
        <v>0.000874248609537756</v>
      </c>
      <c r="Y12" s="84">
        <f>(1-standardizing!X13)*weighting!$X$19</f>
        <v>0.00889145351119215</v>
      </c>
      <c r="Z12" s="84">
        <f>(1-standardizing!Y13)*weighting!$Y$19</f>
        <v>0.00465142401413899</v>
      </c>
      <c r="AA12" s="84">
        <f>(1-standardizing!Z13)*weighting!$Z$19</f>
        <v>0.00855456488547179</v>
      </c>
      <c r="AB12" s="84">
        <f>(1-standardizing!AA13)*weighting!$AA$19</f>
        <v>0.00594339537523941</v>
      </c>
      <c r="AC12" s="84">
        <f>(1-standardizing!AB13)*weighting!$AB$19</f>
        <v>0.00131876728506379</v>
      </c>
      <c r="AD12" s="95">
        <f t="shared" si="0"/>
        <v>0.508395864113282</v>
      </c>
    </row>
    <row r="13" spans="1:30">
      <c r="A13" s="85"/>
      <c r="B13" s="83" t="s">
        <v>42</v>
      </c>
      <c r="C13" s="84">
        <f>(1-standardizing!B14)*weighting!$B$19</f>
        <v>0.119784524566536</v>
      </c>
      <c r="D13" s="84">
        <f>(1-standardizing!C14)*weighting!$C$19</f>
        <v>0.0393557976321111</v>
      </c>
      <c r="E13" s="84">
        <f>(1-standardizing!D14)*weighting!$D$19</f>
        <v>0.0653003178284979</v>
      </c>
      <c r="F13" s="84">
        <f>(1-standardizing!E14)*weighting!$E$19</f>
        <v>0.0107965835986972</v>
      </c>
      <c r="G13" s="84">
        <f>(1-standardizing!F14)*weighting!$F$19</f>
        <v>0.0305677892828142</v>
      </c>
      <c r="H13" s="84">
        <f>(1-standardizing!G14)*weighting!$G$19</f>
        <v>0.0174810301652563</v>
      </c>
      <c r="I13" s="84">
        <f>(1-standardizing!H14)*weighting!$H$19</f>
        <v>0</v>
      </c>
      <c r="J13" s="84">
        <f>(1-standardizing!I14)*weighting!$I$19</f>
        <v>0.00837385442461711</v>
      </c>
      <c r="K13" s="84">
        <f>(1-standardizing!J14)*weighting!$J$19</f>
        <v>0.00060630479286513</v>
      </c>
      <c r="L13" s="84">
        <f>(1-standardizing!K14)*weighting!$K$19</f>
        <v>0.000795157449984871</v>
      </c>
      <c r="M13" s="84">
        <f>(1-standardizing!L14)*weighting!$L$19</f>
        <v>0.00417968989160429</v>
      </c>
      <c r="N13" s="84">
        <f>(1-standardizing!M14)*weighting!$M$19</f>
        <v>0.00015922052055353</v>
      </c>
      <c r="O13" s="84">
        <f>(1-standardizing!N14)*weighting!$N$19</f>
        <v>0.00126804526898613</v>
      </c>
      <c r="P13" s="84">
        <f>(1-standardizing!O14)*weighting!$O$19</f>
        <v>0.0562058177816519</v>
      </c>
      <c r="Q13" s="84">
        <f>(1-standardizing!P14)*weighting!$P$19</f>
        <v>0.00829199780755455</v>
      </c>
      <c r="R13" s="84">
        <f>(1-standardizing!Q14)*weighting!$Q$19</f>
        <v>0.019834580290632</v>
      </c>
      <c r="S13" s="84">
        <f>(1-standardizing!R14)*weighting!$R$19</f>
        <v>0.0160376480370669</v>
      </c>
      <c r="T13" s="84">
        <f>(1-standardizing!S14)*weighting!$S$19</f>
        <v>0.0106624721013307</v>
      </c>
      <c r="U13" s="84">
        <f>(1-standardizing!T14)*weighting!$T$19</f>
        <v>0.00172335608323787</v>
      </c>
      <c r="V13" s="84">
        <f>(1-standardizing!U14)*weighting!$U$19</f>
        <v>0.0813878307707837</v>
      </c>
      <c r="W13" s="84">
        <f>(1-standardizing!V14)*weighting!$V$19</f>
        <v>0.0504059136495249</v>
      </c>
      <c r="X13" s="84">
        <f>(1-standardizing!W14)*weighting!$W$19</f>
        <v>0.00799572866074891</v>
      </c>
      <c r="Y13" s="84">
        <f>(1-standardizing!X14)*weighting!$X$19</f>
        <v>0.0188049367361029</v>
      </c>
      <c r="Z13" s="84">
        <f>(1-standardizing!Y14)*weighting!$Y$19</f>
        <v>0.0063704285411034</v>
      </c>
      <c r="AA13" s="84">
        <f>(1-standardizing!Z14)*weighting!$Z$19</f>
        <v>0.0245628744996923</v>
      </c>
      <c r="AB13" s="84">
        <f>(1-standardizing!AA14)*weighting!$AA$19</f>
        <v>0.00654916826654936</v>
      </c>
      <c r="AC13" s="84">
        <f>(1-standardizing!AB14)*weighting!$AB$19</f>
        <v>0.000892134337275843</v>
      </c>
      <c r="AD13" s="95">
        <f t="shared" si="0"/>
        <v>0.608393202985778</v>
      </c>
    </row>
    <row r="14" spans="1:30">
      <c r="A14" s="85"/>
      <c r="B14" s="83" t="s">
        <v>43</v>
      </c>
      <c r="C14" s="84">
        <f>(1-standardizing!B15)*weighting!$B$19</f>
        <v>0</v>
      </c>
      <c r="D14" s="84">
        <f>(1-standardizing!C15)*weighting!$C$19</f>
        <v>0.0154464029101367</v>
      </c>
      <c r="E14" s="84">
        <f>(1-standardizing!D15)*weighting!$D$19</f>
        <v>0</v>
      </c>
      <c r="F14" s="84">
        <f>(1-standardizing!E15)*weighting!$E$19</f>
        <v>0.0127344319369249</v>
      </c>
      <c r="G14" s="84">
        <f>(1-standardizing!F15)*weighting!$F$19</f>
        <v>0.0214929768394787</v>
      </c>
      <c r="H14" s="84">
        <f>(1-standardizing!G15)*weighting!$G$19</f>
        <v>0.0218512877065704</v>
      </c>
      <c r="I14" s="84">
        <f>(1-standardizing!H15)*weighting!$H$19</f>
        <v>0.00945196109542458</v>
      </c>
      <c r="J14" s="84">
        <f>(1-standardizing!I15)*weighting!$I$19</f>
        <v>0.009071059724298</v>
      </c>
      <c r="K14" s="84">
        <f>(1-standardizing!J15)*weighting!$J$19</f>
        <v>0.000909457189297701</v>
      </c>
      <c r="L14" s="84">
        <f>(1-standardizing!K15)*weighting!$K$19</f>
        <v>0.0111398728924193</v>
      </c>
      <c r="M14" s="84">
        <f>(1-standardizing!L15)*weighting!$L$19</f>
        <v>0.00169414452656901</v>
      </c>
      <c r="N14" s="84">
        <f>(1-standardizing!M15)*weighting!$M$19</f>
        <v>0.0110917472460111</v>
      </c>
      <c r="O14" s="84">
        <f>(1-standardizing!N15)*weighting!$N$19</f>
        <v>0.00412114712420489</v>
      </c>
      <c r="P14" s="84">
        <f>(1-standardizing!O15)*weighting!$O$19</f>
        <v>0.0349311257096812</v>
      </c>
      <c r="Q14" s="84">
        <f>(1-standardizing!P15)*weighting!$P$19</f>
        <v>0.0093875466087951</v>
      </c>
      <c r="R14" s="84">
        <f>(1-standardizing!Q15)*weighting!$Q$19</f>
        <v>0.0138500086512172</v>
      </c>
      <c r="S14" s="84">
        <f>(1-standardizing!R15)*weighting!$R$19</f>
        <v>0.0154950208478428</v>
      </c>
      <c r="T14" s="84">
        <f>(1-standardizing!S15)*weighting!$S$19</f>
        <v>0.0577735176092723</v>
      </c>
      <c r="U14" s="84">
        <f>(1-standardizing!T15)*weighting!$T$19</f>
        <v>0.00910675154221544</v>
      </c>
      <c r="V14" s="84">
        <f>(1-standardizing!U15)*weighting!$U$19</f>
        <v>0</v>
      </c>
      <c r="W14" s="84">
        <f>(1-standardizing!V15)*weighting!$V$19</f>
        <v>0.0292989649374477</v>
      </c>
      <c r="X14" s="84">
        <f>(1-standardizing!W15)*weighting!$W$19</f>
        <v>0.00139487617829024</v>
      </c>
      <c r="Y14" s="84">
        <f>(1-standardizing!X15)*weighting!$X$19</f>
        <v>0.0229449884580884</v>
      </c>
      <c r="Z14" s="84">
        <f>(1-standardizing!Y15)*weighting!$Y$19</f>
        <v>0.00990955550838309</v>
      </c>
      <c r="AA14" s="84">
        <f>(1-standardizing!Z15)*weighting!$Z$19</f>
        <v>0.0235595242980639</v>
      </c>
      <c r="AB14" s="84">
        <f>(1-standardizing!AA15)*weighting!$AA$19</f>
        <v>0.0108368911460537</v>
      </c>
      <c r="AC14" s="84">
        <f>(1-standardizing!AB15)*weighting!$AB$19</f>
        <v>0.0165019962361799</v>
      </c>
      <c r="AD14" s="95">
        <f t="shared" si="0"/>
        <v>0.373995256922866</v>
      </c>
    </row>
    <row r="15" spans="1:30">
      <c r="A15" s="85"/>
      <c r="B15" s="83" t="s">
        <v>44</v>
      </c>
      <c r="C15" s="84">
        <f>(1-standardizing!B16)*weighting!$B$19</f>
        <v>0.112380840735493</v>
      </c>
      <c r="D15" s="84">
        <f>(1-standardizing!C16)*weighting!$C$19</f>
        <v>0.0481335938510848</v>
      </c>
      <c r="E15" s="84">
        <f>(1-standardizing!D16)*weighting!$D$19</f>
        <v>0.0586348835847732</v>
      </c>
      <c r="F15" s="84">
        <f>(1-standardizing!E16)*weighting!$E$19</f>
        <v>0.00292862793972756</v>
      </c>
      <c r="G15" s="84">
        <f>(1-standardizing!F16)*weighting!$F$19</f>
        <v>0.00555633253109486</v>
      </c>
      <c r="H15" s="84">
        <f>(1-standardizing!G16)*weighting!$G$19</f>
        <v>0.0194476460588477</v>
      </c>
      <c r="I15" s="84">
        <f>(1-standardizing!H16)*weighting!$H$19</f>
        <v>0.0149785886402697</v>
      </c>
      <c r="J15" s="84">
        <f>(1-standardizing!I16)*weighting!$I$19</f>
        <v>0.00335745674610566</v>
      </c>
      <c r="K15" s="84">
        <f>(1-standardizing!J16)*weighting!$J$19</f>
        <v>0.00153741572476516</v>
      </c>
      <c r="L15" s="84">
        <f>(1-standardizing!K16)*weighting!$K$19</f>
        <v>0.00116314188792273</v>
      </c>
      <c r="M15" s="84">
        <f>(1-standardizing!L16)*weighting!$L$19</f>
        <v>0.00347749717596158</v>
      </c>
      <c r="N15" s="84">
        <f>(1-standardizing!M16)*weighting!$M$19</f>
        <v>0.000403001000830133</v>
      </c>
      <c r="O15" s="84">
        <f>(1-standardizing!N16)*weighting!$N$19</f>
        <v>0</v>
      </c>
      <c r="P15" s="84">
        <f>(1-standardizing!O16)*weighting!$O$19</f>
        <v>0</v>
      </c>
      <c r="Q15" s="84">
        <f>(1-standardizing!P16)*weighting!$P$19</f>
        <v>0.0114580333340754</v>
      </c>
      <c r="R15" s="84">
        <f>(1-standardizing!Q16)*weighting!$Q$19</f>
        <v>0</v>
      </c>
      <c r="S15" s="84">
        <f>(1-standardizing!R16)*weighting!$R$19</f>
        <v>0.0318341284344787</v>
      </c>
      <c r="T15" s="84">
        <f>(1-standardizing!S16)*weighting!$S$19</f>
        <v>0.0140606514849969</v>
      </c>
      <c r="U15" s="84">
        <f>(1-standardizing!T16)*weighting!$T$19</f>
        <v>0.0111003894583035</v>
      </c>
      <c r="V15" s="84">
        <f>(1-standardizing!U16)*weighting!$U$19</f>
        <v>0.0796865784780525</v>
      </c>
      <c r="W15" s="84">
        <f>(1-standardizing!V16)*weighting!$V$19</f>
        <v>0.052248403140936</v>
      </c>
      <c r="X15" s="84">
        <f>(1-standardizing!W16)*weighting!$W$19</f>
        <v>0.0175949534170065</v>
      </c>
      <c r="Y15" s="84">
        <f>(1-standardizing!X16)*weighting!$X$19</f>
        <v>0.0105275666009271</v>
      </c>
      <c r="Z15" s="84">
        <f>(1-standardizing!Y16)*weighting!$Y$19</f>
        <v>0.00960620176833053</v>
      </c>
      <c r="AA15" s="84">
        <f>(1-standardizing!Z16)*weighting!$Z$19</f>
        <v>0.00856088512663377</v>
      </c>
      <c r="AB15" s="84">
        <f>(1-standardizing!AA16)*weighting!$AA$19</f>
        <v>0.0138107842609522</v>
      </c>
      <c r="AC15" s="84">
        <f>(1-standardizing!AB16)*weighting!$AB$19</f>
        <v>0.00242502688935054</v>
      </c>
      <c r="AD15" s="95">
        <f t="shared" si="0"/>
        <v>0.534912628270919</v>
      </c>
    </row>
    <row r="16" spans="1:30">
      <c r="A16" s="85"/>
      <c r="B16" s="83" t="s">
        <v>45</v>
      </c>
      <c r="C16" s="84">
        <f>(1-standardizing!B17)*weighting!$B$19</f>
        <v>0.11410637470049</v>
      </c>
      <c r="D16" s="84">
        <f>(1-standardizing!C17)*weighting!$C$19</f>
        <v>0.0425510623645408</v>
      </c>
      <c r="E16" s="84">
        <f>(1-standardizing!D17)*weighting!$D$19</f>
        <v>0.0711131893373097</v>
      </c>
      <c r="F16" s="84">
        <f>(1-standardizing!E17)*weighting!$E$19</f>
        <v>0.00975480798829659</v>
      </c>
      <c r="G16" s="84">
        <f>(1-standardizing!F17)*weighting!$F$19</f>
        <v>0.0181177834395013</v>
      </c>
      <c r="H16" s="84">
        <f>(1-standardizing!G17)*weighting!$G$19</f>
        <v>0.0343065216993155</v>
      </c>
      <c r="I16" s="84">
        <f>(1-standardizing!H17)*weighting!$H$19</f>
        <v>0.0243556879498527</v>
      </c>
      <c r="J16" s="84">
        <f>(1-standardizing!I17)*weighting!$I$19</f>
        <v>0.00485272449881705</v>
      </c>
      <c r="K16" s="84">
        <f>(1-standardizing!J17)*weighting!$J$19</f>
        <v>0.00142914701175353</v>
      </c>
      <c r="L16" s="84">
        <f>(1-standardizing!K17)*weighting!$K$19</f>
        <v>0.00189403437149346</v>
      </c>
      <c r="M16" s="84">
        <f>(1-standardizing!L17)*weighting!$L$19</f>
        <v>0.0143173610299647</v>
      </c>
      <c r="N16" s="84">
        <f>(1-standardizing!M17)*weighting!$M$19</f>
        <v>0.000525145470814207</v>
      </c>
      <c r="O16" s="84">
        <f>(1-standardizing!N17)*weighting!$N$19</f>
        <v>0.00697424897942377</v>
      </c>
      <c r="P16" s="84">
        <f>(1-standardizing!O17)*weighting!$O$19</f>
        <v>0.0419850687043665</v>
      </c>
      <c r="Q16" s="84">
        <f>(1-standardizing!P17)*weighting!$P$19</f>
        <v>0.00928703754446111</v>
      </c>
      <c r="R16" s="84">
        <f>(1-standardizing!Q17)*weighting!$Q$19</f>
        <v>0.000569959203753802</v>
      </c>
      <c r="S16" s="84">
        <f>(1-standardizing!R17)*weighting!$R$19</f>
        <v>0.0187507839831873</v>
      </c>
      <c r="T16" s="84">
        <f>(1-standardizing!S17)*weighting!$S$19</f>
        <v>0</v>
      </c>
      <c r="U16" s="84">
        <f>(1-standardizing!T17)*weighting!$T$19</f>
        <v>0.000354099403178095</v>
      </c>
      <c r="V16" s="84">
        <f>(1-standardizing!U17)*weighting!$U$19</f>
        <v>0.0774697500414992</v>
      </c>
      <c r="W16" s="84">
        <f>(1-standardizing!V17)*weighting!$V$19</f>
        <v>0.0561733515711017</v>
      </c>
      <c r="X16" s="84">
        <f>(1-standardizing!W17)*weighting!$W$19</f>
        <v>0</v>
      </c>
      <c r="Y16" s="84">
        <f>(1-standardizing!X17)*weighting!$X$19</f>
        <v>0.0068867992855542</v>
      </c>
      <c r="Z16" s="84">
        <f>(1-standardizing!Y17)*weighting!$Y$19</f>
        <v>0.00596595688770002</v>
      </c>
      <c r="AA16" s="84">
        <f>(1-standardizing!Z17)*weighting!$Z$19</f>
        <v>0.0116353164059092</v>
      </c>
      <c r="AB16" s="84">
        <f>(1-standardizing!AA17)*weighting!$AA$19</f>
        <v>0.00415499624007441</v>
      </c>
      <c r="AC16" s="84">
        <f>(1-standardizing!AB17)*weighting!$AB$19</f>
        <v>0.00113543350685742</v>
      </c>
      <c r="AD16" s="95">
        <f t="shared" si="0"/>
        <v>0.578666641619217</v>
      </c>
    </row>
    <row r="17" spans="1:30">
      <c r="A17" s="86"/>
      <c r="B17" s="87" t="s">
        <v>46</v>
      </c>
      <c r="C17" s="88">
        <f>(1-standardizing!B18)*weighting!$B$19</f>
        <v>0.10084665234712</v>
      </c>
      <c r="D17" s="88">
        <f>(1-standardizing!C18)*weighting!$C$19</f>
        <v>0.033007242088203</v>
      </c>
      <c r="E17" s="88">
        <f>(1-standardizing!D18)*weighting!$D$19</f>
        <v>0.0518985851975689</v>
      </c>
      <c r="F17" s="88">
        <f>(1-standardizing!E18)*weighting!$E$19</f>
        <v>0</v>
      </c>
      <c r="G17" s="88">
        <f>(1-standardizing!F18)*weighting!$F$19</f>
        <v>0.00839022132918908</v>
      </c>
      <c r="H17" s="88">
        <f>(1-standardizing!G18)*weighting!$G$19</f>
        <v>0.0249104679854903</v>
      </c>
      <c r="I17" s="88">
        <f>(1-standardizing!H18)*weighting!$H$19</f>
        <v>0.00259687843715925</v>
      </c>
      <c r="J17" s="88">
        <f>(1-standardizing!I18)*weighting!$I$19</f>
        <v>0.00752340946628258</v>
      </c>
      <c r="K17" s="88">
        <f>(1-standardizing!J18)*weighting!$J$19</f>
        <v>0.000649612278069786</v>
      </c>
      <c r="L17" s="88">
        <f>(1-standardizing!K18)*weighting!$K$19</f>
        <v>0</v>
      </c>
      <c r="M17" s="88">
        <f>(1-standardizing!L18)*weighting!$L$19</f>
        <v>0.0011239953540075</v>
      </c>
      <c r="N17" s="88">
        <f>(1-standardizing!M18)*weighting!$M$19</f>
        <v>0</v>
      </c>
      <c r="O17" s="88">
        <f>(1-standardizing!N18)*weighting!$N$19</f>
        <v>0</v>
      </c>
      <c r="P17" s="88">
        <f>(1-standardizing!O18)*weighting!$O$19</f>
        <v>0.0102705410002617</v>
      </c>
      <c r="Q17" s="88">
        <f>(1-standardizing!P18)*weighting!$P$19</f>
        <v>0.00147748324570972</v>
      </c>
      <c r="R17" s="88">
        <f>(1-standardizing!Q18)*weighting!$Q$19</f>
        <v>0.00592757571903944</v>
      </c>
      <c r="S17" s="88">
        <f>(1-standardizing!R18)*weighting!$R$19</f>
        <v>0.0224285904879282</v>
      </c>
      <c r="T17" s="88">
        <f>(1-standardizing!S18)*weighting!$S$19</f>
        <v>0.0257433593480191</v>
      </c>
      <c r="U17" s="88">
        <f>(1-standardizing!T18)*weighting!$T$19</f>
        <v>0.0153709914892522</v>
      </c>
      <c r="V17" s="88">
        <f>(1-standardizing!U18)*weighting!$U$19</f>
        <v>0.0738537986199797</v>
      </c>
      <c r="W17" s="88">
        <f>(1-standardizing!V18)*weighting!$V$19</f>
        <v>0.038813828769242</v>
      </c>
      <c r="X17" s="88">
        <f>(1-standardizing!W18)*weighting!$W$19</f>
        <v>0.00800791418757735</v>
      </c>
      <c r="Y17" s="88">
        <f>(1-standardizing!X18)*weighting!$X$19</f>
        <v>0</v>
      </c>
      <c r="Z17" s="88">
        <f>(1-standardizing!Y18)*weighting!$Y$19</f>
        <v>0</v>
      </c>
      <c r="AA17" s="88">
        <f>(1-standardizing!Z18)*weighting!$Z$19</f>
        <v>0.0132187852292958</v>
      </c>
      <c r="AB17" s="88">
        <f>(1-standardizing!AA18)*weighting!$AA$19</f>
        <v>0</v>
      </c>
      <c r="AC17" s="88">
        <f>(1-standardizing!AB18)*weighting!$AB$19</f>
        <v>0</v>
      </c>
      <c r="AD17" s="96">
        <f t="shared" si="0"/>
        <v>0.446059932579395</v>
      </c>
    </row>
    <row r="18" spans="1:30">
      <c r="A18" s="89" t="s">
        <v>108</v>
      </c>
      <c r="B18" s="90" t="s">
        <v>31</v>
      </c>
      <c r="C18" s="62">
        <f t="shared" ref="C18:C27" si="1">C2/AD2*100</f>
        <v>2.17953703812615</v>
      </c>
      <c r="D18" s="62">
        <f t="shared" ref="D18:D27" si="2">D2/AD2*100</f>
        <v>0</v>
      </c>
      <c r="E18" s="62">
        <f t="shared" ref="E18:AC18" si="3">E2/$AD$2*100</f>
        <v>3.2897261199685</v>
      </c>
      <c r="F18" s="62">
        <f t="shared" si="3"/>
        <v>7.94539259702471</v>
      </c>
      <c r="G18" s="62">
        <f t="shared" si="3"/>
        <v>6.65348498926187</v>
      </c>
      <c r="H18" s="62">
        <f t="shared" si="3"/>
        <v>4.56597383835377</v>
      </c>
      <c r="I18" s="62">
        <f t="shared" si="3"/>
        <v>3.98892979402964</v>
      </c>
      <c r="J18" s="62">
        <f t="shared" si="3"/>
        <v>2.90122434225832</v>
      </c>
      <c r="K18" s="62">
        <f t="shared" si="3"/>
        <v>1.78961835256112</v>
      </c>
      <c r="L18" s="62">
        <f t="shared" si="3"/>
        <v>0.913070547188253</v>
      </c>
      <c r="M18" s="62">
        <f t="shared" si="3"/>
        <v>0</v>
      </c>
      <c r="N18" s="62">
        <f t="shared" si="3"/>
        <v>0.0563754707215683</v>
      </c>
      <c r="O18" s="62">
        <f t="shared" si="3"/>
        <v>4.54793426928549</v>
      </c>
      <c r="P18" s="62">
        <f t="shared" si="3"/>
        <v>6.51186273774554</v>
      </c>
      <c r="Q18" s="62">
        <f t="shared" si="3"/>
        <v>5.38843548625758</v>
      </c>
      <c r="R18" s="62">
        <f t="shared" si="3"/>
        <v>0</v>
      </c>
      <c r="S18" s="62">
        <f t="shared" si="3"/>
        <v>0</v>
      </c>
      <c r="T18" s="62">
        <f t="shared" si="3"/>
        <v>21.1634557879431</v>
      </c>
      <c r="U18" s="62">
        <f t="shared" si="3"/>
        <v>6.71560990267464</v>
      </c>
      <c r="V18" s="62">
        <f t="shared" si="3"/>
        <v>14.8957635524046</v>
      </c>
      <c r="W18" s="62">
        <f t="shared" si="3"/>
        <v>4.0562910669984</v>
      </c>
      <c r="X18" s="62">
        <f t="shared" si="3"/>
        <v>1.02342210806407</v>
      </c>
      <c r="Y18" s="62">
        <f t="shared" si="3"/>
        <v>0.145201106234602</v>
      </c>
      <c r="Z18" s="62">
        <f t="shared" si="3"/>
        <v>0.819941801625256</v>
      </c>
      <c r="AA18" s="62">
        <f t="shared" si="3"/>
        <v>0</v>
      </c>
      <c r="AB18" s="62">
        <f t="shared" si="3"/>
        <v>0.259068015238878</v>
      </c>
      <c r="AC18" s="62">
        <f t="shared" si="3"/>
        <v>0.189681076033887</v>
      </c>
      <c r="AD18" s="11">
        <f t="shared" si="0"/>
        <v>100</v>
      </c>
    </row>
    <row r="19" spans="1:30">
      <c r="A19" s="91"/>
      <c r="B19" s="90" t="s">
        <v>32</v>
      </c>
      <c r="C19" s="62">
        <f t="shared" ref="C19:AC19" si="4">C3/$AD$3*100</f>
        <v>18.6358373602622</v>
      </c>
      <c r="D19" s="62">
        <f t="shared" si="4"/>
        <v>5.14187878354341</v>
      </c>
      <c r="E19" s="62">
        <f t="shared" si="4"/>
        <v>3.91060471459101</v>
      </c>
      <c r="F19" s="62">
        <f t="shared" si="4"/>
        <v>4.45134313724613</v>
      </c>
      <c r="G19" s="62">
        <f t="shared" si="4"/>
        <v>3.99134540597842</v>
      </c>
      <c r="H19" s="62">
        <f t="shared" si="4"/>
        <v>3.5177123387824</v>
      </c>
      <c r="I19" s="62">
        <f t="shared" si="4"/>
        <v>3.29519968796423</v>
      </c>
      <c r="J19" s="62">
        <f t="shared" si="4"/>
        <v>0.283087234644028</v>
      </c>
      <c r="K19" s="62">
        <f t="shared" si="4"/>
        <v>0.877352804332542</v>
      </c>
      <c r="L19" s="62">
        <f t="shared" si="4"/>
        <v>1.90521631566472</v>
      </c>
      <c r="M19" s="62">
        <f t="shared" si="4"/>
        <v>0.18968601008033</v>
      </c>
      <c r="N19" s="62">
        <f t="shared" si="4"/>
        <v>0.0115432697767438</v>
      </c>
      <c r="O19" s="62">
        <f t="shared" si="4"/>
        <v>0.401389573414788</v>
      </c>
      <c r="P19" s="62">
        <f t="shared" si="4"/>
        <v>4.50146421849288</v>
      </c>
      <c r="Q19" s="62">
        <f t="shared" si="4"/>
        <v>1.19989279576676</v>
      </c>
      <c r="R19" s="62">
        <f t="shared" si="4"/>
        <v>0.206189738087623</v>
      </c>
      <c r="S19" s="62">
        <f t="shared" si="4"/>
        <v>3.26079510303825</v>
      </c>
      <c r="T19" s="62">
        <f t="shared" si="4"/>
        <v>12.5447590467319</v>
      </c>
      <c r="U19" s="62">
        <f t="shared" si="4"/>
        <v>2.07399698535354</v>
      </c>
      <c r="V19" s="62">
        <f t="shared" si="4"/>
        <v>11.2802061094223</v>
      </c>
      <c r="W19" s="62">
        <f t="shared" si="4"/>
        <v>8.60670375398826</v>
      </c>
      <c r="X19" s="62">
        <f t="shared" si="4"/>
        <v>0.598105063986086</v>
      </c>
      <c r="Y19" s="62">
        <f t="shared" si="4"/>
        <v>2.38455171042236</v>
      </c>
      <c r="Z19" s="62">
        <f t="shared" si="4"/>
        <v>1.75587102508072</v>
      </c>
      <c r="AA19" s="62">
        <f t="shared" si="4"/>
        <v>1.32967957134055</v>
      </c>
      <c r="AB19" s="62">
        <f t="shared" si="4"/>
        <v>1.0392426748412</v>
      </c>
      <c r="AC19" s="62">
        <f t="shared" si="4"/>
        <v>2.60634556716669</v>
      </c>
      <c r="AD19" s="11">
        <f t="shared" si="0"/>
        <v>100</v>
      </c>
    </row>
    <row r="20" spans="1:30">
      <c r="A20" s="91"/>
      <c r="B20" s="90" t="s">
        <v>33</v>
      </c>
      <c r="C20" s="62">
        <f t="shared" si="1"/>
        <v>19.5245424957595</v>
      </c>
      <c r="D20" s="62">
        <f t="shared" si="2"/>
        <v>7.79914361609197</v>
      </c>
      <c r="E20" s="62">
        <f t="shared" ref="E20:AC20" si="5">E4/$AD$4*100</f>
        <v>12.2791910064281</v>
      </c>
      <c r="F20" s="62">
        <f t="shared" si="5"/>
        <v>4.49031916138096</v>
      </c>
      <c r="G20" s="62">
        <f t="shared" si="5"/>
        <v>0</v>
      </c>
      <c r="H20" s="62">
        <f t="shared" si="5"/>
        <v>1.9034120740316</v>
      </c>
      <c r="I20" s="62">
        <f t="shared" si="5"/>
        <v>5.35102965905467</v>
      </c>
      <c r="J20" s="62">
        <f t="shared" si="5"/>
        <v>0.14742977900789</v>
      </c>
      <c r="K20" s="62">
        <f t="shared" si="5"/>
        <v>0.0104789133586168</v>
      </c>
      <c r="L20" s="62">
        <f t="shared" si="5"/>
        <v>0.304586366347757</v>
      </c>
      <c r="M20" s="62">
        <f t="shared" si="5"/>
        <v>0.0366163709229343</v>
      </c>
      <c r="N20" s="62">
        <f t="shared" si="5"/>
        <v>0.00175924040271982</v>
      </c>
      <c r="O20" s="62">
        <f t="shared" si="5"/>
        <v>0.0511371819664089</v>
      </c>
      <c r="P20" s="62">
        <f t="shared" si="5"/>
        <v>6.08989879312797</v>
      </c>
      <c r="Q20" s="62">
        <f t="shared" si="5"/>
        <v>0</v>
      </c>
      <c r="R20" s="62">
        <f t="shared" si="5"/>
        <v>0</v>
      </c>
      <c r="S20" s="62">
        <f t="shared" si="5"/>
        <v>5.08654341005834</v>
      </c>
      <c r="T20" s="62">
        <f t="shared" si="5"/>
        <v>10.0163827902628</v>
      </c>
      <c r="U20" s="62">
        <f t="shared" si="5"/>
        <v>0.109245652505175</v>
      </c>
      <c r="V20" s="62">
        <f t="shared" si="5"/>
        <v>14.4436837107308</v>
      </c>
      <c r="W20" s="62">
        <f t="shared" si="5"/>
        <v>10.0490064103415</v>
      </c>
      <c r="X20" s="62">
        <f t="shared" si="5"/>
        <v>0.185786607921774</v>
      </c>
      <c r="Y20" s="62">
        <f t="shared" si="5"/>
        <v>0.252274455045831</v>
      </c>
      <c r="Z20" s="62">
        <f t="shared" si="5"/>
        <v>0.521963460989244</v>
      </c>
      <c r="AA20" s="62">
        <f t="shared" si="5"/>
        <v>0.919333738724341</v>
      </c>
      <c r="AB20" s="62">
        <f t="shared" si="5"/>
        <v>0.0738541114149857</v>
      </c>
      <c r="AC20" s="62">
        <f t="shared" si="5"/>
        <v>0.352380994124174</v>
      </c>
      <c r="AD20" s="11">
        <f t="shared" si="0"/>
        <v>100</v>
      </c>
    </row>
    <row r="21" spans="1:30">
      <c r="A21" s="91"/>
      <c r="B21" s="90" t="s">
        <v>34</v>
      </c>
      <c r="C21" s="62">
        <f t="shared" si="1"/>
        <v>18.4969545032325</v>
      </c>
      <c r="D21" s="62">
        <f t="shared" si="2"/>
        <v>6.83530842504058</v>
      </c>
      <c r="E21" s="62">
        <f t="shared" ref="E21:AC21" si="6">E5/$AD$5*100</f>
        <v>11.0174511557922</v>
      </c>
      <c r="F21" s="62">
        <f t="shared" si="6"/>
        <v>2.35091364266684</v>
      </c>
      <c r="G21" s="62">
        <f t="shared" si="6"/>
        <v>1.75333082149623</v>
      </c>
      <c r="H21" s="62">
        <f t="shared" si="6"/>
        <v>4.32839240097323</v>
      </c>
      <c r="I21" s="62">
        <f t="shared" si="6"/>
        <v>3.78805858924116</v>
      </c>
      <c r="J21" s="62">
        <f t="shared" si="6"/>
        <v>0.557389990616475</v>
      </c>
      <c r="K21" s="62">
        <f t="shared" si="6"/>
        <v>0.0576169503464428</v>
      </c>
      <c r="L21" s="62">
        <f t="shared" si="6"/>
        <v>0.646807541887181</v>
      </c>
      <c r="M21" s="62">
        <f t="shared" si="6"/>
        <v>0.1782332186143</v>
      </c>
      <c r="N21" s="62">
        <f t="shared" si="6"/>
        <v>0.0312123861261778</v>
      </c>
      <c r="O21" s="62">
        <f t="shared" si="6"/>
        <v>0.140585591911273</v>
      </c>
      <c r="P21" s="62">
        <f t="shared" si="6"/>
        <v>7.30753377186042</v>
      </c>
      <c r="Q21" s="62">
        <f t="shared" si="6"/>
        <v>0.583905508995397</v>
      </c>
      <c r="R21" s="62">
        <f t="shared" si="6"/>
        <v>2.99100346699975</v>
      </c>
      <c r="S21" s="62">
        <f t="shared" si="6"/>
        <v>4.97322413734009</v>
      </c>
      <c r="T21" s="62">
        <f t="shared" si="6"/>
        <v>8.38442780567749</v>
      </c>
      <c r="U21" s="62">
        <f t="shared" si="6"/>
        <v>0.361278283997077</v>
      </c>
      <c r="V21" s="62">
        <f t="shared" si="6"/>
        <v>12.8748905408864</v>
      </c>
      <c r="W21" s="62">
        <f t="shared" si="6"/>
        <v>8.33066732241838</v>
      </c>
      <c r="X21" s="62">
        <f t="shared" si="6"/>
        <v>0.480563630664775</v>
      </c>
      <c r="Y21" s="62">
        <f t="shared" si="6"/>
        <v>0.473511162933999</v>
      </c>
      <c r="Z21" s="62">
        <f t="shared" si="6"/>
        <v>0.747382450187954</v>
      </c>
      <c r="AA21" s="62">
        <f t="shared" si="6"/>
        <v>1.40803155475564</v>
      </c>
      <c r="AB21" s="62">
        <f t="shared" si="6"/>
        <v>0.301261666010622</v>
      </c>
      <c r="AC21" s="62">
        <f t="shared" si="6"/>
        <v>0.600063479327456</v>
      </c>
      <c r="AD21" s="11">
        <f t="shared" si="0"/>
        <v>100</v>
      </c>
    </row>
    <row r="22" spans="1:30">
      <c r="A22" s="91"/>
      <c r="B22" s="90" t="s">
        <v>35</v>
      </c>
      <c r="C22" s="62">
        <f t="shared" si="1"/>
        <v>18.8283547317032</v>
      </c>
      <c r="D22" s="62">
        <f t="shared" si="2"/>
        <v>4.86160914810927</v>
      </c>
      <c r="E22" s="62">
        <f t="shared" ref="E22:AC22" si="7">E6/$AD$6*100</f>
        <v>6.73748853107744</v>
      </c>
      <c r="F22" s="62">
        <f t="shared" si="7"/>
        <v>2.81434021633751</v>
      </c>
      <c r="G22" s="62">
        <f t="shared" si="7"/>
        <v>3.88740576629586</v>
      </c>
      <c r="H22" s="62">
        <f t="shared" si="7"/>
        <v>4.16362776084556</v>
      </c>
      <c r="I22" s="62">
        <f t="shared" si="7"/>
        <v>2.39015632439239</v>
      </c>
      <c r="J22" s="62">
        <f t="shared" si="7"/>
        <v>1.76425938786759</v>
      </c>
      <c r="K22" s="62">
        <f t="shared" si="7"/>
        <v>0.322758641920855</v>
      </c>
      <c r="L22" s="62">
        <f t="shared" si="7"/>
        <v>0.239229653929977</v>
      </c>
      <c r="M22" s="62">
        <f t="shared" si="7"/>
        <v>0.689869723253055</v>
      </c>
      <c r="N22" s="62">
        <f t="shared" si="7"/>
        <v>0.0270719883208678</v>
      </c>
      <c r="O22" s="62">
        <f t="shared" si="7"/>
        <v>0.0487133438273632</v>
      </c>
      <c r="P22" s="62">
        <f t="shared" si="7"/>
        <v>7.96912463557574</v>
      </c>
      <c r="Q22" s="62">
        <f t="shared" si="7"/>
        <v>0.727443574795033</v>
      </c>
      <c r="R22" s="62">
        <f t="shared" si="7"/>
        <v>1.22615389449375</v>
      </c>
      <c r="S22" s="62">
        <f t="shared" si="7"/>
        <v>6.09618461117415</v>
      </c>
      <c r="T22" s="62">
        <f t="shared" si="7"/>
        <v>10.9230863360427</v>
      </c>
      <c r="U22" s="62">
        <f t="shared" si="7"/>
        <v>0.940322475111511</v>
      </c>
      <c r="V22" s="62">
        <f t="shared" si="7"/>
        <v>11.2888107953533</v>
      </c>
      <c r="W22" s="62">
        <f t="shared" si="7"/>
        <v>7.3199741125106</v>
      </c>
      <c r="X22" s="62">
        <f t="shared" si="7"/>
        <v>1.73292761790943</v>
      </c>
      <c r="Y22" s="62">
        <f t="shared" si="7"/>
        <v>0.739956439729229</v>
      </c>
      <c r="Z22" s="62">
        <f t="shared" si="7"/>
        <v>0.559375930254445</v>
      </c>
      <c r="AA22" s="62">
        <f t="shared" si="7"/>
        <v>3.10247708438225</v>
      </c>
      <c r="AB22" s="62">
        <f t="shared" si="7"/>
        <v>0.378971520359111</v>
      </c>
      <c r="AC22" s="62">
        <f t="shared" si="7"/>
        <v>0.220305754427841</v>
      </c>
      <c r="AD22" s="11">
        <f t="shared" si="0"/>
        <v>100</v>
      </c>
    </row>
    <row r="23" spans="1:30">
      <c r="A23" s="91"/>
      <c r="B23" s="90" t="s">
        <v>36</v>
      </c>
      <c r="C23" s="62">
        <f t="shared" si="1"/>
        <v>18.1805237873961</v>
      </c>
      <c r="D23" s="62">
        <f t="shared" si="2"/>
        <v>7.13170266836058</v>
      </c>
      <c r="E23" s="62">
        <f t="shared" ref="E23:AC23" si="8">E7/$AD$7*100</f>
        <v>10.6413837145885</v>
      </c>
      <c r="F23" s="62">
        <f t="shared" si="8"/>
        <v>1.7262694050945</v>
      </c>
      <c r="G23" s="62">
        <f t="shared" si="8"/>
        <v>1.76192379216196</v>
      </c>
      <c r="H23" s="62">
        <f t="shared" si="8"/>
        <v>2.06082630944394</v>
      </c>
      <c r="I23" s="62">
        <f t="shared" si="8"/>
        <v>5.00713740973114</v>
      </c>
      <c r="J23" s="62">
        <f t="shared" si="8"/>
        <v>0.319456704708624</v>
      </c>
      <c r="K23" s="62">
        <f t="shared" si="8"/>
        <v>0</v>
      </c>
      <c r="L23" s="62">
        <f t="shared" si="8"/>
        <v>0.462288490344005</v>
      </c>
      <c r="M23" s="62">
        <f t="shared" si="8"/>
        <v>0.17658105505042</v>
      </c>
      <c r="N23" s="62">
        <f t="shared" si="8"/>
        <v>0.0439946419503542</v>
      </c>
      <c r="O23" s="62">
        <f t="shared" si="8"/>
        <v>1.0744519134695</v>
      </c>
      <c r="P23" s="62">
        <f t="shared" si="8"/>
        <v>8.2326851790925</v>
      </c>
      <c r="Q23" s="62">
        <f t="shared" si="8"/>
        <v>0.685757556617134</v>
      </c>
      <c r="R23" s="62">
        <f t="shared" si="8"/>
        <v>0.856699125800691</v>
      </c>
      <c r="S23" s="62">
        <f t="shared" si="8"/>
        <v>5.68621656835319</v>
      </c>
      <c r="T23" s="62">
        <f t="shared" si="8"/>
        <v>9.06852879597084</v>
      </c>
      <c r="U23" s="62">
        <f t="shared" si="8"/>
        <v>0</v>
      </c>
      <c r="V23" s="62">
        <f t="shared" si="8"/>
        <v>13.0750644249494</v>
      </c>
      <c r="W23" s="62">
        <f t="shared" si="8"/>
        <v>9.05522677903108</v>
      </c>
      <c r="X23" s="62">
        <f t="shared" si="8"/>
        <v>0.343476598092563</v>
      </c>
      <c r="Y23" s="62">
        <f t="shared" si="8"/>
        <v>1.43767323477901</v>
      </c>
      <c r="Z23" s="62">
        <f t="shared" si="8"/>
        <v>1.14736924647057</v>
      </c>
      <c r="AA23" s="62">
        <f t="shared" si="8"/>
        <v>1.1251705183103</v>
      </c>
      <c r="AB23" s="62">
        <f t="shared" si="8"/>
        <v>0.321433338006598</v>
      </c>
      <c r="AC23" s="62">
        <f t="shared" si="8"/>
        <v>0.378158742226464</v>
      </c>
      <c r="AD23" s="11">
        <f t="shared" si="0"/>
        <v>100</v>
      </c>
    </row>
    <row r="24" spans="1:30">
      <c r="A24" s="91"/>
      <c r="B24" s="90" t="s">
        <v>37</v>
      </c>
      <c r="C24" s="62">
        <f t="shared" si="1"/>
        <v>16.5158706900818</v>
      </c>
      <c r="D24" s="62">
        <f t="shared" si="2"/>
        <v>5.6379420024107</v>
      </c>
      <c r="E24" s="62">
        <f t="shared" ref="E24:AC24" si="9">E8/$AD$8*100</f>
        <v>2.40273736814221</v>
      </c>
      <c r="F24" s="62">
        <f t="shared" si="9"/>
        <v>0.462312790966486</v>
      </c>
      <c r="G24" s="62">
        <f t="shared" si="9"/>
        <v>4.07650736659866</v>
      </c>
      <c r="H24" s="62">
        <f t="shared" si="9"/>
        <v>4.6098590821535</v>
      </c>
      <c r="I24" s="62">
        <f t="shared" si="9"/>
        <v>2.1724836396699</v>
      </c>
      <c r="J24" s="62">
        <f t="shared" si="9"/>
        <v>2.99470939348609</v>
      </c>
      <c r="K24" s="62">
        <f t="shared" si="9"/>
        <v>0.309457623070261</v>
      </c>
      <c r="L24" s="62">
        <f t="shared" si="9"/>
        <v>3.69897497811596</v>
      </c>
      <c r="M24" s="62">
        <f t="shared" si="9"/>
        <v>0.578432176619066</v>
      </c>
      <c r="N24" s="62">
        <f t="shared" si="9"/>
        <v>0.401967951560034</v>
      </c>
      <c r="O24" s="62">
        <f t="shared" si="9"/>
        <v>1.07868264582349</v>
      </c>
      <c r="P24" s="62">
        <f t="shared" si="9"/>
        <v>5.21327568464474</v>
      </c>
      <c r="Q24" s="62">
        <f t="shared" si="9"/>
        <v>0.666897004037904</v>
      </c>
      <c r="R24" s="62">
        <f t="shared" si="9"/>
        <v>4.47996556641185</v>
      </c>
      <c r="S24" s="62">
        <f t="shared" si="9"/>
        <v>2.0823034027467</v>
      </c>
      <c r="T24" s="62">
        <f t="shared" si="9"/>
        <v>12.4671740451002</v>
      </c>
      <c r="U24" s="62">
        <f t="shared" si="9"/>
        <v>1.4808635767232</v>
      </c>
      <c r="V24" s="62">
        <f t="shared" si="9"/>
        <v>6.05830269317401</v>
      </c>
      <c r="W24" s="62">
        <f t="shared" si="9"/>
        <v>7.96132082196887</v>
      </c>
      <c r="X24" s="62">
        <f t="shared" si="9"/>
        <v>0.755774287573372</v>
      </c>
      <c r="Y24" s="62">
        <f t="shared" si="9"/>
        <v>2.76423330085485</v>
      </c>
      <c r="Z24" s="62">
        <f t="shared" si="9"/>
        <v>1.27305963479496</v>
      </c>
      <c r="AA24" s="62">
        <f t="shared" si="9"/>
        <v>3.47791645406265</v>
      </c>
      <c r="AB24" s="62">
        <f t="shared" si="9"/>
        <v>2.68135070188516</v>
      </c>
      <c r="AC24" s="62">
        <f t="shared" si="9"/>
        <v>3.6976251173234</v>
      </c>
      <c r="AD24" s="11">
        <f t="shared" si="0"/>
        <v>100</v>
      </c>
    </row>
    <row r="25" spans="1:30">
      <c r="A25" s="91"/>
      <c r="B25" s="90" t="s">
        <v>38</v>
      </c>
      <c r="C25" s="62">
        <f t="shared" si="1"/>
        <v>19.7876889229657</v>
      </c>
      <c r="D25" s="62">
        <f t="shared" si="2"/>
        <v>8.68018360873344</v>
      </c>
      <c r="E25" s="62">
        <f t="shared" ref="E25:AC25" si="10">E9/$AD$9*100</f>
        <v>11.9981973635954</v>
      </c>
      <c r="F25" s="62">
        <f t="shared" si="10"/>
        <v>0.644309091207806</v>
      </c>
      <c r="G25" s="62">
        <f t="shared" si="10"/>
        <v>2.620904030525</v>
      </c>
      <c r="H25" s="62">
        <f t="shared" si="10"/>
        <v>0</v>
      </c>
      <c r="I25" s="62">
        <f t="shared" si="10"/>
        <v>1.44624796662271</v>
      </c>
      <c r="J25" s="62">
        <f t="shared" si="10"/>
        <v>1.1315844691946</v>
      </c>
      <c r="K25" s="62">
        <f t="shared" si="10"/>
        <v>0.138056361404852</v>
      </c>
      <c r="L25" s="62">
        <f t="shared" si="10"/>
        <v>0.247162258090671</v>
      </c>
      <c r="M25" s="62">
        <f t="shared" si="10"/>
        <v>1.34913509743062</v>
      </c>
      <c r="N25" s="62">
        <f t="shared" si="10"/>
        <v>0.00732320757378579</v>
      </c>
      <c r="O25" s="62">
        <f t="shared" si="10"/>
        <v>0.518243200428818</v>
      </c>
      <c r="P25" s="62">
        <f t="shared" si="10"/>
        <v>8.02601618570649</v>
      </c>
      <c r="Q25" s="62">
        <f t="shared" si="10"/>
        <v>0.826479452890305</v>
      </c>
      <c r="R25" s="62">
        <f t="shared" si="10"/>
        <v>1.12742584764376</v>
      </c>
      <c r="S25" s="62">
        <f t="shared" si="10"/>
        <v>4.63250338624713</v>
      </c>
      <c r="T25" s="62">
        <f t="shared" si="10"/>
        <v>6.61866440217862</v>
      </c>
      <c r="U25" s="62">
        <f t="shared" si="10"/>
        <v>0.0423599070183331</v>
      </c>
      <c r="V25" s="62">
        <f t="shared" si="10"/>
        <v>14.0706290213375</v>
      </c>
      <c r="W25" s="62">
        <f t="shared" si="10"/>
        <v>8.23406854165952</v>
      </c>
      <c r="X25" s="62">
        <f t="shared" si="10"/>
        <v>0.117641573269564</v>
      </c>
      <c r="Y25" s="62">
        <f t="shared" si="10"/>
        <v>1.83638166897348</v>
      </c>
      <c r="Z25" s="62">
        <f t="shared" si="10"/>
        <v>0.611629845003392</v>
      </c>
      <c r="AA25" s="62">
        <f t="shared" si="10"/>
        <v>4.79390011002714</v>
      </c>
      <c r="AB25" s="62">
        <f t="shared" si="10"/>
        <v>0.28478472494054</v>
      </c>
      <c r="AC25" s="62">
        <f t="shared" si="10"/>
        <v>0.20847975533088</v>
      </c>
      <c r="AD25" s="11">
        <f t="shared" si="0"/>
        <v>100</v>
      </c>
    </row>
    <row r="26" spans="1:30">
      <c r="A26" s="91"/>
      <c r="B26" s="90" t="s">
        <v>39</v>
      </c>
      <c r="C26" s="62">
        <f t="shared" si="1"/>
        <v>19.7911455996145</v>
      </c>
      <c r="D26" s="62">
        <f t="shared" si="2"/>
        <v>7.55446301902475</v>
      </c>
      <c r="E26" s="62">
        <f t="shared" ref="E26:AC26" si="11">E10/$AD$10*100</f>
        <v>11.2947473731529</v>
      </c>
      <c r="F26" s="62">
        <f t="shared" si="11"/>
        <v>3.94585532430417</v>
      </c>
      <c r="G26" s="62">
        <f t="shared" si="11"/>
        <v>0.686507918777795</v>
      </c>
      <c r="H26" s="62">
        <f t="shared" si="11"/>
        <v>4.24180133024</v>
      </c>
      <c r="I26" s="62">
        <f t="shared" si="11"/>
        <v>4.07681678187685</v>
      </c>
      <c r="J26" s="62">
        <f t="shared" si="11"/>
        <v>1.27696300947127</v>
      </c>
      <c r="K26" s="62">
        <f t="shared" si="11"/>
        <v>0.165381781344441</v>
      </c>
      <c r="L26" s="62">
        <f t="shared" si="11"/>
        <v>0.483214277782078</v>
      </c>
      <c r="M26" s="62">
        <f t="shared" si="11"/>
        <v>0.613347238911281</v>
      </c>
      <c r="N26" s="62">
        <f t="shared" si="11"/>
        <v>0.00608761313314488</v>
      </c>
      <c r="O26" s="62">
        <f t="shared" si="11"/>
        <v>0.2017661077326</v>
      </c>
      <c r="P26" s="62">
        <f t="shared" si="11"/>
        <v>6.70742758347989</v>
      </c>
      <c r="Q26" s="62">
        <f t="shared" si="11"/>
        <v>1.08589657260562</v>
      </c>
      <c r="R26" s="62">
        <f t="shared" si="11"/>
        <v>1.63241183305309</v>
      </c>
      <c r="S26" s="62">
        <f t="shared" si="11"/>
        <v>0.738691709375057</v>
      </c>
      <c r="T26" s="62">
        <f t="shared" si="11"/>
        <v>8.43128097223122</v>
      </c>
      <c r="U26" s="62">
        <f t="shared" si="11"/>
        <v>0.0368762689686868</v>
      </c>
      <c r="V26" s="62">
        <f t="shared" si="11"/>
        <v>13.9226965864024</v>
      </c>
      <c r="W26" s="62">
        <f t="shared" si="11"/>
        <v>8.34754450281894</v>
      </c>
      <c r="X26" s="62">
        <f t="shared" si="11"/>
        <v>0.22288307394022</v>
      </c>
      <c r="Y26" s="62">
        <f t="shared" si="11"/>
        <v>0.621997742550857</v>
      </c>
      <c r="Z26" s="62">
        <f t="shared" si="11"/>
        <v>0.72402584781693</v>
      </c>
      <c r="AA26" s="62">
        <f t="shared" si="11"/>
        <v>2.64854972513826</v>
      </c>
      <c r="AB26" s="62">
        <f t="shared" si="11"/>
        <v>0.114334145637504</v>
      </c>
      <c r="AC26" s="62">
        <f t="shared" si="11"/>
        <v>0.427286060615479</v>
      </c>
      <c r="AD26" s="11">
        <f t="shared" si="0"/>
        <v>100</v>
      </c>
    </row>
    <row r="27" spans="1:30">
      <c r="A27" s="91"/>
      <c r="B27" s="90" t="s">
        <v>40</v>
      </c>
      <c r="C27" s="62">
        <f t="shared" si="1"/>
        <v>7.70835120574312</v>
      </c>
      <c r="D27" s="62">
        <f t="shared" si="2"/>
        <v>6.74371230238304</v>
      </c>
      <c r="E27" s="62">
        <f t="shared" ref="E27:AC27" si="12">E11/$AD$11*100</f>
        <v>8.02455492740322</v>
      </c>
      <c r="F27" s="62">
        <f t="shared" si="12"/>
        <v>6.78021656590213</v>
      </c>
      <c r="G27" s="62">
        <f t="shared" si="12"/>
        <v>3.97720140714664</v>
      </c>
      <c r="H27" s="62">
        <f t="shared" si="12"/>
        <v>0.473549354592852</v>
      </c>
      <c r="I27" s="62">
        <f t="shared" si="12"/>
        <v>1.29275783110961</v>
      </c>
      <c r="J27" s="62">
        <f t="shared" si="12"/>
        <v>0</v>
      </c>
      <c r="K27" s="62">
        <f t="shared" si="12"/>
        <v>2.5041860961984</v>
      </c>
      <c r="L27" s="62">
        <f t="shared" si="12"/>
        <v>3.9615050490742</v>
      </c>
      <c r="M27" s="62">
        <f t="shared" si="12"/>
        <v>0.452702577781544</v>
      </c>
      <c r="N27" s="62">
        <f t="shared" si="12"/>
        <v>0.099429173200857</v>
      </c>
      <c r="O27" s="62">
        <f t="shared" si="12"/>
        <v>0.624554433157516</v>
      </c>
      <c r="P27" s="62">
        <f t="shared" si="12"/>
        <v>4.11357277848501</v>
      </c>
      <c r="Q27" s="62">
        <f t="shared" si="12"/>
        <v>1.33858962510668</v>
      </c>
      <c r="R27" s="62">
        <f t="shared" si="12"/>
        <v>3.36868617671327</v>
      </c>
      <c r="S27" s="62">
        <f t="shared" si="12"/>
        <v>4.62066168472515</v>
      </c>
      <c r="T27" s="62">
        <f t="shared" si="12"/>
        <v>13.3717372998826</v>
      </c>
      <c r="U27" s="62">
        <f t="shared" si="12"/>
        <v>2.09572597873347</v>
      </c>
      <c r="V27" s="62">
        <f t="shared" si="12"/>
        <v>6.58199063867268</v>
      </c>
      <c r="W27" s="62">
        <f t="shared" si="12"/>
        <v>0</v>
      </c>
      <c r="X27" s="62">
        <f t="shared" si="12"/>
        <v>2.17696979901625</v>
      </c>
      <c r="Y27" s="62">
        <f t="shared" si="12"/>
        <v>5.09033340134839</v>
      </c>
      <c r="Z27" s="62">
        <f t="shared" si="12"/>
        <v>3.24721640267014</v>
      </c>
      <c r="AA27" s="62">
        <f t="shared" si="12"/>
        <v>4.31257567777096</v>
      </c>
      <c r="AB27" s="62">
        <f t="shared" si="12"/>
        <v>4.02234994633159</v>
      </c>
      <c r="AC27" s="62">
        <f t="shared" si="12"/>
        <v>3.0168696668507</v>
      </c>
      <c r="AD27" s="11">
        <f t="shared" si="0"/>
        <v>100</v>
      </c>
    </row>
    <row r="28" spans="1:30">
      <c r="A28" s="91"/>
      <c r="B28" s="90" t="s">
        <v>41</v>
      </c>
      <c r="C28" s="62">
        <f t="shared" ref="C28:AC28" si="13">C12/$AD$12*100</f>
        <v>16.9904565264383</v>
      </c>
      <c r="D28" s="62">
        <f t="shared" si="13"/>
        <v>7.6245537650626</v>
      </c>
      <c r="E28" s="62">
        <f t="shared" si="13"/>
        <v>5.76142527112429</v>
      </c>
      <c r="F28" s="62">
        <f t="shared" si="13"/>
        <v>6.13166509152732</v>
      </c>
      <c r="G28" s="62">
        <f t="shared" si="13"/>
        <v>3.17540225138202</v>
      </c>
      <c r="H28" s="62">
        <f t="shared" si="13"/>
        <v>1.41836813636263</v>
      </c>
      <c r="I28" s="62">
        <f t="shared" si="13"/>
        <v>0.715954751752552</v>
      </c>
      <c r="J28" s="62">
        <f t="shared" si="13"/>
        <v>1.31730112966632</v>
      </c>
      <c r="K28" s="62">
        <f t="shared" si="13"/>
        <v>0.264072179990253</v>
      </c>
      <c r="L28" s="62">
        <f t="shared" si="13"/>
        <v>0.4799654650514</v>
      </c>
      <c r="M28" s="62">
        <f t="shared" si="13"/>
        <v>1.23331058685918</v>
      </c>
      <c r="N28" s="62">
        <f t="shared" si="13"/>
        <v>0.056637722032762</v>
      </c>
      <c r="O28" s="62">
        <f t="shared" si="13"/>
        <v>0.561196905131201</v>
      </c>
      <c r="P28" s="62">
        <f t="shared" si="13"/>
        <v>8.72453862856315</v>
      </c>
      <c r="Q28" s="62">
        <f t="shared" si="13"/>
        <v>3.95199162278957</v>
      </c>
      <c r="R28" s="62">
        <f t="shared" si="13"/>
        <v>3.38570180608888</v>
      </c>
      <c r="S28" s="62">
        <f t="shared" si="13"/>
        <v>3.10712212912337</v>
      </c>
      <c r="T28" s="62">
        <f t="shared" si="13"/>
        <v>10.4884557165761</v>
      </c>
      <c r="U28" s="62">
        <f t="shared" si="13"/>
        <v>2.60507376151651</v>
      </c>
      <c r="V28" s="62">
        <f t="shared" si="13"/>
        <v>9.59481789367115</v>
      </c>
      <c r="W28" s="62">
        <f t="shared" si="13"/>
        <v>6.46507685004982</v>
      </c>
      <c r="X28" s="62">
        <f t="shared" si="13"/>
        <v>0.171962179720438</v>
      </c>
      <c r="Y28" s="62">
        <f t="shared" si="13"/>
        <v>1.74892325819766</v>
      </c>
      <c r="Z28" s="62">
        <f t="shared" si="13"/>
        <v>0.914921686519179</v>
      </c>
      <c r="AA28" s="62">
        <f t="shared" si="13"/>
        <v>1.68265823727583</v>
      </c>
      <c r="AB28" s="62">
        <f t="shared" si="13"/>
        <v>1.16904872654808</v>
      </c>
      <c r="AC28" s="62">
        <f t="shared" si="13"/>
        <v>0.259397720979481</v>
      </c>
      <c r="AD28" s="11">
        <f t="shared" si="0"/>
        <v>100</v>
      </c>
    </row>
    <row r="29" spans="1:30">
      <c r="A29" s="91"/>
      <c r="B29" s="90" t="s">
        <v>42</v>
      </c>
      <c r="C29" s="62">
        <f t="shared" ref="C29:AC29" si="14">C13/$AD$13*100</f>
        <v>19.6886691006204</v>
      </c>
      <c r="D29" s="62">
        <f t="shared" si="14"/>
        <v>6.46880955259966</v>
      </c>
      <c r="E29" s="62">
        <f t="shared" si="14"/>
        <v>10.7332424997563</v>
      </c>
      <c r="F29" s="62">
        <f t="shared" si="14"/>
        <v>1.77460621612986</v>
      </c>
      <c r="G29" s="62">
        <f t="shared" si="14"/>
        <v>5.02434759836209</v>
      </c>
      <c r="H29" s="62">
        <f t="shared" si="14"/>
        <v>2.87331122035316</v>
      </c>
      <c r="I29" s="62">
        <f t="shared" si="14"/>
        <v>0</v>
      </c>
      <c r="J29" s="62">
        <f t="shared" si="14"/>
        <v>1.37638855653239</v>
      </c>
      <c r="K29" s="62">
        <f t="shared" si="14"/>
        <v>0.099656733489066</v>
      </c>
      <c r="L29" s="62">
        <f t="shared" si="14"/>
        <v>0.130697950943982</v>
      </c>
      <c r="M29" s="62">
        <f t="shared" si="14"/>
        <v>0.687004698785563</v>
      </c>
      <c r="N29" s="62">
        <f t="shared" si="14"/>
        <v>0.0261706606471164</v>
      </c>
      <c r="O29" s="62">
        <f t="shared" si="14"/>
        <v>0.208425285286392</v>
      </c>
      <c r="P29" s="62">
        <f t="shared" si="14"/>
        <v>9.23840330658095</v>
      </c>
      <c r="Q29" s="62">
        <f t="shared" si="14"/>
        <v>1.36293399841753</v>
      </c>
      <c r="R29" s="62">
        <f t="shared" si="14"/>
        <v>3.26015810059857</v>
      </c>
      <c r="S29" s="62">
        <f t="shared" si="14"/>
        <v>2.63606627397542</v>
      </c>
      <c r="T29" s="62">
        <f t="shared" si="14"/>
        <v>1.75256265997106</v>
      </c>
      <c r="U29" s="62">
        <f t="shared" si="14"/>
        <v>0.283263533316982</v>
      </c>
      <c r="V29" s="62">
        <f t="shared" si="14"/>
        <v>13.37750493782</v>
      </c>
      <c r="W29" s="62">
        <f t="shared" si="14"/>
        <v>8.28508822947899</v>
      </c>
      <c r="X29" s="62">
        <f t="shared" si="14"/>
        <v>1.31423701341644</v>
      </c>
      <c r="Y29" s="62">
        <f t="shared" si="14"/>
        <v>3.09091828176497</v>
      </c>
      <c r="Z29" s="62">
        <f t="shared" si="14"/>
        <v>1.04709068244675</v>
      </c>
      <c r="AA29" s="62">
        <f t="shared" si="14"/>
        <v>4.03733545660051</v>
      </c>
      <c r="AB29" s="62">
        <f t="shared" si="14"/>
        <v>1.07646966376488</v>
      </c>
      <c r="AC29" s="62">
        <f t="shared" si="14"/>
        <v>0.146637788341087</v>
      </c>
      <c r="AD29" s="11">
        <f t="shared" si="0"/>
        <v>100</v>
      </c>
    </row>
    <row r="30" spans="1:30">
      <c r="A30" s="91"/>
      <c r="B30" s="90" t="s">
        <v>43</v>
      </c>
      <c r="C30" s="62">
        <f t="shared" ref="C30:AC30" si="15">C14/$AD$14*100</f>
        <v>0</v>
      </c>
      <c r="D30" s="62">
        <f t="shared" si="15"/>
        <v>4.13010663216041</v>
      </c>
      <c r="E30" s="62">
        <f t="shared" si="15"/>
        <v>0</v>
      </c>
      <c r="F30" s="62">
        <f t="shared" si="15"/>
        <v>3.4049715073128</v>
      </c>
      <c r="G30" s="62">
        <f t="shared" si="15"/>
        <v>5.74685813299271</v>
      </c>
      <c r="H30" s="62">
        <f t="shared" si="15"/>
        <v>5.84266439268696</v>
      </c>
      <c r="I30" s="62">
        <f t="shared" si="15"/>
        <v>2.52729437618883</v>
      </c>
      <c r="J30" s="62">
        <f t="shared" si="15"/>
        <v>2.42544779817056</v>
      </c>
      <c r="K30" s="62">
        <f t="shared" si="15"/>
        <v>0.243173455401674</v>
      </c>
      <c r="L30" s="62">
        <f t="shared" si="15"/>
        <v>2.97861341453237</v>
      </c>
      <c r="M30" s="62">
        <f t="shared" si="15"/>
        <v>0.452985564712233</v>
      </c>
      <c r="N30" s="62">
        <f t="shared" si="15"/>
        <v>2.96574543144507</v>
      </c>
      <c r="O30" s="62">
        <f t="shared" si="15"/>
        <v>1.10192497041609</v>
      </c>
      <c r="P30" s="62">
        <f t="shared" si="15"/>
        <v>9.33999163440875</v>
      </c>
      <c r="Q30" s="62">
        <f t="shared" si="15"/>
        <v>2.51007103299473</v>
      </c>
      <c r="R30" s="62">
        <f t="shared" si="15"/>
        <v>3.70325783411569</v>
      </c>
      <c r="S30" s="62">
        <f t="shared" si="15"/>
        <v>4.14310624560636</v>
      </c>
      <c r="T30" s="62">
        <f t="shared" si="15"/>
        <v>15.4476605090176</v>
      </c>
      <c r="U30" s="62">
        <f t="shared" si="15"/>
        <v>2.43499118602289</v>
      </c>
      <c r="V30" s="62">
        <f t="shared" si="15"/>
        <v>0</v>
      </c>
      <c r="W30" s="62">
        <f t="shared" si="15"/>
        <v>7.83404719581521</v>
      </c>
      <c r="X30" s="62">
        <f t="shared" si="15"/>
        <v>0.372966274964797</v>
      </c>
      <c r="Y30" s="62">
        <f t="shared" si="15"/>
        <v>6.13510145740181</v>
      </c>
      <c r="Z30" s="62">
        <f t="shared" si="15"/>
        <v>2.64964737518766</v>
      </c>
      <c r="AA30" s="62">
        <f t="shared" si="15"/>
        <v>6.29941793698279</v>
      </c>
      <c r="AB30" s="62">
        <f t="shared" si="15"/>
        <v>2.89760122500395</v>
      </c>
      <c r="AC30" s="62">
        <f t="shared" si="15"/>
        <v>4.41235441645809</v>
      </c>
      <c r="AD30" s="11">
        <f t="shared" si="0"/>
        <v>100</v>
      </c>
    </row>
    <row r="31" spans="1:30">
      <c r="A31" s="91"/>
      <c r="B31" s="90" t="s">
        <v>44</v>
      </c>
      <c r="C31" s="62">
        <f t="shared" ref="C31:AC31" si="16">C15/$AD$15*100</f>
        <v>21.0091956697225</v>
      </c>
      <c r="D31" s="62">
        <f t="shared" si="16"/>
        <v>8.99840297408466</v>
      </c>
      <c r="E31" s="62">
        <f t="shared" si="16"/>
        <v>10.9615814781393</v>
      </c>
      <c r="F31" s="62">
        <f t="shared" si="16"/>
        <v>0.54749650409156</v>
      </c>
      <c r="G31" s="62">
        <f t="shared" si="16"/>
        <v>1.03873646600108</v>
      </c>
      <c r="H31" s="62">
        <f t="shared" si="16"/>
        <v>3.63566777656966</v>
      </c>
      <c r="I31" s="62">
        <f t="shared" si="16"/>
        <v>2.8001934986443</v>
      </c>
      <c r="J31" s="62">
        <f t="shared" si="16"/>
        <v>0.627664513540927</v>
      </c>
      <c r="K31" s="62">
        <f t="shared" si="16"/>
        <v>0.287414363301683</v>
      </c>
      <c r="L31" s="62">
        <f t="shared" si="16"/>
        <v>0.217445210011686</v>
      </c>
      <c r="M31" s="62">
        <f t="shared" si="16"/>
        <v>0.650105641962956</v>
      </c>
      <c r="N31" s="62">
        <f t="shared" si="16"/>
        <v>0.0753395937076333</v>
      </c>
      <c r="O31" s="62">
        <f t="shared" si="16"/>
        <v>0</v>
      </c>
      <c r="P31" s="62">
        <f t="shared" si="16"/>
        <v>0</v>
      </c>
      <c r="Q31" s="62">
        <f t="shared" si="16"/>
        <v>2.14203829345233</v>
      </c>
      <c r="R31" s="62">
        <f t="shared" si="16"/>
        <v>0</v>
      </c>
      <c r="S31" s="62">
        <f t="shared" si="16"/>
        <v>5.95127629298658</v>
      </c>
      <c r="T31" s="62">
        <f t="shared" si="16"/>
        <v>2.62858843517068</v>
      </c>
      <c r="U31" s="62">
        <f t="shared" si="16"/>
        <v>2.07517805182223</v>
      </c>
      <c r="V31" s="62">
        <f t="shared" si="16"/>
        <v>14.8971204392081</v>
      </c>
      <c r="W31" s="62">
        <f t="shared" si="16"/>
        <v>9.7676518331277</v>
      </c>
      <c r="X31" s="62">
        <f t="shared" si="16"/>
        <v>3.2893135228236</v>
      </c>
      <c r="Y31" s="62">
        <f t="shared" si="16"/>
        <v>1.96809087027108</v>
      </c>
      <c r="Z31" s="62">
        <f t="shared" si="16"/>
        <v>1.79584501479842</v>
      </c>
      <c r="AA31" s="62">
        <f t="shared" si="16"/>
        <v>1.6004268125631</v>
      </c>
      <c r="AB31" s="62">
        <f t="shared" si="16"/>
        <v>2.58187665256565</v>
      </c>
      <c r="AC31" s="62">
        <f t="shared" si="16"/>
        <v>0.453350091432564</v>
      </c>
      <c r="AD31" s="11">
        <f t="shared" si="0"/>
        <v>100</v>
      </c>
    </row>
    <row r="32" spans="1:30">
      <c r="A32" s="91"/>
      <c r="B32" s="90" t="s">
        <v>45</v>
      </c>
      <c r="C32" s="62">
        <f t="shared" ref="C32:AC32" si="17">C16/$AD$16*100</f>
        <v>19.7188444077577</v>
      </c>
      <c r="D32" s="62">
        <f t="shared" si="17"/>
        <v>7.35329450570627</v>
      </c>
      <c r="E32" s="62">
        <f t="shared" si="17"/>
        <v>12.2891461547398</v>
      </c>
      <c r="F32" s="62">
        <f t="shared" si="17"/>
        <v>1.68573878062175</v>
      </c>
      <c r="G32" s="62">
        <f t="shared" si="17"/>
        <v>3.13095349488341</v>
      </c>
      <c r="H32" s="62">
        <f t="shared" si="17"/>
        <v>5.92854663322557</v>
      </c>
      <c r="I32" s="62">
        <f t="shared" si="17"/>
        <v>4.20893243158116</v>
      </c>
      <c r="J32" s="62">
        <f t="shared" si="17"/>
        <v>0.838604500380085</v>
      </c>
      <c r="K32" s="62">
        <f t="shared" si="17"/>
        <v>0.246972420555384</v>
      </c>
      <c r="L32" s="62">
        <f t="shared" si="17"/>
        <v>0.327310101407194</v>
      </c>
      <c r="M32" s="62">
        <f t="shared" si="17"/>
        <v>2.47419844176641</v>
      </c>
      <c r="N32" s="62">
        <f t="shared" si="17"/>
        <v>0.0907509493453351</v>
      </c>
      <c r="O32" s="62">
        <f t="shared" si="17"/>
        <v>1.20522741036334</v>
      </c>
      <c r="P32" s="62">
        <f t="shared" si="17"/>
        <v>7.25548453715674</v>
      </c>
      <c r="Q32" s="62">
        <f t="shared" si="17"/>
        <v>1.60490287093001</v>
      </c>
      <c r="R32" s="62">
        <f t="shared" si="17"/>
        <v>0.0984952583682638</v>
      </c>
      <c r="S32" s="62">
        <f t="shared" si="17"/>
        <v>3.24034299449491</v>
      </c>
      <c r="T32" s="62">
        <f t="shared" si="17"/>
        <v>0</v>
      </c>
      <c r="U32" s="62">
        <f t="shared" si="17"/>
        <v>0.0611922958246321</v>
      </c>
      <c r="V32" s="62">
        <f t="shared" si="17"/>
        <v>13.3876301949469</v>
      </c>
      <c r="W32" s="62">
        <f t="shared" si="17"/>
        <v>9.707376843759</v>
      </c>
      <c r="X32" s="62">
        <f t="shared" si="17"/>
        <v>0</v>
      </c>
      <c r="Y32" s="62">
        <f t="shared" si="17"/>
        <v>1.19011513542299</v>
      </c>
      <c r="Z32" s="62">
        <f t="shared" si="17"/>
        <v>1.03098337775376</v>
      </c>
      <c r="AA32" s="62">
        <f t="shared" si="17"/>
        <v>2.01071144750134</v>
      </c>
      <c r="AB32" s="62">
        <f t="shared" si="17"/>
        <v>0.718029335240055</v>
      </c>
      <c r="AC32" s="62">
        <f t="shared" si="17"/>
        <v>0.19621547626804</v>
      </c>
      <c r="AD32" s="11">
        <f t="shared" si="0"/>
        <v>100</v>
      </c>
    </row>
    <row r="33" spans="1:30">
      <c r="A33" s="92"/>
      <c r="B33" s="93" t="s">
        <v>46</v>
      </c>
      <c r="C33" s="94">
        <f t="shared" ref="C33:AC33" si="18">C17/$AD$17*100</f>
        <v>22.608318968252</v>
      </c>
      <c r="D33" s="94">
        <f t="shared" si="18"/>
        <v>7.39973256448628</v>
      </c>
      <c r="E33" s="94">
        <f t="shared" si="18"/>
        <v>11.6348906070669</v>
      </c>
      <c r="F33" s="94">
        <f t="shared" si="18"/>
        <v>0</v>
      </c>
      <c r="G33" s="94">
        <f t="shared" si="18"/>
        <v>1.88096278468044</v>
      </c>
      <c r="H33" s="94">
        <f t="shared" si="18"/>
        <v>5.5845562818078</v>
      </c>
      <c r="I33" s="94">
        <f t="shared" si="18"/>
        <v>0.582181506898073</v>
      </c>
      <c r="J33" s="94">
        <f t="shared" si="18"/>
        <v>1.68663646222999</v>
      </c>
      <c r="K33" s="94">
        <f t="shared" si="18"/>
        <v>0.145633407222506</v>
      </c>
      <c r="L33" s="94">
        <f t="shared" si="18"/>
        <v>0</v>
      </c>
      <c r="M33" s="94">
        <f t="shared" si="18"/>
        <v>0.251983034546022</v>
      </c>
      <c r="N33" s="94">
        <f t="shared" si="18"/>
        <v>0</v>
      </c>
      <c r="O33" s="94">
        <f t="shared" si="18"/>
        <v>0</v>
      </c>
      <c r="P33" s="94">
        <f t="shared" si="18"/>
        <v>2.3025024778332</v>
      </c>
      <c r="Q33" s="94">
        <f t="shared" si="18"/>
        <v>0.331229760352156</v>
      </c>
      <c r="R33" s="94">
        <f t="shared" si="18"/>
        <v>1.32887428036016</v>
      </c>
      <c r="S33" s="94">
        <f t="shared" si="18"/>
        <v>5.02815627447911</v>
      </c>
      <c r="T33" s="94">
        <f t="shared" si="18"/>
        <v>5.77127813277356</v>
      </c>
      <c r="U33" s="94">
        <f t="shared" si="18"/>
        <v>3.44594758833586</v>
      </c>
      <c r="V33" s="94">
        <f t="shared" si="18"/>
        <v>16.5569227867904</v>
      </c>
      <c r="W33" s="94">
        <f t="shared" si="18"/>
        <v>8.70148290271138</v>
      </c>
      <c r="X33" s="94">
        <f t="shared" si="18"/>
        <v>1.79525521184354</v>
      </c>
      <c r="Y33" s="94">
        <f t="shared" si="18"/>
        <v>0</v>
      </c>
      <c r="Z33" s="94">
        <f t="shared" si="18"/>
        <v>0</v>
      </c>
      <c r="AA33" s="94">
        <f t="shared" si="18"/>
        <v>2.96345496733064</v>
      </c>
      <c r="AB33" s="94">
        <f t="shared" si="18"/>
        <v>0</v>
      </c>
      <c r="AC33" s="94">
        <f t="shared" si="18"/>
        <v>0</v>
      </c>
      <c r="AD33" s="97">
        <f t="shared" si="0"/>
        <v>100</v>
      </c>
    </row>
  </sheetData>
  <mergeCells count="2">
    <mergeCell ref="A2:A17"/>
    <mergeCell ref="A18:A3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3"/>
  <sheetViews>
    <sheetView workbookViewId="0">
      <selection activeCell="A2" sqref="A2:A19"/>
    </sheetView>
  </sheetViews>
  <sheetFormatPr defaultColWidth="9" defaultRowHeight="18.75"/>
  <cols>
    <col min="1" max="1" width="11.5" style="64" customWidth="1"/>
    <col min="2" max="2" width="9.375" style="64"/>
    <col min="3" max="3" width="9" style="64"/>
    <col min="4" max="4" width="9.375" style="64"/>
    <col min="5" max="18" width="9" style="64"/>
    <col min="19" max="19" width="9.375" style="64"/>
    <col min="20" max="20" width="9" style="64"/>
    <col min="21" max="22" width="9.375" style="64"/>
    <col min="23" max="16384" width="9" style="64"/>
  </cols>
  <sheetData>
    <row r="1" spans="1:1">
      <c r="A1" s="64" t="s">
        <v>109</v>
      </c>
    </row>
    <row r="2" spans="1:28">
      <c r="A2" s="65" t="s">
        <v>31</v>
      </c>
      <c r="B2" s="66" t="s">
        <v>96</v>
      </c>
      <c r="C2" s="67" t="s">
        <v>98</v>
      </c>
      <c r="D2" s="67" t="s">
        <v>82</v>
      </c>
      <c r="E2" s="67" t="s">
        <v>97</v>
      </c>
      <c r="F2" s="67" t="s">
        <v>83</v>
      </c>
      <c r="G2" s="68" t="s">
        <v>92</v>
      </c>
      <c r="H2" s="68" t="s">
        <v>93</v>
      </c>
      <c r="I2" s="68" t="s">
        <v>84</v>
      </c>
      <c r="J2" s="68" t="s">
        <v>91</v>
      </c>
      <c r="K2" s="68" t="s">
        <v>99</v>
      </c>
      <c r="L2" s="68" t="s">
        <v>85</v>
      </c>
      <c r="M2" s="68" t="s">
        <v>81</v>
      </c>
      <c r="N2" s="68" t="s">
        <v>86</v>
      </c>
      <c r="O2" s="68" t="s">
        <v>79</v>
      </c>
      <c r="P2" s="68" t="s">
        <v>87</v>
      </c>
      <c r="Q2" s="68" t="s">
        <v>100</v>
      </c>
      <c r="R2" s="68" t="s">
        <v>88</v>
      </c>
      <c r="S2" s="68" t="s">
        <v>102</v>
      </c>
      <c r="T2" s="68" t="s">
        <v>104</v>
      </c>
      <c r="U2" s="68" t="s">
        <v>105</v>
      </c>
      <c r="V2" s="68" t="s">
        <v>101</v>
      </c>
      <c r="W2" s="68" t="s">
        <v>90</v>
      </c>
      <c r="X2" s="68" t="s">
        <v>80</v>
      </c>
      <c r="Y2" s="68" t="s">
        <v>89</v>
      </c>
      <c r="Z2" s="68" t="s">
        <v>94</v>
      </c>
      <c r="AA2" s="68" t="s">
        <v>95</v>
      </c>
      <c r="AB2" s="76" t="s">
        <v>103</v>
      </c>
    </row>
    <row r="3" spans="1:28">
      <c r="A3" s="69"/>
      <c r="B3" s="70">
        <v>21.1634557879431</v>
      </c>
      <c r="C3" s="71">
        <v>14.8957635524046</v>
      </c>
      <c r="D3" s="71">
        <v>7.94539259702468</v>
      </c>
      <c r="E3" s="71">
        <v>6.71560990267504</v>
      </c>
      <c r="F3" s="71">
        <v>6.65348498926183</v>
      </c>
      <c r="G3" s="63">
        <v>6.51186273774552</v>
      </c>
      <c r="H3" s="63">
        <v>5.38843548625727</v>
      </c>
      <c r="I3" s="63">
        <v>4.56597383835378</v>
      </c>
      <c r="J3" s="63">
        <v>4.54793426928542</v>
      </c>
      <c r="K3" s="63">
        <v>4.05629106699841</v>
      </c>
      <c r="L3" s="63">
        <v>3.98892979402966</v>
      </c>
      <c r="M3" s="63">
        <v>3.28972611996849</v>
      </c>
      <c r="N3" s="63">
        <v>2.90122434225827</v>
      </c>
      <c r="O3" s="63">
        <v>2.17953703812614</v>
      </c>
      <c r="P3" s="63">
        <v>1.78961835256126</v>
      </c>
      <c r="Q3" s="63">
        <v>1.02342210806407</v>
      </c>
      <c r="R3" s="63">
        <v>0.913070547188254</v>
      </c>
      <c r="S3" s="63">
        <v>0.81994180162525</v>
      </c>
      <c r="T3" s="63">
        <v>0.259068015238876</v>
      </c>
      <c r="U3" s="63">
        <v>0.189681076033889</v>
      </c>
      <c r="V3" s="63">
        <v>0.145201106234603</v>
      </c>
      <c r="W3" s="63">
        <v>0.056375470721571</v>
      </c>
      <c r="X3" s="63">
        <v>0</v>
      </c>
      <c r="Y3" s="63">
        <v>0</v>
      </c>
      <c r="Z3" s="63">
        <v>0</v>
      </c>
      <c r="AA3" s="63">
        <v>0</v>
      </c>
      <c r="AB3" s="77">
        <v>0</v>
      </c>
    </row>
    <row r="4" spans="1:28">
      <c r="A4" s="72" t="s">
        <v>32</v>
      </c>
      <c r="B4" s="73" t="s">
        <v>79</v>
      </c>
      <c r="C4" s="74" t="s">
        <v>96</v>
      </c>
      <c r="D4" s="74" t="s">
        <v>98</v>
      </c>
      <c r="E4" s="74" t="s">
        <v>99</v>
      </c>
      <c r="F4" s="74" t="s">
        <v>80</v>
      </c>
      <c r="G4" s="75" t="s">
        <v>92</v>
      </c>
      <c r="H4" s="75" t="s">
        <v>82</v>
      </c>
      <c r="I4" s="75" t="s">
        <v>83</v>
      </c>
      <c r="J4" s="75" t="s">
        <v>81</v>
      </c>
      <c r="K4" s="75" t="s">
        <v>84</v>
      </c>
      <c r="L4" s="75" t="s">
        <v>85</v>
      </c>
      <c r="M4" s="75" t="s">
        <v>95</v>
      </c>
      <c r="N4" s="75" t="s">
        <v>105</v>
      </c>
      <c r="O4" s="75" t="s">
        <v>101</v>
      </c>
      <c r="P4" s="75" t="s">
        <v>97</v>
      </c>
      <c r="Q4" s="75" t="s">
        <v>88</v>
      </c>
      <c r="R4" s="75" t="s">
        <v>102</v>
      </c>
      <c r="S4" s="75" t="s">
        <v>103</v>
      </c>
      <c r="T4" s="75" t="s">
        <v>93</v>
      </c>
      <c r="U4" s="75" t="s">
        <v>104</v>
      </c>
      <c r="V4" s="75" t="s">
        <v>87</v>
      </c>
      <c r="W4" s="75" t="s">
        <v>100</v>
      </c>
      <c r="X4" s="75" t="s">
        <v>91</v>
      </c>
      <c r="Y4" s="75" t="s">
        <v>86</v>
      </c>
      <c r="Z4" s="75" t="s">
        <v>94</v>
      </c>
      <c r="AA4" s="75" t="s">
        <v>89</v>
      </c>
      <c r="AB4" s="78" t="s">
        <v>90</v>
      </c>
    </row>
    <row r="5" spans="1:28">
      <c r="A5" s="69"/>
      <c r="B5" s="70">
        <v>18.6358373602621</v>
      </c>
      <c r="C5" s="71">
        <v>12.5447590467318</v>
      </c>
      <c r="D5" s="71">
        <v>11.2802061094223</v>
      </c>
      <c r="E5" s="71">
        <v>8.60670375398825</v>
      </c>
      <c r="F5" s="71">
        <v>5.1418787835434</v>
      </c>
      <c r="G5" s="63">
        <v>4.50146421849287</v>
      </c>
      <c r="H5" s="63">
        <v>4.45134313724611</v>
      </c>
      <c r="I5" s="63">
        <v>3.9913454059784</v>
      </c>
      <c r="J5" s="63">
        <v>3.91060471459102</v>
      </c>
      <c r="K5" s="63">
        <v>3.51771233878241</v>
      </c>
      <c r="L5" s="63">
        <v>3.29519968796425</v>
      </c>
      <c r="M5" s="63">
        <v>3.26079510303824</v>
      </c>
      <c r="N5" s="63">
        <v>2.60634556716671</v>
      </c>
      <c r="O5" s="63">
        <v>2.38455171042238</v>
      </c>
      <c r="P5" s="63">
        <v>2.07399698535367</v>
      </c>
      <c r="Q5" s="63">
        <v>1.90521631566473</v>
      </c>
      <c r="R5" s="63">
        <v>1.75587102508071</v>
      </c>
      <c r="S5" s="63">
        <v>1.32967957134054</v>
      </c>
      <c r="T5" s="63">
        <v>1.19989279576669</v>
      </c>
      <c r="U5" s="63">
        <v>1.0392426748412</v>
      </c>
      <c r="V5" s="63">
        <v>0.877352804332609</v>
      </c>
      <c r="W5" s="63">
        <v>0.598105063986088</v>
      </c>
      <c r="X5" s="63">
        <v>0.401389573414782</v>
      </c>
      <c r="Y5" s="63">
        <v>0.283087234644022</v>
      </c>
      <c r="Z5" s="63">
        <v>0.206189738087625</v>
      </c>
      <c r="AA5" s="63">
        <v>0.189686010080332</v>
      </c>
      <c r="AB5" s="77">
        <v>0.0115432697767444</v>
      </c>
    </row>
    <row r="6" spans="1:28">
      <c r="A6" s="72" t="s">
        <v>33</v>
      </c>
      <c r="B6" s="73" t="s">
        <v>79</v>
      </c>
      <c r="C6" s="74" t="s">
        <v>98</v>
      </c>
      <c r="D6" s="74" t="s">
        <v>81</v>
      </c>
      <c r="E6" s="74" t="s">
        <v>99</v>
      </c>
      <c r="F6" s="74" t="s">
        <v>96</v>
      </c>
      <c r="G6" s="75" t="s">
        <v>80</v>
      </c>
      <c r="H6" s="75" t="s">
        <v>92</v>
      </c>
      <c r="I6" s="75" t="s">
        <v>85</v>
      </c>
      <c r="J6" s="75" t="s">
        <v>95</v>
      </c>
      <c r="K6" s="75" t="s">
        <v>82</v>
      </c>
      <c r="L6" s="75" t="s">
        <v>84</v>
      </c>
      <c r="M6" s="75" t="s">
        <v>103</v>
      </c>
      <c r="N6" s="75" t="s">
        <v>102</v>
      </c>
      <c r="O6" s="75" t="s">
        <v>105</v>
      </c>
      <c r="P6" s="75" t="s">
        <v>88</v>
      </c>
      <c r="Q6" s="75" t="s">
        <v>101</v>
      </c>
      <c r="R6" s="75" t="s">
        <v>100</v>
      </c>
      <c r="S6" s="75" t="s">
        <v>86</v>
      </c>
      <c r="T6" s="75" t="s">
        <v>97</v>
      </c>
      <c r="U6" s="75" t="s">
        <v>104</v>
      </c>
      <c r="V6" s="75" t="s">
        <v>91</v>
      </c>
      <c r="W6" s="75" t="s">
        <v>89</v>
      </c>
      <c r="X6" s="75" t="s">
        <v>87</v>
      </c>
      <c r="Y6" s="75" t="s">
        <v>90</v>
      </c>
      <c r="Z6" s="75" t="s">
        <v>83</v>
      </c>
      <c r="AA6" s="75" t="s">
        <v>93</v>
      </c>
      <c r="AB6" s="78" t="s">
        <v>94</v>
      </c>
    </row>
    <row r="7" spans="1:28">
      <c r="A7" s="69"/>
      <c r="B7" s="70">
        <v>19.5245424957595</v>
      </c>
      <c r="C7" s="71">
        <v>14.4436837107308</v>
      </c>
      <c r="D7" s="71">
        <v>12.2791910064281</v>
      </c>
      <c r="E7" s="71">
        <v>10.0490064103415</v>
      </c>
      <c r="F7" s="71">
        <v>10.0163827902628</v>
      </c>
      <c r="G7" s="63">
        <v>7.79914361609197</v>
      </c>
      <c r="H7" s="63">
        <v>6.08989879312796</v>
      </c>
      <c r="I7" s="63">
        <v>5.35102965905468</v>
      </c>
      <c r="J7" s="63">
        <v>5.08654341005833</v>
      </c>
      <c r="K7" s="63">
        <v>4.49031916138095</v>
      </c>
      <c r="L7" s="63">
        <v>1.9034120740316</v>
      </c>
      <c r="M7" s="63">
        <v>0.919333738724336</v>
      </c>
      <c r="N7" s="63">
        <v>0.521963460989241</v>
      </c>
      <c r="O7" s="63">
        <v>0.352380994124177</v>
      </c>
      <c r="P7" s="63">
        <v>0.304586366347756</v>
      </c>
      <c r="Q7" s="63">
        <v>0.252274455045834</v>
      </c>
      <c r="R7" s="63">
        <v>0.185786607921774</v>
      </c>
      <c r="S7" s="63">
        <v>0.147429779007887</v>
      </c>
      <c r="T7" s="63">
        <v>0.109245652505182</v>
      </c>
      <c r="U7" s="63">
        <v>0.0738541114149852</v>
      </c>
      <c r="V7" s="63">
        <v>0.0511371819664082</v>
      </c>
      <c r="W7" s="63">
        <v>0.0366163709229347</v>
      </c>
      <c r="X7" s="63">
        <v>0.0104789133586176</v>
      </c>
      <c r="Y7" s="63">
        <v>0.00175924040271989</v>
      </c>
      <c r="Z7" s="63">
        <v>0</v>
      </c>
      <c r="AA7" s="63">
        <v>0</v>
      </c>
      <c r="AB7" s="77">
        <v>0</v>
      </c>
    </row>
    <row r="8" spans="1:28">
      <c r="A8" s="72" t="s">
        <v>34</v>
      </c>
      <c r="B8" s="73" t="s">
        <v>79</v>
      </c>
      <c r="C8" s="74" t="s">
        <v>98</v>
      </c>
      <c r="D8" s="74" t="s">
        <v>81</v>
      </c>
      <c r="E8" s="74" t="s">
        <v>96</v>
      </c>
      <c r="F8" s="74" t="s">
        <v>99</v>
      </c>
      <c r="G8" s="75" t="s">
        <v>92</v>
      </c>
      <c r="H8" s="75" t="s">
        <v>80</v>
      </c>
      <c r="I8" s="75" t="s">
        <v>95</v>
      </c>
      <c r="J8" s="75" t="s">
        <v>84</v>
      </c>
      <c r="K8" s="75" t="s">
        <v>85</v>
      </c>
      <c r="L8" s="75" t="s">
        <v>94</v>
      </c>
      <c r="M8" s="75" t="s">
        <v>82</v>
      </c>
      <c r="N8" s="75" t="s">
        <v>83</v>
      </c>
      <c r="O8" s="75" t="s">
        <v>103</v>
      </c>
      <c r="P8" s="75" t="s">
        <v>102</v>
      </c>
      <c r="Q8" s="75" t="s">
        <v>88</v>
      </c>
      <c r="R8" s="75" t="s">
        <v>105</v>
      </c>
      <c r="S8" s="75" t="s">
        <v>93</v>
      </c>
      <c r="T8" s="75" t="s">
        <v>86</v>
      </c>
      <c r="U8" s="75" t="s">
        <v>100</v>
      </c>
      <c r="V8" s="75" t="s">
        <v>101</v>
      </c>
      <c r="W8" s="75" t="s">
        <v>97</v>
      </c>
      <c r="X8" s="75" t="s">
        <v>104</v>
      </c>
      <c r="Y8" s="75" t="s">
        <v>89</v>
      </c>
      <c r="Z8" s="75" t="s">
        <v>91</v>
      </c>
      <c r="AA8" s="75" t="s">
        <v>87</v>
      </c>
      <c r="AB8" s="78" t="s">
        <v>90</v>
      </c>
    </row>
    <row r="9" spans="1:28">
      <c r="A9" s="69"/>
      <c r="B9" s="70">
        <v>18.4969545032325</v>
      </c>
      <c r="C9" s="71">
        <v>12.8748905408864</v>
      </c>
      <c r="D9" s="71">
        <v>11.0174511557922</v>
      </c>
      <c r="E9" s="71">
        <v>8.3844278056775</v>
      </c>
      <c r="F9" s="71">
        <v>8.33066732241839</v>
      </c>
      <c r="G9" s="63">
        <v>7.30753377186041</v>
      </c>
      <c r="H9" s="63">
        <v>6.83530842504059</v>
      </c>
      <c r="I9" s="63">
        <v>4.97322413734008</v>
      </c>
      <c r="J9" s="63">
        <v>4.32839240097324</v>
      </c>
      <c r="K9" s="63">
        <v>3.78805858924117</v>
      </c>
      <c r="L9" s="63">
        <v>2.99100346699979</v>
      </c>
      <c r="M9" s="63">
        <v>2.35091364266683</v>
      </c>
      <c r="N9" s="63">
        <v>1.75333082149622</v>
      </c>
      <c r="O9" s="63">
        <v>1.40803155475563</v>
      </c>
      <c r="P9" s="63">
        <v>0.747382450187949</v>
      </c>
      <c r="Q9" s="63">
        <v>0.646807541887182</v>
      </c>
      <c r="R9" s="63">
        <v>0.600063479327461</v>
      </c>
      <c r="S9" s="63">
        <v>0.583905508995365</v>
      </c>
      <c r="T9" s="63">
        <v>0.557389990616464</v>
      </c>
      <c r="U9" s="63">
        <v>0.480563630664776</v>
      </c>
      <c r="V9" s="63">
        <v>0.473511162934003</v>
      </c>
      <c r="W9" s="63">
        <v>0.361278283997101</v>
      </c>
      <c r="X9" s="63">
        <v>0.30126166601062</v>
      </c>
      <c r="Y9" s="63">
        <v>0.178233218614303</v>
      </c>
      <c r="Z9" s="63">
        <v>0.140585591911271</v>
      </c>
      <c r="AA9" s="63">
        <v>0.0576169503464473</v>
      </c>
      <c r="AB9" s="77">
        <v>0.0312123861261792</v>
      </c>
    </row>
    <row r="10" spans="1:28">
      <c r="A10" s="72" t="s">
        <v>35</v>
      </c>
      <c r="B10" s="73" t="s">
        <v>79</v>
      </c>
      <c r="C10" s="74" t="s">
        <v>98</v>
      </c>
      <c r="D10" s="74" t="s">
        <v>96</v>
      </c>
      <c r="E10" s="74" t="s">
        <v>92</v>
      </c>
      <c r="F10" s="74" t="s">
        <v>99</v>
      </c>
      <c r="G10" s="75" t="s">
        <v>81</v>
      </c>
      <c r="H10" s="75" t="s">
        <v>95</v>
      </c>
      <c r="I10" s="75" t="s">
        <v>80</v>
      </c>
      <c r="J10" s="75" t="s">
        <v>84</v>
      </c>
      <c r="K10" s="75" t="s">
        <v>83</v>
      </c>
      <c r="L10" s="75" t="s">
        <v>103</v>
      </c>
      <c r="M10" s="75" t="s">
        <v>82</v>
      </c>
      <c r="N10" s="75" t="s">
        <v>85</v>
      </c>
      <c r="O10" s="75" t="s">
        <v>86</v>
      </c>
      <c r="P10" s="75" t="s">
        <v>100</v>
      </c>
      <c r="Q10" s="75" t="s">
        <v>94</v>
      </c>
      <c r="R10" s="75" t="s">
        <v>97</v>
      </c>
      <c r="S10" s="75" t="s">
        <v>101</v>
      </c>
      <c r="T10" s="75" t="s">
        <v>93</v>
      </c>
      <c r="U10" s="75" t="s">
        <v>89</v>
      </c>
      <c r="V10" s="75" t="s">
        <v>102</v>
      </c>
      <c r="W10" s="75" t="s">
        <v>104</v>
      </c>
      <c r="X10" s="75" t="s">
        <v>87</v>
      </c>
      <c r="Y10" s="75" t="s">
        <v>88</v>
      </c>
      <c r="Z10" s="75" t="s">
        <v>105</v>
      </c>
      <c r="AA10" s="75" t="s">
        <v>91</v>
      </c>
      <c r="AB10" s="78" t="s">
        <v>90</v>
      </c>
    </row>
    <row r="11" spans="1:28">
      <c r="A11" s="69"/>
      <c r="B11" s="70">
        <v>18.8283547317032</v>
      </c>
      <c r="C11" s="71">
        <v>11.2888107953533</v>
      </c>
      <c r="D11" s="71">
        <v>10.9230863360427</v>
      </c>
      <c r="E11" s="71">
        <v>7.96912463557573</v>
      </c>
      <c r="F11" s="71">
        <v>7.3199741125106</v>
      </c>
      <c r="G11" s="63">
        <v>6.73748853107744</v>
      </c>
      <c r="H11" s="63">
        <v>6.09618461117414</v>
      </c>
      <c r="I11" s="63">
        <v>4.86160914810928</v>
      </c>
      <c r="J11" s="63">
        <v>4.16362776084557</v>
      </c>
      <c r="K11" s="63">
        <v>3.88740576629584</v>
      </c>
      <c r="L11" s="63">
        <v>3.10247708438224</v>
      </c>
      <c r="M11" s="63">
        <v>2.8143402163375</v>
      </c>
      <c r="N11" s="63">
        <v>2.3901563243924</v>
      </c>
      <c r="O11" s="63">
        <v>1.76425938786756</v>
      </c>
      <c r="P11" s="63">
        <v>1.73292761790943</v>
      </c>
      <c r="Q11" s="63">
        <v>1.22615389449376</v>
      </c>
      <c r="R11" s="63">
        <v>0.94032247511157</v>
      </c>
      <c r="S11" s="63">
        <v>0.739956439729235</v>
      </c>
      <c r="T11" s="63">
        <v>0.727443574794995</v>
      </c>
      <c r="U11" s="63">
        <v>0.689869723253063</v>
      </c>
      <c r="V11" s="63">
        <v>0.559375930254442</v>
      </c>
      <c r="W11" s="63">
        <v>0.378971520359108</v>
      </c>
      <c r="X11" s="63">
        <v>0.322758641920881</v>
      </c>
      <c r="Y11" s="63">
        <v>0.239229653929977</v>
      </c>
      <c r="Z11" s="63">
        <v>0.220305754427843</v>
      </c>
      <c r="AA11" s="63">
        <v>0.0487133438273626</v>
      </c>
      <c r="AB11" s="77">
        <v>0.0270719883208691</v>
      </c>
    </row>
    <row r="12" spans="1:28">
      <c r="A12" s="72" t="s">
        <v>36</v>
      </c>
      <c r="B12" s="73" t="s">
        <v>79</v>
      </c>
      <c r="C12" s="74" t="s">
        <v>98</v>
      </c>
      <c r="D12" s="74" t="s">
        <v>81</v>
      </c>
      <c r="E12" s="74" t="s">
        <v>96</v>
      </c>
      <c r="F12" s="74" t="s">
        <v>99</v>
      </c>
      <c r="G12" s="75" t="s">
        <v>92</v>
      </c>
      <c r="H12" s="75" t="s">
        <v>80</v>
      </c>
      <c r="I12" s="75" t="s">
        <v>95</v>
      </c>
      <c r="J12" s="75" t="s">
        <v>85</v>
      </c>
      <c r="K12" s="75" t="s">
        <v>84</v>
      </c>
      <c r="L12" s="75" t="s">
        <v>83</v>
      </c>
      <c r="M12" s="75" t="s">
        <v>82</v>
      </c>
      <c r="N12" s="75" t="s">
        <v>101</v>
      </c>
      <c r="O12" s="75" t="s">
        <v>102</v>
      </c>
      <c r="P12" s="75" t="s">
        <v>103</v>
      </c>
      <c r="Q12" s="75" t="s">
        <v>91</v>
      </c>
      <c r="R12" s="75" t="s">
        <v>94</v>
      </c>
      <c r="S12" s="75" t="s">
        <v>93</v>
      </c>
      <c r="T12" s="75" t="s">
        <v>88</v>
      </c>
      <c r="U12" s="75" t="s">
        <v>105</v>
      </c>
      <c r="V12" s="75" t="s">
        <v>100</v>
      </c>
      <c r="W12" s="75" t="s">
        <v>104</v>
      </c>
      <c r="X12" s="75" t="s">
        <v>86</v>
      </c>
      <c r="Y12" s="75" t="s">
        <v>89</v>
      </c>
      <c r="Z12" s="75" t="s">
        <v>90</v>
      </c>
      <c r="AA12" s="75" t="s">
        <v>87</v>
      </c>
      <c r="AB12" s="78" t="s">
        <v>97</v>
      </c>
    </row>
    <row r="13" spans="1:28">
      <c r="A13" s="69"/>
      <c r="B13" s="70">
        <v>18.1805237873962</v>
      </c>
      <c r="C13" s="71">
        <v>13.0750644249494</v>
      </c>
      <c r="D13" s="71">
        <v>10.6413837145885</v>
      </c>
      <c r="E13" s="71">
        <v>9.06852879597085</v>
      </c>
      <c r="F13" s="71">
        <v>9.05522677903108</v>
      </c>
      <c r="G13" s="63">
        <v>8.23268517909248</v>
      </c>
      <c r="H13" s="63">
        <v>7.13170266836058</v>
      </c>
      <c r="I13" s="63">
        <v>5.68621656835317</v>
      </c>
      <c r="J13" s="63">
        <v>5.00713740973115</v>
      </c>
      <c r="K13" s="63">
        <v>2.06082630944395</v>
      </c>
      <c r="L13" s="63">
        <v>1.76192379216195</v>
      </c>
      <c r="M13" s="63">
        <v>1.7262694050945</v>
      </c>
      <c r="N13" s="63">
        <v>1.43767323477902</v>
      </c>
      <c r="O13" s="63">
        <v>1.14736924647056</v>
      </c>
      <c r="P13" s="63">
        <v>1.12517051831029</v>
      </c>
      <c r="Q13" s="63">
        <v>1.07445191346948</v>
      </c>
      <c r="R13" s="63">
        <v>0.856699125800703</v>
      </c>
      <c r="S13" s="63">
        <v>0.685757556617096</v>
      </c>
      <c r="T13" s="63">
        <v>0.462288490344007</v>
      </c>
      <c r="U13" s="63">
        <v>0.378158742226467</v>
      </c>
      <c r="V13" s="63">
        <v>0.343476598092564</v>
      </c>
      <c r="W13" s="63">
        <v>0.321433338006595</v>
      </c>
      <c r="X13" s="63">
        <v>0.319456704708619</v>
      </c>
      <c r="Y13" s="63">
        <v>0.176581055050422</v>
      </c>
      <c r="Z13" s="63">
        <v>0.0439946419503562</v>
      </c>
      <c r="AA13" s="63">
        <v>0</v>
      </c>
      <c r="AB13" s="77">
        <v>0</v>
      </c>
    </row>
    <row r="14" spans="1:28">
      <c r="A14" s="72" t="s">
        <v>37</v>
      </c>
      <c r="B14" s="73" t="s">
        <v>79</v>
      </c>
      <c r="C14" s="74" t="s">
        <v>96</v>
      </c>
      <c r="D14" s="74" t="s">
        <v>99</v>
      </c>
      <c r="E14" s="74" t="s">
        <v>98</v>
      </c>
      <c r="F14" s="74" t="s">
        <v>80</v>
      </c>
      <c r="G14" s="75" t="s">
        <v>92</v>
      </c>
      <c r="H14" s="75" t="s">
        <v>84</v>
      </c>
      <c r="I14" s="75" t="s">
        <v>94</v>
      </c>
      <c r="J14" s="75" t="s">
        <v>83</v>
      </c>
      <c r="K14" s="75" t="s">
        <v>88</v>
      </c>
      <c r="L14" s="75" t="s">
        <v>105</v>
      </c>
      <c r="M14" s="75" t="s">
        <v>103</v>
      </c>
      <c r="N14" s="75" t="s">
        <v>86</v>
      </c>
      <c r="O14" s="75" t="s">
        <v>101</v>
      </c>
      <c r="P14" s="75" t="s">
        <v>104</v>
      </c>
      <c r="Q14" s="75" t="s">
        <v>81</v>
      </c>
      <c r="R14" s="75" t="s">
        <v>85</v>
      </c>
      <c r="S14" s="75" t="s">
        <v>95</v>
      </c>
      <c r="T14" s="75" t="s">
        <v>97</v>
      </c>
      <c r="U14" s="75" t="s">
        <v>102</v>
      </c>
      <c r="V14" s="75" t="s">
        <v>91</v>
      </c>
      <c r="W14" s="75" t="s">
        <v>100</v>
      </c>
      <c r="X14" s="75" t="s">
        <v>93</v>
      </c>
      <c r="Y14" s="75" t="s">
        <v>89</v>
      </c>
      <c r="Z14" s="75" t="s">
        <v>82</v>
      </c>
      <c r="AA14" s="75" t="s">
        <v>90</v>
      </c>
      <c r="AB14" s="78" t="s">
        <v>87</v>
      </c>
    </row>
    <row r="15" spans="1:28">
      <c r="A15" s="69"/>
      <c r="B15" s="70">
        <v>16.5158706900818</v>
      </c>
      <c r="C15" s="71">
        <v>12.4671740451002</v>
      </c>
      <c r="D15" s="71">
        <v>7.96132082196887</v>
      </c>
      <c r="E15" s="71">
        <v>6.058302693174</v>
      </c>
      <c r="F15" s="71">
        <v>5.63794200241069</v>
      </c>
      <c r="G15" s="63">
        <v>5.21327568464473</v>
      </c>
      <c r="H15" s="63">
        <v>4.60985908215349</v>
      </c>
      <c r="I15" s="63">
        <v>4.47996556641191</v>
      </c>
      <c r="J15" s="63">
        <v>4.07650736659863</v>
      </c>
      <c r="K15" s="63">
        <v>3.69897497811597</v>
      </c>
      <c r="L15" s="63">
        <v>3.69762511732344</v>
      </c>
      <c r="M15" s="63">
        <v>3.47791645406263</v>
      </c>
      <c r="N15" s="63">
        <v>2.99470939348603</v>
      </c>
      <c r="O15" s="63">
        <v>2.76423330085487</v>
      </c>
      <c r="P15" s="63">
        <v>2.68135070188514</v>
      </c>
      <c r="Q15" s="63">
        <v>2.4027373681422</v>
      </c>
      <c r="R15" s="63">
        <v>2.1724836396699</v>
      </c>
      <c r="S15" s="63">
        <v>2.0823034027467</v>
      </c>
      <c r="T15" s="63">
        <v>1.48086357672329</v>
      </c>
      <c r="U15" s="63">
        <v>1.27305963479495</v>
      </c>
      <c r="V15" s="63">
        <v>1.07868264582348</v>
      </c>
      <c r="W15" s="63">
        <v>0.755774287573373</v>
      </c>
      <c r="X15" s="63">
        <v>0.666897004037868</v>
      </c>
      <c r="Y15" s="63">
        <v>0.578432176619071</v>
      </c>
      <c r="Z15" s="63">
        <v>0.462312790966484</v>
      </c>
      <c r="AA15" s="63">
        <v>0.401967951560052</v>
      </c>
      <c r="AB15" s="77">
        <v>0.309457623070284</v>
      </c>
    </row>
    <row r="16" spans="1:28">
      <c r="A16" s="72" t="s">
        <v>38</v>
      </c>
      <c r="B16" s="73" t="s">
        <v>79</v>
      </c>
      <c r="C16" s="74" t="s">
        <v>98</v>
      </c>
      <c r="D16" s="74" t="s">
        <v>81</v>
      </c>
      <c r="E16" s="74" t="s">
        <v>80</v>
      </c>
      <c r="F16" s="74" t="s">
        <v>99</v>
      </c>
      <c r="G16" s="75" t="s">
        <v>92</v>
      </c>
      <c r="H16" s="75" t="s">
        <v>96</v>
      </c>
      <c r="I16" s="75" t="s">
        <v>103</v>
      </c>
      <c r="J16" s="75" t="s">
        <v>95</v>
      </c>
      <c r="K16" s="75" t="s">
        <v>83</v>
      </c>
      <c r="L16" s="75" t="s">
        <v>101</v>
      </c>
      <c r="M16" s="75" t="s">
        <v>85</v>
      </c>
      <c r="N16" s="75" t="s">
        <v>89</v>
      </c>
      <c r="O16" s="75" t="s">
        <v>86</v>
      </c>
      <c r="P16" s="75" t="s">
        <v>94</v>
      </c>
      <c r="Q16" s="75" t="s">
        <v>93</v>
      </c>
      <c r="R16" s="75" t="s">
        <v>82</v>
      </c>
      <c r="S16" s="75" t="s">
        <v>102</v>
      </c>
      <c r="T16" s="75" t="s">
        <v>91</v>
      </c>
      <c r="U16" s="75" t="s">
        <v>104</v>
      </c>
      <c r="V16" s="75" t="s">
        <v>88</v>
      </c>
      <c r="W16" s="75" t="s">
        <v>105</v>
      </c>
      <c r="X16" s="75" t="s">
        <v>87</v>
      </c>
      <c r="Y16" s="75" t="s">
        <v>100</v>
      </c>
      <c r="Z16" s="75" t="s">
        <v>97</v>
      </c>
      <c r="AA16" s="75" t="s">
        <v>90</v>
      </c>
      <c r="AB16" s="78" t="s">
        <v>84</v>
      </c>
    </row>
    <row r="17" spans="1:28">
      <c r="A17" s="69"/>
      <c r="B17" s="70">
        <v>19.7876889229657</v>
      </c>
      <c r="C17" s="71">
        <v>14.0706290213375</v>
      </c>
      <c r="D17" s="71">
        <v>11.9981973635954</v>
      </c>
      <c r="E17" s="71">
        <v>8.68018360873343</v>
      </c>
      <c r="F17" s="71">
        <v>8.23406854165953</v>
      </c>
      <c r="G17" s="63">
        <v>8.02601618570649</v>
      </c>
      <c r="H17" s="63">
        <v>6.61866440217862</v>
      </c>
      <c r="I17" s="63">
        <v>4.79390011002712</v>
      </c>
      <c r="J17" s="63">
        <v>4.63250338624711</v>
      </c>
      <c r="K17" s="63">
        <v>2.62090403052499</v>
      </c>
      <c r="L17" s="63">
        <v>1.8363816689735</v>
      </c>
      <c r="M17" s="63">
        <v>1.44624796662271</v>
      </c>
      <c r="N17" s="63">
        <v>1.34913509743064</v>
      </c>
      <c r="O17" s="63">
        <v>1.13158446919458</v>
      </c>
      <c r="P17" s="63">
        <v>1.12742584764378</v>
      </c>
      <c r="Q17" s="63">
        <v>0.82647945289026</v>
      </c>
      <c r="R17" s="63">
        <v>0.644309091207805</v>
      </c>
      <c r="S17" s="63">
        <v>0.611629845003389</v>
      </c>
      <c r="T17" s="63">
        <v>0.518243200428811</v>
      </c>
      <c r="U17" s="63">
        <v>0.284784724940538</v>
      </c>
      <c r="V17" s="63">
        <v>0.247162258090672</v>
      </c>
      <c r="W17" s="63">
        <v>0.208479755330883</v>
      </c>
      <c r="X17" s="63">
        <v>0.138056361404862</v>
      </c>
      <c r="Y17" s="63">
        <v>0.117641573269565</v>
      </c>
      <c r="Z17" s="63">
        <v>0.0423599070183357</v>
      </c>
      <c r="AA17" s="63">
        <v>0.00732320757378615</v>
      </c>
      <c r="AB17" s="77">
        <v>0</v>
      </c>
    </row>
    <row r="18" spans="1:28">
      <c r="A18" s="72" t="s">
        <v>39</v>
      </c>
      <c r="B18" s="73" t="s">
        <v>79</v>
      </c>
      <c r="C18" s="74" t="s">
        <v>98</v>
      </c>
      <c r="D18" s="74" t="s">
        <v>81</v>
      </c>
      <c r="E18" s="74" t="s">
        <v>96</v>
      </c>
      <c r="F18" s="74" t="s">
        <v>99</v>
      </c>
      <c r="G18" s="75" t="s">
        <v>80</v>
      </c>
      <c r="H18" s="75" t="s">
        <v>92</v>
      </c>
      <c r="I18" s="75" t="s">
        <v>84</v>
      </c>
      <c r="J18" s="75" t="s">
        <v>85</v>
      </c>
      <c r="K18" s="75" t="s">
        <v>82</v>
      </c>
      <c r="L18" s="75" t="s">
        <v>103</v>
      </c>
      <c r="M18" s="75" t="s">
        <v>94</v>
      </c>
      <c r="N18" s="75" t="s">
        <v>86</v>
      </c>
      <c r="O18" s="75" t="s">
        <v>93</v>
      </c>
      <c r="P18" s="75" t="s">
        <v>95</v>
      </c>
      <c r="Q18" s="75" t="s">
        <v>102</v>
      </c>
      <c r="R18" s="75" t="s">
        <v>83</v>
      </c>
      <c r="S18" s="75" t="s">
        <v>101</v>
      </c>
      <c r="T18" s="75" t="s">
        <v>89</v>
      </c>
      <c r="U18" s="75" t="s">
        <v>88</v>
      </c>
      <c r="V18" s="75" t="s">
        <v>105</v>
      </c>
      <c r="W18" s="75" t="s">
        <v>100</v>
      </c>
      <c r="X18" s="75" t="s">
        <v>91</v>
      </c>
      <c r="Y18" s="75" t="s">
        <v>87</v>
      </c>
      <c r="Z18" s="75" t="s">
        <v>104</v>
      </c>
      <c r="AA18" s="75" t="s">
        <v>97</v>
      </c>
      <c r="AB18" s="78" t="s">
        <v>90</v>
      </c>
    </row>
    <row r="19" spans="1:28">
      <c r="A19" s="69"/>
      <c r="B19" s="70">
        <v>19.7911455996145</v>
      </c>
      <c r="C19" s="71">
        <v>13.9226965864025</v>
      </c>
      <c r="D19" s="71">
        <v>11.2947473731529</v>
      </c>
      <c r="E19" s="71">
        <v>8.43128097223123</v>
      </c>
      <c r="F19" s="71">
        <v>8.34754450281895</v>
      </c>
      <c r="G19" s="63">
        <v>7.55446301902475</v>
      </c>
      <c r="H19" s="63">
        <v>6.7074275834799</v>
      </c>
      <c r="I19" s="63">
        <v>4.24180133024001</v>
      </c>
      <c r="J19" s="63">
        <v>4.07681678187686</v>
      </c>
      <c r="K19" s="63">
        <v>3.94585532430416</v>
      </c>
      <c r="L19" s="63">
        <v>2.64854972513825</v>
      </c>
      <c r="M19" s="63">
        <v>1.63241183305311</v>
      </c>
      <c r="N19" s="63">
        <v>1.27696300947124</v>
      </c>
      <c r="O19" s="63">
        <v>1.08589657260556</v>
      </c>
      <c r="P19" s="63">
        <v>0.738691709375057</v>
      </c>
      <c r="Q19" s="63">
        <v>0.724025847816926</v>
      </c>
      <c r="R19" s="63">
        <v>0.686507918777792</v>
      </c>
      <c r="S19" s="63">
        <v>0.621997742550862</v>
      </c>
      <c r="T19" s="63">
        <v>0.613347238911288</v>
      </c>
      <c r="U19" s="63">
        <v>0.483214277782079</v>
      </c>
      <c r="V19" s="63">
        <v>0.427286060615483</v>
      </c>
      <c r="W19" s="63">
        <v>0.222883073940221</v>
      </c>
      <c r="X19" s="63">
        <v>0.201766107732597</v>
      </c>
      <c r="Y19" s="63">
        <v>0.165381781344454</v>
      </c>
      <c r="Z19" s="63">
        <v>0.114334145637503</v>
      </c>
      <c r="AA19" s="63">
        <v>0.0368762689686891</v>
      </c>
      <c r="AB19" s="77">
        <v>0.00608761313314517</v>
      </c>
    </row>
    <row r="20" spans="1:28">
      <c r="A20" s="72" t="s">
        <v>40</v>
      </c>
      <c r="B20" s="73" t="s">
        <v>96</v>
      </c>
      <c r="C20" s="74" t="s">
        <v>81</v>
      </c>
      <c r="D20" s="74" t="s">
        <v>79</v>
      </c>
      <c r="E20" s="74" t="s">
        <v>82</v>
      </c>
      <c r="F20" s="74" t="s">
        <v>80</v>
      </c>
      <c r="G20" s="75" t="s">
        <v>98</v>
      </c>
      <c r="H20" s="75" t="s">
        <v>101</v>
      </c>
      <c r="I20" s="75" t="s">
        <v>95</v>
      </c>
      <c r="J20" s="75" t="s">
        <v>103</v>
      </c>
      <c r="K20" s="75" t="s">
        <v>92</v>
      </c>
      <c r="L20" s="75" t="s">
        <v>104</v>
      </c>
      <c r="M20" s="75" t="s">
        <v>83</v>
      </c>
      <c r="N20" s="75" t="s">
        <v>88</v>
      </c>
      <c r="O20" s="75" t="s">
        <v>94</v>
      </c>
      <c r="P20" s="75" t="s">
        <v>102</v>
      </c>
      <c r="Q20" s="75" t="s">
        <v>105</v>
      </c>
      <c r="R20" s="75" t="s">
        <v>87</v>
      </c>
      <c r="S20" s="75" t="s">
        <v>100</v>
      </c>
      <c r="T20" s="75" t="s">
        <v>97</v>
      </c>
      <c r="U20" s="75" t="s">
        <v>93</v>
      </c>
      <c r="V20" s="75" t="s">
        <v>85</v>
      </c>
      <c r="W20" s="75" t="s">
        <v>91</v>
      </c>
      <c r="X20" s="75" t="s">
        <v>84</v>
      </c>
      <c r="Y20" s="75" t="s">
        <v>89</v>
      </c>
      <c r="Z20" s="75" t="s">
        <v>90</v>
      </c>
      <c r="AA20" s="75" t="s">
        <v>86</v>
      </c>
      <c r="AB20" s="78" t="s">
        <v>99</v>
      </c>
    </row>
    <row r="21" s="63" customFormat="1" spans="1:30">
      <c r="A21" s="69"/>
      <c r="B21" s="70">
        <v>13.3717372998826</v>
      </c>
      <c r="C21" s="71">
        <v>8.0245549274032</v>
      </c>
      <c r="D21" s="71">
        <v>7.70835120574309</v>
      </c>
      <c r="E21" s="71">
        <v>6.78021656590209</v>
      </c>
      <c r="F21" s="71">
        <v>6.74371230238302</v>
      </c>
      <c r="G21" s="63">
        <v>6.58199063867267</v>
      </c>
      <c r="H21" s="63">
        <v>5.09033340134842</v>
      </c>
      <c r="I21" s="63">
        <v>4.62066168472512</v>
      </c>
      <c r="J21" s="63">
        <v>4.31257567777092</v>
      </c>
      <c r="K21" s="63">
        <v>4.11357277848499</v>
      </c>
      <c r="L21" s="63">
        <v>4.02234994633155</v>
      </c>
      <c r="M21" s="63">
        <v>3.97720140714661</v>
      </c>
      <c r="N21" s="63">
        <v>3.96150504907419</v>
      </c>
      <c r="O21" s="63">
        <v>3.36868617671331</v>
      </c>
      <c r="P21" s="63">
        <v>3.24721640267012</v>
      </c>
      <c r="Q21" s="63">
        <v>3.01686966685072</v>
      </c>
      <c r="R21" s="63">
        <v>2.5041860961986</v>
      </c>
      <c r="S21" s="63">
        <v>2.17696979901625</v>
      </c>
      <c r="T21" s="63">
        <v>2.0957259787336</v>
      </c>
      <c r="U21" s="63">
        <v>1.3385896251066</v>
      </c>
      <c r="V21" s="63">
        <v>1.29275783110961</v>
      </c>
      <c r="W21" s="63">
        <v>0.624554433157505</v>
      </c>
      <c r="X21" s="63">
        <v>0.473549354592851</v>
      </c>
      <c r="Y21" s="63">
        <v>0.452702577781549</v>
      </c>
      <c r="Z21" s="63">
        <v>0.0994291732008615</v>
      </c>
      <c r="AA21" s="63">
        <v>0</v>
      </c>
      <c r="AB21" s="77">
        <v>0</v>
      </c>
      <c r="AC21" s="75"/>
      <c r="AD21" s="75"/>
    </row>
    <row r="22" spans="1:30">
      <c r="A22" s="72" t="s">
        <v>41</v>
      </c>
      <c r="B22" s="73" t="s">
        <v>79</v>
      </c>
      <c r="C22" s="74" t="s">
        <v>96</v>
      </c>
      <c r="D22" s="74" t="s">
        <v>98</v>
      </c>
      <c r="E22" s="74" t="s">
        <v>92</v>
      </c>
      <c r="F22" s="74" t="s">
        <v>80</v>
      </c>
      <c r="G22" s="75" t="s">
        <v>99</v>
      </c>
      <c r="H22" s="75" t="s">
        <v>82</v>
      </c>
      <c r="I22" s="75" t="s">
        <v>81</v>
      </c>
      <c r="J22" s="75" t="s">
        <v>93</v>
      </c>
      <c r="K22" s="75" t="s">
        <v>94</v>
      </c>
      <c r="L22" s="75" t="s">
        <v>83</v>
      </c>
      <c r="M22" s="75" t="s">
        <v>95</v>
      </c>
      <c r="N22" s="75" t="s">
        <v>97</v>
      </c>
      <c r="O22" s="75" t="s">
        <v>101</v>
      </c>
      <c r="P22" s="75" t="s">
        <v>103</v>
      </c>
      <c r="Q22" s="75" t="s">
        <v>84</v>
      </c>
      <c r="R22" s="75" t="s">
        <v>86</v>
      </c>
      <c r="S22" s="75" t="s">
        <v>89</v>
      </c>
      <c r="T22" s="75" t="s">
        <v>104</v>
      </c>
      <c r="U22" s="75" t="s">
        <v>102</v>
      </c>
      <c r="V22" s="75" t="s">
        <v>85</v>
      </c>
      <c r="W22" s="75" t="s">
        <v>91</v>
      </c>
      <c r="X22" s="75" t="s">
        <v>88</v>
      </c>
      <c r="Y22" s="75" t="s">
        <v>87</v>
      </c>
      <c r="Z22" s="75" t="s">
        <v>105</v>
      </c>
      <c r="AA22" s="75" t="s">
        <v>100</v>
      </c>
      <c r="AB22" s="78" t="s">
        <v>90</v>
      </c>
      <c r="AC22" s="75"/>
      <c r="AD22" s="75"/>
    </row>
    <row r="23" spans="1:30">
      <c r="A23" s="72"/>
      <c r="B23" s="73">
        <v>16.9904565264383</v>
      </c>
      <c r="C23" s="74">
        <v>10.4884557165761</v>
      </c>
      <c r="D23" s="74">
        <v>9.59481789367115</v>
      </c>
      <c r="E23" s="74">
        <v>8.72453862856315</v>
      </c>
      <c r="F23" s="74">
        <v>7.62455376506261</v>
      </c>
      <c r="G23" s="75">
        <v>6.46507685004982</v>
      </c>
      <c r="H23" s="75">
        <v>6.13166509152731</v>
      </c>
      <c r="I23" s="75">
        <v>5.76142527112431</v>
      </c>
      <c r="J23" s="75">
        <v>3.95199162278935</v>
      </c>
      <c r="K23" s="75">
        <v>3.38570180608893</v>
      </c>
      <c r="L23" s="75">
        <v>3.175402251382</v>
      </c>
      <c r="M23" s="75">
        <v>3.10712212912336</v>
      </c>
      <c r="N23" s="75">
        <v>2.60507376151668</v>
      </c>
      <c r="O23" s="75">
        <v>1.74892325819767</v>
      </c>
      <c r="P23" s="75">
        <v>1.68265823727582</v>
      </c>
      <c r="Q23" s="75">
        <v>1.41836813636263</v>
      </c>
      <c r="R23" s="75">
        <v>1.31730112966629</v>
      </c>
      <c r="S23" s="75">
        <v>1.2333105868592</v>
      </c>
      <c r="T23" s="75">
        <v>1.16904872654807</v>
      </c>
      <c r="U23" s="75">
        <v>0.914921686519175</v>
      </c>
      <c r="V23" s="75">
        <v>0.715954751752555</v>
      </c>
      <c r="W23" s="75">
        <v>0.561196905131193</v>
      </c>
      <c r="X23" s="75">
        <v>0.479965465051401</v>
      </c>
      <c r="Y23" s="75">
        <v>0.264072179990273</v>
      </c>
      <c r="Z23" s="75">
        <v>0.259397720979483</v>
      </c>
      <c r="AA23" s="75">
        <v>0.171962179720439</v>
      </c>
      <c r="AB23" s="78">
        <v>0.0566377220327646</v>
      </c>
      <c r="AC23" s="75"/>
      <c r="AD23" s="75"/>
    </row>
    <row r="24" spans="1:28">
      <c r="A24" s="65" t="s">
        <v>42</v>
      </c>
      <c r="B24" s="66" t="s">
        <v>79</v>
      </c>
      <c r="C24" s="67" t="s">
        <v>98</v>
      </c>
      <c r="D24" s="67" t="s">
        <v>81</v>
      </c>
      <c r="E24" s="67" t="s">
        <v>92</v>
      </c>
      <c r="F24" s="67" t="s">
        <v>99</v>
      </c>
      <c r="G24" s="68" t="s">
        <v>80</v>
      </c>
      <c r="H24" s="68" t="s">
        <v>83</v>
      </c>
      <c r="I24" s="68" t="s">
        <v>103</v>
      </c>
      <c r="J24" s="68" t="s">
        <v>94</v>
      </c>
      <c r="K24" s="68" t="s">
        <v>101</v>
      </c>
      <c r="L24" s="68" t="s">
        <v>84</v>
      </c>
      <c r="M24" s="68" t="s">
        <v>95</v>
      </c>
      <c r="N24" s="68" t="s">
        <v>82</v>
      </c>
      <c r="O24" s="68" t="s">
        <v>96</v>
      </c>
      <c r="P24" s="68" t="s">
        <v>86</v>
      </c>
      <c r="Q24" s="68" t="s">
        <v>93</v>
      </c>
      <c r="R24" s="68" t="s">
        <v>100</v>
      </c>
      <c r="S24" s="68" t="s">
        <v>104</v>
      </c>
      <c r="T24" s="68" t="s">
        <v>102</v>
      </c>
      <c r="U24" s="68" t="s">
        <v>89</v>
      </c>
      <c r="V24" s="68" t="s">
        <v>97</v>
      </c>
      <c r="W24" s="68" t="s">
        <v>91</v>
      </c>
      <c r="X24" s="68" t="s">
        <v>105</v>
      </c>
      <c r="Y24" s="68" t="s">
        <v>88</v>
      </c>
      <c r="Z24" s="68" t="s">
        <v>87</v>
      </c>
      <c r="AA24" s="68" t="s">
        <v>90</v>
      </c>
      <c r="AB24" s="76" t="s">
        <v>85</v>
      </c>
    </row>
    <row r="25" spans="1:28">
      <c r="A25" s="69"/>
      <c r="B25" s="70">
        <v>19.6886691006203</v>
      </c>
      <c r="C25" s="71">
        <v>13.37750493782</v>
      </c>
      <c r="D25" s="71">
        <v>10.7332424997563</v>
      </c>
      <c r="E25" s="71">
        <v>9.23840330658095</v>
      </c>
      <c r="F25" s="71">
        <v>8.285088229479</v>
      </c>
      <c r="G25" s="63">
        <v>6.46880955259967</v>
      </c>
      <c r="H25" s="63">
        <v>5.02434759836207</v>
      </c>
      <c r="I25" s="63">
        <v>4.03733545660049</v>
      </c>
      <c r="J25" s="63">
        <v>3.26015810059862</v>
      </c>
      <c r="K25" s="63">
        <v>3.09091828176499</v>
      </c>
      <c r="L25" s="63">
        <v>2.87331122035317</v>
      </c>
      <c r="M25" s="63">
        <v>2.63606627397542</v>
      </c>
      <c r="N25" s="63">
        <v>1.77460621612987</v>
      </c>
      <c r="O25" s="63">
        <v>1.75256265997106</v>
      </c>
      <c r="P25" s="63">
        <v>1.37638855653236</v>
      </c>
      <c r="Q25" s="63">
        <v>1.36293399841746</v>
      </c>
      <c r="R25" s="63">
        <v>1.31423701341644</v>
      </c>
      <c r="S25" s="63">
        <v>1.07646966376487</v>
      </c>
      <c r="T25" s="63">
        <v>1.04709068244674</v>
      </c>
      <c r="U25" s="63">
        <v>0.687004698785571</v>
      </c>
      <c r="V25" s="63">
        <v>0.283263533317</v>
      </c>
      <c r="W25" s="63">
        <v>0.20842528528639</v>
      </c>
      <c r="X25" s="63">
        <v>0.146637788341088</v>
      </c>
      <c r="Y25" s="63">
        <v>0.130697950943982</v>
      </c>
      <c r="Z25" s="63">
        <v>0.099656733489074</v>
      </c>
      <c r="AA25" s="63">
        <v>0.0261706606471176</v>
      </c>
      <c r="AB25" s="77">
        <v>0</v>
      </c>
    </row>
    <row r="26" spans="1:28">
      <c r="A26" s="72" t="s">
        <v>43</v>
      </c>
      <c r="B26" s="73" t="s">
        <v>96</v>
      </c>
      <c r="C26" s="74" t="s">
        <v>92</v>
      </c>
      <c r="D26" s="74" t="s">
        <v>99</v>
      </c>
      <c r="E26" s="74" t="s">
        <v>103</v>
      </c>
      <c r="F26" s="74" t="s">
        <v>101</v>
      </c>
      <c r="G26" s="75" t="s">
        <v>84</v>
      </c>
      <c r="H26" s="75" t="s">
        <v>83</v>
      </c>
      <c r="I26" s="75" t="s">
        <v>105</v>
      </c>
      <c r="J26" s="75" t="s">
        <v>95</v>
      </c>
      <c r="K26" s="75" t="s">
        <v>80</v>
      </c>
      <c r="L26" s="75" t="s">
        <v>94</v>
      </c>
      <c r="M26" s="75" t="s">
        <v>82</v>
      </c>
      <c r="N26" s="75" t="s">
        <v>88</v>
      </c>
      <c r="O26" s="75" t="s">
        <v>90</v>
      </c>
      <c r="P26" s="75" t="s">
        <v>104</v>
      </c>
      <c r="Q26" s="75" t="s">
        <v>102</v>
      </c>
      <c r="R26" s="75" t="s">
        <v>85</v>
      </c>
      <c r="S26" s="75" t="s">
        <v>93</v>
      </c>
      <c r="T26" s="75" t="s">
        <v>97</v>
      </c>
      <c r="U26" s="75" t="s">
        <v>86</v>
      </c>
      <c r="V26" s="75" t="s">
        <v>91</v>
      </c>
      <c r="W26" s="75" t="s">
        <v>89</v>
      </c>
      <c r="X26" s="75" t="s">
        <v>100</v>
      </c>
      <c r="Y26" s="75" t="s">
        <v>87</v>
      </c>
      <c r="Z26" s="75" t="s">
        <v>79</v>
      </c>
      <c r="AA26" s="75" t="s">
        <v>81</v>
      </c>
      <c r="AB26" s="78" t="s">
        <v>98</v>
      </c>
    </row>
    <row r="27" spans="1:28">
      <c r="A27" s="72"/>
      <c r="B27" s="73">
        <v>15.4476605090175</v>
      </c>
      <c r="C27" s="74">
        <v>9.33999163440873</v>
      </c>
      <c r="D27" s="74">
        <v>7.8340471958152</v>
      </c>
      <c r="E27" s="74">
        <v>6.29941793698275</v>
      </c>
      <c r="F27" s="74">
        <v>6.13510145740185</v>
      </c>
      <c r="G27" s="75">
        <v>5.84266439268695</v>
      </c>
      <c r="H27" s="75">
        <v>5.74685813299267</v>
      </c>
      <c r="I27" s="75">
        <v>4.41235441645812</v>
      </c>
      <c r="J27" s="75">
        <v>4.14310624560635</v>
      </c>
      <c r="K27" s="75">
        <v>4.13010663216041</v>
      </c>
      <c r="L27" s="75">
        <v>3.70325783411572</v>
      </c>
      <c r="M27" s="75">
        <v>3.40497150731279</v>
      </c>
      <c r="N27" s="75">
        <v>2.97861341453237</v>
      </c>
      <c r="O27" s="75">
        <v>2.96574543144521</v>
      </c>
      <c r="P27" s="75">
        <v>2.89760122500393</v>
      </c>
      <c r="Q27" s="75">
        <v>2.64964737518764</v>
      </c>
      <c r="R27" s="75">
        <v>2.52729437618884</v>
      </c>
      <c r="S27" s="75">
        <v>2.51007103299459</v>
      </c>
      <c r="T27" s="75">
        <v>2.43499118602303</v>
      </c>
      <c r="U27" s="75">
        <v>2.42544779817052</v>
      </c>
      <c r="V27" s="75">
        <v>1.10192497041608</v>
      </c>
      <c r="W27" s="75">
        <v>0.452985564712237</v>
      </c>
      <c r="X27" s="75">
        <v>0.372966274964797</v>
      </c>
      <c r="Y27" s="75">
        <v>0.243173455401692</v>
      </c>
      <c r="Z27" s="75">
        <v>0</v>
      </c>
      <c r="AA27" s="75">
        <v>0</v>
      </c>
      <c r="AB27" s="78">
        <v>0</v>
      </c>
    </row>
    <row r="28" spans="1:28">
      <c r="A28" s="65" t="s">
        <v>44</v>
      </c>
      <c r="B28" s="66" t="s">
        <v>79</v>
      </c>
      <c r="C28" s="67" t="s">
        <v>98</v>
      </c>
      <c r="D28" s="67" t="s">
        <v>81</v>
      </c>
      <c r="E28" s="67" t="s">
        <v>99</v>
      </c>
      <c r="F28" s="67" t="s">
        <v>80</v>
      </c>
      <c r="G28" s="68" t="s">
        <v>95</v>
      </c>
      <c r="H28" s="68" t="s">
        <v>84</v>
      </c>
      <c r="I28" s="68" t="s">
        <v>100</v>
      </c>
      <c r="J28" s="68" t="s">
        <v>85</v>
      </c>
      <c r="K28" s="68" t="s">
        <v>96</v>
      </c>
      <c r="L28" s="68" t="s">
        <v>104</v>
      </c>
      <c r="M28" s="68" t="s">
        <v>93</v>
      </c>
      <c r="N28" s="68" t="s">
        <v>97</v>
      </c>
      <c r="O28" s="68" t="s">
        <v>101</v>
      </c>
      <c r="P28" s="68" t="s">
        <v>102</v>
      </c>
      <c r="Q28" s="68" t="s">
        <v>103</v>
      </c>
      <c r="R28" s="68" t="s">
        <v>83</v>
      </c>
      <c r="S28" s="68" t="s">
        <v>89</v>
      </c>
      <c r="T28" s="68" t="s">
        <v>86</v>
      </c>
      <c r="U28" s="68" t="s">
        <v>82</v>
      </c>
      <c r="V28" s="68" t="s">
        <v>105</v>
      </c>
      <c r="W28" s="68" t="s">
        <v>87</v>
      </c>
      <c r="X28" s="68" t="s">
        <v>88</v>
      </c>
      <c r="Y28" s="68" t="s">
        <v>90</v>
      </c>
      <c r="Z28" s="68" t="s">
        <v>91</v>
      </c>
      <c r="AA28" s="68" t="s">
        <v>92</v>
      </c>
      <c r="AB28" s="76" t="s">
        <v>94</v>
      </c>
    </row>
    <row r="29" spans="1:28">
      <c r="A29" s="69"/>
      <c r="B29" s="70">
        <v>21.0091956697225</v>
      </c>
      <c r="C29" s="71">
        <v>14.8971204392081</v>
      </c>
      <c r="D29" s="71">
        <v>10.9615814781393</v>
      </c>
      <c r="E29" s="71">
        <v>9.76765183312769</v>
      </c>
      <c r="F29" s="71">
        <v>8.99840297408465</v>
      </c>
      <c r="G29" s="63">
        <v>5.95127629298657</v>
      </c>
      <c r="H29" s="63">
        <v>3.63566777656966</v>
      </c>
      <c r="I29" s="63">
        <v>3.2893135228236</v>
      </c>
      <c r="J29" s="63">
        <v>2.80019349864431</v>
      </c>
      <c r="K29" s="63">
        <v>2.62858843517068</v>
      </c>
      <c r="L29" s="63">
        <v>2.58187665256564</v>
      </c>
      <c r="M29" s="63">
        <v>2.14203829345222</v>
      </c>
      <c r="N29" s="63">
        <v>2.07517805182235</v>
      </c>
      <c r="O29" s="63">
        <v>1.96809087027111</v>
      </c>
      <c r="P29" s="63">
        <v>1.79584501479841</v>
      </c>
      <c r="Q29" s="63">
        <v>1.60042681256309</v>
      </c>
      <c r="R29" s="63">
        <v>1.03873646600108</v>
      </c>
      <c r="S29" s="63">
        <v>0.650105641962963</v>
      </c>
      <c r="T29" s="63">
        <v>0.627664513540917</v>
      </c>
      <c r="U29" s="63">
        <v>0.547496504091557</v>
      </c>
      <c r="V29" s="63">
        <v>0.453350091432569</v>
      </c>
      <c r="W29" s="63">
        <v>0.287414363301705</v>
      </c>
      <c r="X29" s="63">
        <v>0.217445210011686</v>
      </c>
      <c r="Y29" s="63">
        <v>0.0753395937076367</v>
      </c>
      <c r="Z29" s="63">
        <v>0</v>
      </c>
      <c r="AA29" s="63">
        <v>0</v>
      </c>
      <c r="AB29" s="77">
        <v>0</v>
      </c>
    </row>
    <row r="30" spans="1:28">
      <c r="A30" s="65" t="s">
        <v>45</v>
      </c>
      <c r="B30" s="66" t="s">
        <v>79</v>
      </c>
      <c r="C30" s="67" t="s">
        <v>98</v>
      </c>
      <c r="D30" s="67" t="s">
        <v>81</v>
      </c>
      <c r="E30" s="67" t="s">
        <v>99</v>
      </c>
      <c r="F30" s="67" t="s">
        <v>80</v>
      </c>
      <c r="G30" s="68" t="s">
        <v>92</v>
      </c>
      <c r="H30" s="68" t="s">
        <v>84</v>
      </c>
      <c r="I30" s="68" t="s">
        <v>85</v>
      </c>
      <c r="J30" s="68" t="s">
        <v>95</v>
      </c>
      <c r="K30" s="68" t="s">
        <v>83</v>
      </c>
      <c r="L30" s="68" t="s">
        <v>89</v>
      </c>
      <c r="M30" s="68" t="s">
        <v>103</v>
      </c>
      <c r="N30" s="68" t="s">
        <v>82</v>
      </c>
      <c r="O30" s="68" t="s">
        <v>93</v>
      </c>
      <c r="P30" s="68" t="s">
        <v>91</v>
      </c>
      <c r="Q30" s="68" t="s">
        <v>101</v>
      </c>
      <c r="R30" s="68" t="s">
        <v>102</v>
      </c>
      <c r="S30" s="68" t="s">
        <v>86</v>
      </c>
      <c r="T30" s="68" t="s">
        <v>104</v>
      </c>
      <c r="U30" s="68" t="s">
        <v>88</v>
      </c>
      <c r="V30" s="68" t="s">
        <v>87</v>
      </c>
      <c r="W30" s="68" t="s">
        <v>105</v>
      </c>
      <c r="X30" s="68" t="s">
        <v>94</v>
      </c>
      <c r="Y30" s="68" t="s">
        <v>90</v>
      </c>
      <c r="Z30" s="68" t="s">
        <v>97</v>
      </c>
      <c r="AA30" s="68" t="s">
        <v>96</v>
      </c>
      <c r="AB30" s="76" t="s">
        <v>100</v>
      </c>
    </row>
    <row r="31" spans="1:28">
      <c r="A31" s="69"/>
      <c r="B31" s="70">
        <v>19.7188444077577</v>
      </c>
      <c r="C31" s="71">
        <v>13.3876301949469</v>
      </c>
      <c r="D31" s="71">
        <v>12.2891461547398</v>
      </c>
      <c r="E31" s="71">
        <v>9.70737684375901</v>
      </c>
      <c r="F31" s="71">
        <v>7.35329450570628</v>
      </c>
      <c r="G31" s="63">
        <v>7.25548453715674</v>
      </c>
      <c r="H31" s="63">
        <v>5.92854663322559</v>
      </c>
      <c r="I31" s="63">
        <v>4.20893243158118</v>
      </c>
      <c r="J31" s="63">
        <v>3.24034299449491</v>
      </c>
      <c r="K31" s="63">
        <v>3.1309534948834</v>
      </c>
      <c r="L31" s="63">
        <v>2.47419844176644</v>
      </c>
      <c r="M31" s="63">
        <v>2.01071144750134</v>
      </c>
      <c r="N31" s="63">
        <v>1.68573878062174</v>
      </c>
      <c r="O31" s="63">
        <v>1.60490287092993</v>
      </c>
      <c r="P31" s="63">
        <v>1.20522741036332</v>
      </c>
      <c r="Q31" s="63">
        <v>1.190115135423</v>
      </c>
      <c r="R31" s="63">
        <v>1.03098337775375</v>
      </c>
      <c r="S31" s="63">
        <v>0.838604500380071</v>
      </c>
      <c r="T31" s="63">
        <v>0.718029335240051</v>
      </c>
      <c r="U31" s="63">
        <v>0.327310101407196</v>
      </c>
      <c r="V31" s="63">
        <v>0.246972420555404</v>
      </c>
      <c r="W31" s="63">
        <v>0.196215476268042</v>
      </c>
      <c r="X31" s="63">
        <v>0.0984952583682653</v>
      </c>
      <c r="Y31" s="63">
        <v>0.0907509493453396</v>
      </c>
      <c r="Z31" s="63">
        <v>0.0611922958246361</v>
      </c>
      <c r="AA31" s="63">
        <v>0</v>
      </c>
      <c r="AB31" s="77">
        <v>0</v>
      </c>
    </row>
    <row r="32" spans="1:28">
      <c r="A32" s="72" t="s">
        <v>46</v>
      </c>
      <c r="B32" s="73" t="s">
        <v>79</v>
      </c>
      <c r="C32" s="74" t="s">
        <v>98</v>
      </c>
      <c r="D32" s="74" t="s">
        <v>81</v>
      </c>
      <c r="E32" s="74" t="s">
        <v>99</v>
      </c>
      <c r="F32" s="74" t="s">
        <v>80</v>
      </c>
      <c r="G32" s="75" t="s">
        <v>96</v>
      </c>
      <c r="H32" s="75" t="s">
        <v>84</v>
      </c>
      <c r="I32" s="75" t="s">
        <v>95</v>
      </c>
      <c r="J32" s="75" t="s">
        <v>97</v>
      </c>
      <c r="K32" s="75" t="s">
        <v>103</v>
      </c>
      <c r="L32" s="75" t="s">
        <v>92</v>
      </c>
      <c r="M32" s="75" t="s">
        <v>83</v>
      </c>
      <c r="N32" s="75" t="s">
        <v>100</v>
      </c>
      <c r="O32" s="75" t="s">
        <v>86</v>
      </c>
      <c r="P32" s="75" t="s">
        <v>94</v>
      </c>
      <c r="Q32" s="75" t="s">
        <v>85</v>
      </c>
      <c r="R32" s="75" t="s">
        <v>93</v>
      </c>
      <c r="S32" s="75" t="s">
        <v>89</v>
      </c>
      <c r="T32" s="75" t="s">
        <v>87</v>
      </c>
      <c r="U32" s="75" t="s">
        <v>82</v>
      </c>
      <c r="V32" s="75" t="s">
        <v>88</v>
      </c>
      <c r="W32" s="75" t="s">
        <v>90</v>
      </c>
      <c r="X32" s="75" t="s">
        <v>91</v>
      </c>
      <c r="Y32" s="75" t="s">
        <v>101</v>
      </c>
      <c r="Z32" s="75" t="s">
        <v>102</v>
      </c>
      <c r="AA32" s="75" t="s">
        <v>104</v>
      </c>
      <c r="AB32" s="78" t="s">
        <v>105</v>
      </c>
    </row>
    <row r="33" spans="1:28">
      <c r="A33" s="69"/>
      <c r="B33" s="70">
        <v>22.6083189682521</v>
      </c>
      <c r="C33" s="71">
        <v>16.5569227867903</v>
      </c>
      <c r="D33" s="71">
        <v>11.6348906070669</v>
      </c>
      <c r="E33" s="71">
        <v>8.70148290271136</v>
      </c>
      <c r="F33" s="71">
        <v>7.39973256448625</v>
      </c>
      <c r="G33" s="63">
        <v>5.77127813277354</v>
      </c>
      <c r="H33" s="63">
        <v>5.5845562818078</v>
      </c>
      <c r="I33" s="63">
        <v>5.02815627447909</v>
      </c>
      <c r="J33" s="63">
        <v>3.44594758833607</v>
      </c>
      <c r="K33" s="63">
        <v>2.96345496733061</v>
      </c>
      <c r="L33" s="63">
        <v>2.3025024778332</v>
      </c>
      <c r="M33" s="63">
        <v>1.88096278468042</v>
      </c>
      <c r="N33" s="63">
        <v>1.79525521184354</v>
      </c>
      <c r="O33" s="63">
        <v>1.68663646222995</v>
      </c>
      <c r="P33" s="63">
        <v>1.32887428036017</v>
      </c>
      <c r="Q33" s="63">
        <v>0.582181506898074</v>
      </c>
      <c r="R33" s="63">
        <v>0.331229760352137</v>
      </c>
      <c r="S33" s="63">
        <v>0.251983034546024</v>
      </c>
      <c r="T33" s="63">
        <v>0.145633407222517</v>
      </c>
      <c r="U33" s="63">
        <v>0</v>
      </c>
      <c r="V33" s="63">
        <v>0</v>
      </c>
      <c r="W33" s="63">
        <v>0</v>
      </c>
      <c r="X33" s="63">
        <v>0</v>
      </c>
      <c r="Y33" s="63">
        <v>0</v>
      </c>
      <c r="Z33" s="63">
        <v>0</v>
      </c>
      <c r="AA33" s="63">
        <v>0</v>
      </c>
      <c r="AB33" s="77">
        <v>0</v>
      </c>
    </row>
  </sheetData>
  <sortState ref="B32:AB33" columnSort="1">
    <sortCondition ref="B33:AB33" descending="1"/>
  </sortState>
  <mergeCells count="17">
    <mergeCell ref="A1:J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9"/>
  <sheetViews>
    <sheetView zoomScale="150" zoomScaleNormal="150" topLeftCell="A43" workbookViewId="0">
      <selection activeCell="K37" sqref="K37"/>
    </sheetView>
  </sheetViews>
  <sheetFormatPr defaultColWidth="9" defaultRowHeight="15.75"/>
  <cols>
    <col min="1" max="1" width="9.125" style="2" customWidth="1"/>
    <col min="2" max="6" width="6.375" style="2" customWidth="1"/>
    <col min="7" max="7" width="8.875" style="2" customWidth="1"/>
    <col min="8" max="8" width="7.375" style="2" customWidth="1"/>
    <col min="9" max="11" width="8.125" style="2" customWidth="1"/>
    <col min="12" max="12" width="7" style="2" customWidth="1"/>
    <col min="13" max="13" width="11" style="2" customWidth="1"/>
    <col min="14" max="16" width="6.375" style="2" customWidth="1"/>
    <col min="17" max="18" width="5.375" style="2" customWidth="1"/>
    <col min="19" max="19" width="13.125" style="2" customWidth="1"/>
    <col min="20" max="23" width="6.375" style="2" customWidth="1"/>
    <col min="24" max="24" width="5.375" style="2" customWidth="1"/>
    <col min="25" max="16384" width="9" style="2"/>
  </cols>
  <sheetData>
    <row r="1" spans="1:24">
      <c r="A1" s="23" t="s">
        <v>110</v>
      </c>
      <c r="B1" s="24"/>
      <c r="C1" s="24"/>
      <c r="D1" s="24"/>
      <c r="E1" s="24"/>
      <c r="F1" s="24"/>
      <c r="G1" s="24" t="s">
        <v>111</v>
      </c>
      <c r="H1" s="24"/>
      <c r="I1" s="24"/>
      <c r="J1" s="24"/>
      <c r="K1" s="24"/>
      <c r="L1" s="24"/>
      <c r="M1" s="24" t="s">
        <v>112</v>
      </c>
      <c r="N1" s="24"/>
      <c r="O1" s="24"/>
      <c r="P1" s="24"/>
      <c r="Q1" s="24"/>
      <c r="R1" s="24"/>
      <c r="S1" s="24" t="s">
        <v>113</v>
      </c>
      <c r="T1" s="24"/>
      <c r="U1" s="24"/>
      <c r="V1" s="24"/>
      <c r="W1" s="24"/>
      <c r="X1" s="24"/>
    </row>
    <row r="2" spans="1:24">
      <c r="A2" s="25" t="s">
        <v>31</v>
      </c>
      <c r="B2" s="15">
        <v>21.1634557879431</v>
      </c>
      <c r="C2" s="19">
        <v>14.8957635524046</v>
      </c>
      <c r="D2" s="19">
        <v>7.94539259702471</v>
      </c>
      <c r="E2" s="19">
        <v>6.71560990267463</v>
      </c>
      <c r="F2" s="26">
        <v>6.65348498926189</v>
      </c>
      <c r="G2" s="27" t="s">
        <v>31</v>
      </c>
      <c r="H2" s="28">
        <v>14.3387715172542</v>
      </c>
      <c r="I2" s="28">
        <v>12.529795550348</v>
      </c>
      <c r="J2" s="28">
        <v>8.81381445397179</v>
      </c>
      <c r="K2" s="28">
        <v>8.26214610458022</v>
      </c>
      <c r="L2" s="28">
        <v>7.57427507899927</v>
      </c>
      <c r="M2" s="32" t="s">
        <v>31</v>
      </c>
      <c r="N2" s="6">
        <v>19.907094407583</v>
      </c>
      <c r="O2" s="6">
        <v>10.2178232347773</v>
      </c>
      <c r="P2" s="6">
        <v>9.86259466139137</v>
      </c>
      <c r="Q2" s="6">
        <v>8.92040854740308</v>
      </c>
      <c r="R2" s="6">
        <v>7.20996428037376</v>
      </c>
      <c r="S2" s="32" t="s">
        <v>31</v>
      </c>
      <c r="T2" s="62">
        <v>23.2793568280012</v>
      </c>
      <c r="U2" s="62">
        <v>11.6958952873399</v>
      </c>
      <c r="V2" s="62">
        <v>10.6350786596269</v>
      </c>
      <c r="W2" s="62">
        <v>9.25812837108686</v>
      </c>
      <c r="X2" s="62">
        <v>8.95569657134475</v>
      </c>
    </row>
    <row r="3" spans="1:24">
      <c r="A3" s="29"/>
      <c r="B3" s="15" t="s">
        <v>96</v>
      </c>
      <c r="C3" s="19" t="s">
        <v>98</v>
      </c>
      <c r="D3" s="19" t="s">
        <v>82</v>
      </c>
      <c r="E3" s="19" t="s">
        <v>97</v>
      </c>
      <c r="F3" s="19" t="s">
        <v>83</v>
      </c>
      <c r="G3" s="29"/>
      <c r="H3" s="10" t="s">
        <v>97</v>
      </c>
      <c r="I3" s="10" t="s">
        <v>96</v>
      </c>
      <c r="J3" s="10" t="s">
        <v>98</v>
      </c>
      <c r="K3" s="10" t="s">
        <v>85</v>
      </c>
      <c r="L3" s="10" t="s">
        <v>83</v>
      </c>
      <c r="M3" s="29"/>
      <c r="N3" s="6" t="s">
        <v>99</v>
      </c>
      <c r="O3" s="6" t="s">
        <v>92</v>
      </c>
      <c r="P3" s="6" t="s">
        <v>91</v>
      </c>
      <c r="Q3" s="6" t="s">
        <v>96</v>
      </c>
      <c r="R3" s="6" t="s">
        <v>84</v>
      </c>
      <c r="S3" s="29"/>
      <c r="T3" s="10" t="s">
        <v>96</v>
      </c>
      <c r="U3" s="13" t="s">
        <v>92</v>
      </c>
      <c r="V3" s="10" t="s">
        <v>91</v>
      </c>
      <c r="W3" s="10" t="s">
        <v>94</v>
      </c>
      <c r="X3" s="10" t="s">
        <v>85</v>
      </c>
    </row>
    <row r="4" spans="1:24">
      <c r="A4" s="30" t="s">
        <v>32</v>
      </c>
      <c r="B4" s="31">
        <v>18.6358373602623</v>
      </c>
      <c r="C4" s="31">
        <v>12.5447590467318</v>
      </c>
      <c r="D4" s="31">
        <v>11.2802061094223</v>
      </c>
      <c r="E4" s="31">
        <v>8.60670375398826</v>
      </c>
      <c r="F4" s="31">
        <v>5.1418787835434</v>
      </c>
      <c r="G4" s="30" t="s">
        <v>32</v>
      </c>
      <c r="H4" s="28">
        <v>12.204981229222</v>
      </c>
      <c r="I4" s="28">
        <v>10.9897689607979</v>
      </c>
      <c r="J4" s="28">
        <v>10.4224119395446</v>
      </c>
      <c r="K4" s="28">
        <v>10.2369413202772</v>
      </c>
      <c r="L4" s="28">
        <v>6.96285138666388</v>
      </c>
      <c r="M4" s="30" t="s">
        <v>32</v>
      </c>
      <c r="N4" s="6">
        <v>15.1612311047594</v>
      </c>
      <c r="O4" s="6">
        <v>8.38774501601026</v>
      </c>
      <c r="P4" s="6">
        <v>7.13847913215311</v>
      </c>
      <c r="Q4" s="6">
        <v>7.11932147422667</v>
      </c>
      <c r="R4" s="6">
        <v>6.1009892890591</v>
      </c>
      <c r="S4" s="30" t="s">
        <v>32</v>
      </c>
      <c r="T4" s="62">
        <v>14.5586925761055</v>
      </c>
      <c r="U4" s="62">
        <v>9.71718898388255</v>
      </c>
      <c r="V4" s="62">
        <v>9.46779637784026</v>
      </c>
      <c r="W4" s="62">
        <v>7.02463283523051</v>
      </c>
      <c r="X4" s="62">
        <v>6.16259059913615</v>
      </c>
    </row>
    <row r="5" spans="1:24">
      <c r="A5" s="29"/>
      <c r="B5" s="18" t="s">
        <v>79</v>
      </c>
      <c r="C5" s="20" t="s">
        <v>96</v>
      </c>
      <c r="D5" s="20" t="s">
        <v>98</v>
      </c>
      <c r="E5" s="20" t="s">
        <v>99</v>
      </c>
      <c r="F5" s="20" t="s">
        <v>80</v>
      </c>
      <c r="G5" s="29"/>
      <c r="H5" s="10" t="s">
        <v>96</v>
      </c>
      <c r="I5" s="10" t="s">
        <v>79</v>
      </c>
      <c r="J5" s="10" t="s">
        <v>97</v>
      </c>
      <c r="K5" s="10" t="s">
        <v>98</v>
      </c>
      <c r="L5" s="13" t="s">
        <v>82</v>
      </c>
      <c r="M5" s="29"/>
      <c r="N5" s="6" t="s">
        <v>99</v>
      </c>
      <c r="O5" s="6" t="s">
        <v>98</v>
      </c>
      <c r="P5" s="6" t="s">
        <v>91</v>
      </c>
      <c r="Q5" s="6" t="s">
        <v>96</v>
      </c>
      <c r="R5" s="6" t="s">
        <v>84</v>
      </c>
      <c r="S5" s="29"/>
      <c r="T5" s="10" t="s">
        <v>96</v>
      </c>
      <c r="U5" s="10" t="s">
        <v>91</v>
      </c>
      <c r="V5" s="10" t="s">
        <v>83</v>
      </c>
      <c r="W5" s="10" t="s">
        <v>98</v>
      </c>
      <c r="X5" s="10" t="s">
        <v>85</v>
      </c>
    </row>
    <row r="6" spans="1:24">
      <c r="A6" s="32" t="s">
        <v>33</v>
      </c>
      <c r="B6" s="19">
        <v>19.5245424957596</v>
      </c>
      <c r="C6" s="6">
        <v>14.4436837107308</v>
      </c>
      <c r="D6" s="19">
        <v>12.2791910064281</v>
      </c>
      <c r="E6" s="19">
        <v>10.0490064103415</v>
      </c>
      <c r="F6" s="19">
        <v>10.0163827902627</v>
      </c>
      <c r="G6" s="32" t="s">
        <v>33</v>
      </c>
      <c r="H6" s="28">
        <v>18.1645122376202</v>
      </c>
      <c r="I6" s="28">
        <v>14.6073513097441</v>
      </c>
      <c r="J6" s="28">
        <v>11.3690847887875</v>
      </c>
      <c r="K6" s="28">
        <v>11.1870578162135</v>
      </c>
      <c r="L6" s="28">
        <v>9.12374053650231</v>
      </c>
      <c r="M6" s="32" t="s">
        <v>33</v>
      </c>
      <c r="N6" s="6">
        <v>17.5050918233587</v>
      </c>
      <c r="O6" s="6">
        <v>14.6870208282298</v>
      </c>
      <c r="P6" s="6">
        <v>8.40819029248306</v>
      </c>
      <c r="Q6" s="6">
        <v>8.26979292984119</v>
      </c>
      <c r="R6" s="6">
        <v>6.6696371843271</v>
      </c>
      <c r="S6" s="32" t="s">
        <v>33</v>
      </c>
      <c r="T6" s="62">
        <v>13.7509289835872</v>
      </c>
      <c r="U6" s="62">
        <v>11.620549851887</v>
      </c>
      <c r="V6" s="62">
        <v>9.35636343970922</v>
      </c>
      <c r="W6" s="62">
        <v>8.44138307500843</v>
      </c>
      <c r="X6" s="62">
        <v>8.19964039315786</v>
      </c>
    </row>
    <row r="7" spans="1:24">
      <c r="A7" s="29"/>
      <c r="B7" s="15" t="s">
        <v>79</v>
      </c>
      <c r="C7" s="19" t="s">
        <v>98</v>
      </c>
      <c r="D7" s="19" t="s">
        <v>81</v>
      </c>
      <c r="E7" s="19" t="s">
        <v>99</v>
      </c>
      <c r="F7" s="19" t="s">
        <v>96</v>
      </c>
      <c r="G7" s="29"/>
      <c r="H7" s="10" t="s">
        <v>79</v>
      </c>
      <c r="I7" s="10" t="s">
        <v>98</v>
      </c>
      <c r="J7" s="10" t="s">
        <v>96</v>
      </c>
      <c r="K7" s="10" t="s">
        <v>81</v>
      </c>
      <c r="L7" s="10" t="s">
        <v>99</v>
      </c>
      <c r="M7" s="29"/>
      <c r="N7" s="6" t="s">
        <v>99</v>
      </c>
      <c r="O7" s="6" t="s">
        <v>98</v>
      </c>
      <c r="P7" s="6" t="s">
        <v>79</v>
      </c>
      <c r="Q7" s="6" t="s">
        <v>80</v>
      </c>
      <c r="R7" s="6" t="s">
        <v>81</v>
      </c>
      <c r="S7" s="29"/>
      <c r="T7" s="10" t="s">
        <v>96</v>
      </c>
      <c r="U7" s="10" t="s">
        <v>98</v>
      </c>
      <c r="V7" s="10" t="s">
        <v>91</v>
      </c>
      <c r="W7" s="10" t="s">
        <v>79</v>
      </c>
      <c r="X7" s="10" t="s">
        <v>81</v>
      </c>
    </row>
    <row r="8" spans="1:24">
      <c r="A8" s="33" t="s">
        <v>34</v>
      </c>
      <c r="B8" s="31">
        <v>18.4969545032325</v>
      </c>
      <c r="C8" s="31">
        <v>12.8748905408864</v>
      </c>
      <c r="D8" s="31">
        <v>11.0174511557922</v>
      </c>
      <c r="E8" s="31">
        <v>8.38442780567749</v>
      </c>
      <c r="F8" s="31">
        <v>8.33066732241839</v>
      </c>
      <c r="G8" s="30" t="s">
        <v>34</v>
      </c>
      <c r="H8" s="28">
        <v>17.1446806610264</v>
      </c>
      <c r="I8" s="28">
        <v>13.3687606437197</v>
      </c>
      <c r="J8" s="28">
        <v>9.64309281308422</v>
      </c>
      <c r="K8" s="28">
        <v>9.31803357014137</v>
      </c>
      <c r="L8" s="28">
        <v>7.58026991082946</v>
      </c>
      <c r="M8" s="30" t="s">
        <v>34</v>
      </c>
      <c r="N8" s="6">
        <v>14.6811030292986</v>
      </c>
      <c r="O8" s="6">
        <v>12.498651218955</v>
      </c>
      <c r="P8" s="6">
        <v>7.76340233019781</v>
      </c>
      <c r="Q8" s="6">
        <v>7.45565738151556</v>
      </c>
      <c r="R8" s="6">
        <v>6.71079744351054</v>
      </c>
      <c r="S8" s="30" t="s">
        <v>34</v>
      </c>
      <c r="T8" s="62">
        <v>13.947998357076</v>
      </c>
      <c r="U8" s="62">
        <v>11.7969783220795</v>
      </c>
      <c r="V8" s="62">
        <v>10.06707753144</v>
      </c>
      <c r="W8" s="62">
        <v>9.86275660406878</v>
      </c>
      <c r="X8" s="62">
        <v>8.84747433895772</v>
      </c>
    </row>
    <row r="9" spans="1:24">
      <c r="A9" s="29"/>
      <c r="B9" s="15" t="s">
        <v>79</v>
      </c>
      <c r="C9" s="19" t="s">
        <v>98</v>
      </c>
      <c r="D9" s="19" t="s">
        <v>81</v>
      </c>
      <c r="E9" s="19" t="s">
        <v>96</v>
      </c>
      <c r="F9" s="19" t="s">
        <v>99</v>
      </c>
      <c r="G9" s="29"/>
      <c r="H9" s="10" t="s">
        <v>79</v>
      </c>
      <c r="I9" s="10" t="s">
        <v>98</v>
      </c>
      <c r="J9" s="10" t="s">
        <v>81</v>
      </c>
      <c r="K9" s="10" t="s">
        <v>96</v>
      </c>
      <c r="L9" s="10" t="s">
        <v>99</v>
      </c>
      <c r="M9" s="29"/>
      <c r="N9" s="6" t="s">
        <v>99</v>
      </c>
      <c r="O9" s="6" t="s">
        <v>98</v>
      </c>
      <c r="P9" s="6" t="s">
        <v>79</v>
      </c>
      <c r="Q9" s="6" t="s">
        <v>92</v>
      </c>
      <c r="R9" s="6" t="s">
        <v>80</v>
      </c>
      <c r="S9" s="29"/>
      <c r="T9" s="10" t="s">
        <v>96</v>
      </c>
      <c r="U9" s="10" t="s">
        <v>98</v>
      </c>
      <c r="V9" s="10" t="s">
        <v>91</v>
      </c>
      <c r="W9" s="10" t="s">
        <v>83</v>
      </c>
      <c r="X9" s="10" t="s">
        <v>79</v>
      </c>
    </row>
    <row r="10" spans="1:24">
      <c r="A10" s="30" t="s">
        <v>35</v>
      </c>
      <c r="B10" s="31">
        <v>18.8283547317033</v>
      </c>
      <c r="C10" s="31">
        <v>11.2888107953533</v>
      </c>
      <c r="D10" s="31">
        <v>10.9230863360426</v>
      </c>
      <c r="E10" s="31">
        <v>7.96912463557574</v>
      </c>
      <c r="F10" s="31">
        <v>7.3199741125106</v>
      </c>
      <c r="G10" s="30" t="s">
        <v>35</v>
      </c>
      <c r="H10" s="28">
        <v>16.0820090470028</v>
      </c>
      <c r="I10" s="28">
        <v>11.5076166150749</v>
      </c>
      <c r="J10" s="28">
        <v>10.3448755642593</v>
      </c>
      <c r="K10" s="28">
        <v>8.47106506283307</v>
      </c>
      <c r="L10" s="28">
        <v>7.13927672836672</v>
      </c>
      <c r="M10" s="30" t="s">
        <v>35</v>
      </c>
      <c r="N10" s="6">
        <v>16.141125871107</v>
      </c>
      <c r="O10" s="6">
        <v>9.64866985469892</v>
      </c>
      <c r="P10" s="6">
        <v>8.64156595936829</v>
      </c>
      <c r="Q10" s="6">
        <v>6.81721512823349</v>
      </c>
      <c r="R10" s="6">
        <v>6.74050468249059</v>
      </c>
      <c r="S10" s="30" t="s">
        <v>35</v>
      </c>
      <c r="T10" s="62">
        <v>16.125984278713</v>
      </c>
      <c r="U10" s="62">
        <v>9.40563241316129</v>
      </c>
      <c r="V10" s="62">
        <v>8.21927276113907</v>
      </c>
      <c r="W10" s="62">
        <v>7.56774591833904</v>
      </c>
      <c r="X10" s="62">
        <v>6.87293638864109</v>
      </c>
    </row>
    <row r="11" spans="1:24">
      <c r="A11" s="29"/>
      <c r="B11" s="15" t="s">
        <v>79</v>
      </c>
      <c r="C11" s="19" t="s">
        <v>98</v>
      </c>
      <c r="D11" s="19" t="s">
        <v>96</v>
      </c>
      <c r="E11" s="19" t="s">
        <v>92</v>
      </c>
      <c r="F11" s="19" t="s">
        <v>99</v>
      </c>
      <c r="G11" s="29"/>
      <c r="H11" s="10" t="s">
        <v>79</v>
      </c>
      <c r="I11" s="10" t="s">
        <v>98</v>
      </c>
      <c r="J11" s="10" t="s">
        <v>96</v>
      </c>
      <c r="K11" s="10" t="s">
        <v>97</v>
      </c>
      <c r="L11" s="10" t="s">
        <v>85</v>
      </c>
      <c r="M11" s="29"/>
      <c r="N11" s="6" t="s">
        <v>99</v>
      </c>
      <c r="O11" s="6" t="s">
        <v>98</v>
      </c>
      <c r="P11" s="6" t="s">
        <v>92</v>
      </c>
      <c r="Q11" s="6" t="s">
        <v>85</v>
      </c>
      <c r="R11" s="6" t="s">
        <v>91</v>
      </c>
      <c r="S11" s="29"/>
      <c r="T11" s="10" t="s">
        <v>96</v>
      </c>
      <c r="U11" s="10" t="s">
        <v>91</v>
      </c>
      <c r="V11" s="10" t="s">
        <v>98</v>
      </c>
      <c r="W11" s="13" t="s">
        <v>92</v>
      </c>
      <c r="X11" s="10" t="s">
        <v>79</v>
      </c>
    </row>
    <row r="12" spans="1:24">
      <c r="A12" s="30" t="s">
        <v>36</v>
      </c>
      <c r="B12" s="31">
        <v>18.1805237873962</v>
      </c>
      <c r="C12" s="31">
        <v>13.0750644249494</v>
      </c>
      <c r="D12" s="31">
        <v>10.6413837145885</v>
      </c>
      <c r="E12" s="31">
        <v>9.06852879597083</v>
      </c>
      <c r="F12" s="31">
        <v>9.05522677903108</v>
      </c>
      <c r="G12" s="30" t="s">
        <v>36</v>
      </c>
      <c r="H12" s="28">
        <v>16.9917372435563</v>
      </c>
      <c r="I12" s="28">
        <v>13.6303474338448</v>
      </c>
      <c r="J12" s="28">
        <v>11.5339869171587</v>
      </c>
      <c r="K12" s="28">
        <v>9.6908530591578</v>
      </c>
      <c r="L12" s="28">
        <v>8.51410880541442</v>
      </c>
      <c r="M12" s="30" t="s">
        <v>36</v>
      </c>
      <c r="N12" s="6">
        <v>16.3095036712176</v>
      </c>
      <c r="O12" s="6">
        <v>13.2892082784261</v>
      </c>
      <c r="P12" s="6">
        <v>9.2909241270465</v>
      </c>
      <c r="Q12" s="6">
        <v>8.92243881325075</v>
      </c>
      <c r="R12" s="6">
        <v>7.10886190332424</v>
      </c>
      <c r="S12" s="30" t="s">
        <v>36</v>
      </c>
      <c r="T12" s="62">
        <v>14.5963418827781</v>
      </c>
      <c r="U12" s="62">
        <v>11.0385115857863</v>
      </c>
      <c r="V12" s="62">
        <v>9.81315148615301</v>
      </c>
      <c r="W12" s="62">
        <v>9.31355909931511</v>
      </c>
      <c r="X12" s="62">
        <v>7.48601372605049</v>
      </c>
    </row>
    <row r="13" spans="1:24">
      <c r="A13" s="29"/>
      <c r="B13" s="15" t="s">
        <v>79</v>
      </c>
      <c r="C13" s="19" t="s">
        <v>98</v>
      </c>
      <c r="D13" s="19" t="s">
        <v>81</v>
      </c>
      <c r="E13" s="19" t="s">
        <v>96</v>
      </c>
      <c r="F13" s="19" t="s">
        <v>99</v>
      </c>
      <c r="G13" s="29"/>
      <c r="H13" s="10" t="s">
        <v>79</v>
      </c>
      <c r="I13" s="10" t="s">
        <v>98</v>
      </c>
      <c r="J13" s="10" t="s">
        <v>96</v>
      </c>
      <c r="K13" s="10" t="s">
        <v>81</v>
      </c>
      <c r="L13" s="10" t="s">
        <v>99</v>
      </c>
      <c r="M13" s="29"/>
      <c r="N13" s="6" t="s">
        <v>99</v>
      </c>
      <c r="O13" s="6" t="s">
        <v>98</v>
      </c>
      <c r="P13" s="6" t="s">
        <v>79</v>
      </c>
      <c r="Q13" s="6" t="s">
        <v>92</v>
      </c>
      <c r="R13" s="6" t="s">
        <v>80</v>
      </c>
      <c r="S13" s="29"/>
      <c r="T13" s="10" t="s">
        <v>96</v>
      </c>
      <c r="U13" s="10" t="s">
        <v>98</v>
      </c>
      <c r="V13" s="10" t="s">
        <v>83</v>
      </c>
      <c r="W13" s="10" t="s">
        <v>79</v>
      </c>
      <c r="X13" s="10" t="s">
        <v>91</v>
      </c>
    </row>
    <row r="14" spans="1:24">
      <c r="A14" s="30" t="s">
        <v>37</v>
      </c>
      <c r="B14" s="31">
        <v>16.5158706900819</v>
      </c>
      <c r="C14" s="31">
        <v>12.4671740451002</v>
      </c>
      <c r="D14" s="31">
        <v>7.96132082196887</v>
      </c>
      <c r="E14" s="31">
        <v>6.05830269317401</v>
      </c>
      <c r="F14" s="31">
        <v>5.63794200241069</v>
      </c>
      <c r="G14" s="30" t="s">
        <v>37</v>
      </c>
      <c r="H14" s="28">
        <v>14.3505899307783</v>
      </c>
      <c r="I14" s="28">
        <v>11.4120277404505</v>
      </c>
      <c r="J14" s="28">
        <v>7.44666112980693</v>
      </c>
      <c r="K14" s="28">
        <v>6.81384915296131</v>
      </c>
      <c r="L14" s="28">
        <v>6.25786238648854</v>
      </c>
      <c r="M14" s="30" t="s">
        <v>37</v>
      </c>
      <c r="N14" s="6">
        <v>12.6619821244752</v>
      </c>
      <c r="O14" s="6">
        <v>8.64957317546921</v>
      </c>
      <c r="P14" s="6">
        <v>7.43822271544277</v>
      </c>
      <c r="Q14" s="6">
        <v>6.62353339530252</v>
      </c>
      <c r="R14" s="6">
        <v>6.17249702971468</v>
      </c>
      <c r="S14" s="30" t="s">
        <v>37</v>
      </c>
      <c r="T14" s="62">
        <v>12.8542924572654</v>
      </c>
      <c r="U14" s="62">
        <v>8.32514741628159</v>
      </c>
      <c r="V14" s="62">
        <v>7.81419448351726</v>
      </c>
      <c r="W14" s="62">
        <v>7.72876030513887</v>
      </c>
      <c r="X14" s="62">
        <v>7.09889768904023</v>
      </c>
    </row>
    <row r="15" spans="1:24">
      <c r="A15" s="29"/>
      <c r="B15" s="15" t="s">
        <v>79</v>
      </c>
      <c r="C15" s="19" t="s">
        <v>96</v>
      </c>
      <c r="D15" s="19" t="s">
        <v>99</v>
      </c>
      <c r="E15" s="19" t="s">
        <v>98</v>
      </c>
      <c r="F15" s="19" t="s">
        <v>80</v>
      </c>
      <c r="G15" s="29"/>
      <c r="H15" s="10" t="s">
        <v>79</v>
      </c>
      <c r="I15" s="10" t="s">
        <v>96</v>
      </c>
      <c r="J15" s="10" t="s">
        <v>97</v>
      </c>
      <c r="K15" s="10" t="s">
        <v>98</v>
      </c>
      <c r="L15" s="10" t="s">
        <v>85</v>
      </c>
      <c r="M15" s="29"/>
      <c r="N15" s="6" t="s">
        <v>99</v>
      </c>
      <c r="O15" s="6" t="s">
        <v>98</v>
      </c>
      <c r="P15" s="6" t="s">
        <v>92</v>
      </c>
      <c r="Q15" s="6" t="s">
        <v>79</v>
      </c>
      <c r="R15" s="6" t="s">
        <v>96</v>
      </c>
      <c r="S15" s="29"/>
      <c r="T15" s="10" t="s">
        <v>96</v>
      </c>
      <c r="U15" s="10" t="s">
        <v>83</v>
      </c>
      <c r="V15" s="10" t="s">
        <v>98</v>
      </c>
      <c r="W15" s="10" t="s">
        <v>91</v>
      </c>
      <c r="X15" s="10" t="s">
        <v>79</v>
      </c>
    </row>
    <row r="16" spans="1:24">
      <c r="A16" s="30" t="s">
        <v>38</v>
      </c>
      <c r="B16" s="31">
        <v>19.7876889229658</v>
      </c>
      <c r="C16" s="31">
        <v>14.0706290213375</v>
      </c>
      <c r="D16" s="31">
        <v>11.9981973635953</v>
      </c>
      <c r="E16" s="31">
        <v>8.68018360873342</v>
      </c>
      <c r="F16" s="31">
        <v>8.23406854165951</v>
      </c>
      <c r="G16" s="30" t="s">
        <v>38</v>
      </c>
      <c r="H16" s="28">
        <v>15.6691692529068</v>
      </c>
      <c r="I16" s="28">
        <v>15.3761109149423</v>
      </c>
      <c r="J16" s="28">
        <v>12.450442177275</v>
      </c>
      <c r="K16" s="28">
        <v>10.6708596370155</v>
      </c>
      <c r="L16" s="28">
        <v>7.33320570574123</v>
      </c>
      <c r="M16" s="30" t="s">
        <v>38</v>
      </c>
      <c r="N16" s="6">
        <v>16.1964694467372</v>
      </c>
      <c r="O16" s="6">
        <v>13.3268356618793</v>
      </c>
      <c r="P16" s="6">
        <v>9.42525171355265</v>
      </c>
      <c r="Q16" s="6">
        <v>7.06193423663274</v>
      </c>
      <c r="R16" s="6">
        <v>6.99601481045941</v>
      </c>
      <c r="S16" s="30" t="s">
        <v>38</v>
      </c>
      <c r="T16" s="62">
        <v>12.1231592499295</v>
      </c>
      <c r="U16" s="62">
        <v>11.2698268793629</v>
      </c>
      <c r="V16" s="62">
        <v>8.82508696321678</v>
      </c>
      <c r="W16" s="62">
        <v>8.57466868041279</v>
      </c>
      <c r="X16" s="62">
        <v>8.55559908522086</v>
      </c>
    </row>
    <row r="17" spans="1:24">
      <c r="A17" s="29"/>
      <c r="B17" s="18" t="s">
        <v>79</v>
      </c>
      <c r="C17" s="20" t="s">
        <v>98</v>
      </c>
      <c r="D17" s="20" t="s">
        <v>81</v>
      </c>
      <c r="E17" s="20" t="s">
        <v>80</v>
      </c>
      <c r="F17" s="20" t="s">
        <v>99</v>
      </c>
      <c r="G17" s="29"/>
      <c r="H17" s="10" t="s">
        <v>79</v>
      </c>
      <c r="I17" s="10" t="s">
        <v>98</v>
      </c>
      <c r="J17" s="10" t="s">
        <v>81</v>
      </c>
      <c r="K17" s="10" t="s">
        <v>96</v>
      </c>
      <c r="L17" s="10" t="s">
        <v>99</v>
      </c>
      <c r="M17" s="29"/>
      <c r="N17" s="6" t="s">
        <v>99</v>
      </c>
      <c r="O17" s="6" t="s">
        <v>98</v>
      </c>
      <c r="P17" s="6" t="s">
        <v>79</v>
      </c>
      <c r="Q17" s="6" t="s">
        <v>81</v>
      </c>
      <c r="R17" s="6" t="s">
        <v>92</v>
      </c>
      <c r="S17" s="29"/>
      <c r="T17" s="10" t="s">
        <v>96</v>
      </c>
      <c r="U17" s="10" t="s">
        <v>98</v>
      </c>
      <c r="V17" s="10" t="s">
        <v>81</v>
      </c>
      <c r="W17" s="10" t="s">
        <v>91</v>
      </c>
      <c r="X17" s="10" t="s">
        <v>79</v>
      </c>
    </row>
    <row r="18" spans="1:24">
      <c r="A18" s="32" t="s">
        <v>39</v>
      </c>
      <c r="B18" s="19">
        <v>19.7911455996146</v>
      </c>
      <c r="C18" s="6">
        <v>13.9226965864024</v>
      </c>
      <c r="D18" s="19">
        <v>11.2947473731529</v>
      </c>
      <c r="E18" s="19">
        <v>8.4312809722312</v>
      </c>
      <c r="F18" s="19">
        <v>8.34754450281893</v>
      </c>
      <c r="G18" s="32" t="s">
        <v>39</v>
      </c>
      <c r="H18" s="28">
        <v>17.3310297232764</v>
      </c>
      <c r="I18" s="28">
        <v>15.1857529768192</v>
      </c>
      <c r="J18" s="28">
        <v>11.2519153892614</v>
      </c>
      <c r="K18" s="28">
        <v>8.44323992141525</v>
      </c>
      <c r="L18" s="28">
        <v>6.56665074496169</v>
      </c>
      <c r="M18" s="32" t="s">
        <v>39</v>
      </c>
      <c r="N18" s="6">
        <v>16.3608071426252</v>
      </c>
      <c r="O18" s="6">
        <v>13.3812619572506</v>
      </c>
      <c r="P18" s="6">
        <v>9.04386206221676</v>
      </c>
      <c r="Q18" s="6">
        <v>6.64551058299207</v>
      </c>
      <c r="R18" s="6">
        <v>6.34709871240567</v>
      </c>
      <c r="S18" s="32" t="s">
        <v>39</v>
      </c>
      <c r="T18" s="62">
        <v>12.1877226642684</v>
      </c>
      <c r="U18" s="62">
        <v>9.94545649331806</v>
      </c>
      <c r="V18" s="62">
        <v>9.36707114596274</v>
      </c>
      <c r="W18" s="62">
        <v>8.64934212072472</v>
      </c>
      <c r="X18" s="62">
        <v>7.9304611004765</v>
      </c>
    </row>
    <row r="19" spans="1:24">
      <c r="A19" s="29"/>
      <c r="B19" s="15" t="s">
        <v>79</v>
      </c>
      <c r="C19" s="19" t="s">
        <v>98</v>
      </c>
      <c r="D19" s="19" t="s">
        <v>81</v>
      </c>
      <c r="E19" s="19" t="s">
        <v>96</v>
      </c>
      <c r="F19" s="19" t="s">
        <v>99</v>
      </c>
      <c r="G19" s="29"/>
      <c r="H19" s="10" t="s">
        <v>79</v>
      </c>
      <c r="I19" s="10" t="s">
        <v>98</v>
      </c>
      <c r="J19" s="10" t="s">
        <v>81</v>
      </c>
      <c r="K19" s="10" t="s">
        <v>99</v>
      </c>
      <c r="L19" s="10" t="s">
        <v>96</v>
      </c>
      <c r="M19" s="29"/>
      <c r="N19" s="12" t="s">
        <v>99</v>
      </c>
      <c r="O19" s="12" t="s">
        <v>98</v>
      </c>
      <c r="P19" s="12" t="s">
        <v>79</v>
      </c>
      <c r="Q19" s="12" t="s">
        <v>80</v>
      </c>
      <c r="R19" s="12" t="s">
        <v>95</v>
      </c>
      <c r="S19" s="29"/>
      <c r="T19" s="10" t="s">
        <v>98</v>
      </c>
      <c r="U19" s="10" t="s">
        <v>79</v>
      </c>
      <c r="V19" s="10" t="s">
        <v>96</v>
      </c>
      <c r="W19" s="10" t="s">
        <v>83</v>
      </c>
      <c r="X19" s="10" t="s">
        <v>94</v>
      </c>
    </row>
    <row r="20" spans="1:24">
      <c r="A20" s="30" t="s">
        <v>40</v>
      </c>
      <c r="B20" s="31">
        <v>13.3717372998826</v>
      </c>
      <c r="C20" s="31">
        <v>8.02455492740321</v>
      </c>
      <c r="D20" s="31">
        <v>7.70835120574316</v>
      </c>
      <c r="E20" s="31">
        <v>6.78021656590212</v>
      </c>
      <c r="F20" s="31">
        <v>6.74371230238304</v>
      </c>
      <c r="G20" s="30" t="s">
        <v>40</v>
      </c>
      <c r="H20" s="28">
        <v>11.9882948945725</v>
      </c>
      <c r="I20" s="28">
        <v>11.7677684025157</v>
      </c>
      <c r="J20" s="28">
        <v>9.74980475125961</v>
      </c>
      <c r="K20" s="28">
        <v>6.022979663609</v>
      </c>
      <c r="L20" s="28">
        <v>5.72341821243979</v>
      </c>
      <c r="M20" s="30" t="s">
        <v>40</v>
      </c>
      <c r="N20" s="6">
        <v>15.1162180745752</v>
      </c>
      <c r="O20" s="6">
        <v>7.11314257533661</v>
      </c>
      <c r="P20" s="6">
        <v>6.1827999868079</v>
      </c>
      <c r="Q20" s="6">
        <v>5.51016243931271</v>
      </c>
      <c r="R20" s="6">
        <v>5.38559412505104</v>
      </c>
      <c r="S20" s="30" t="s">
        <v>40</v>
      </c>
      <c r="T20" s="62">
        <v>14.2066861659299</v>
      </c>
      <c r="U20" s="62">
        <v>7.84349272772106</v>
      </c>
      <c r="V20" s="62">
        <v>6.76461228925254</v>
      </c>
      <c r="W20" s="62">
        <v>6.75739194154404</v>
      </c>
      <c r="X20" s="62">
        <v>5.98412847561153</v>
      </c>
    </row>
    <row r="21" spans="1:24">
      <c r="A21" s="29"/>
      <c r="B21" s="15" t="s">
        <v>96</v>
      </c>
      <c r="C21" s="19" t="s">
        <v>81</v>
      </c>
      <c r="D21" s="19" t="s">
        <v>79</v>
      </c>
      <c r="E21" s="19" t="s">
        <v>82</v>
      </c>
      <c r="F21" s="19" t="s">
        <v>80</v>
      </c>
      <c r="G21" s="29"/>
      <c r="H21" s="10" t="s">
        <v>96</v>
      </c>
      <c r="I21" s="10" t="s">
        <v>97</v>
      </c>
      <c r="J21" s="10" t="s">
        <v>81</v>
      </c>
      <c r="K21" s="10" t="s">
        <v>98</v>
      </c>
      <c r="L21" s="13" t="s">
        <v>80</v>
      </c>
      <c r="M21" s="29"/>
      <c r="N21" s="12" t="s">
        <v>99</v>
      </c>
      <c r="O21" s="12" t="s">
        <v>84</v>
      </c>
      <c r="P21" s="12" t="s">
        <v>96</v>
      </c>
      <c r="Q21" s="12" t="s">
        <v>91</v>
      </c>
      <c r="R21" s="12" t="s">
        <v>101</v>
      </c>
      <c r="S21" s="29"/>
      <c r="T21" s="10" t="s">
        <v>96</v>
      </c>
      <c r="U21" s="10" t="s">
        <v>91</v>
      </c>
      <c r="V21" s="13" t="s">
        <v>84</v>
      </c>
      <c r="W21" s="10" t="s">
        <v>94</v>
      </c>
      <c r="X21" s="10" t="s">
        <v>81</v>
      </c>
    </row>
    <row r="22" spans="1:24">
      <c r="A22" s="30" t="s">
        <v>41</v>
      </c>
      <c r="B22" s="31">
        <v>16.9904565264383</v>
      </c>
      <c r="C22" s="31">
        <v>10.4884557165761</v>
      </c>
      <c r="D22" s="31">
        <v>9.59481789367115</v>
      </c>
      <c r="E22" s="31">
        <v>8.72453862856315</v>
      </c>
      <c r="F22" s="31">
        <v>7.62455376506259</v>
      </c>
      <c r="G22" s="30" t="s">
        <v>41</v>
      </c>
      <c r="H22" s="28">
        <v>17.1035458902576</v>
      </c>
      <c r="I22" s="28">
        <v>14.4086532166461</v>
      </c>
      <c r="J22" s="28">
        <v>10.5072430330308</v>
      </c>
      <c r="K22" s="28">
        <v>7.55252922604244</v>
      </c>
      <c r="L22" s="28">
        <v>7.37736189768304</v>
      </c>
      <c r="M22" s="30" t="s">
        <v>41</v>
      </c>
      <c r="N22" s="6">
        <v>19.7117233350619</v>
      </c>
      <c r="O22" s="6">
        <v>12.9300474200284</v>
      </c>
      <c r="P22" s="6">
        <v>7.96760974383228</v>
      </c>
      <c r="Q22" s="6">
        <v>6.9359666539005</v>
      </c>
      <c r="R22" s="6">
        <v>6.5747097110538</v>
      </c>
      <c r="S22" s="30" t="s">
        <v>41</v>
      </c>
      <c r="T22" s="62">
        <v>18.5699078279644</v>
      </c>
      <c r="U22" s="62">
        <v>11.4058881018765</v>
      </c>
      <c r="V22" s="62">
        <v>10.7136635258499</v>
      </c>
      <c r="W22" s="62">
        <v>10.1248943914114</v>
      </c>
      <c r="X22" s="62">
        <v>8.83162435252439</v>
      </c>
    </row>
    <row r="23" spans="1:24">
      <c r="A23" s="29"/>
      <c r="B23" s="15" t="s">
        <v>79</v>
      </c>
      <c r="C23" s="19" t="s">
        <v>96</v>
      </c>
      <c r="D23" s="19" t="s">
        <v>98</v>
      </c>
      <c r="E23" s="19" t="s">
        <v>92</v>
      </c>
      <c r="F23" s="19" t="s">
        <v>80</v>
      </c>
      <c r="G23" s="29"/>
      <c r="H23" s="10" t="s">
        <v>79</v>
      </c>
      <c r="I23" s="10" t="s">
        <v>96</v>
      </c>
      <c r="J23" s="10" t="s">
        <v>97</v>
      </c>
      <c r="K23" s="10" t="s">
        <v>81</v>
      </c>
      <c r="L23" s="10" t="s">
        <v>98</v>
      </c>
      <c r="M23" s="29"/>
      <c r="N23" s="12" t="s">
        <v>99</v>
      </c>
      <c r="O23" s="12" t="s">
        <v>92</v>
      </c>
      <c r="P23" s="12" t="s">
        <v>79</v>
      </c>
      <c r="Q23" s="12" t="s">
        <v>85</v>
      </c>
      <c r="R23" s="12" t="s">
        <v>96</v>
      </c>
      <c r="S23" s="29"/>
      <c r="T23" s="10" t="s">
        <v>96</v>
      </c>
      <c r="U23" s="10" t="s">
        <v>91</v>
      </c>
      <c r="V23" s="13" t="s">
        <v>92</v>
      </c>
      <c r="W23" s="10" t="s">
        <v>94</v>
      </c>
      <c r="X23" s="10" t="s">
        <v>79</v>
      </c>
    </row>
    <row r="24" spans="1:24">
      <c r="A24" s="25" t="s">
        <v>42</v>
      </c>
      <c r="B24" s="34">
        <v>19.6886691006204</v>
      </c>
      <c r="C24" s="31">
        <v>13.37750493782</v>
      </c>
      <c r="D24" s="31">
        <v>10.7332424997562</v>
      </c>
      <c r="E24" s="31">
        <v>9.23840330658095</v>
      </c>
      <c r="F24" s="35">
        <v>8.28508822947899</v>
      </c>
      <c r="G24" s="27" t="s">
        <v>42</v>
      </c>
      <c r="H24" s="28">
        <v>18.9170533648608</v>
      </c>
      <c r="I24" s="28">
        <v>13.9028430947974</v>
      </c>
      <c r="J24" s="28">
        <v>10.9537812197541</v>
      </c>
      <c r="K24" s="28">
        <v>6.9541229001279</v>
      </c>
      <c r="L24" s="28">
        <v>6.00247789920538</v>
      </c>
      <c r="M24" s="32" t="s">
        <v>42</v>
      </c>
      <c r="N24" s="6">
        <v>16.3840677520185</v>
      </c>
      <c r="O24" s="6">
        <v>11.807526129923</v>
      </c>
      <c r="P24" s="6">
        <v>8.85197214275478</v>
      </c>
      <c r="Q24" s="6">
        <v>6.77616440613707</v>
      </c>
      <c r="R24" s="6">
        <v>6.23856696452304</v>
      </c>
      <c r="S24" s="32" t="s">
        <v>42</v>
      </c>
      <c r="T24" s="62">
        <v>10.1111219742918</v>
      </c>
      <c r="U24" s="62">
        <v>9.81903291623917</v>
      </c>
      <c r="V24" s="62">
        <v>9.5152156581865</v>
      </c>
      <c r="W24" s="62">
        <v>7.54293071838295</v>
      </c>
      <c r="X24" s="62">
        <v>6.80658715175416</v>
      </c>
    </row>
    <row r="25" spans="1:24">
      <c r="A25" s="36"/>
      <c r="B25" s="18" t="s">
        <v>79</v>
      </c>
      <c r="C25" s="20" t="s">
        <v>98</v>
      </c>
      <c r="D25" s="20" t="s">
        <v>81</v>
      </c>
      <c r="E25" s="20" t="s">
        <v>92</v>
      </c>
      <c r="F25" s="22" t="s">
        <v>99</v>
      </c>
      <c r="G25" s="37"/>
      <c r="H25" s="10" t="s">
        <v>79</v>
      </c>
      <c r="I25" s="10" t="s">
        <v>98</v>
      </c>
      <c r="J25" s="10" t="s">
        <v>81</v>
      </c>
      <c r="K25" s="10" t="s">
        <v>99</v>
      </c>
      <c r="L25" s="10" t="s">
        <v>85</v>
      </c>
      <c r="M25" s="29"/>
      <c r="N25" s="12" t="s">
        <v>99</v>
      </c>
      <c r="O25" s="12" t="s">
        <v>98</v>
      </c>
      <c r="P25" s="12" t="s">
        <v>79</v>
      </c>
      <c r="Q25" s="12" t="s">
        <v>92</v>
      </c>
      <c r="R25" s="12" t="s">
        <v>80</v>
      </c>
      <c r="S25" s="29"/>
      <c r="T25" s="10" t="s">
        <v>96</v>
      </c>
      <c r="U25" s="10" t="s">
        <v>98</v>
      </c>
      <c r="V25" s="10" t="s">
        <v>79</v>
      </c>
      <c r="W25" s="10" t="s">
        <v>81</v>
      </c>
      <c r="X25" s="10" t="s">
        <v>94</v>
      </c>
    </row>
    <row r="26" spans="1:24">
      <c r="A26" s="32" t="s">
        <v>43</v>
      </c>
      <c r="B26" s="19">
        <v>15.4476605090175</v>
      </c>
      <c r="C26" s="19">
        <v>9.33999163440876</v>
      </c>
      <c r="D26" s="6">
        <v>7.83404719581521</v>
      </c>
      <c r="E26" s="19">
        <v>6.29941793698278</v>
      </c>
      <c r="F26" s="6">
        <v>6.13510145740182</v>
      </c>
      <c r="G26" s="32" t="s">
        <v>43</v>
      </c>
      <c r="H26" s="28">
        <v>16.614654334939</v>
      </c>
      <c r="I26" s="28">
        <v>15.0788605045939</v>
      </c>
      <c r="J26" s="28">
        <v>8.17295083065093</v>
      </c>
      <c r="K26" s="28">
        <v>6.898554413765</v>
      </c>
      <c r="L26" s="28">
        <v>6.56707812737314</v>
      </c>
      <c r="M26" s="32" t="s">
        <v>43</v>
      </c>
      <c r="N26" s="6">
        <v>15.4451468065354</v>
      </c>
      <c r="O26" s="6">
        <v>7.50654413485074</v>
      </c>
      <c r="P26" s="6">
        <v>6.81654994022225</v>
      </c>
      <c r="Q26" s="6">
        <v>6.71218662694486</v>
      </c>
      <c r="R26" s="6">
        <v>5.64440481869397</v>
      </c>
      <c r="S26" s="32" t="s">
        <v>43</v>
      </c>
      <c r="T26" s="62">
        <v>16.8304926831778</v>
      </c>
      <c r="U26" s="62">
        <v>11.7359632608006</v>
      </c>
      <c r="V26" s="62">
        <v>7.51905030988552</v>
      </c>
      <c r="W26" s="62">
        <v>5.82233240486071</v>
      </c>
      <c r="X26" s="62">
        <v>5.24197769539286</v>
      </c>
    </row>
    <row r="27" spans="1:24">
      <c r="A27" s="32"/>
      <c r="B27" s="15" t="s">
        <v>96</v>
      </c>
      <c r="C27" s="19" t="s">
        <v>92</v>
      </c>
      <c r="D27" s="19" t="s">
        <v>99</v>
      </c>
      <c r="E27" s="19" t="s">
        <v>103</v>
      </c>
      <c r="F27" s="19" t="s">
        <v>101</v>
      </c>
      <c r="G27" s="32"/>
      <c r="H27" s="10" t="s">
        <v>96</v>
      </c>
      <c r="I27" s="10" t="s">
        <v>97</v>
      </c>
      <c r="J27" s="10" t="s">
        <v>85</v>
      </c>
      <c r="K27" s="10" t="s">
        <v>79</v>
      </c>
      <c r="L27" s="10" t="s">
        <v>93</v>
      </c>
      <c r="M27" s="32"/>
      <c r="N27" s="12" t="s">
        <v>99</v>
      </c>
      <c r="O27" s="12" t="s">
        <v>85</v>
      </c>
      <c r="P27" s="12" t="s">
        <v>96</v>
      </c>
      <c r="Q27" s="12" t="s">
        <v>92</v>
      </c>
      <c r="R27" s="12" t="s">
        <v>80</v>
      </c>
      <c r="S27" s="32"/>
      <c r="T27" s="10" t="s">
        <v>96</v>
      </c>
      <c r="U27" s="10" t="s">
        <v>83</v>
      </c>
      <c r="V27" s="10" t="s">
        <v>94</v>
      </c>
      <c r="W27" s="10" t="s">
        <v>93</v>
      </c>
      <c r="X27" s="10" t="s">
        <v>91</v>
      </c>
    </row>
    <row r="28" spans="1:24">
      <c r="A28" s="38" t="s">
        <v>44</v>
      </c>
      <c r="B28" s="34">
        <v>21.0091956697226</v>
      </c>
      <c r="C28" s="31">
        <v>14.8971204392081</v>
      </c>
      <c r="D28" s="31">
        <v>10.9615814781393</v>
      </c>
      <c r="E28" s="31">
        <v>9.7676518331277</v>
      </c>
      <c r="F28" s="35">
        <v>8.99840297408465</v>
      </c>
      <c r="G28" s="39" t="s">
        <v>44</v>
      </c>
      <c r="H28" s="28">
        <v>20.0500348491164</v>
      </c>
      <c r="I28" s="28">
        <v>15.3244555303761</v>
      </c>
      <c r="J28" s="28">
        <v>10.2349274327511</v>
      </c>
      <c r="K28" s="28">
        <v>8.01330386845675</v>
      </c>
      <c r="L28" s="28">
        <v>7.36104587997502</v>
      </c>
      <c r="M28" s="30" t="s">
        <v>44</v>
      </c>
      <c r="N28" s="6">
        <v>20.1227644034517</v>
      </c>
      <c r="O28" s="6">
        <v>15.0728084230486</v>
      </c>
      <c r="P28" s="6">
        <v>10.226932527977</v>
      </c>
      <c r="Q28" s="6">
        <v>6.80339381491128</v>
      </c>
      <c r="R28" s="6">
        <v>5.32997345338137</v>
      </c>
      <c r="S28" s="30" t="s">
        <v>44</v>
      </c>
      <c r="T28" s="62">
        <v>14.916734286208</v>
      </c>
      <c r="U28" s="62">
        <v>11.6528211556962</v>
      </c>
      <c r="V28" s="62">
        <v>8.53334051210036</v>
      </c>
      <c r="W28" s="62">
        <v>7.16612222217749</v>
      </c>
      <c r="X28" s="62">
        <v>7.05519251486615</v>
      </c>
    </row>
    <row r="29" spans="1:24">
      <c r="A29" s="36"/>
      <c r="B29" s="18" t="s">
        <v>79</v>
      </c>
      <c r="C29" s="20" t="s">
        <v>98</v>
      </c>
      <c r="D29" s="20" t="s">
        <v>81</v>
      </c>
      <c r="E29" s="20" t="s">
        <v>99</v>
      </c>
      <c r="F29" s="22" t="s">
        <v>80</v>
      </c>
      <c r="G29" s="37"/>
      <c r="H29" s="10" t="s">
        <v>79</v>
      </c>
      <c r="I29" s="10" t="s">
        <v>98</v>
      </c>
      <c r="J29" s="10" t="s">
        <v>81</v>
      </c>
      <c r="K29" s="10" t="s">
        <v>97</v>
      </c>
      <c r="L29" s="10" t="s">
        <v>99</v>
      </c>
      <c r="M29" s="29"/>
      <c r="N29" s="12" t="s">
        <v>99</v>
      </c>
      <c r="O29" s="12" t="s">
        <v>98</v>
      </c>
      <c r="P29" s="12" t="s">
        <v>79</v>
      </c>
      <c r="Q29" s="12" t="s">
        <v>80</v>
      </c>
      <c r="R29" s="12" t="s">
        <v>101</v>
      </c>
      <c r="S29" s="29"/>
      <c r="T29" s="10" t="s">
        <v>98</v>
      </c>
      <c r="U29" s="10" t="s">
        <v>79</v>
      </c>
      <c r="V29" s="10" t="s">
        <v>81</v>
      </c>
      <c r="W29" s="10" t="s">
        <v>91</v>
      </c>
      <c r="X29" s="10" t="s">
        <v>94</v>
      </c>
    </row>
    <row r="30" spans="1:24">
      <c r="A30" s="38" t="s">
        <v>45</v>
      </c>
      <c r="B30" s="15">
        <v>19.7188444077578</v>
      </c>
      <c r="C30" s="19">
        <v>13.3876301949469</v>
      </c>
      <c r="D30" s="19">
        <v>12.2891461547397</v>
      </c>
      <c r="E30" s="19">
        <v>9.70737684375899</v>
      </c>
      <c r="F30" s="26">
        <v>7.35329450570626</v>
      </c>
      <c r="G30" s="39" t="s">
        <v>45</v>
      </c>
      <c r="H30" s="28">
        <v>18.3336140319267</v>
      </c>
      <c r="I30" s="28">
        <v>13.3098170207216</v>
      </c>
      <c r="J30" s="28">
        <v>11.4229490896911</v>
      </c>
      <c r="K30" s="28">
        <v>7.79184010317563</v>
      </c>
      <c r="L30" s="28">
        <v>7.5133724561188</v>
      </c>
      <c r="M30" s="30" t="s">
        <v>45</v>
      </c>
      <c r="N30" s="6">
        <v>16.1589847429929</v>
      </c>
      <c r="O30" s="6">
        <v>10.5386906782305</v>
      </c>
      <c r="P30" s="6">
        <v>10.4909534850711</v>
      </c>
      <c r="Q30" s="6">
        <v>8.38124266283605</v>
      </c>
      <c r="R30" s="6">
        <v>8.17490857440873</v>
      </c>
      <c r="S30" s="30" t="s">
        <v>45</v>
      </c>
      <c r="T30" s="62">
        <v>10.9027980494166</v>
      </c>
      <c r="U30" s="62">
        <v>10.8489438137456</v>
      </c>
      <c r="V30" s="62">
        <v>10.2170299788602</v>
      </c>
      <c r="W30" s="62">
        <v>9.66917232991792</v>
      </c>
      <c r="X30" s="62">
        <v>8.86497908974395</v>
      </c>
    </row>
    <row r="31" spans="1:24">
      <c r="A31" s="25"/>
      <c r="B31" s="18" t="s">
        <v>79</v>
      </c>
      <c r="C31" s="20" t="s">
        <v>98</v>
      </c>
      <c r="D31" s="20" t="s">
        <v>81</v>
      </c>
      <c r="E31" s="20" t="s">
        <v>99</v>
      </c>
      <c r="F31" s="22" t="s">
        <v>80</v>
      </c>
      <c r="G31" s="27"/>
      <c r="H31" s="10" t="s">
        <v>79</v>
      </c>
      <c r="I31" s="10" t="s">
        <v>98</v>
      </c>
      <c r="J31" s="10" t="s">
        <v>81</v>
      </c>
      <c r="K31" s="10" t="s">
        <v>99</v>
      </c>
      <c r="L31" s="13" t="s">
        <v>82</v>
      </c>
      <c r="M31" s="32"/>
      <c r="N31" s="12" t="s">
        <v>98</v>
      </c>
      <c r="O31" s="12" t="s">
        <v>92</v>
      </c>
      <c r="P31" s="12" t="s">
        <v>79</v>
      </c>
      <c r="Q31" s="12" t="s">
        <v>80</v>
      </c>
      <c r="R31" s="12" t="s">
        <v>81</v>
      </c>
      <c r="S31" s="32"/>
      <c r="T31" s="10" t="s">
        <v>96</v>
      </c>
      <c r="U31" s="10" t="s">
        <v>98</v>
      </c>
      <c r="V31" s="10" t="s">
        <v>81</v>
      </c>
      <c r="W31" s="10" t="s">
        <v>83</v>
      </c>
      <c r="X31" s="10" t="s">
        <v>79</v>
      </c>
    </row>
    <row r="32" spans="1:24">
      <c r="A32" s="30" t="s">
        <v>46</v>
      </c>
      <c r="B32" s="19">
        <v>22.6083189682521</v>
      </c>
      <c r="C32" s="19">
        <v>16.5569227867904</v>
      </c>
      <c r="D32" s="19">
        <v>11.6348906070669</v>
      </c>
      <c r="E32" s="19">
        <v>8.70148290271138</v>
      </c>
      <c r="F32" s="19">
        <v>7.39973256448627</v>
      </c>
      <c r="G32" s="30" t="s">
        <v>46</v>
      </c>
      <c r="H32" s="28">
        <v>20.9893123420575</v>
      </c>
      <c r="I32" s="28">
        <v>16.7610511221013</v>
      </c>
      <c r="J32" s="28">
        <v>12.729679838928</v>
      </c>
      <c r="K32" s="28">
        <v>11.0194230006286</v>
      </c>
      <c r="L32" s="28">
        <v>7.06888881499549</v>
      </c>
      <c r="M32" s="30" t="s">
        <v>46</v>
      </c>
      <c r="N32" s="6">
        <v>24.5142138377936</v>
      </c>
      <c r="O32" s="6">
        <v>17.8949410289505</v>
      </c>
      <c r="P32" s="6">
        <v>9.47352617186526</v>
      </c>
      <c r="Q32" s="6">
        <v>7.59409081467845</v>
      </c>
      <c r="R32" s="6">
        <v>6.72416092349996</v>
      </c>
      <c r="S32" s="30" t="s">
        <v>46</v>
      </c>
      <c r="T32" s="62">
        <v>19.7266450110401</v>
      </c>
      <c r="U32" s="62">
        <v>10.5184782909355</v>
      </c>
      <c r="V32" s="62">
        <v>9.48863261558674</v>
      </c>
      <c r="W32" s="62">
        <v>9.19855740239175</v>
      </c>
      <c r="X32" s="62">
        <v>8.69310795202923</v>
      </c>
    </row>
    <row r="33" spans="1:24">
      <c r="A33" s="32"/>
      <c r="B33" s="15" t="s">
        <v>79</v>
      </c>
      <c r="C33" s="19" t="s">
        <v>98</v>
      </c>
      <c r="D33" s="19" t="s">
        <v>81</v>
      </c>
      <c r="E33" s="19" t="s">
        <v>99</v>
      </c>
      <c r="F33" s="19" t="s">
        <v>80</v>
      </c>
      <c r="G33" s="32"/>
      <c r="H33" s="10" t="s">
        <v>79</v>
      </c>
      <c r="I33" s="10" t="s">
        <v>98</v>
      </c>
      <c r="J33" s="10" t="s">
        <v>97</v>
      </c>
      <c r="K33" s="10" t="s">
        <v>81</v>
      </c>
      <c r="L33" s="13" t="s">
        <v>82</v>
      </c>
      <c r="M33" s="29"/>
      <c r="N33" s="12" t="s">
        <v>99</v>
      </c>
      <c r="O33" s="12" t="s">
        <v>98</v>
      </c>
      <c r="P33" s="12" t="s">
        <v>80</v>
      </c>
      <c r="Q33" s="12" t="s">
        <v>82</v>
      </c>
      <c r="R33" s="12" t="s">
        <v>92</v>
      </c>
      <c r="S33" s="29"/>
      <c r="T33" s="10" t="s">
        <v>98</v>
      </c>
      <c r="U33" s="13" t="s">
        <v>92</v>
      </c>
      <c r="V33" s="10" t="s">
        <v>83</v>
      </c>
      <c r="W33" s="13" t="s">
        <v>80</v>
      </c>
      <c r="X33" s="10" t="s">
        <v>79</v>
      </c>
    </row>
    <row r="34" spans="1:24">
      <c r="A34" s="40">
        <v>2009</v>
      </c>
      <c r="B34" s="40"/>
      <c r="C34" s="41">
        <v>2012</v>
      </c>
      <c r="D34" s="42"/>
      <c r="E34" s="43"/>
      <c r="F34" s="41">
        <v>2015</v>
      </c>
      <c r="G34" s="42"/>
      <c r="H34" s="43"/>
      <c r="I34" s="41">
        <v>2018</v>
      </c>
      <c r="J34" s="42"/>
      <c r="K34" s="43"/>
      <c r="L34" s="13"/>
      <c r="M34" s="59"/>
      <c r="N34" s="12"/>
      <c r="O34" s="12"/>
      <c r="P34" s="12"/>
      <c r="Q34" s="12"/>
      <c r="R34" s="12"/>
      <c r="S34" s="59"/>
      <c r="T34" s="10"/>
      <c r="U34" s="13"/>
      <c r="V34" s="10"/>
      <c r="W34" s="13"/>
      <c r="X34" s="10"/>
    </row>
    <row r="35" spans="1:11">
      <c r="A35" s="44" t="s">
        <v>3</v>
      </c>
      <c r="B35" s="45"/>
      <c r="C35" s="44" t="s">
        <v>3</v>
      </c>
      <c r="D35" s="46"/>
      <c r="E35" s="46"/>
      <c r="F35" s="47" t="s">
        <v>3</v>
      </c>
      <c r="G35" s="48"/>
      <c r="H35" s="45"/>
      <c r="I35" s="44" t="s">
        <v>3</v>
      </c>
      <c r="J35" s="46"/>
      <c r="K35" s="46"/>
    </row>
    <row r="36" spans="1:11">
      <c r="A36" s="49" t="s">
        <v>31</v>
      </c>
      <c r="B36" s="50">
        <f>B2+C2+D2+E2+F2</f>
        <v>57.3737068293089</v>
      </c>
      <c r="C36" s="49" t="s">
        <v>31</v>
      </c>
      <c r="D36" s="51"/>
      <c r="E36" s="52">
        <f>H2+I2+J2+K2+L2</f>
        <v>51.5188027051535</v>
      </c>
      <c r="F36" s="53" t="s">
        <v>31</v>
      </c>
      <c r="G36" s="54"/>
      <c r="H36" s="50">
        <f>N2+O2+P2+Q2+R2</f>
        <v>56.1178851315285</v>
      </c>
      <c r="I36" s="49" t="s">
        <v>31</v>
      </c>
      <c r="J36" s="51"/>
      <c r="K36" s="60">
        <f>T2+U2+V2+W2+X2</f>
        <v>63.8241557173996</v>
      </c>
    </row>
    <row r="37" spans="1:11">
      <c r="A37" s="49" t="s">
        <v>32</v>
      </c>
      <c r="B37" s="50">
        <f>B4+C4+D4+E4+F4</f>
        <v>56.2093850539481</v>
      </c>
      <c r="C37" s="49" t="s">
        <v>32</v>
      </c>
      <c r="D37" s="51"/>
      <c r="E37" s="52">
        <f>H4+I4+J4+K4+L4</f>
        <v>50.8169548365056</v>
      </c>
      <c r="F37" s="53" t="s">
        <v>32</v>
      </c>
      <c r="G37" s="54"/>
      <c r="H37" s="55">
        <f>N4+O4+P4+Q4+R4</f>
        <v>43.9077660162085</v>
      </c>
      <c r="I37" s="49" t="s">
        <v>32</v>
      </c>
      <c r="J37" s="51"/>
      <c r="K37" s="60">
        <f>T4+U4+V4+W4+X4</f>
        <v>46.930901372195</v>
      </c>
    </row>
    <row r="38" spans="1:11">
      <c r="A38" s="49" t="s">
        <v>33</v>
      </c>
      <c r="B38" s="50">
        <f>B6+C6+D6+E6+F6</f>
        <v>66.3128064135227</v>
      </c>
      <c r="C38" s="49" t="s">
        <v>33</v>
      </c>
      <c r="D38" s="51"/>
      <c r="E38" s="52">
        <f>H6+I6+J6+K6+L6</f>
        <v>64.4517466888676</v>
      </c>
      <c r="F38" s="53" t="s">
        <v>33</v>
      </c>
      <c r="G38" s="54"/>
      <c r="H38" s="50">
        <f>N6+O6+P6+Q6+R6</f>
        <v>55.5397330582398</v>
      </c>
      <c r="I38" s="49" t="s">
        <v>33</v>
      </c>
      <c r="J38" s="51"/>
      <c r="K38" s="60">
        <f>T6+U6+V6+W6+X6</f>
        <v>51.3688657433497</v>
      </c>
    </row>
    <row r="39" spans="1:11">
      <c r="A39" s="49" t="s">
        <v>34</v>
      </c>
      <c r="B39" s="50">
        <f>B8+C8+D8+E8+F8</f>
        <v>59.104391328007</v>
      </c>
      <c r="C39" s="49" t="s">
        <v>34</v>
      </c>
      <c r="D39" s="51"/>
      <c r="E39" s="52">
        <f>H8+I8+J8+K8+L8</f>
        <v>57.0548375988011</v>
      </c>
      <c r="F39" s="53" t="s">
        <v>34</v>
      </c>
      <c r="G39" s="54"/>
      <c r="H39" s="50">
        <f>N8+O8+P8+Q8+R8</f>
        <v>49.1096114034775</v>
      </c>
      <c r="I39" s="49" t="s">
        <v>34</v>
      </c>
      <c r="J39" s="51"/>
      <c r="K39" s="60">
        <f>T8+U8+V8+W8+X8</f>
        <v>54.522285153622</v>
      </c>
    </row>
    <row r="40" spans="1:11">
      <c r="A40" s="49" t="s">
        <v>35</v>
      </c>
      <c r="B40" s="50">
        <f>B10+C10+D10+E10+F10</f>
        <v>56.3293506111855</v>
      </c>
      <c r="C40" s="49" t="s">
        <v>35</v>
      </c>
      <c r="D40" s="51"/>
      <c r="E40" s="52">
        <f>H10+I10+J10+K10+L10</f>
        <v>53.5448430175368</v>
      </c>
      <c r="F40" s="53" t="s">
        <v>35</v>
      </c>
      <c r="G40" s="54"/>
      <c r="H40" s="50">
        <f>N10+O10+P10+Q10+R10</f>
        <v>47.9890814958983</v>
      </c>
      <c r="I40" s="49" t="s">
        <v>35</v>
      </c>
      <c r="J40" s="51"/>
      <c r="K40" s="60">
        <f>T10+U10+V10+W10+X10</f>
        <v>48.1915717599935</v>
      </c>
    </row>
    <row r="41" spans="1:11">
      <c r="A41" s="49" t="s">
        <v>36</v>
      </c>
      <c r="B41" s="50">
        <f>B12+C12+D12+E12+F12</f>
        <v>60.020727501936</v>
      </c>
      <c r="C41" s="49" t="s">
        <v>36</v>
      </c>
      <c r="D41" s="51"/>
      <c r="E41" s="52">
        <f>H12+I12+J12+K12+L12</f>
        <v>60.361033459132</v>
      </c>
      <c r="F41" s="53" t="s">
        <v>36</v>
      </c>
      <c r="G41" s="54"/>
      <c r="H41" s="50">
        <f>N12+O12+P12+Q12+R12</f>
        <v>54.9209367932652</v>
      </c>
      <c r="I41" s="49" t="s">
        <v>36</v>
      </c>
      <c r="J41" s="51"/>
      <c r="K41" s="60">
        <f>T12+U12+V12+W12+X12</f>
        <v>52.247577780083</v>
      </c>
    </row>
    <row r="42" spans="1:11">
      <c r="A42" s="49" t="s">
        <v>37</v>
      </c>
      <c r="B42" s="50">
        <f>B14+C14+D14+E14+F14</f>
        <v>48.6406102527357</v>
      </c>
      <c r="C42" s="49" t="s">
        <v>37</v>
      </c>
      <c r="D42" s="51"/>
      <c r="E42" s="52">
        <f>H14+I14+J14+K14+L14</f>
        <v>46.2809903404856</v>
      </c>
      <c r="F42" s="53" t="s">
        <v>37</v>
      </c>
      <c r="G42" s="54"/>
      <c r="H42" s="55">
        <f>N14+O14+P14+Q14+R14</f>
        <v>41.5458084404044</v>
      </c>
      <c r="I42" s="49" t="s">
        <v>37</v>
      </c>
      <c r="J42" s="51"/>
      <c r="K42" s="61">
        <f>T14+U14+V14+W14+X14</f>
        <v>43.8212923512433</v>
      </c>
    </row>
    <row r="43" spans="1:11">
      <c r="A43" s="49" t="s">
        <v>38</v>
      </c>
      <c r="B43" s="50">
        <f>B16+C16+D16+E16+F16</f>
        <v>62.7707674582915</v>
      </c>
      <c r="C43" s="49" t="s">
        <v>38</v>
      </c>
      <c r="D43" s="51"/>
      <c r="E43" s="52">
        <f>H16+I16+J16+K16+L16</f>
        <v>61.4997876878808</v>
      </c>
      <c r="F43" s="53" t="s">
        <v>38</v>
      </c>
      <c r="G43" s="54"/>
      <c r="H43" s="50">
        <f>N16+O16+P16+Q16+R16</f>
        <v>53.0065058692613</v>
      </c>
      <c r="I43" s="49" t="s">
        <v>38</v>
      </c>
      <c r="J43" s="51"/>
      <c r="K43" s="60">
        <f>T16+U16+V16+W16+X16</f>
        <v>49.3483408581428</v>
      </c>
    </row>
    <row r="44" spans="1:11">
      <c r="A44" s="49" t="s">
        <v>39</v>
      </c>
      <c r="B44" s="50">
        <f>B18+C18+D18+E18+F18</f>
        <v>61.78741503422</v>
      </c>
      <c r="C44" s="49" t="s">
        <v>39</v>
      </c>
      <c r="D44" s="51"/>
      <c r="E44" s="52">
        <f>H18+I18+J18+K18+L18</f>
        <v>58.7785887557339</v>
      </c>
      <c r="F44" s="53" t="s">
        <v>39</v>
      </c>
      <c r="G44" s="54"/>
      <c r="H44" s="50">
        <f>N18+O18+P18+Q18+R18</f>
        <v>51.7785404574903</v>
      </c>
      <c r="I44" s="49" t="s">
        <v>39</v>
      </c>
      <c r="J44" s="51"/>
      <c r="K44" s="60">
        <f>T18+U18+V18+W18+X18</f>
        <v>48.0800535247504</v>
      </c>
    </row>
    <row r="45" spans="1:11">
      <c r="A45" s="49" t="s">
        <v>40</v>
      </c>
      <c r="B45" s="55">
        <f>B20+C20+D20+E20+F20</f>
        <v>42.6285723013141</v>
      </c>
      <c r="C45" s="49" t="s">
        <v>40</v>
      </c>
      <c r="D45" s="51"/>
      <c r="E45" s="56">
        <f>H20+I20+J20+K20+L20</f>
        <v>45.2522659243966</v>
      </c>
      <c r="F45" s="53" t="s">
        <v>40</v>
      </c>
      <c r="G45" s="54"/>
      <c r="H45" s="55">
        <f>N20+O20+P20+Q20+R20</f>
        <v>39.3079172010835</v>
      </c>
      <c r="I45" s="49" t="s">
        <v>40</v>
      </c>
      <c r="J45" s="51"/>
      <c r="K45" s="61">
        <f>T20+U20+V20+W20+X20</f>
        <v>41.5563116000591</v>
      </c>
    </row>
    <row r="46" spans="1:11">
      <c r="A46" s="49" t="s">
        <v>41</v>
      </c>
      <c r="B46" s="50">
        <f>B22+C22+D22+E22+F22</f>
        <v>53.4228225303113</v>
      </c>
      <c r="C46" s="49" t="s">
        <v>41</v>
      </c>
      <c r="D46" s="51"/>
      <c r="E46" s="52">
        <f>H22+I22+J22+K22+L22</f>
        <v>56.94933326366</v>
      </c>
      <c r="F46" s="53" t="s">
        <v>41</v>
      </c>
      <c r="G46" s="54"/>
      <c r="H46" s="50">
        <f>N22+O22+P22+Q22+R22</f>
        <v>54.1200568638769</v>
      </c>
      <c r="I46" s="49" t="s">
        <v>41</v>
      </c>
      <c r="J46" s="51"/>
      <c r="K46" s="60">
        <f>T22+U22+V22+W22+X22</f>
        <v>59.6459781996266</v>
      </c>
    </row>
    <row r="47" spans="1:11">
      <c r="A47" s="49" t="s">
        <v>42</v>
      </c>
      <c r="B47" s="50">
        <f>B24+C24+D24+E24+F24</f>
        <v>61.3229080742565</v>
      </c>
      <c r="C47" s="49" t="s">
        <v>42</v>
      </c>
      <c r="D47" s="51"/>
      <c r="E47" s="52">
        <f>H24+I24+J24+K24+L24</f>
        <v>56.7302784787456</v>
      </c>
      <c r="F47" s="53" t="s">
        <v>42</v>
      </c>
      <c r="G47" s="54"/>
      <c r="H47" s="50">
        <f>N24+O24+P24+Q24+R24</f>
        <v>50.0582973953564</v>
      </c>
      <c r="I47" s="49" t="s">
        <v>42</v>
      </c>
      <c r="J47" s="51"/>
      <c r="K47" s="61">
        <f>T24+U24+V24+W24+X24</f>
        <v>43.7948884188546</v>
      </c>
    </row>
    <row r="48" spans="1:11">
      <c r="A48" s="49" t="s">
        <v>43</v>
      </c>
      <c r="B48" s="55">
        <f>B26+C26+D26+E26+F26</f>
        <v>45.0562187336261</v>
      </c>
      <c r="C48" s="49" t="s">
        <v>43</v>
      </c>
      <c r="D48" s="51"/>
      <c r="E48" s="52">
        <f>H26+I26+J26+K26+L26</f>
        <v>53.332098211322</v>
      </c>
      <c r="F48" s="53" t="s">
        <v>43</v>
      </c>
      <c r="G48" s="54"/>
      <c r="H48" s="55">
        <f>N26+O26+P26+Q26+R26</f>
        <v>42.1248323272472</v>
      </c>
      <c r="I48" s="49" t="s">
        <v>43</v>
      </c>
      <c r="J48" s="51"/>
      <c r="K48" s="60">
        <f>T26+U26+V26+W26+X26</f>
        <v>47.1498163541175</v>
      </c>
    </row>
    <row r="49" spans="1:11">
      <c r="A49" s="49" t="s">
        <v>44</v>
      </c>
      <c r="B49" s="50">
        <f>B28+C28+D28+E28+F28</f>
        <v>65.6339523942824</v>
      </c>
      <c r="C49" s="49" t="s">
        <v>44</v>
      </c>
      <c r="D49" s="51"/>
      <c r="E49" s="52">
        <f>H28+I28+J28+K28+L28</f>
        <v>60.9837675606754</v>
      </c>
      <c r="F49" s="53" t="s">
        <v>44</v>
      </c>
      <c r="G49" s="54"/>
      <c r="H49" s="50">
        <f>N28+O28+P28+Q28+R28</f>
        <v>57.55587262277</v>
      </c>
      <c r="I49" s="49" t="s">
        <v>44</v>
      </c>
      <c r="J49" s="51"/>
      <c r="K49" s="60">
        <f>T28+U28+V28+W28+X28</f>
        <v>49.3242106910482</v>
      </c>
    </row>
    <row r="50" spans="1:11">
      <c r="A50" s="49" t="s">
        <v>45</v>
      </c>
      <c r="B50" s="50">
        <f>B30+C30+D30+E30+F30</f>
        <v>62.4562921069097</v>
      </c>
      <c r="C50" s="49" t="s">
        <v>45</v>
      </c>
      <c r="D50" s="51"/>
      <c r="E50" s="52">
        <f>H30+I30+J30+K30+L30</f>
        <v>58.3715927016338</v>
      </c>
      <c r="F50" s="53" t="s">
        <v>45</v>
      </c>
      <c r="G50" s="54"/>
      <c r="H50" s="50">
        <f>N30+O30+P30+Q30+R30</f>
        <v>53.7447801435393</v>
      </c>
      <c r="I50" s="49" t="s">
        <v>45</v>
      </c>
      <c r="J50" s="51"/>
      <c r="K50" s="60">
        <f>T30+U30+V30+W30+X30</f>
        <v>50.5029232616843</v>
      </c>
    </row>
    <row r="51" spans="1:11">
      <c r="A51" s="49" t="s">
        <v>46</v>
      </c>
      <c r="B51" s="50">
        <f>B32+C32+D32+E32+F32</f>
        <v>66.9013478293071</v>
      </c>
      <c r="C51" s="49" t="s">
        <v>46</v>
      </c>
      <c r="D51" s="51"/>
      <c r="E51" s="52">
        <f>H32+I32+J32+K32+L32</f>
        <v>68.5683551187109</v>
      </c>
      <c r="F51" s="53" t="s">
        <v>46</v>
      </c>
      <c r="G51" s="54"/>
      <c r="H51" s="50">
        <f>N32+O32+P32+Q32+R32</f>
        <v>66.2009327767878</v>
      </c>
      <c r="I51" s="49" t="s">
        <v>46</v>
      </c>
      <c r="J51" s="51"/>
      <c r="K51" s="60">
        <f>T32+U32+V32+W32+X32</f>
        <v>57.6254212719833</v>
      </c>
    </row>
    <row r="52" spans="1:11">
      <c r="A52" s="24" t="s">
        <v>114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="1" customFormat="1" spans="5:11">
      <c r="E53" s="57"/>
      <c r="H53" s="58"/>
      <c r="K53" s="21"/>
    </row>
    <row r="54" s="1" customFormat="1"/>
    <row r="55" s="1" customFormat="1" spans="5:11">
      <c r="E55" s="57"/>
      <c r="H55" s="58"/>
      <c r="K55" s="21"/>
    </row>
    <row r="56" s="1" customFormat="1"/>
    <row r="57" s="1" customFormat="1" spans="5:11">
      <c r="E57" s="57"/>
      <c r="H57" s="58"/>
      <c r="K57" s="21"/>
    </row>
    <row r="58" s="1" customFormat="1"/>
    <row r="59" s="1" customFormat="1" spans="5:11">
      <c r="E59" s="57"/>
      <c r="H59" s="58"/>
      <c r="K59" s="21"/>
    </row>
    <row r="60" s="1" customFormat="1"/>
    <row r="61" s="1" customFormat="1" spans="5:11">
      <c r="E61" s="57"/>
      <c r="H61" s="58"/>
      <c r="K61" s="21"/>
    </row>
    <row r="62" s="1" customFormat="1"/>
    <row r="63" s="1" customFormat="1" spans="5:11">
      <c r="E63" s="57"/>
      <c r="H63" s="58"/>
      <c r="K63" s="21"/>
    </row>
    <row r="64" s="1" customFormat="1"/>
    <row r="65" s="1" customFormat="1" spans="5:11">
      <c r="E65" s="57"/>
      <c r="H65" s="58"/>
      <c r="K65" s="21"/>
    </row>
    <row r="66" s="1" customFormat="1"/>
    <row r="67" s="1" customFormat="1" spans="5:11">
      <c r="E67" s="57"/>
      <c r="H67" s="58"/>
      <c r="K67" s="21"/>
    </row>
    <row r="68" s="1" customFormat="1"/>
    <row r="69" s="1" customFormat="1"/>
  </sheetData>
  <mergeCells count="124">
    <mergeCell ref="A1:F1"/>
    <mergeCell ref="G1:L1"/>
    <mergeCell ref="M1:R1"/>
    <mergeCell ref="S1:X1"/>
    <mergeCell ref="A34:B34"/>
    <mergeCell ref="C34:E34"/>
    <mergeCell ref="F34:H34"/>
    <mergeCell ref="I34:K34"/>
    <mergeCell ref="C35:D35"/>
    <mergeCell ref="F35:G35"/>
    <mergeCell ref="I35:J35"/>
    <mergeCell ref="C36:D36"/>
    <mergeCell ref="F36:G36"/>
    <mergeCell ref="I36:J36"/>
    <mergeCell ref="C37:D37"/>
    <mergeCell ref="F37:G37"/>
    <mergeCell ref="I37:J37"/>
    <mergeCell ref="C38:D38"/>
    <mergeCell ref="F38:G38"/>
    <mergeCell ref="I38:J38"/>
    <mergeCell ref="C39:D39"/>
    <mergeCell ref="F39:G39"/>
    <mergeCell ref="I39:J39"/>
    <mergeCell ref="C40:D40"/>
    <mergeCell ref="F40:G40"/>
    <mergeCell ref="I40:J40"/>
    <mergeCell ref="C41:D41"/>
    <mergeCell ref="F41:G41"/>
    <mergeCell ref="I41:J41"/>
    <mergeCell ref="C42:D42"/>
    <mergeCell ref="F42:G42"/>
    <mergeCell ref="I42:J42"/>
    <mergeCell ref="C43:D43"/>
    <mergeCell ref="F43:G43"/>
    <mergeCell ref="I43:J43"/>
    <mergeCell ref="C44:D44"/>
    <mergeCell ref="F44:G44"/>
    <mergeCell ref="I44:J44"/>
    <mergeCell ref="C45:D45"/>
    <mergeCell ref="F45:G45"/>
    <mergeCell ref="I45:J45"/>
    <mergeCell ref="C46:D46"/>
    <mergeCell ref="F46:G46"/>
    <mergeCell ref="I46:J46"/>
    <mergeCell ref="C47:D47"/>
    <mergeCell ref="F47:G47"/>
    <mergeCell ref="I47:J47"/>
    <mergeCell ref="C48:D48"/>
    <mergeCell ref="F48:G48"/>
    <mergeCell ref="I48:J48"/>
    <mergeCell ref="C49:D49"/>
    <mergeCell ref="F49:G49"/>
    <mergeCell ref="I49:J49"/>
    <mergeCell ref="C50:D50"/>
    <mergeCell ref="F50:G50"/>
    <mergeCell ref="I50:J50"/>
    <mergeCell ref="C51:D51"/>
    <mergeCell ref="F51:G51"/>
    <mergeCell ref="I51:J51"/>
    <mergeCell ref="A52:K5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S2:S3"/>
    <mergeCell ref="S4:S5"/>
    <mergeCell ref="S6:S7"/>
    <mergeCell ref="S8:S9"/>
    <mergeCell ref="S10:S11"/>
    <mergeCell ref="S12:S13"/>
    <mergeCell ref="S14:S15"/>
    <mergeCell ref="S16:S17"/>
    <mergeCell ref="S18:S19"/>
    <mergeCell ref="S20:S21"/>
    <mergeCell ref="S22:S23"/>
    <mergeCell ref="S24:S25"/>
    <mergeCell ref="S26:S27"/>
    <mergeCell ref="S28:S29"/>
    <mergeCell ref="S30:S31"/>
    <mergeCell ref="S32:S33"/>
  </mergeCells>
  <pageMargins left="1.23611111111111" right="1.23611111111111" top="0.357638888888889" bottom="0.161111111111111" header="0.298611111111111" footer="0.298611111111111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zoomScale="130" zoomScaleNormal="130" workbookViewId="0">
      <selection activeCell="A1" sqref="A1:F1"/>
    </sheetView>
  </sheetViews>
  <sheetFormatPr defaultColWidth="9" defaultRowHeight="15.75"/>
  <cols>
    <col min="1" max="1" width="6.375" style="2" customWidth="1"/>
    <col min="2" max="2" width="8.25" style="2" customWidth="1"/>
    <col min="3" max="3" width="10.875" style="2" customWidth="1"/>
    <col min="4" max="4" width="9.375" style="2" customWidth="1"/>
    <col min="5" max="5" width="17" style="2" customWidth="1"/>
    <col min="6" max="6" width="6" style="2" customWidth="1"/>
    <col min="7" max="16384" width="9" style="2"/>
  </cols>
  <sheetData>
    <row r="1" spans="1:13">
      <c r="A1" s="4" t="s">
        <v>115</v>
      </c>
      <c r="B1" s="4"/>
      <c r="C1" s="4"/>
      <c r="D1" s="4"/>
      <c r="E1" s="4"/>
      <c r="F1" s="4"/>
      <c r="G1" s="4" t="s">
        <v>116</v>
      </c>
      <c r="H1" s="4"/>
      <c r="I1" s="4"/>
      <c r="J1" s="4"/>
      <c r="K1" s="4"/>
      <c r="L1" s="4"/>
      <c r="M1" s="4"/>
    </row>
    <row r="2" spans="1:9">
      <c r="A2" s="14" t="s">
        <v>117</v>
      </c>
      <c r="B2" t="s">
        <v>118</v>
      </c>
      <c r="C2" t="s">
        <v>119</v>
      </c>
      <c r="D2"/>
      <c r="G2" s="5" t="s">
        <v>117</v>
      </c>
      <c r="H2" t="s">
        <v>118</v>
      </c>
      <c r="I2" t="s">
        <v>119</v>
      </c>
    </row>
    <row r="3" spans="1:13">
      <c r="A3" s="15" t="s">
        <v>96</v>
      </c>
      <c r="B3" s="16" t="s">
        <v>79</v>
      </c>
      <c r="C3" s="17">
        <v>14</v>
      </c>
      <c r="D3" s="2" t="s">
        <v>120</v>
      </c>
      <c r="E3" s="2" t="s">
        <v>49</v>
      </c>
      <c r="F3" s="2">
        <f ca="1">GETPIVOTDATA("Items",$B$2,"Items","C1")+GETPIVOTDATA("Items",$B$2,"Items","C2")+GETPIVOTDATA("Items",$B$2,"Items","C3")+GETPIVOTDATA("Items",$B$2,"Items","C4")+GETPIVOTDATA("Items",$B$2,"Items","C5")</f>
        <v>35</v>
      </c>
      <c r="G3" s="10" t="s">
        <v>97</v>
      </c>
      <c r="H3" s="16" t="s">
        <v>79</v>
      </c>
      <c r="I3" s="17">
        <v>14</v>
      </c>
      <c r="J3" s="2" t="s">
        <v>120</v>
      </c>
      <c r="K3" s="2" t="s">
        <v>49</v>
      </c>
      <c r="M3" s="2">
        <f ca="1">GETPIVOTDATA("Items",$H$2,"Items","C1")+GETPIVOTDATA("Items",$H$2,"Items","C2")+GETPIVOTDATA("Items",$H$2,"Items","C3")+GETPIVOTDATA("Items",$H$2,"Items","C4")+GETPIVOTDATA("Items",$H$2,"Items","C5")+GETPIVOTDATA("Items",$H$2,"Items","C7")</f>
        <v>35</v>
      </c>
    </row>
    <row r="4" spans="1:13">
      <c r="A4" s="18" t="s">
        <v>79</v>
      </c>
      <c r="B4" s="16" t="s">
        <v>92</v>
      </c>
      <c r="C4" s="17">
        <v>4</v>
      </c>
      <c r="D4" s="2" t="s">
        <v>121</v>
      </c>
      <c r="E4" s="2" t="s">
        <v>1</v>
      </c>
      <c r="F4" s="2">
        <f ca="1">GETPIVOTDATA("Items",$B$2,"Items","C14")+GETPIVOTDATA("Items",$B$2,"Items","C18")</f>
        <v>15</v>
      </c>
      <c r="G4" s="10" t="s">
        <v>96</v>
      </c>
      <c r="H4" s="16" t="s">
        <v>93</v>
      </c>
      <c r="I4" s="17">
        <v>1</v>
      </c>
      <c r="J4" s="2" t="s">
        <v>121</v>
      </c>
      <c r="K4" s="2" t="s">
        <v>1</v>
      </c>
      <c r="M4" s="2">
        <f ca="1">GETPIVOTDATA("Items",$H$2,"Items","C15")+GETPIVOTDATA("Items",$H$2,"Items","C18")</f>
        <v>13</v>
      </c>
    </row>
    <row r="5" spans="1:13">
      <c r="A5" s="15" t="s">
        <v>79</v>
      </c>
      <c r="B5" s="16" t="s">
        <v>96</v>
      </c>
      <c r="C5" s="17">
        <v>11</v>
      </c>
      <c r="D5" s="2" t="s">
        <v>122</v>
      </c>
      <c r="E5" s="2" t="s">
        <v>2</v>
      </c>
      <c r="F5" s="2">
        <f ca="1">GETPIVOTDATA("Items",$B$2,"Items","C19")+GETPIVOTDATA("Items",$B$2,"Items","C20")+GETPIVOTDATA("Items",$B$2,"Items","C21")+GETPIVOTDATA("Items",$B$2,"Items","C23")+GETPIVOTDATA("Items",$B$2,"Items","C25")</f>
        <v>30</v>
      </c>
      <c r="G5" s="10" t="s">
        <v>79</v>
      </c>
      <c r="H5" s="16" t="s">
        <v>96</v>
      </c>
      <c r="I5" s="17">
        <v>12</v>
      </c>
      <c r="J5" s="2" t="s">
        <v>122</v>
      </c>
      <c r="K5" s="2" t="s">
        <v>2</v>
      </c>
      <c r="M5" s="2">
        <f ca="1">GETPIVOTDATA("Items",$H$2,"Items","C19")+GETPIVOTDATA("Items",$H$2,"Items","C20")+GETPIVOTDATA("Items",$H$2,"Items","C21")</f>
        <v>32</v>
      </c>
    </row>
    <row r="6" spans="1:13">
      <c r="A6" s="15" t="s">
        <v>79</v>
      </c>
      <c r="B6" s="16" t="s">
        <v>97</v>
      </c>
      <c r="C6" s="17">
        <v>1</v>
      </c>
      <c r="D6"/>
      <c r="E6" s="10"/>
      <c r="F6" s="2">
        <f ca="1">F3+F4+F5</f>
        <v>80</v>
      </c>
      <c r="G6" s="10" t="s">
        <v>79</v>
      </c>
      <c r="H6" s="16" t="s">
        <v>97</v>
      </c>
      <c r="I6" s="17">
        <v>9</v>
      </c>
      <c r="J6"/>
      <c r="M6" s="2">
        <f ca="1">M3+M4+M5</f>
        <v>80</v>
      </c>
    </row>
    <row r="7" spans="1:10">
      <c r="A7" s="15" t="s">
        <v>79</v>
      </c>
      <c r="B7" s="16" t="s">
        <v>80</v>
      </c>
      <c r="C7" s="17">
        <v>8</v>
      </c>
      <c r="D7"/>
      <c r="E7" s="10"/>
      <c r="G7" s="10" t="s">
        <v>79</v>
      </c>
      <c r="H7" s="16" t="s">
        <v>80</v>
      </c>
      <c r="I7" s="17">
        <v>1</v>
      </c>
      <c r="J7"/>
    </row>
    <row r="8" spans="1:10">
      <c r="A8" s="15" t="s">
        <v>79</v>
      </c>
      <c r="B8" s="16" t="s">
        <v>98</v>
      </c>
      <c r="C8" s="17">
        <v>14</v>
      </c>
      <c r="D8"/>
      <c r="E8" s="10"/>
      <c r="G8" s="10" t="s">
        <v>79</v>
      </c>
      <c r="H8" s="16" t="s">
        <v>98</v>
      </c>
      <c r="I8" s="17">
        <v>15</v>
      </c>
      <c r="J8"/>
    </row>
    <row r="9" spans="1:10">
      <c r="A9" s="15" t="s">
        <v>79</v>
      </c>
      <c r="B9" s="16" t="s">
        <v>99</v>
      </c>
      <c r="C9" s="17">
        <v>13</v>
      </c>
      <c r="D9"/>
      <c r="E9" s="10"/>
      <c r="G9" s="10" t="s">
        <v>79</v>
      </c>
      <c r="H9" s="16" t="s">
        <v>99</v>
      </c>
      <c r="I9" s="17">
        <v>8</v>
      </c>
      <c r="J9"/>
    </row>
    <row r="10" spans="1:10">
      <c r="A10" s="18" t="s">
        <v>79</v>
      </c>
      <c r="B10" s="16" t="s">
        <v>101</v>
      </c>
      <c r="C10" s="17">
        <v>1</v>
      </c>
      <c r="D10"/>
      <c r="E10" s="10"/>
      <c r="G10" s="10" t="s">
        <v>79</v>
      </c>
      <c r="H10" s="16" t="s">
        <v>81</v>
      </c>
      <c r="I10" s="17">
        <v>11</v>
      </c>
      <c r="J10"/>
    </row>
    <row r="11" spans="1:10">
      <c r="A11" s="15" t="s">
        <v>79</v>
      </c>
      <c r="B11" s="16" t="s">
        <v>103</v>
      </c>
      <c r="C11" s="17">
        <v>1</v>
      </c>
      <c r="D11"/>
      <c r="E11" s="10"/>
      <c r="G11" s="10" t="s">
        <v>79</v>
      </c>
      <c r="H11" s="16" t="s">
        <v>82</v>
      </c>
      <c r="I11" s="17">
        <v>3</v>
      </c>
      <c r="J11"/>
    </row>
    <row r="12" spans="1:10">
      <c r="A12" s="15" t="s">
        <v>96</v>
      </c>
      <c r="B12" s="16" t="s">
        <v>81</v>
      </c>
      <c r="C12" s="17">
        <v>10</v>
      </c>
      <c r="D12"/>
      <c r="E12" s="10"/>
      <c r="G12" s="10" t="s">
        <v>96</v>
      </c>
      <c r="H12" s="16" t="s">
        <v>83</v>
      </c>
      <c r="I12" s="17">
        <v>1</v>
      </c>
      <c r="J12"/>
    </row>
    <row r="13" spans="1:10">
      <c r="A13" s="15" t="s">
        <v>79</v>
      </c>
      <c r="B13" s="16" t="s">
        <v>82</v>
      </c>
      <c r="C13" s="17">
        <v>2</v>
      </c>
      <c r="D13"/>
      <c r="E13" s="10"/>
      <c r="G13" s="10" t="s">
        <v>79</v>
      </c>
      <c r="H13" s="16" t="s">
        <v>85</v>
      </c>
      <c r="I13" s="17">
        <v>5</v>
      </c>
      <c r="J13"/>
    </row>
    <row r="14" spans="1:10">
      <c r="A14" s="18" t="s">
        <v>79</v>
      </c>
      <c r="B14" s="16" t="s">
        <v>83</v>
      </c>
      <c r="C14" s="17">
        <v>1</v>
      </c>
      <c r="D14"/>
      <c r="E14" s="10"/>
      <c r="G14" s="10" t="s">
        <v>79</v>
      </c>
      <c r="H14" s="16" t="s">
        <v>123</v>
      </c>
      <c r="I14" s="17">
        <v>80</v>
      </c>
      <c r="J14"/>
    </row>
    <row r="15" spans="1:10">
      <c r="A15" s="15" t="s">
        <v>96</v>
      </c>
      <c r="B15" s="16" t="s">
        <v>123</v>
      </c>
      <c r="C15" s="17">
        <v>80</v>
      </c>
      <c r="D15"/>
      <c r="E15" s="10"/>
      <c r="G15" s="10" t="s">
        <v>96</v>
      </c>
      <c r="J15"/>
    </row>
    <row r="16" spans="1:10">
      <c r="A16" s="18" t="s">
        <v>79</v>
      </c>
      <c r="B16"/>
      <c r="C16"/>
      <c r="D16"/>
      <c r="E16" s="10"/>
      <c r="G16" s="10" t="s">
        <v>79</v>
      </c>
      <c r="H16"/>
      <c r="I16"/>
      <c r="J16"/>
    </row>
    <row r="17" spans="1:10">
      <c r="A17" s="18" t="s">
        <v>79</v>
      </c>
      <c r="B17"/>
      <c r="C17"/>
      <c r="D17"/>
      <c r="E17" s="10"/>
      <c r="G17" s="10" t="s">
        <v>79</v>
      </c>
      <c r="H17"/>
      <c r="I17"/>
      <c r="J17"/>
    </row>
    <row r="18" spans="1:10">
      <c r="A18" s="15" t="s">
        <v>79</v>
      </c>
      <c r="B18"/>
      <c r="C18"/>
      <c r="D18"/>
      <c r="E18" s="10"/>
      <c r="G18" s="10" t="s">
        <v>79</v>
      </c>
      <c r="H18"/>
      <c r="I18"/>
      <c r="J18"/>
    </row>
    <row r="19" s="1" customFormat="1" spans="1:10">
      <c r="A19" s="19" t="s">
        <v>98</v>
      </c>
      <c r="B19"/>
      <c r="C19"/>
      <c r="D19"/>
      <c r="G19" s="10" t="s">
        <v>96</v>
      </c>
      <c r="H19"/>
      <c r="I19"/>
      <c r="J19"/>
    </row>
    <row r="20" s="1" customFormat="1" spans="1:10">
      <c r="A20" s="20" t="s">
        <v>96</v>
      </c>
      <c r="G20" s="10" t="s">
        <v>79</v>
      </c>
      <c r="H20"/>
      <c r="I20"/>
      <c r="J20"/>
    </row>
    <row r="21" s="1" customFormat="1" spans="1:10">
      <c r="A21" s="19" t="s">
        <v>98</v>
      </c>
      <c r="G21" s="10" t="s">
        <v>98</v>
      </c>
      <c r="J21" s="21"/>
    </row>
    <row r="22" s="1" customFormat="1" spans="1:7">
      <c r="A22" s="19" t="s">
        <v>98</v>
      </c>
      <c r="G22" s="10" t="s">
        <v>98</v>
      </c>
    </row>
    <row r="23" s="1" customFormat="1" spans="1:10">
      <c r="A23" s="19" t="s">
        <v>98</v>
      </c>
      <c r="G23" s="10" t="s">
        <v>98</v>
      </c>
      <c r="J23" s="21"/>
    </row>
    <row r="24" s="1" customFormat="1" spans="1:7">
      <c r="A24" s="19" t="s">
        <v>98</v>
      </c>
      <c r="G24" s="10" t="s">
        <v>98</v>
      </c>
    </row>
    <row r="25" s="1" customFormat="1" spans="1:10">
      <c r="A25" s="19" t="s">
        <v>96</v>
      </c>
      <c r="G25" s="10" t="s">
        <v>96</v>
      </c>
      <c r="J25" s="21"/>
    </row>
    <row r="26" s="1" customFormat="1" spans="1:7">
      <c r="A26" s="20" t="s">
        <v>98</v>
      </c>
      <c r="G26" s="10" t="s">
        <v>98</v>
      </c>
    </row>
    <row r="27" s="1" customFormat="1" spans="1:10">
      <c r="A27" s="19" t="s">
        <v>98</v>
      </c>
      <c r="G27" s="10" t="s">
        <v>98</v>
      </c>
      <c r="J27" s="21"/>
    </row>
    <row r="28" s="1" customFormat="1" spans="1:7">
      <c r="A28" s="19" t="s">
        <v>81</v>
      </c>
      <c r="G28" s="10" t="s">
        <v>97</v>
      </c>
    </row>
    <row r="29" s="1" customFormat="1" spans="1:10">
      <c r="A29" s="19" t="s">
        <v>96</v>
      </c>
      <c r="G29" s="10" t="s">
        <v>96</v>
      </c>
      <c r="J29" s="21"/>
    </row>
    <row r="30" s="1" customFormat="1" spans="1:7">
      <c r="A30" s="20" t="s">
        <v>98</v>
      </c>
      <c r="G30" s="10" t="s">
        <v>98</v>
      </c>
    </row>
    <row r="31" s="1" customFormat="1" spans="1:10">
      <c r="A31" s="19" t="s">
        <v>92</v>
      </c>
      <c r="G31" s="10" t="s">
        <v>97</v>
      </c>
      <c r="J31" s="21"/>
    </row>
    <row r="32" s="1" customFormat="1" spans="1:7">
      <c r="A32" s="20" t="s">
        <v>98</v>
      </c>
      <c r="G32" s="10" t="s">
        <v>98</v>
      </c>
    </row>
    <row r="33" s="1" customFormat="1" spans="1:10">
      <c r="A33" s="20" t="s">
        <v>98</v>
      </c>
      <c r="G33" s="10" t="s">
        <v>98</v>
      </c>
      <c r="J33" s="21"/>
    </row>
    <row r="34" s="1" customFormat="1" spans="1:7">
      <c r="A34" s="19" t="s">
        <v>98</v>
      </c>
      <c r="G34" s="10" t="s">
        <v>98</v>
      </c>
    </row>
    <row r="35" s="1" customFormat="1" spans="1:7">
      <c r="A35" s="19" t="s">
        <v>82</v>
      </c>
      <c r="G35" s="10" t="s">
        <v>98</v>
      </c>
    </row>
    <row r="36" spans="1:7">
      <c r="A36" s="20" t="s">
        <v>98</v>
      </c>
      <c r="G36" s="10" t="s">
        <v>97</v>
      </c>
    </row>
    <row r="37" spans="1:7">
      <c r="A37" s="19" t="s">
        <v>81</v>
      </c>
      <c r="G37" s="10" t="s">
        <v>96</v>
      </c>
    </row>
    <row r="38" spans="1:7">
      <c r="A38" s="19" t="s">
        <v>81</v>
      </c>
      <c r="G38" s="10" t="s">
        <v>81</v>
      </c>
    </row>
    <row r="39" spans="1:7">
      <c r="A39" s="19" t="s">
        <v>96</v>
      </c>
      <c r="G39" s="10" t="s">
        <v>96</v>
      </c>
    </row>
    <row r="40" spans="1:7">
      <c r="A40" s="19" t="s">
        <v>81</v>
      </c>
      <c r="G40" s="10" t="s">
        <v>96</v>
      </c>
    </row>
    <row r="41" spans="1:7">
      <c r="A41" s="19" t="s">
        <v>99</v>
      </c>
      <c r="G41" s="10" t="s">
        <v>97</v>
      </c>
    </row>
    <row r="42" spans="1:7">
      <c r="A42" s="20" t="s">
        <v>81</v>
      </c>
      <c r="G42" s="10" t="s">
        <v>81</v>
      </c>
    </row>
    <row r="43" spans="1:7">
      <c r="A43" s="19" t="s">
        <v>81</v>
      </c>
      <c r="G43" s="10" t="s">
        <v>81</v>
      </c>
    </row>
    <row r="44" spans="1:7">
      <c r="A44" s="19" t="s">
        <v>79</v>
      </c>
      <c r="G44" s="10" t="s">
        <v>81</v>
      </c>
    </row>
    <row r="45" spans="1:7">
      <c r="A45" s="19" t="s">
        <v>98</v>
      </c>
      <c r="G45" s="10" t="s">
        <v>97</v>
      </c>
    </row>
    <row r="46" spans="1:7">
      <c r="A46" s="20" t="s">
        <v>81</v>
      </c>
      <c r="G46" s="10" t="s">
        <v>81</v>
      </c>
    </row>
    <row r="47" spans="1:7">
      <c r="A47" s="19" t="s">
        <v>99</v>
      </c>
      <c r="G47" s="10" t="s">
        <v>85</v>
      </c>
    </row>
    <row r="48" spans="1:7">
      <c r="A48" s="20" t="s">
        <v>81</v>
      </c>
      <c r="G48" s="10" t="s">
        <v>81</v>
      </c>
    </row>
    <row r="49" spans="1:7">
      <c r="A49" s="20" t="s">
        <v>81</v>
      </c>
      <c r="G49" s="10" t="s">
        <v>81</v>
      </c>
    </row>
    <row r="50" spans="1:7">
      <c r="A50" s="19" t="s">
        <v>81</v>
      </c>
      <c r="G50" s="10" t="s">
        <v>97</v>
      </c>
    </row>
    <row r="51" spans="1:7">
      <c r="A51" s="19" t="s">
        <v>97</v>
      </c>
      <c r="G51" s="10" t="s">
        <v>85</v>
      </c>
    </row>
    <row r="52" spans="1:7">
      <c r="A52" s="20" t="s">
        <v>99</v>
      </c>
      <c r="G52" s="10" t="s">
        <v>98</v>
      </c>
    </row>
    <row r="53" spans="1:7">
      <c r="A53" s="19" t="s">
        <v>99</v>
      </c>
      <c r="G53" s="10" t="s">
        <v>81</v>
      </c>
    </row>
    <row r="54" spans="1:7">
      <c r="A54" s="19" t="s">
        <v>96</v>
      </c>
      <c r="G54" s="10" t="s">
        <v>96</v>
      </c>
    </row>
    <row r="55" spans="1:7">
      <c r="A55" s="19" t="s">
        <v>92</v>
      </c>
      <c r="G55" s="10" t="s">
        <v>97</v>
      </c>
    </row>
    <row r="56" spans="1:7">
      <c r="A56" s="19" t="s">
        <v>96</v>
      </c>
      <c r="G56" s="10" t="s">
        <v>81</v>
      </c>
    </row>
    <row r="57" spans="1:7">
      <c r="A57" s="19" t="s">
        <v>98</v>
      </c>
      <c r="G57" s="10" t="s">
        <v>98</v>
      </c>
    </row>
    <row r="58" spans="1:7">
      <c r="A58" s="20" t="s">
        <v>80</v>
      </c>
      <c r="G58" s="10" t="s">
        <v>96</v>
      </c>
    </row>
    <row r="59" spans="1:7">
      <c r="A59" s="19" t="s">
        <v>96</v>
      </c>
      <c r="G59" s="10" t="s">
        <v>99</v>
      </c>
    </row>
    <row r="60" spans="1:7">
      <c r="A60" s="19" t="s">
        <v>82</v>
      </c>
      <c r="G60" s="10" t="s">
        <v>98</v>
      </c>
    </row>
    <row r="61" spans="1:7">
      <c r="A61" s="19" t="s">
        <v>92</v>
      </c>
      <c r="G61" s="10" t="s">
        <v>81</v>
      </c>
    </row>
    <row r="62" spans="1:7">
      <c r="A62" s="20" t="s">
        <v>92</v>
      </c>
      <c r="G62" s="10" t="s">
        <v>99</v>
      </c>
    </row>
    <row r="63" spans="1:7">
      <c r="A63" s="19" t="s">
        <v>103</v>
      </c>
      <c r="G63" s="10" t="s">
        <v>79</v>
      </c>
    </row>
    <row r="64" spans="1:7">
      <c r="A64" s="20" t="s">
        <v>99</v>
      </c>
      <c r="G64" s="10" t="s">
        <v>97</v>
      </c>
    </row>
    <row r="65" spans="1:7">
      <c r="A65" s="20" t="s">
        <v>99</v>
      </c>
      <c r="G65" s="10" t="s">
        <v>99</v>
      </c>
    </row>
    <row r="66" spans="1:7">
      <c r="A66" s="19" t="s">
        <v>99</v>
      </c>
      <c r="G66" s="10" t="s">
        <v>81</v>
      </c>
    </row>
    <row r="67" spans="1:7">
      <c r="A67" s="19" t="s">
        <v>83</v>
      </c>
      <c r="G67" s="10" t="s">
        <v>83</v>
      </c>
    </row>
    <row r="68" spans="1:7">
      <c r="A68" s="20" t="s">
        <v>80</v>
      </c>
      <c r="G68" s="13" t="s">
        <v>82</v>
      </c>
    </row>
    <row r="69" spans="1:7">
      <c r="A69" s="19" t="s">
        <v>96</v>
      </c>
      <c r="G69" s="10" t="s">
        <v>99</v>
      </c>
    </row>
    <row r="70" spans="1:7">
      <c r="A70" s="19" t="s">
        <v>99</v>
      </c>
      <c r="G70" s="10" t="s">
        <v>99</v>
      </c>
    </row>
    <row r="71" spans="1:7">
      <c r="A71" s="19" t="s">
        <v>99</v>
      </c>
      <c r="G71" s="10" t="s">
        <v>85</v>
      </c>
    </row>
    <row r="72" spans="1:7">
      <c r="A72" s="19" t="s">
        <v>99</v>
      </c>
      <c r="G72" s="10" t="s">
        <v>99</v>
      </c>
    </row>
    <row r="73" spans="1:7">
      <c r="A73" s="19" t="s">
        <v>80</v>
      </c>
      <c r="G73" s="10" t="s">
        <v>85</v>
      </c>
    </row>
    <row r="74" spans="1:7">
      <c r="A74" s="20" t="s">
        <v>99</v>
      </c>
      <c r="G74" s="10" t="s">
        <v>99</v>
      </c>
    </row>
    <row r="75" spans="1:7">
      <c r="A75" s="19" t="s">
        <v>99</v>
      </c>
      <c r="G75" s="10" t="s">
        <v>96</v>
      </c>
    </row>
    <row r="76" spans="1:7">
      <c r="A76" s="19" t="s">
        <v>80</v>
      </c>
      <c r="G76" s="13" t="s">
        <v>80</v>
      </c>
    </row>
    <row r="77" spans="1:7">
      <c r="A77" s="19" t="s">
        <v>80</v>
      </c>
      <c r="G77" s="10" t="s">
        <v>98</v>
      </c>
    </row>
    <row r="78" spans="1:7">
      <c r="A78" s="22" t="s">
        <v>99</v>
      </c>
      <c r="G78" s="10" t="s">
        <v>85</v>
      </c>
    </row>
    <row r="79" spans="1:7">
      <c r="A79" s="19" t="s">
        <v>101</v>
      </c>
      <c r="G79" s="10" t="s">
        <v>93</v>
      </c>
    </row>
    <row r="80" spans="1:7">
      <c r="A80" s="22" t="s">
        <v>80</v>
      </c>
      <c r="G80" s="10" t="s">
        <v>99</v>
      </c>
    </row>
    <row r="81" spans="1:7">
      <c r="A81" s="22" t="s">
        <v>80</v>
      </c>
      <c r="G81" s="13" t="s">
        <v>82</v>
      </c>
    </row>
    <row r="82" spans="1:7">
      <c r="A82" s="19" t="s">
        <v>80</v>
      </c>
      <c r="G82" s="13" t="s">
        <v>82</v>
      </c>
    </row>
  </sheetData>
  <mergeCells count="2">
    <mergeCell ref="A1:F1"/>
    <mergeCell ref="G1:M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zoomScale="140" zoomScaleNormal="140" workbookViewId="0">
      <selection activeCell="K4" sqref="K4"/>
    </sheetView>
  </sheetViews>
  <sheetFormatPr defaultColWidth="9" defaultRowHeight="15.75"/>
  <cols>
    <col min="1" max="1" width="6.375" style="2" customWidth="1"/>
    <col min="2" max="2" width="7.5" style="2" customWidth="1"/>
    <col min="3" max="3" width="12.25" style="2" customWidth="1"/>
    <col min="4" max="4" width="8.875" style="2" customWidth="1"/>
    <col min="5" max="5" width="16.25" style="2" customWidth="1"/>
    <col min="6" max="6" width="5.75" style="2" customWidth="1"/>
    <col min="7" max="7" width="6.375" style="2" customWidth="1"/>
    <col min="8" max="8" width="9.75" style="2" customWidth="1"/>
    <col min="9" max="9" width="11.875" style="2" customWidth="1"/>
    <col min="10" max="10" width="9.25" style="2" customWidth="1"/>
    <col min="11" max="11" width="17.75" style="3" customWidth="1"/>
    <col min="12" max="12" width="5.125" style="3" customWidth="1"/>
    <col min="13" max="13" width="5.75" style="3" customWidth="1"/>
    <col min="14" max="14" width="9" style="3"/>
    <col min="15" max="16384" width="9" style="2"/>
  </cols>
  <sheetData>
    <row r="1" spans="1:12">
      <c r="A1" s="4" t="s">
        <v>124</v>
      </c>
      <c r="B1" s="4"/>
      <c r="C1" s="4"/>
      <c r="D1" s="4"/>
      <c r="E1" s="4"/>
      <c r="F1" s="4"/>
      <c r="G1" s="4" t="s">
        <v>125</v>
      </c>
      <c r="H1" s="4"/>
      <c r="I1" s="4"/>
      <c r="J1" s="4"/>
      <c r="K1" s="4"/>
      <c r="L1" s="4"/>
    </row>
    <row r="2" spans="1:10">
      <c r="A2" s="5" t="s">
        <v>117</v>
      </c>
      <c r="B2" s="3" t="s">
        <v>126</v>
      </c>
      <c r="C2" s="3" t="s">
        <v>127</v>
      </c>
      <c r="D2" s="3"/>
      <c r="G2" s="5" t="s">
        <v>117</v>
      </c>
      <c r="H2" s="3" t="s">
        <v>126</v>
      </c>
      <c r="I2" s="3" t="s">
        <v>128</v>
      </c>
      <c r="J2" s="3"/>
    </row>
    <row r="3" spans="1:12">
      <c r="A3" s="6" t="s">
        <v>99</v>
      </c>
      <c r="B3" s="7" t="s">
        <v>79</v>
      </c>
      <c r="C3" s="8">
        <v>10</v>
      </c>
      <c r="D3" s="9" t="s">
        <v>120</v>
      </c>
      <c r="E3" s="4" t="s">
        <v>49</v>
      </c>
      <c r="F3" s="4">
        <f ca="1">GETPIVOTDATA("Items",$B$2,"Items","C1")+GETPIVOTDATA("Items",$B$2,"Items","C2")+GETPIVOTDATA("Items",$B$2,"Items","C3")+GETPIVOTDATA("Items",$B$2,"Items","C4")+GETPIVOTDATA("Items",$B$2,"Items","C6")+GETPIVOTDATA("Items",$B$2,"Items","C7")</f>
        <v>29</v>
      </c>
      <c r="G3" s="10" t="s">
        <v>96</v>
      </c>
      <c r="H3" s="7" t="s">
        <v>79</v>
      </c>
      <c r="I3" s="8">
        <v>12</v>
      </c>
      <c r="J3" s="9" t="s">
        <v>120</v>
      </c>
      <c r="K3" s="4" t="s">
        <v>49</v>
      </c>
      <c r="L3" s="11">
        <f ca="1">GETPIVOTDATA("项目",$H$2,"项目","C1")+GETPIVOTDATA("项目",$H$2,"项目","C2")+GETPIVOTDATA("项目",$H$2,"项目","C3")+GETPIVOTDATA("项目",$H$2,"项目","C5")+GETPIVOTDATA("项目",$H$2,"项目","C6")+GETPIVOTDATA("项目",$H$2,"项目","C7")</f>
        <v>30</v>
      </c>
    </row>
    <row r="4" spans="1:12">
      <c r="A4" s="6" t="s">
        <v>99</v>
      </c>
      <c r="B4" s="7" t="s">
        <v>91</v>
      </c>
      <c r="C4" s="8">
        <v>4</v>
      </c>
      <c r="D4" s="9" t="s">
        <v>121</v>
      </c>
      <c r="E4" s="4" t="s">
        <v>1</v>
      </c>
      <c r="F4" s="4">
        <f ca="1">GETPIVOTDATA("Items",$B$2,"Items","C13")+GETPIVOTDATA("Items",$B$2,"Items","C14")+GETPIVOTDATA("Items",$B$2,"Items","C17")+GETPIVOTDATA("Items",$B$2,"Items","C18")</f>
        <v>22</v>
      </c>
      <c r="G4" s="10" t="s">
        <v>96</v>
      </c>
      <c r="H4" s="7" t="s">
        <v>91</v>
      </c>
      <c r="I4" s="8">
        <v>12</v>
      </c>
      <c r="J4" s="9" t="s">
        <v>121</v>
      </c>
      <c r="K4" s="4" t="s">
        <v>1</v>
      </c>
      <c r="L4" s="11">
        <f ca="1">GETPIVOTDATA("项目",$H$2,"项目","C13")+GETPIVOTDATA("项目",$H$2,"项目","C14")+GETPIVOTDATA("项目",$H$2,"项目","C15")+GETPIVOTDATA("项目",$H$2,"项目","C16")+GETPIVOTDATA("项目",$H$2,"项目","C18")</f>
        <v>38</v>
      </c>
    </row>
    <row r="5" spans="1:12">
      <c r="A5" s="6" t="s">
        <v>99</v>
      </c>
      <c r="B5" s="7" t="s">
        <v>92</v>
      </c>
      <c r="C5" s="8">
        <v>11</v>
      </c>
      <c r="D5" s="9" t="s">
        <v>122</v>
      </c>
      <c r="E5" s="4" t="s">
        <v>2</v>
      </c>
      <c r="F5" s="4">
        <f ca="1">GETPIVOTDATA("Items",$B$2,"Items","C20")+GETPIVOTDATA("Items",$B$2,"Items","C21")+GETPIVOTDATA("Items",$B$2,"Items","C23")</f>
        <v>29</v>
      </c>
      <c r="G5" s="10" t="s">
        <v>96</v>
      </c>
      <c r="H5" s="7" t="s">
        <v>92</v>
      </c>
      <c r="I5" s="8">
        <v>4</v>
      </c>
      <c r="J5" s="9" t="s">
        <v>122</v>
      </c>
      <c r="K5" s="4" t="s">
        <v>2</v>
      </c>
      <c r="L5" s="11">
        <f ca="1">GETPIVOTDATA("项目",$H$2,"项目","C20")</f>
        <v>12</v>
      </c>
    </row>
    <row r="6" spans="1:12">
      <c r="A6" s="6" t="s">
        <v>99</v>
      </c>
      <c r="B6" s="7" t="s">
        <v>95</v>
      </c>
      <c r="C6" s="8">
        <v>1</v>
      </c>
      <c r="D6" s="11"/>
      <c r="E6" s="4"/>
      <c r="F6" s="4">
        <f ca="1">F3+F4+F5</f>
        <v>80</v>
      </c>
      <c r="G6" s="10" t="s">
        <v>96</v>
      </c>
      <c r="H6" s="7" t="s">
        <v>93</v>
      </c>
      <c r="I6" s="8">
        <v>1</v>
      </c>
      <c r="J6" s="11"/>
      <c r="K6" s="11"/>
      <c r="L6" s="11">
        <f ca="1">L3+L4+L5</f>
        <v>80</v>
      </c>
    </row>
    <row r="7" spans="1:10">
      <c r="A7" s="6" t="s">
        <v>99</v>
      </c>
      <c r="B7" s="7" t="s">
        <v>96</v>
      </c>
      <c r="C7" s="8">
        <v>6</v>
      </c>
      <c r="D7" s="3"/>
      <c r="G7" s="10" t="s">
        <v>96</v>
      </c>
      <c r="H7" s="7" t="s">
        <v>94</v>
      </c>
      <c r="I7" s="8">
        <v>7</v>
      </c>
      <c r="J7" s="3"/>
    </row>
    <row r="8" spans="1:10">
      <c r="A8" s="6" t="s">
        <v>99</v>
      </c>
      <c r="B8" s="7" t="s">
        <v>80</v>
      </c>
      <c r="C8" s="8">
        <v>9</v>
      </c>
      <c r="D8" s="3"/>
      <c r="G8" s="10" t="s">
        <v>96</v>
      </c>
      <c r="H8" s="7" t="s">
        <v>96</v>
      </c>
      <c r="I8" s="8">
        <v>14</v>
      </c>
      <c r="J8" s="3"/>
    </row>
    <row r="9" spans="1:10">
      <c r="A9" s="6" t="s">
        <v>99</v>
      </c>
      <c r="B9" s="7" t="s">
        <v>98</v>
      </c>
      <c r="C9" s="8">
        <v>12</v>
      </c>
      <c r="D9" s="3"/>
      <c r="G9" s="10" t="s">
        <v>96</v>
      </c>
      <c r="H9" s="7" t="s">
        <v>80</v>
      </c>
      <c r="I9" s="8">
        <v>1</v>
      </c>
      <c r="J9" s="3"/>
    </row>
    <row r="10" spans="1:10">
      <c r="A10" s="6" t="s">
        <v>99</v>
      </c>
      <c r="B10" s="7" t="s">
        <v>99</v>
      </c>
      <c r="C10" s="8">
        <v>15</v>
      </c>
      <c r="D10" s="3"/>
      <c r="G10" s="10" t="s">
        <v>96</v>
      </c>
      <c r="H10" s="7" t="s">
        <v>98</v>
      </c>
      <c r="I10" s="8">
        <v>12</v>
      </c>
      <c r="J10" s="3"/>
    </row>
    <row r="11" spans="1:10">
      <c r="A11" s="12" t="s">
        <v>99</v>
      </c>
      <c r="B11" s="7" t="s">
        <v>101</v>
      </c>
      <c r="C11" s="8">
        <v>2</v>
      </c>
      <c r="D11" s="3"/>
      <c r="G11" s="10" t="s">
        <v>98</v>
      </c>
      <c r="H11" s="7" t="s">
        <v>81</v>
      </c>
      <c r="I11" s="8">
        <v>6</v>
      </c>
      <c r="J11" s="3"/>
    </row>
    <row r="12" spans="1:10">
      <c r="A12" s="12" t="s">
        <v>99</v>
      </c>
      <c r="B12" s="7" t="s">
        <v>81</v>
      </c>
      <c r="C12" s="8">
        <v>3</v>
      </c>
      <c r="D12" s="3"/>
      <c r="G12" s="10" t="s">
        <v>96</v>
      </c>
      <c r="H12" s="7" t="s">
        <v>83</v>
      </c>
      <c r="I12" s="8">
        <v>8</v>
      </c>
      <c r="J12" s="3"/>
    </row>
    <row r="13" spans="1:10">
      <c r="A13" s="12" t="s">
        <v>99</v>
      </c>
      <c r="B13" s="7" t="s">
        <v>82</v>
      </c>
      <c r="C13" s="8">
        <v>1</v>
      </c>
      <c r="D13" s="3"/>
      <c r="G13" s="10" t="s">
        <v>96</v>
      </c>
      <c r="H13" s="7" t="s">
        <v>84</v>
      </c>
      <c r="I13" s="8">
        <v>1</v>
      </c>
      <c r="J13" s="3"/>
    </row>
    <row r="14" spans="1:10">
      <c r="A14" s="12" t="s">
        <v>99</v>
      </c>
      <c r="B14" s="7" t="s">
        <v>84</v>
      </c>
      <c r="C14" s="8">
        <v>3</v>
      </c>
      <c r="D14" s="3"/>
      <c r="G14" s="10" t="s">
        <v>96</v>
      </c>
      <c r="H14" s="7" t="s">
        <v>85</v>
      </c>
      <c r="I14" s="8">
        <v>2</v>
      </c>
      <c r="J14" s="3"/>
    </row>
    <row r="15" spans="1:10">
      <c r="A15" s="12" t="s">
        <v>99</v>
      </c>
      <c r="B15" s="7" t="s">
        <v>85</v>
      </c>
      <c r="C15" s="8">
        <v>3</v>
      </c>
      <c r="D15" s="3"/>
      <c r="G15" s="10" t="s">
        <v>96</v>
      </c>
      <c r="H15" s="7" t="s">
        <v>129</v>
      </c>
      <c r="I15" s="8">
        <v>80</v>
      </c>
      <c r="J15" s="3"/>
    </row>
    <row r="16" spans="1:10">
      <c r="A16" s="12" t="s">
        <v>99</v>
      </c>
      <c r="B16" s="7" t="s">
        <v>129</v>
      </c>
      <c r="C16" s="8">
        <v>80</v>
      </c>
      <c r="D16" s="3"/>
      <c r="G16" s="10" t="s">
        <v>98</v>
      </c>
      <c r="H16" s="3"/>
      <c r="I16" s="3"/>
      <c r="J16" s="3"/>
    </row>
    <row r="17" spans="1:10">
      <c r="A17" s="12" t="s">
        <v>98</v>
      </c>
      <c r="B17" s="3"/>
      <c r="C17" s="3"/>
      <c r="D17" s="3"/>
      <c r="G17" s="10" t="s">
        <v>96</v>
      </c>
      <c r="H17" s="3"/>
      <c r="I17" s="3"/>
      <c r="J17" s="3"/>
    </row>
    <row r="18" spans="1:10">
      <c r="A18" s="12" t="s">
        <v>99</v>
      </c>
      <c r="B18" s="3"/>
      <c r="C18" s="3"/>
      <c r="D18" s="3"/>
      <c r="G18" s="10" t="s">
        <v>98</v>
      </c>
      <c r="H18" s="3"/>
      <c r="I18" s="3"/>
      <c r="J18" s="3"/>
    </row>
    <row r="19" s="1" customFormat="1" spans="1:14">
      <c r="A19" s="6" t="s">
        <v>92</v>
      </c>
      <c r="B19" s="3"/>
      <c r="C19" s="3"/>
      <c r="D19" s="3"/>
      <c r="G19" s="13" t="s">
        <v>92</v>
      </c>
      <c r="H19" s="3"/>
      <c r="I19" s="3"/>
      <c r="J19" s="3"/>
      <c r="K19" s="3"/>
      <c r="L19" s="3"/>
      <c r="M19" s="3"/>
      <c r="N19" s="3"/>
    </row>
    <row r="20" s="1" customFormat="1" spans="1:14">
      <c r="A20" s="6" t="s">
        <v>98</v>
      </c>
      <c r="G20" s="10" t="s">
        <v>91</v>
      </c>
      <c r="K20" s="3"/>
      <c r="L20" s="3"/>
      <c r="M20" s="3"/>
      <c r="N20" s="3"/>
    </row>
    <row r="21" s="1" customFormat="1" spans="1:14">
      <c r="A21" s="6" t="s">
        <v>98</v>
      </c>
      <c r="G21" s="10" t="s">
        <v>98</v>
      </c>
      <c r="K21" s="3"/>
      <c r="L21" s="3"/>
      <c r="M21" s="3"/>
      <c r="N21" s="3"/>
    </row>
    <row r="22" s="1" customFormat="1" spans="1:14">
      <c r="A22" s="6" t="s">
        <v>98</v>
      </c>
      <c r="G22" s="10" t="s">
        <v>98</v>
      </c>
      <c r="K22" s="3"/>
      <c r="L22" s="3"/>
      <c r="M22" s="3"/>
      <c r="N22" s="3"/>
    </row>
    <row r="23" s="1" customFormat="1" spans="1:14">
      <c r="A23" s="6" t="s">
        <v>98</v>
      </c>
      <c r="G23" s="10" t="s">
        <v>91</v>
      </c>
      <c r="K23" s="3"/>
      <c r="L23" s="3"/>
      <c r="M23" s="3"/>
      <c r="N23" s="3"/>
    </row>
    <row r="24" s="1" customFormat="1" spans="1:14">
      <c r="A24" s="6" t="s">
        <v>98</v>
      </c>
      <c r="G24" s="10" t="s">
        <v>98</v>
      </c>
      <c r="K24" s="3"/>
      <c r="L24" s="3"/>
      <c r="M24" s="3"/>
      <c r="N24" s="3"/>
    </row>
    <row r="25" s="1" customFormat="1" spans="1:14">
      <c r="A25" s="6" t="s">
        <v>98</v>
      </c>
      <c r="G25" s="10" t="s">
        <v>83</v>
      </c>
      <c r="K25" s="3"/>
      <c r="L25" s="3"/>
      <c r="M25" s="3"/>
      <c r="N25" s="3"/>
    </row>
    <row r="26" s="1" customFormat="1" spans="1:14">
      <c r="A26" s="6" t="s">
        <v>98</v>
      </c>
      <c r="G26" s="10" t="s">
        <v>98</v>
      </c>
      <c r="K26" s="3"/>
      <c r="L26" s="3"/>
      <c r="M26" s="3"/>
      <c r="N26" s="3"/>
    </row>
    <row r="27" s="1" customFormat="1" spans="1:14">
      <c r="A27" s="12" t="s">
        <v>98</v>
      </c>
      <c r="G27" s="10" t="s">
        <v>79</v>
      </c>
      <c r="K27" s="3"/>
      <c r="L27" s="3"/>
      <c r="M27" s="3"/>
      <c r="N27" s="3"/>
    </row>
    <row r="28" s="1" customFormat="1" spans="1:14">
      <c r="A28" s="12" t="s">
        <v>84</v>
      </c>
      <c r="G28" s="10" t="s">
        <v>91</v>
      </c>
      <c r="K28" s="3"/>
      <c r="L28" s="3"/>
      <c r="M28" s="3"/>
      <c r="N28" s="3"/>
    </row>
    <row r="29" s="1" customFormat="1" spans="1:14">
      <c r="A29" s="12" t="s">
        <v>92</v>
      </c>
      <c r="G29" s="10" t="s">
        <v>91</v>
      </c>
      <c r="K29" s="3"/>
      <c r="L29" s="3"/>
      <c r="M29" s="3"/>
      <c r="N29" s="3"/>
    </row>
    <row r="30" s="1" customFormat="1" spans="1:14">
      <c r="A30" s="12" t="s">
        <v>98</v>
      </c>
      <c r="G30" s="10" t="s">
        <v>98</v>
      </c>
      <c r="K30" s="3"/>
      <c r="L30" s="3"/>
      <c r="M30" s="3"/>
      <c r="N30" s="3"/>
    </row>
    <row r="31" s="1" customFormat="1" spans="1:14">
      <c r="A31" s="12" t="s">
        <v>85</v>
      </c>
      <c r="G31" s="10" t="s">
        <v>83</v>
      </c>
      <c r="K31" s="3"/>
      <c r="L31" s="3"/>
      <c r="M31" s="3"/>
      <c r="N31" s="3"/>
    </row>
    <row r="32" s="1" customFormat="1" spans="1:14">
      <c r="A32" s="12" t="s">
        <v>98</v>
      </c>
      <c r="G32" s="10" t="s">
        <v>79</v>
      </c>
      <c r="K32" s="3"/>
      <c r="L32" s="3"/>
      <c r="M32" s="3"/>
      <c r="N32" s="3"/>
    </row>
    <row r="33" s="1" customFormat="1" spans="1:14">
      <c r="A33" s="12" t="s">
        <v>92</v>
      </c>
      <c r="G33" s="10" t="s">
        <v>98</v>
      </c>
      <c r="K33" s="3"/>
      <c r="L33" s="3"/>
      <c r="M33" s="3"/>
      <c r="N33" s="3"/>
    </row>
    <row r="34" s="1" customFormat="1" spans="1:14">
      <c r="A34" s="12" t="s">
        <v>98</v>
      </c>
      <c r="G34" s="13" t="s">
        <v>92</v>
      </c>
      <c r="K34" s="3"/>
      <c r="L34" s="3"/>
      <c r="M34" s="3"/>
      <c r="N34" s="3"/>
    </row>
    <row r="35" s="1" customFormat="1" spans="1:14">
      <c r="A35" s="6" t="s">
        <v>91</v>
      </c>
      <c r="G35" s="10" t="s">
        <v>91</v>
      </c>
      <c r="K35" s="3"/>
      <c r="L35" s="3"/>
      <c r="M35" s="3"/>
      <c r="N35" s="3"/>
    </row>
    <row r="36" spans="1:7">
      <c r="A36" s="6" t="s">
        <v>91</v>
      </c>
      <c r="G36" s="10" t="s">
        <v>83</v>
      </c>
    </row>
    <row r="37" spans="1:7">
      <c r="A37" s="6" t="s">
        <v>79</v>
      </c>
      <c r="G37" s="10" t="s">
        <v>91</v>
      </c>
    </row>
    <row r="38" spans="1:7">
      <c r="A38" s="6" t="s">
        <v>79</v>
      </c>
      <c r="G38" s="10" t="s">
        <v>91</v>
      </c>
    </row>
    <row r="39" spans="1:7">
      <c r="A39" s="6" t="s">
        <v>92</v>
      </c>
      <c r="G39" s="10" t="s">
        <v>98</v>
      </c>
    </row>
    <row r="40" spans="1:7">
      <c r="A40" s="6" t="s">
        <v>79</v>
      </c>
      <c r="G40" s="10" t="s">
        <v>83</v>
      </c>
    </row>
    <row r="41" spans="1:7">
      <c r="A41" s="6" t="s">
        <v>92</v>
      </c>
      <c r="G41" s="10" t="s">
        <v>98</v>
      </c>
    </row>
    <row r="42" spans="1:7">
      <c r="A42" s="6" t="s">
        <v>79</v>
      </c>
      <c r="G42" s="10" t="s">
        <v>81</v>
      </c>
    </row>
    <row r="43" spans="1:7">
      <c r="A43" s="12" t="s">
        <v>79</v>
      </c>
      <c r="G43" s="10" t="s">
        <v>96</v>
      </c>
    </row>
    <row r="44" spans="1:7">
      <c r="A44" s="12" t="s">
        <v>96</v>
      </c>
      <c r="G44" s="13" t="s">
        <v>84</v>
      </c>
    </row>
    <row r="45" spans="1:7">
      <c r="A45" s="12" t="s">
        <v>79</v>
      </c>
      <c r="G45" s="13" t="s">
        <v>92</v>
      </c>
    </row>
    <row r="46" spans="1:7">
      <c r="A46" s="12" t="s">
        <v>79</v>
      </c>
      <c r="G46" s="10" t="s">
        <v>79</v>
      </c>
    </row>
    <row r="47" spans="1:7">
      <c r="A47" s="12" t="s">
        <v>96</v>
      </c>
      <c r="G47" s="10" t="s">
        <v>94</v>
      </c>
    </row>
    <row r="48" spans="1:7">
      <c r="A48" s="12" t="s">
        <v>79</v>
      </c>
      <c r="G48" s="10" t="s">
        <v>81</v>
      </c>
    </row>
    <row r="49" spans="1:7">
      <c r="A49" s="12" t="s">
        <v>79</v>
      </c>
      <c r="G49" s="10" t="s">
        <v>81</v>
      </c>
    </row>
    <row r="50" spans="1:7">
      <c r="A50" s="12" t="s">
        <v>80</v>
      </c>
      <c r="G50" s="10" t="s">
        <v>83</v>
      </c>
    </row>
    <row r="51" spans="1:7">
      <c r="A51" s="6" t="s">
        <v>96</v>
      </c>
      <c r="G51" s="10" t="s">
        <v>94</v>
      </c>
    </row>
    <row r="52" spans="1:7">
      <c r="A52" s="6" t="s">
        <v>96</v>
      </c>
      <c r="G52" s="10" t="s">
        <v>98</v>
      </c>
    </row>
    <row r="53" spans="1:7">
      <c r="A53" s="6" t="s">
        <v>80</v>
      </c>
      <c r="G53" s="10" t="s">
        <v>79</v>
      </c>
    </row>
    <row r="54" spans="1:7">
      <c r="A54" s="6" t="s">
        <v>92</v>
      </c>
      <c r="G54" s="10" t="s">
        <v>83</v>
      </c>
    </row>
    <row r="55" spans="1:7">
      <c r="A55" s="6" t="s">
        <v>85</v>
      </c>
      <c r="G55" s="13" t="s">
        <v>92</v>
      </c>
    </row>
    <row r="56" spans="1:7">
      <c r="A56" s="6" t="s">
        <v>92</v>
      </c>
      <c r="G56" s="10" t="s">
        <v>79</v>
      </c>
    </row>
    <row r="57" spans="1:7">
      <c r="A57" s="6" t="s">
        <v>79</v>
      </c>
      <c r="G57" s="10" t="s">
        <v>91</v>
      </c>
    </row>
    <row r="58" spans="1:7">
      <c r="A58" s="6" t="s">
        <v>81</v>
      </c>
      <c r="G58" s="10" t="s">
        <v>91</v>
      </c>
    </row>
    <row r="59" spans="1:7">
      <c r="A59" s="12" t="s">
        <v>80</v>
      </c>
      <c r="G59" s="10" t="s">
        <v>83</v>
      </c>
    </row>
    <row r="60" spans="1:7">
      <c r="A60" s="12" t="s">
        <v>91</v>
      </c>
      <c r="G60" s="10" t="s">
        <v>94</v>
      </c>
    </row>
    <row r="61" spans="1:7">
      <c r="A61" s="12" t="s">
        <v>85</v>
      </c>
      <c r="G61" s="10" t="s">
        <v>94</v>
      </c>
    </row>
    <row r="62" spans="1:7">
      <c r="A62" s="12" t="s">
        <v>92</v>
      </c>
      <c r="G62" s="10" t="s">
        <v>81</v>
      </c>
    </row>
    <row r="63" spans="1:7">
      <c r="A63" s="12" t="s">
        <v>92</v>
      </c>
      <c r="G63" s="10" t="s">
        <v>93</v>
      </c>
    </row>
    <row r="64" spans="1:7">
      <c r="A64" s="12" t="s">
        <v>80</v>
      </c>
      <c r="G64" s="10" t="s">
        <v>91</v>
      </c>
    </row>
    <row r="65" spans="1:7">
      <c r="A65" s="12" t="s">
        <v>80</v>
      </c>
      <c r="G65" s="10" t="s">
        <v>83</v>
      </c>
    </row>
    <row r="66" spans="1:7">
      <c r="A66" s="12" t="s">
        <v>82</v>
      </c>
      <c r="G66" s="13" t="s">
        <v>80</v>
      </c>
    </row>
    <row r="67" spans="1:7">
      <c r="A67" s="6" t="s">
        <v>84</v>
      </c>
      <c r="G67" s="10" t="s">
        <v>85</v>
      </c>
    </row>
    <row r="68" spans="1:7">
      <c r="A68" s="6" t="s">
        <v>84</v>
      </c>
      <c r="G68" s="10" t="s">
        <v>85</v>
      </c>
    </row>
    <row r="69" spans="1:7">
      <c r="A69" s="6" t="s">
        <v>81</v>
      </c>
      <c r="G69" s="10" t="s">
        <v>81</v>
      </c>
    </row>
    <row r="70" spans="1:7">
      <c r="A70" s="6" t="s">
        <v>80</v>
      </c>
      <c r="G70" s="10" t="s">
        <v>79</v>
      </c>
    </row>
    <row r="71" spans="1:7">
      <c r="A71" s="6" t="s">
        <v>91</v>
      </c>
      <c r="G71" s="10" t="s">
        <v>79</v>
      </c>
    </row>
    <row r="72" spans="1:7">
      <c r="A72" s="6" t="s">
        <v>80</v>
      </c>
      <c r="G72" s="10" t="s">
        <v>91</v>
      </c>
    </row>
    <row r="73" spans="1:7">
      <c r="A73" s="6" t="s">
        <v>96</v>
      </c>
      <c r="G73" s="10" t="s">
        <v>79</v>
      </c>
    </row>
    <row r="74" spans="1:7">
      <c r="A74" s="6" t="s">
        <v>92</v>
      </c>
      <c r="G74" s="10" t="s">
        <v>79</v>
      </c>
    </row>
    <row r="75" spans="1:7">
      <c r="A75" s="12" t="s">
        <v>95</v>
      </c>
      <c r="G75" s="10" t="s">
        <v>94</v>
      </c>
    </row>
    <row r="76" spans="1:7">
      <c r="A76" s="12" t="s">
        <v>101</v>
      </c>
      <c r="G76" s="10" t="s">
        <v>81</v>
      </c>
    </row>
    <row r="77" spans="1:7">
      <c r="A77" s="12" t="s">
        <v>96</v>
      </c>
      <c r="G77" s="10" t="s">
        <v>79</v>
      </c>
    </row>
    <row r="78" spans="1:7">
      <c r="A78" s="12" t="s">
        <v>80</v>
      </c>
      <c r="G78" s="10" t="s">
        <v>94</v>
      </c>
    </row>
    <row r="79" spans="1:7">
      <c r="A79" s="12" t="s">
        <v>80</v>
      </c>
      <c r="G79" s="10" t="s">
        <v>91</v>
      </c>
    </row>
    <row r="80" spans="1:7">
      <c r="A80" s="12" t="s">
        <v>101</v>
      </c>
      <c r="G80" s="10" t="s">
        <v>94</v>
      </c>
    </row>
    <row r="81" spans="1:7">
      <c r="A81" s="12" t="s">
        <v>81</v>
      </c>
      <c r="G81" s="10" t="s">
        <v>79</v>
      </c>
    </row>
    <row r="82" spans="1:7">
      <c r="A82" s="12" t="s">
        <v>92</v>
      </c>
      <c r="G82" s="10" t="s">
        <v>79</v>
      </c>
    </row>
  </sheetData>
  <mergeCells count="2">
    <mergeCell ref="A1:F1"/>
    <mergeCell ref="G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raw data</vt:lpstr>
      <vt:lpstr>standardizing</vt:lpstr>
      <vt:lpstr>weighting</vt:lpstr>
      <vt:lpstr>aggregating</vt:lpstr>
      <vt:lpstr>2009CCD</vt:lpstr>
      <vt:lpstr>2009-18CCD</vt:lpstr>
      <vt:lpstr>obstacle degree caclulation</vt:lpstr>
      <vt:lpstr>obstacle degree results in 2009</vt:lpstr>
      <vt:lpstr>obstacle degree results 4 years</vt:lpstr>
      <vt:lpstr>frequencies of OFs 2009 and 12</vt:lpstr>
      <vt:lpstr>frequencies of OFs 2015 and 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蕾蕾</cp:lastModifiedBy>
  <dcterms:created xsi:type="dcterms:W3CDTF">2018-09-15T08:07:00Z</dcterms:created>
  <dcterms:modified xsi:type="dcterms:W3CDTF">2021-05-11T09:21:42Z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36F5C9567C434713B2AC2431E331B6FF</vt:lpwstr>
  </property>
</Properties>
</file>