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B389E26-F1DA-4CF3-AF2F-FD54722E42B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country data" sheetId="2" r:id="rId1"/>
    <sheet name="Georgia data sex ratio" sheetId="3" r:id="rId2"/>
    <sheet name="Georgia child deaths" sheetId="6" r:id="rId3"/>
    <sheet name="reconstruction SRB 1926-" sheetId="7" r:id="rId4"/>
    <sheet name="SRB 1926-2024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4" i="7" l="1" a="1"/>
  <c r="E104" i="7"/>
  <c r="E93" i="7" a="1"/>
  <c r="E93" i="7"/>
  <c r="E80" i="7" a="1"/>
  <c r="E80" i="7"/>
  <c r="E79" i="7"/>
  <c r="O46" i="7"/>
  <c r="O35" i="7"/>
  <c r="O23" i="7"/>
  <c r="N23" i="7" a="1"/>
  <c r="N23" i="7"/>
  <c r="M23" i="7" a="1"/>
  <c r="M23" i="7"/>
  <c r="L23" i="7" a="1"/>
  <c r="L23" i="7"/>
  <c r="K23" i="7" a="1"/>
  <c r="K23" i="7"/>
  <c r="J23" i="7" a="1"/>
  <c r="J23" i="7"/>
  <c r="I3" i="7" a="1"/>
  <c r="I3" i="7"/>
  <c r="H3" i="7" a="1"/>
  <c r="H3" i="7"/>
  <c r="W32" i="6"/>
  <c r="R32" i="6"/>
  <c r="Q32" i="6"/>
  <c r="P32" i="6"/>
  <c r="O32" i="6"/>
  <c r="N32" i="6"/>
  <c r="M32" i="6"/>
  <c r="W31" i="6"/>
  <c r="R31" i="6"/>
  <c r="Q31" i="6"/>
  <c r="P31" i="6"/>
  <c r="O31" i="6"/>
  <c r="N31" i="6"/>
  <c r="M31" i="6"/>
  <c r="W30" i="6"/>
  <c r="R30" i="6"/>
  <c r="Q30" i="6"/>
  <c r="P30" i="6"/>
  <c r="O30" i="6"/>
  <c r="N30" i="6"/>
  <c r="M30" i="6"/>
  <c r="W29" i="6"/>
  <c r="R29" i="6"/>
  <c r="Q29" i="6"/>
  <c r="P29" i="6"/>
  <c r="O29" i="6"/>
  <c r="N29" i="6"/>
  <c r="M29" i="6"/>
  <c r="W28" i="6"/>
  <c r="R28" i="6"/>
  <c r="Q28" i="6"/>
  <c r="P28" i="6"/>
  <c r="O28" i="6"/>
  <c r="N28" i="6"/>
  <c r="M28" i="6"/>
  <c r="W27" i="6"/>
  <c r="R27" i="6"/>
  <c r="Q27" i="6"/>
  <c r="P27" i="6"/>
  <c r="O27" i="6"/>
  <c r="N27" i="6"/>
  <c r="M27" i="6"/>
  <c r="W26" i="6"/>
  <c r="R26" i="6"/>
  <c r="Q26" i="6"/>
  <c r="P26" i="6"/>
  <c r="O26" i="6"/>
  <c r="N26" i="6"/>
  <c r="M26" i="6"/>
  <c r="W25" i="6"/>
  <c r="R25" i="6"/>
  <c r="Q25" i="6"/>
  <c r="P25" i="6"/>
  <c r="O25" i="6"/>
  <c r="N25" i="6"/>
  <c r="M25" i="6"/>
  <c r="W24" i="6"/>
  <c r="R24" i="6"/>
  <c r="Q24" i="6"/>
  <c r="P24" i="6"/>
  <c r="O24" i="6"/>
  <c r="N24" i="6"/>
  <c r="M24" i="6"/>
  <c r="W23" i="6"/>
  <c r="R23" i="6"/>
  <c r="Q23" i="6"/>
  <c r="P23" i="6"/>
  <c r="O23" i="6"/>
  <c r="N23" i="6"/>
  <c r="M23" i="6"/>
  <c r="W22" i="6"/>
  <c r="R22" i="6"/>
  <c r="Q22" i="6"/>
  <c r="P22" i="6"/>
  <c r="O22" i="6"/>
  <c r="N22" i="6"/>
  <c r="M22" i="6"/>
  <c r="W21" i="6"/>
  <c r="R21" i="6"/>
  <c r="Q21" i="6"/>
  <c r="P21" i="6"/>
  <c r="O21" i="6"/>
  <c r="N21" i="6"/>
  <c r="M21" i="6"/>
  <c r="W20" i="6"/>
  <c r="R20" i="6"/>
  <c r="Q20" i="6"/>
  <c r="P20" i="6"/>
  <c r="O20" i="6"/>
  <c r="N20" i="6"/>
  <c r="M20" i="6"/>
  <c r="W19" i="6"/>
  <c r="R19" i="6"/>
  <c r="Q19" i="6"/>
  <c r="P19" i="6"/>
  <c r="O19" i="6"/>
  <c r="N19" i="6"/>
  <c r="M19" i="6"/>
  <c r="W18" i="6"/>
  <c r="R18" i="6"/>
  <c r="Q18" i="6"/>
  <c r="P18" i="6"/>
  <c r="O18" i="6"/>
  <c r="N18" i="6"/>
  <c r="M18" i="6"/>
  <c r="W17" i="6"/>
  <c r="R17" i="6"/>
  <c r="Q17" i="6"/>
  <c r="P17" i="6"/>
  <c r="O17" i="6"/>
  <c r="N17" i="6"/>
  <c r="M17" i="6"/>
  <c r="W16" i="6"/>
  <c r="R16" i="6"/>
  <c r="Q16" i="6"/>
  <c r="P16" i="6"/>
  <c r="O16" i="6"/>
  <c r="N16" i="6"/>
  <c r="M16" i="6"/>
  <c r="W15" i="6"/>
  <c r="R15" i="6"/>
  <c r="Q15" i="6"/>
  <c r="P15" i="6"/>
  <c r="O15" i="6"/>
  <c r="N15" i="6"/>
  <c r="M15" i="6"/>
  <c r="W14" i="6"/>
  <c r="R14" i="6"/>
  <c r="Q14" i="6"/>
  <c r="P14" i="6"/>
  <c r="O14" i="6"/>
  <c r="N14" i="6"/>
  <c r="M14" i="6"/>
  <c r="R13" i="6"/>
  <c r="Q13" i="6"/>
  <c r="P13" i="6"/>
  <c r="O13" i="6"/>
  <c r="N13" i="6"/>
  <c r="M13" i="6"/>
  <c r="R12" i="6"/>
  <c r="Q12" i="6"/>
  <c r="P12" i="6"/>
  <c r="O12" i="6"/>
  <c r="N12" i="6"/>
  <c r="M12" i="6"/>
  <c r="R11" i="6"/>
  <c r="Q11" i="6"/>
  <c r="P11" i="6"/>
  <c r="O11" i="6"/>
  <c r="N11" i="6"/>
  <c r="M11" i="6"/>
  <c r="R10" i="6"/>
  <c r="Q10" i="6"/>
  <c r="P10" i="6"/>
  <c r="O10" i="6"/>
  <c r="N10" i="6"/>
  <c r="M10" i="6"/>
  <c r="R9" i="6"/>
  <c r="Q9" i="6"/>
  <c r="P9" i="6"/>
  <c r="O9" i="6"/>
  <c r="N9" i="6"/>
  <c r="M9" i="6"/>
  <c r="R8" i="6"/>
  <c r="Q8" i="6"/>
  <c r="P8" i="6"/>
  <c r="O8" i="6"/>
  <c r="N8" i="6"/>
  <c r="M8" i="6"/>
  <c r="R7" i="6"/>
  <c r="Q7" i="6"/>
  <c r="P7" i="6"/>
  <c r="O7" i="6"/>
  <c r="N7" i="6"/>
  <c r="M7" i="6"/>
  <c r="R6" i="6"/>
  <c r="Q6" i="6"/>
  <c r="P6" i="6"/>
  <c r="O6" i="6"/>
  <c r="N6" i="6"/>
  <c r="M6" i="6"/>
  <c r="R5" i="6"/>
  <c r="Q5" i="6"/>
  <c r="P5" i="6"/>
  <c r="O5" i="6"/>
  <c r="N5" i="6"/>
  <c r="M5" i="6"/>
  <c r="R4" i="6"/>
  <c r="Q4" i="6"/>
  <c r="P4" i="6"/>
  <c r="O4" i="6"/>
  <c r="N4" i="6"/>
  <c r="M4" i="6"/>
  <c r="R3" i="6"/>
  <c r="Q3" i="6"/>
  <c r="P3" i="6"/>
  <c r="O3" i="6"/>
  <c r="N3" i="6"/>
  <c r="M3" i="6"/>
  <c r="AD2" i="6" a="1"/>
  <c r="AD2" i="6"/>
  <c r="AC2" i="6" a="1"/>
  <c r="AC2" i="6"/>
  <c r="AA2" i="6" a="1"/>
  <c r="AA2" i="6"/>
  <c r="Z2" i="6" a="1"/>
  <c r="Z2" i="6"/>
  <c r="Y2" i="6" a="1"/>
  <c r="Y2" i="6"/>
  <c r="R2" i="6"/>
  <c r="Q2" i="6"/>
  <c r="P2" i="6"/>
  <c r="O2" i="6"/>
  <c r="N2" i="6"/>
  <c r="M2" i="6"/>
  <c r="G41" i="3" a="1"/>
  <c r="G4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<sst xmlns="http://schemas.openxmlformats.org/spreadsheetml/2006/main" count="397" uniqueCount="74">
  <si>
    <t>country</t>
  </si>
  <si>
    <t>outcome</t>
  </si>
  <si>
    <t>1950-1955</t>
  </si>
  <si>
    <t>1965-1970</t>
  </si>
  <si>
    <t>1985-1990</t>
  </si>
  <si>
    <t>1995-2000</t>
  </si>
  <si>
    <t>2000-2005</t>
  </si>
  <si>
    <t>2005-2010</t>
  </si>
  <si>
    <t>2010-2015</t>
  </si>
  <si>
    <t>2015-2020</t>
  </si>
  <si>
    <t>source</t>
  </si>
  <si>
    <t>Georgia</t>
  </si>
  <si>
    <t>Sex ratio at birth (males per 100 females)</t>
  </si>
  <si>
    <t>United Nations, Department of Economic and Social Affairs, Population Division. World Population Prospects 2019, Volume II: Demographic profiles pp: 559</t>
  </si>
  <si>
    <t>Azerbaijan</t>
  </si>
  <si>
    <t>United Nations, Department of Economic and Social Affairs, Population Division. World Population Prospects 2019, Volume II: Demographic profiles pp: 256</t>
  </si>
  <si>
    <t>Armenia</t>
  </si>
  <si>
    <t>United Nations, Department of Economic and Social Affairs, Population Division. World Population Prospects 2019, Volume II: Demographic profiles pp: 236</t>
  </si>
  <si>
    <t>Infant mortality rate per 1000 live birth</t>
  </si>
  <si>
    <t>Under-five mortality per 1000 live birth</t>
  </si>
  <si>
    <t>Data issues:</t>
  </si>
  <si>
    <t>2000 is in two column heading</t>
  </si>
  <si>
    <t>2005 is in two column heading</t>
  </si>
  <si>
    <t>2010 is in two column heading</t>
  </si>
  <si>
    <t>2015 is in two column heading</t>
  </si>
  <si>
    <t>why we don't have data for every 5-year period from 1950 to 2020? This has to be explined in the methods if some of them are missing or excluded</t>
  </si>
  <si>
    <t>year</t>
  </si>
  <si>
    <t>value</t>
  </si>
  <si>
    <t>SRB = SRB(0-4)*CF</t>
  </si>
  <si>
    <t>National Statistical Service of Georgia - Geostat</t>
  </si>
  <si>
    <t>sex ratio age 0to4y</t>
  </si>
  <si>
    <t>LiveBirths_Total</t>
  </si>
  <si>
    <t>LiveBirths_Boy</t>
  </si>
  <si>
    <t>LiveBirths_Girl</t>
  </si>
  <si>
    <t>Sex ratio at birth MtF</t>
  </si>
  <si>
    <t>DeathsAtBirth_Total</t>
  </si>
  <si>
    <t>DeathsAtBirth_Boy</t>
  </si>
  <si>
    <t>DeathsAtBirth_Girl</t>
  </si>
  <si>
    <t>Deaths1to4y_Total</t>
  </si>
  <si>
    <t>Deaths1to4y_Boy</t>
  </si>
  <si>
    <t>Deaths1to4y_Girl</t>
  </si>
  <si>
    <t>Deaths0to4y_Total</t>
  </si>
  <si>
    <t>Deaths0to4y_Boy</t>
  </si>
  <si>
    <t>Deaths0to4y_Girl</t>
  </si>
  <si>
    <t>Mort B</t>
  </si>
  <si>
    <t>Mort G</t>
  </si>
  <si>
    <t>Survi Ratio B/G</t>
  </si>
  <si>
    <t>CF=Sg/Sb</t>
  </si>
  <si>
    <t>Total B 0-4y</t>
  </si>
  <si>
    <t>Total G 0t4y</t>
  </si>
  <si>
    <t>SRB</t>
  </si>
  <si>
    <t>Sex Ratio 0t4y</t>
  </si>
  <si>
    <t>Sb</t>
  </si>
  <si>
    <t>Sg</t>
  </si>
  <si>
    <t>CF = Sg/Sb</t>
  </si>
  <si>
    <t>SRB (after applying the correction factor for differential mortality)</t>
  </si>
  <si>
    <t>Death probability formula-boys q = 1 - Sb</t>
  </si>
  <si>
    <t>Death probability formula-Girls q = 1 - Sg</t>
  </si>
  <si>
    <t>Suppl. Table 1</t>
  </si>
  <si>
    <t>average</t>
  </si>
  <si>
    <t>Year</t>
  </si>
  <si>
    <t>Under-five mortality rate is the probability per 1,000 (World Population Prospects UN)</t>
  </si>
  <si>
    <t>SRB (Geostat)</t>
  </si>
  <si>
    <t>SR0-4 Geostat</t>
  </si>
  <si>
    <t>SRB (United Nations)</t>
  </si>
  <si>
    <t>q5 (mortality probability)=U5MR/1000</t>
  </si>
  <si>
    <t>Survival probability (average) S_avg = 1 - q5</t>
  </si>
  <si>
    <t>CF = SRB / SR0-4</t>
  </si>
  <si>
    <t>Boys survival (Sb) = 2 × S_avg / (1 + CF)</t>
  </si>
  <si>
    <t>Girls survival (Sg)  = CF × Sb</t>
  </si>
  <si>
    <t>DeathsAtBirth_Boy=1 - Sb</t>
  </si>
  <si>
    <t>DeathsAtBirth_Girl=1-Sg</t>
  </si>
  <si>
    <r>
      <t xml:space="preserve">CFavg 1970-1980; </t>
    </r>
    <r>
      <rPr>
        <sz val="11"/>
        <color theme="4"/>
        <rFont val="Calibri"/>
        <charset val="134"/>
        <scheme val="minor"/>
      </rPr>
      <t>CFavg 1981-1991</t>
    </r>
  </si>
  <si>
    <t>SRB=SR0-4*CFaverage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</si>
</sst>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5" formatCode="0.0"/>
    <numFmt numFmtId="166" formatCode="_(* #,##0_);_(* \(#,##0\);_(* &quot;-&quot;??_);_(@_)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theme="4"/>
      <name val="Calibri"/>
      <charset val="134"/>
      <scheme val="minor"/>
    </font>
    <font>
      <sz val="11"/>
      <color theme="9"/>
      <name val="Calibri"/>
      <charset val="134"/>
      <scheme val="minor"/>
    </font>
    <font>
      <b/>
      <sz val="9"/>
      <color theme="1"/>
      <name val="Sylfaen"/>
      <charset val="134"/>
    </font>
    <font>
      <sz val="10"/>
      <color theme="1"/>
      <name val="Sylfaen"/>
      <charset val="134"/>
    </font>
    <font>
      <sz val="11"/>
      <color rgb="FF000000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0" fillId="0" borderId="0"/>
  </cellStyleXfs>
  <cellXfs count="3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165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Font="1" applyBorder="1"/>
    <xf numFmtId="0" fontId="4" fillId="0" borderId="1" xfId="0" applyFont="1" applyBorder="1"/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1" applyNumberFormat="1" applyFont="1" applyBorder="1"/>
    <xf numFmtId="166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43" fontId="2" fillId="0" borderId="0" xfId="0" applyNumberFormat="1" applyFont="1"/>
    <xf numFmtId="0" fontId="0" fillId="2" borderId="0" xfId="0" applyFill="1"/>
    <xf numFmtId="0" fontId="2" fillId="2" borderId="0" xfId="0" applyFont="1" applyFill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166" fontId="2" fillId="0" borderId="0" xfId="0" applyNumberFormat="1" applyFont="1"/>
    <xf numFmtId="165" fontId="0" fillId="0" borderId="0" xfId="0" applyNumberFormat="1"/>
    <xf numFmtId="0" fontId="9" fillId="0" borderId="0" xfId="0" applyFont="1"/>
    <xf numFmtId="0" fontId="3" fillId="0" borderId="0" xfId="0" applyFont="1"/>
  </cellXfs>
  <cellStyles count="3">
    <cellStyle name="Comma" xfId="1" builtinId="3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="110" zoomScaleNormal="110" workbookViewId="0">
      <selection activeCell="K6" sqref="K6"/>
    </sheetView>
  </sheetViews>
  <sheetFormatPr defaultColWidth="8.77734375" defaultRowHeight="14.4"/>
  <cols>
    <col min="1" max="1" width="9" customWidth="1"/>
    <col min="2" max="2" width="35.44140625" customWidth="1"/>
    <col min="3" max="10" width="9.6640625" customWidth="1"/>
    <col min="11" max="11" width="122.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106</v>
      </c>
      <c r="D2">
        <v>106</v>
      </c>
      <c r="E2">
        <v>108</v>
      </c>
      <c r="F2">
        <v>111</v>
      </c>
      <c r="G2">
        <v>111</v>
      </c>
      <c r="H2">
        <v>111</v>
      </c>
      <c r="I2">
        <v>109</v>
      </c>
      <c r="J2">
        <v>107</v>
      </c>
      <c r="K2" t="s">
        <v>13</v>
      </c>
    </row>
    <row r="3" spans="1:11">
      <c r="A3" t="s">
        <v>14</v>
      </c>
      <c r="B3" t="s">
        <v>12</v>
      </c>
      <c r="C3">
        <v>106</v>
      </c>
      <c r="D3">
        <v>106</v>
      </c>
      <c r="E3">
        <v>106</v>
      </c>
      <c r="F3">
        <v>113</v>
      </c>
      <c r="G3">
        <v>117</v>
      </c>
      <c r="H3">
        <v>117</v>
      </c>
      <c r="I3">
        <v>116</v>
      </c>
      <c r="J3">
        <v>113</v>
      </c>
      <c r="K3" t="s">
        <v>15</v>
      </c>
    </row>
    <row r="4" spans="1:11">
      <c r="A4" t="s">
        <v>16</v>
      </c>
      <c r="B4" t="s">
        <v>12</v>
      </c>
      <c r="C4">
        <v>106</v>
      </c>
      <c r="D4">
        <v>106</v>
      </c>
      <c r="E4">
        <v>106</v>
      </c>
      <c r="F4">
        <v>115</v>
      </c>
      <c r="G4">
        <v>117</v>
      </c>
      <c r="H4">
        <v>115</v>
      </c>
      <c r="I4">
        <v>114</v>
      </c>
      <c r="J4">
        <v>111</v>
      </c>
      <c r="K4" t="s">
        <v>17</v>
      </c>
    </row>
    <row r="5" spans="1:11">
      <c r="A5" t="s">
        <v>11</v>
      </c>
      <c r="B5" t="s">
        <v>18</v>
      </c>
      <c r="C5">
        <v>80</v>
      </c>
      <c r="D5">
        <v>59</v>
      </c>
      <c r="E5">
        <v>44</v>
      </c>
      <c r="F5">
        <v>35</v>
      </c>
      <c r="G5">
        <v>27</v>
      </c>
      <c r="H5">
        <v>18</v>
      </c>
      <c r="I5">
        <v>13</v>
      </c>
      <c r="J5">
        <v>9</v>
      </c>
      <c r="K5" t="s">
        <v>13</v>
      </c>
    </row>
    <row r="6" spans="1:11">
      <c r="A6" t="s">
        <v>11</v>
      </c>
      <c r="B6" t="s">
        <v>19</v>
      </c>
      <c r="C6">
        <v>90</v>
      </c>
      <c r="D6">
        <v>64</v>
      </c>
      <c r="E6">
        <v>46</v>
      </c>
      <c r="F6">
        <v>39</v>
      </c>
      <c r="G6">
        <v>31</v>
      </c>
      <c r="H6">
        <v>21</v>
      </c>
      <c r="I6">
        <v>15</v>
      </c>
      <c r="J6">
        <v>10</v>
      </c>
      <c r="K6" t="s">
        <v>13</v>
      </c>
    </row>
    <row r="9" spans="1:11">
      <c r="C9" t="s">
        <v>20</v>
      </c>
      <c r="D9" s="38" t="s">
        <v>21</v>
      </c>
    </row>
    <row r="10" spans="1:11">
      <c r="D10" s="38" t="s">
        <v>22</v>
      </c>
    </row>
    <row r="11" spans="1:11">
      <c r="D11" s="38" t="s">
        <v>23</v>
      </c>
    </row>
    <row r="12" spans="1:11">
      <c r="D12" s="38" t="s">
        <v>24</v>
      </c>
    </row>
    <row r="13" spans="1:11">
      <c r="D13" s="38" t="s">
        <v>25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9"/>
  <sheetViews>
    <sheetView zoomScale="60" zoomScaleNormal="60" workbookViewId="0">
      <pane ySplit="1" topLeftCell="A34" activePane="bottomLeft" state="frozen"/>
      <selection pane="bottomLeft" activeCell="B34" sqref="B34:B79"/>
    </sheetView>
  </sheetViews>
  <sheetFormatPr defaultColWidth="8.77734375" defaultRowHeight="14.4"/>
  <cols>
    <col min="1" max="1" width="9.77734375" customWidth="1"/>
    <col min="2" max="2" width="8.44140625" customWidth="1"/>
    <col min="3" max="3" width="58.109375" customWidth="1"/>
    <col min="4" max="4" width="6.109375" customWidth="1"/>
    <col min="5" max="5" width="37" customWidth="1"/>
    <col min="6" max="6" width="10.109375" customWidth="1"/>
    <col min="7" max="7" width="17.21875" customWidth="1"/>
    <col min="8" max="8" width="10.109375" customWidth="1"/>
    <col min="9" max="9" width="13.77734375" customWidth="1"/>
    <col min="10" max="10" width="13.44140625" customWidth="1"/>
  </cols>
  <sheetData>
    <row r="1" spans="1:7">
      <c r="A1" t="s">
        <v>0</v>
      </c>
      <c r="B1" t="s">
        <v>26</v>
      </c>
      <c r="C1" t="s">
        <v>1</v>
      </c>
      <c r="D1" t="s">
        <v>27</v>
      </c>
      <c r="E1" t="s">
        <v>10</v>
      </c>
      <c r="G1" t="s">
        <v>28</v>
      </c>
    </row>
    <row r="2" spans="1:7">
      <c r="A2" t="s">
        <v>11</v>
      </c>
      <c r="B2">
        <v>1960</v>
      </c>
      <c r="C2" s="37" t="s">
        <v>12</v>
      </c>
      <c r="D2">
        <v>106.4</v>
      </c>
      <c r="E2" t="s">
        <v>29</v>
      </c>
    </row>
    <row r="3" spans="1:7">
      <c r="A3" t="s">
        <v>11</v>
      </c>
      <c r="B3">
        <v>1965</v>
      </c>
      <c r="C3" s="37" t="s">
        <v>12</v>
      </c>
      <c r="D3">
        <v>103.5</v>
      </c>
      <c r="E3" t="s">
        <v>29</v>
      </c>
    </row>
    <row r="4" spans="1:7">
      <c r="A4" t="s">
        <v>11</v>
      </c>
      <c r="B4">
        <v>1969</v>
      </c>
      <c r="C4" s="37" t="s">
        <v>12</v>
      </c>
      <c r="D4">
        <v>105.9</v>
      </c>
      <c r="E4" t="s">
        <v>29</v>
      </c>
    </row>
    <row r="5" spans="1:7">
      <c r="A5" t="s">
        <v>11</v>
      </c>
      <c r="B5">
        <v>1970</v>
      </c>
      <c r="C5" s="37" t="s">
        <v>12</v>
      </c>
      <c r="D5">
        <v>105.2</v>
      </c>
      <c r="E5" t="s">
        <v>29</v>
      </c>
    </row>
    <row r="6" spans="1:7">
      <c r="A6" t="s">
        <v>11</v>
      </c>
      <c r="B6">
        <v>1971</v>
      </c>
      <c r="C6" s="37" t="s">
        <v>12</v>
      </c>
      <c r="D6">
        <v>107.1</v>
      </c>
      <c r="E6" t="s">
        <v>29</v>
      </c>
    </row>
    <row r="7" spans="1:7">
      <c r="A7" t="s">
        <v>11</v>
      </c>
      <c r="B7">
        <v>1972</v>
      </c>
      <c r="C7" s="37" t="s">
        <v>12</v>
      </c>
      <c r="D7">
        <v>106.8</v>
      </c>
      <c r="E7" t="s">
        <v>29</v>
      </c>
    </row>
    <row r="8" spans="1:7">
      <c r="A8" t="s">
        <v>11</v>
      </c>
      <c r="B8">
        <v>1973</v>
      </c>
      <c r="C8" s="37" t="s">
        <v>12</v>
      </c>
      <c r="D8">
        <v>105.5</v>
      </c>
      <c r="E8" t="s">
        <v>29</v>
      </c>
    </row>
    <row r="9" spans="1:7">
      <c r="A9" t="s">
        <v>11</v>
      </c>
      <c r="B9">
        <v>1974</v>
      </c>
      <c r="C9" s="37" t="s">
        <v>12</v>
      </c>
      <c r="D9">
        <v>106.9</v>
      </c>
      <c r="E9" t="s">
        <v>29</v>
      </c>
    </row>
    <row r="10" spans="1:7">
      <c r="A10" t="s">
        <v>11</v>
      </c>
      <c r="B10">
        <v>1975</v>
      </c>
      <c r="C10" s="37" t="s">
        <v>12</v>
      </c>
      <c r="D10">
        <v>107.6</v>
      </c>
      <c r="E10" t="s">
        <v>29</v>
      </c>
    </row>
    <row r="11" spans="1:7">
      <c r="A11" t="s">
        <v>11</v>
      </c>
      <c r="B11">
        <v>1976</v>
      </c>
      <c r="C11" s="37" t="s">
        <v>12</v>
      </c>
      <c r="D11">
        <v>105.5</v>
      </c>
      <c r="E11" t="s">
        <v>29</v>
      </c>
    </row>
    <row r="12" spans="1:7">
      <c r="A12" t="s">
        <v>11</v>
      </c>
      <c r="B12">
        <v>1977</v>
      </c>
      <c r="C12" s="37" t="s">
        <v>12</v>
      </c>
      <c r="D12">
        <v>105.5</v>
      </c>
      <c r="E12" t="s">
        <v>29</v>
      </c>
    </row>
    <row r="13" spans="1:7">
      <c r="A13" t="s">
        <v>11</v>
      </c>
      <c r="B13">
        <v>1978</v>
      </c>
      <c r="C13" s="37" t="s">
        <v>12</v>
      </c>
      <c r="D13">
        <v>105.5</v>
      </c>
      <c r="E13" t="s">
        <v>29</v>
      </c>
    </row>
    <row r="14" spans="1:7">
      <c r="A14" t="s">
        <v>11</v>
      </c>
      <c r="B14">
        <v>1979</v>
      </c>
      <c r="C14" s="37" t="s">
        <v>12</v>
      </c>
      <c r="D14">
        <v>105.6</v>
      </c>
      <c r="E14" t="s">
        <v>29</v>
      </c>
    </row>
    <row r="15" spans="1:7">
      <c r="A15" t="s">
        <v>11</v>
      </c>
      <c r="B15">
        <v>1980</v>
      </c>
      <c r="C15" s="37" t="s">
        <v>12</v>
      </c>
      <c r="D15">
        <v>105.1</v>
      </c>
      <c r="E15" t="s">
        <v>29</v>
      </c>
    </row>
    <row r="16" spans="1:7">
      <c r="A16" t="s">
        <v>11</v>
      </c>
      <c r="B16">
        <v>1981</v>
      </c>
      <c r="C16" s="37" t="s">
        <v>12</v>
      </c>
      <c r="D16">
        <v>106.2</v>
      </c>
      <c r="E16" t="s">
        <v>29</v>
      </c>
    </row>
    <row r="17" spans="1:5">
      <c r="A17" t="s">
        <v>11</v>
      </c>
      <c r="B17">
        <v>1982</v>
      </c>
      <c r="C17" s="37" t="s">
        <v>12</v>
      </c>
      <c r="D17">
        <v>104.8</v>
      </c>
      <c r="E17" t="s">
        <v>29</v>
      </c>
    </row>
    <row r="18" spans="1:5">
      <c r="A18" t="s">
        <v>11</v>
      </c>
      <c r="B18">
        <v>1983</v>
      </c>
      <c r="C18" s="37" t="s">
        <v>12</v>
      </c>
      <c r="D18">
        <v>105.1</v>
      </c>
      <c r="E18" t="s">
        <v>29</v>
      </c>
    </row>
    <row r="19" spans="1:5">
      <c r="A19" t="s">
        <v>11</v>
      </c>
      <c r="B19">
        <v>1984</v>
      </c>
      <c r="C19" s="37" t="s">
        <v>12</v>
      </c>
      <c r="D19">
        <v>105.5</v>
      </c>
      <c r="E19" t="s">
        <v>29</v>
      </c>
    </row>
    <row r="20" spans="1:5">
      <c r="A20" t="s">
        <v>11</v>
      </c>
      <c r="B20">
        <v>1985</v>
      </c>
      <c r="C20" s="37" t="s">
        <v>12</v>
      </c>
      <c r="D20">
        <v>104.6</v>
      </c>
      <c r="E20" t="s">
        <v>29</v>
      </c>
    </row>
    <row r="21" spans="1:5">
      <c r="A21" t="s">
        <v>11</v>
      </c>
      <c r="B21">
        <v>1986</v>
      </c>
      <c r="C21" s="37" t="s">
        <v>12</v>
      </c>
      <c r="D21">
        <v>106.1</v>
      </c>
      <c r="E21" t="s">
        <v>29</v>
      </c>
    </row>
    <row r="22" spans="1:5">
      <c r="A22" t="s">
        <v>11</v>
      </c>
      <c r="B22">
        <v>1987</v>
      </c>
      <c r="C22" s="37" t="s">
        <v>12</v>
      </c>
      <c r="D22">
        <v>106.7</v>
      </c>
      <c r="E22" t="s">
        <v>29</v>
      </c>
    </row>
    <row r="23" spans="1:5">
      <c r="A23" t="s">
        <v>11</v>
      </c>
      <c r="B23">
        <v>1988</v>
      </c>
      <c r="C23" s="37" t="s">
        <v>12</v>
      </c>
      <c r="D23">
        <v>106.5</v>
      </c>
      <c r="E23" t="s">
        <v>29</v>
      </c>
    </row>
    <row r="24" spans="1:5">
      <c r="A24" t="s">
        <v>11</v>
      </c>
      <c r="B24">
        <v>1989</v>
      </c>
      <c r="C24" s="37" t="s">
        <v>12</v>
      </c>
      <c r="D24">
        <v>106.2</v>
      </c>
      <c r="E24" t="s">
        <v>29</v>
      </c>
    </row>
    <row r="25" spans="1:5">
      <c r="A25" t="s">
        <v>11</v>
      </c>
      <c r="B25">
        <v>1990</v>
      </c>
      <c r="C25" s="37" t="s">
        <v>12</v>
      </c>
      <c r="D25">
        <v>106</v>
      </c>
      <c r="E25" t="s">
        <v>29</v>
      </c>
    </row>
    <row r="26" spans="1:5">
      <c r="A26" t="s">
        <v>11</v>
      </c>
      <c r="B26">
        <v>1991</v>
      </c>
      <c r="C26" s="37" t="s">
        <v>12</v>
      </c>
      <c r="D26">
        <v>106.4</v>
      </c>
      <c r="E26" t="s">
        <v>29</v>
      </c>
    </row>
    <row r="27" spans="1:5">
      <c r="A27" t="s">
        <v>11</v>
      </c>
      <c r="B27">
        <v>1992</v>
      </c>
      <c r="C27" s="37" t="s">
        <v>12</v>
      </c>
      <c r="D27">
        <v>105.4</v>
      </c>
      <c r="E27" t="s">
        <v>29</v>
      </c>
    </row>
    <row r="28" spans="1:5">
      <c r="A28" t="s">
        <v>11</v>
      </c>
      <c r="B28">
        <v>1993</v>
      </c>
      <c r="C28" s="37" t="s">
        <v>12</v>
      </c>
      <c r="D28">
        <v>107.5</v>
      </c>
      <c r="E28" t="s">
        <v>29</v>
      </c>
    </row>
    <row r="29" spans="1:5">
      <c r="A29" t="s">
        <v>11</v>
      </c>
      <c r="B29">
        <v>1994</v>
      </c>
      <c r="C29" s="37" t="s">
        <v>12</v>
      </c>
      <c r="D29">
        <v>109.6</v>
      </c>
      <c r="E29" t="s">
        <v>29</v>
      </c>
    </row>
    <row r="30" spans="1:5">
      <c r="A30" t="s">
        <v>11</v>
      </c>
      <c r="B30">
        <v>1995</v>
      </c>
      <c r="C30" s="37" t="s">
        <v>12</v>
      </c>
      <c r="D30">
        <v>111.8</v>
      </c>
      <c r="E30" t="s">
        <v>29</v>
      </c>
    </row>
    <row r="31" spans="1:5">
      <c r="A31" t="s">
        <v>11</v>
      </c>
      <c r="B31">
        <v>1996</v>
      </c>
      <c r="C31" s="37" t="s">
        <v>12</v>
      </c>
      <c r="D31">
        <v>111</v>
      </c>
      <c r="E31" t="s">
        <v>29</v>
      </c>
    </row>
    <row r="32" spans="1:5">
      <c r="A32" t="s">
        <v>11</v>
      </c>
      <c r="B32">
        <v>1997</v>
      </c>
      <c r="C32" s="37" t="s">
        <v>12</v>
      </c>
      <c r="D32">
        <v>111</v>
      </c>
      <c r="E32" t="s">
        <v>29</v>
      </c>
    </row>
    <row r="33" spans="1:7">
      <c r="A33" t="s">
        <v>11</v>
      </c>
      <c r="B33">
        <v>1998</v>
      </c>
      <c r="C33" s="37" t="s">
        <v>12</v>
      </c>
      <c r="D33">
        <v>111</v>
      </c>
      <c r="E33" t="s">
        <v>29</v>
      </c>
    </row>
    <row r="34" spans="1:7">
      <c r="A34" t="s">
        <v>11</v>
      </c>
      <c r="B34">
        <v>1999</v>
      </c>
      <c r="C34" s="37" t="s">
        <v>12</v>
      </c>
      <c r="D34">
        <v>111</v>
      </c>
      <c r="E34" t="s">
        <v>29</v>
      </c>
    </row>
    <row r="35" spans="1:7">
      <c r="A35" t="s">
        <v>11</v>
      </c>
      <c r="B35">
        <v>2000</v>
      </c>
      <c r="C35" s="37" t="s">
        <v>12</v>
      </c>
      <c r="D35">
        <v>111</v>
      </c>
      <c r="E35" t="s">
        <v>29</v>
      </c>
    </row>
    <row r="36" spans="1:7">
      <c r="A36" t="s">
        <v>11</v>
      </c>
      <c r="B36">
        <v>2001</v>
      </c>
      <c r="C36" s="37" t="s">
        <v>12</v>
      </c>
      <c r="D36">
        <v>111</v>
      </c>
      <c r="E36" t="s">
        <v>29</v>
      </c>
    </row>
    <row r="37" spans="1:7">
      <c r="A37" t="s">
        <v>11</v>
      </c>
      <c r="B37">
        <v>2002</v>
      </c>
      <c r="C37" s="37" t="s">
        <v>12</v>
      </c>
      <c r="D37">
        <v>113.5</v>
      </c>
      <c r="E37" t="s">
        <v>29</v>
      </c>
    </row>
    <row r="38" spans="1:7">
      <c r="A38" t="s">
        <v>11</v>
      </c>
      <c r="B38">
        <v>2003</v>
      </c>
      <c r="C38" s="37" t="s">
        <v>12</v>
      </c>
      <c r="D38">
        <v>114.2</v>
      </c>
      <c r="E38" t="s">
        <v>29</v>
      </c>
    </row>
    <row r="39" spans="1:7">
      <c r="A39" t="s">
        <v>11</v>
      </c>
      <c r="B39">
        <v>2004</v>
      </c>
      <c r="C39" s="37" t="s">
        <v>12</v>
      </c>
      <c r="D39">
        <v>114.9</v>
      </c>
      <c r="E39" t="s">
        <v>29</v>
      </c>
    </row>
    <row r="40" spans="1:7">
      <c r="A40" t="s">
        <v>11</v>
      </c>
      <c r="B40">
        <v>2005</v>
      </c>
      <c r="C40" s="37" t="s">
        <v>12</v>
      </c>
      <c r="D40">
        <v>113</v>
      </c>
      <c r="E40" t="s">
        <v>29</v>
      </c>
    </row>
    <row r="41" spans="1:7">
      <c r="A41" t="s">
        <v>11</v>
      </c>
      <c r="B41">
        <v>1926</v>
      </c>
      <c r="C41" t="s">
        <v>30</v>
      </c>
      <c r="D41">
        <v>103.3</v>
      </c>
      <c r="E41" t="s">
        <v>29</v>
      </c>
      <c r="G41" cm="1">
        <f t="array" ref="G41:G79">D41:D79*1.017408124</f>
        <v>105.09825920919999</v>
      </c>
    </row>
    <row r="42" spans="1:7">
      <c r="A42" t="s">
        <v>11</v>
      </c>
      <c r="B42">
        <v>1939</v>
      </c>
      <c r="C42" t="s">
        <v>30</v>
      </c>
      <c r="D42">
        <v>103.5</v>
      </c>
      <c r="E42" t="s">
        <v>29</v>
      </c>
      <c r="G42">
        <v>105.301740834</v>
      </c>
    </row>
    <row r="43" spans="1:7">
      <c r="A43" t="s">
        <v>11</v>
      </c>
      <c r="B43">
        <v>1959</v>
      </c>
      <c r="C43" t="s">
        <v>30</v>
      </c>
      <c r="D43">
        <v>103.8</v>
      </c>
      <c r="E43" t="s">
        <v>29</v>
      </c>
      <c r="G43">
        <v>105.6069632712</v>
      </c>
    </row>
    <row r="44" spans="1:7">
      <c r="A44" t="s">
        <v>11</v>
      </c>
      <c r="B44">
        <v>1970</v>
      </c>
      <c r="C44" t="s">
        <v>30</v>
      </c>
      <c r="D44">
        <v>103.4</v>
      </c>
      <c r="E44" t="s">
        <v>29</v>
      </c>
      <c r="G44">
        <v>105.2000000216</v>
      </c>
    </row>
    <row r="45" spans="1:7">
      <c r="A45" t="s">
        <v>11</v>
      </c>
      <c r="B45">
        <v>1971</v>
      </c>
      <c r="C45" t="s">
        <v>30</v>
      </c>
      <c r="D45">
        <v>103.1</v>
      </c>
      <c r="E45" t="s">
        <v>29</v>
      </c>
      <c r="G45">
        <v>104.8947775844</v>
      </c>
    </row>
    <row r="46" spans="1:7">
      <c r="A46" t="s">
        <v>11</v>
      </c>
      <c r="B46">
        <v>1972</v>
      </c>
      <c r="C46" t="s">
        <v>30</v>
      </c>
      <c r="D46">
        <v>103.6</v>
      </c>
      <c r="E46" t="s">
        <v>29</v>
      </c>
      <c r="G46">
        <v>105.4034816464</v>
      </c>
    </row>
    <row r="47" spans="1:7">
      <c r="A47" t="s">
        <v>11</v>
      </c>
      <c r="B47">
        <v>1973</v>
      </c>
      <c r="C47" t="s">
        <v>30</v>
      </c>
      <c r="D47">
        <v>103.7</v>
      </c>
      <c r="E47" t="s">
        <v>29</v>
      </c>
      <c r="G47">
        <v>105.50522245880001</v>
      </c>
    </row>
    <row r="48" spans="1:7">
      <c r="A48" t="s">
        <v>11</v>
      </c>
      <c r="B48">
        <v>1974</v>
      </c>
      <c r="C48" t="s">
        <v>30</v>
      </c>
      <c r="D48">
        <v>103.5</v>
      </c>
      <c r="E48" t="s">
        <v>29</v>
      </c>
      <c r="G48">
        <v>105.301740834</v>
      </c>
    </row>
    <row r="49" spans="1:7">
      <c r="A49" t="s">
        <v>11</v>
      </c>
      <c r="B49">
        <v>1975</v>
      </c>
      <c r="C49" t="s">
        <v>30</v>
      </c>
      <c r="D49">
        <v>103.6</v>
      </c>
      <c r="E49" t="s">
        <v>29</v>
      </c>
      <c r="G49">
        <v>105.4034816464</v>
      </c>
    </row>
    <row r="50" spans="1:7">
      <c r="A50" t="s">
        <v>11</v>
      </c>
      <c r="B50">
        <v>1976</v>
      </c>
      <c r="C50" t="s">
        <v>30</v>
      </c>
      <c r="D50">
        <v>103.6</v>
      </c>
      <c r="E50" t="s">
        <v>29</v>
      </c>
      <c r="G50">
        <v>105.4034816464</v>
      </c>
    </row>
    <row r="51" spans="1:7">
      <c r="A51" t="s">
        <v>11</v>
      </c>
      <c r="B51">
        <v>1977</v>
      </c>
      <c r="C51" t="s">
        <v>30</v>
      </c>
      <c r="D51">
        <v>103.1</v>
      </c>
      <c r="E51" t="s">
        <v>29</v>
      </c>
      <c r="G51">
        <v>104.8947775844</v>
      </c>
    </row>
    <row r="52" spans="1:7">
      <c r="A52" t="s">
        <v>11</v>
      </c>
      <c r="B52">
        <v>1978</v>
      </c>
      <c r="C52" t="s">
        <v>30</v>
      </c>
      <c r="D52">
        <v>102.3</v>
      </c>
      <c r="E52" t="s">
        <v>29</v>
      </c>
      <c r="G52">
        <v>104.0808510852</v>
      </c>
    </row>
    <row r="53" spans="1:7">
      <c r="A53" t="s">
        <v>11</v>
      </c>
      <c r="B53">
        <v>1979</v>
      </c>
      <c r="C53" t="s">
        <v>30</v>
      </c>
      <c r="D53">
        <v>101.2</v>
      </c>
      <c r="E53" t="s">
        <v>29</v>
      </c>
      <c r="G53">
        <v>102.9617021488</v>
      </c>
    </row>
    <row r="54" spans="1:7">
      <c r="A54" t="s">
        <v>11</v>
      </c>
      <c r="B54">
        <v>1980</v>
      </c>
      <c r="C54" t="s">
        <v>30</v>
      </c>
      <c r="D54">
        <v>102.4</v>
      </c>
      <c r="E54" t="s">
        <v>29</v>
      </c>
      <c r="G54">
        <v>104.18259189760001</v>
      </c>
    </row>
    <row r="55" spans="1:7">
      <c r="A55" t="s">
        <v>11</v>
      </c>
      <c r="B55">
        <v>1981</v>
      </c>
      <c r="C55" t="s">
        <v>30</v>
      </c>
      <c r="D55">
        <v>103.1</v>
      </c>
      <c r="E55" t="s">
        <v>29</v>
      </c>
      <c r="G55">
        <v>104.8947775844</v>
      </c>
    </row>
    <row r="56" spans="1:7">
      <c r="A56" t="s">
        <v>11</v>
      </c>
      <c r="B56">
        <v>1982</v>
      </c>
      <c r="C56" t="s">
        <v>30</v>
      </c>
      <c r="D56">
        <v>103.7</v>
      </c>
      <c r="E56" t="s">
        <v>29</v>
      </c>
      <c r="G56">
        <v>105.50522245880001</v>
      </c>
    </row>
    <row r="57" spans="1:7">
      <c r="A57" t="s">
        <v>11</v>
      </c>
      <c r="B57">
        <v>1983</v>
      </c>
      <c r="C57" t="s">
        <v>30</v>
      </c>
      <c r="D57">
        <v>104.2</v>
      </c>
      <c r="E57" t="s">
        <v>29</v>
      </c>
      <c r="G57">
        <v>106.0139265208</v>
      </c>
    </row>
    <row r="58" spans="1:7">
      <c r="A58" t="s">
        <v>11</v>
      </c>
      <c r="B58">
        <v>1984</v>
      </c>
      <c r="C58" t="s">
        <v>30</v>
      </c>
      <c r="D58">
        <v>104.1</v>
      </c>
      <c r="E58" t="s">
        <v>29</v>
      </c>
      <c r="G58">
        <v>105.9121857084</v>
      </c>
    </row>
    <row r="59" spans="1:7">
      <c r="A59" t="s">
        <v>11</v>
      </c>
      <c r="B59">
        <v>1985</v>
      </c>
      <c r="C59" t="s">
        <v>30</v>
      </c>
      <c r="D59">
        <v>103.8</v>
      </c>
      <c r="E59" t="s">
        <v>29</v>
      </c>
      <c r="G59">
        <v>105.6069632712</v>
      </c>
    </row>
    <row r="60" spans="1:7">
      <c r="A60" t="s">
        <v>11</v>
      </c>
      <c r="B60">
        <v>1986</v>
      </c>
      <c r="C60" t="s">
        <v>30</v>
      </c>
      <c r="D60">
        <v>103.7</v>
      </c>
      <c r="E60" t="s">
        <v>29</v>
      </c>
      <c r="G60">
        <v>105.50522245880001</v>
      </c>
    </row>
    <row r="61" spans="1:7">
      <c r="A61" t="s">
        <v>11</v>
      </c>
      <c r="B61">
        <v>1987</v>
      </c>
      <c r="C61" t="s">
        <v>30</v>
      </c>
      <c r="D61">
        <v>103.8</v>
      </c>
      <c r="E61" t="s">
        <v>29</v>
      </c>
      <c r="G61">
        <v>105.6069632712</v>
      </c>
    </row>
    <row r="62" spans="1:7">
      <c r="A62" t="s">
        <v>11</v>
      </c>
      <c r="B62">
        <v>1988</v>
      </c>
      <c r="C62" t="s">
        <v>30</v>
      </c>
      <c r="D62">
        <v>103.9</v>
      </c>
      <c r="E62" t="s">
        <v>29</v>
      </c>
      <c r="G62">
        <v>105.7087040836</v>
      </c>
    </row>
    <row r="63" spans="1:7">
      <c r="A63" t="s">
        <v>11</v>
      </c>
      <c r="B63">
        <v>1989</v>
      </c>
      <c r="C63" t="s">
        <v>30</v>
      </c>
      <c r="D63">
        <v>104.5</v>
      </c>
      <c r="E63" t="s">
        <v>29</v>
      </c>
      <c r="G63">
        <v>106.319148958</v>
      </c>
    </row>
    <row r="64" spans="1:7">
      <c r="A64" t="s">
        <v>11</v>
      </c>
      <c r="B64">
        <v>1990</v>
      </c>
      <c r="C64" t="s">
        <v>30</v>
      </c>
      <c r="D64">
        <v>104.8</v>
      </c>
      <c r="E64" t="s">
        <v>29</v>
      </c>
      <c r="G64">
        <v>106.6243713952</v>
      </c>
    </row>
    <row r="65" spans="1:7">
      <c r="A65" t="s">
        <v>11</v>
      </c>
      <c r="B65">
        <v>1991</v>
      </c>
      <c r="C65" t="s">
        <v>30</v>
      </c>
      <c r="D65">
        <v>104.9</v>
      </c>
      <c r="E65" t="s">
        <v>29</v>
      </c>
      <c r="G65">
        <v>106.7261122076</v>
      </c>
    </row>
    <row r="66" spans="1:7">
      <c r="A66" t="s">
        <v>11</v>
      </c>
      <c r="B66">
        <v>1992</v>
      </c>
      <c r="C66" t="s">
        <v>30</v>
      </c>
      <c r="D66">
        <v>105.1</v>
      </c>
      <c r="E66" t="s">
        <v>29</v>
      </c>
      <c r="G66">
        <v>106.9295938324</v>
      </c>
    </row>
    <row r="67" spans="1:7">
      <c r="A67" t="s">
        <v>11</v>
      </c>
      <c r="B67">
        <v>1993</v>
      </c>
      <c r="C67" t="s">
        <v>30</v>
      </c>
      <c r="D67">
        <v>105.5</v>
      </c>
      <c r="E67" t="s">
        <v>29</v>
      </c>
      <c r="G67">
        <v>107.336557082</v>
      </c>
    </row>
    <row r="68" spans="1:7">
      <c r="A68" t="s">
        <v>11</v>
      </c>
      <c r="B68">
        <v>1994</v>
      </c>
      <c r="C68" t="s">
        <v>30</v>
      </c>
      <c r="D68">
        <v>106.6</v>
      </c>
      <c r="E68" t="s">
        <v>29</v>
      </c>
      <c r="G68">
        <v>108.45570601839999</v>
      </c>
    </row>
    <row r="69" spans="1:7">
      <c r="A69" t="s">
        <v>11</v>
      </c>
      <c r="B69">
        <v>1995</v>
      </c>
      <c r="C69" t="s">
        <v>30</v>
      </c>
      <c r="D69">
        <v>107.6</v>
      </c>
      <c r="E69" t="s">
        <v>29</v>
      </c>
      <c r="G69">
        <v>109.47311414239999</v>
      </c>
    </row>
    <row r="70" spans="1:7">
      <c r="A70" t="s">
        <v>11</v>
      </c>
      <c r="B70">
        <v>1996</v>
      </c>
      <c r="C70" t="s">
        <v>30</v>
      </c>
      <c r="D70">
        <v>108.4</v>
      </c>
      <c r="E70" t="s">
        <v>29</v>
      </c>
      <c r="G70">
        <v>110.2870406416</v>
      </c>
    </row>
    <row r="71" spans="1:7">
      <c r="A71" t="s">
        <v>11</v>
      </c>
      <c r="B71">
        <v>1997</v>
      </c>
      <c r="C71" t="s">
        <v>30</v>
      </c>
      <c r="D71">
        <v>109.4</v>
      </c>
      <c r="E71" t="s">
        <v>29</v>
      </c>
      <c r="G71">
        <v>111.3044487656</v>
      </c>
    </row>
    <row r="72" spans="1:7">
      <c r="A72" t="s">
        <v>11</v>
      </c>
      <c r="B72">
        <v>1998</v>
      </c>
      <c r="C72" t="s">
        <v>30</v>
      </c>
      <c r="D72">
        <v>110.2</v>
      </c>
      <c r="E72" t="s">
        <v>29</v>
      </c>
      <c r="G72">
        <v>112.11837526479999</v>
      </c>
    </row>
    <row r="73" spans="1:7">
      <c r="A73" t="s">
        <v>11</v>
      </c>
      <c r="B73">
        <v>1999</v>
      </c>
      <c r="C73" t="s">
        <v>30</v>
      </c>
      <c r="D73">
        <v>111.2</v>
      </c>
      <c r="E73" t="s">
        <v>29</v>
      </c>
      <c r="G73">
        <v>113.13578338879999</v>
      </c>
    </row>
    <row r="74" spans="1:7">
      <c r="A74" t="s">
        <v>11</v>
      </c>
      <c r="B74">
        <v>2000</v>
      </c>
      <c r="C74" t="s">
        <v>30</v>
      </c>
      <c r="D74">
        <v>112.2</v>
      </c>
      <c r="E74" t="s">
        <v>29</v>
      </c>
      <c r="G74">
        <v>114.15319151280001</v>
      </c>
    </row>
    <row r="75" spans="1:7">
      <c r="A75" t="s">
        <v>11</v>
      </c>
      <c r="B75">
        <v>2001</v>
      </c>
      <c r="C75" t="s">
        <v>30</v>
      </c>
      <c r="D75">
        <v>113.5</v>
      </c>
      <c r="E75" t="s">
        <v>29</v>
      </c>
      <c r="G75">
        <v>115.47582207400001</v>
      </c>
    </row>
    <row r="76" spans="1:7">
      <c r="A76" t="s">
        <v>11</v>
      </c>
      <c r="B76">
        <v>2002</v>
      </c>
      <c r="C76" t="s">
        <v>30</v>
      </c>
      <c r="D76">
        <v>113.5</v>
      </c>
      <c r="E76" t="s">
        <v>29</v>
      </c>
      <c r="G76">
        <v>115.47582207400001</v>
      </c>
    </row>
    <row r="77" spans="1:7">
      <c r="A77" t="s">
        <v>11</v>
      </c>
      <c r="B77">
        <v>2003</v>
      </c>
      <c r="C77" t="s">
        <v>30</v>
      </c>
      <c r="D77">
        <v>113.3</v>
      </c>
      <c r="E77" t="s">
        <v>29</v>
      </c>
      <c r="G77">
        <v>115.2723404492</v>
      </c>
    </row>
    <row r="78" spans="1:7">
      <c r="A78" t="s">
        <v>11</v>
      </c>
      <c r="B78">
        <v>2004</v>
      </c>
      <c r="C78" t="s">
        <v>30</v>
      </c>
      <c r="D78">
        <v>113.4</v>
      </c>
      <c r="E78" t="s">
        <v>29</v>
      </c>
      <c r="G78">
        <v>115.3740812616</v>
      </c>
    </row>
    <row r="79" spans="1:7">
      <c r="A79" t="s">
        <v>11</v>
      </c>
      <c r="B79">
        <v>2005</v>
      </c>
      <c r="C79" t="s">
        <v>30</v>
      </c>
      <c r="D79">
        <v>113.4</v>
      </c>
      <c r="E79" t="s">
        <v>29</v>
      </c>
      <c r="G79">
        <v>115.3740812616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7"/>
  <sheetViews>
    <sheetView showGridLines="0" zoomScale="70" zoomScaleNormal="70" workbookViewId="0">
      <pane xSplit="1" ySplit="1" topLeftCell="K2" activePane="bottomRight" state="frozen"/>
      <selection pane="topRight"/>
      <selection pane="bottomLeft"/>
      <selection pane="bottomRight" activeCell="AB2" sqref="AB2:AB32"/>
    </sheetView>
  </sheetViews>
  <sheetFormatPr defaultColWidth="9.6640625" defaultRowHeight="14.4"/>
  <cols>
    <col min="1" max="1" width="8.6640625" style="18" customWidth="1"/>
    <col min="2" max="2" width="13.77734375" style="18" customWidth="1"/>
    <col min="3" max="3" width="12.109375" style="18" customWidth="1"/>
    <col min="4" max="4" width="12.77734375" style="18" customWidth="1"/>
    <col min="5" max="5" width="22" style="19" customWidth="1"/>
    <col min="6" max="6" width="13.77734375" style="20" customWidth="1"/>
    <col min="7" max="7" width="17.77734375" style="20" customWidth="1"/>
    <col min="8" max="9" width="16.77734375" style="20" customWidth="1"/>
    <col min="10" max="10" width="16.109375" style="20" customWidth="1"/>
    <col min="11" max="12" width="15" style="20" customWidth="1"/>
    <col min="13" max="13" width="15.77734375" style="18" customWidth="1"/>
    <col min="14" max="14" width="15" style="18" customWidth="1"/>
    <col min="15" max="15" width="14.44140625" style="18" customWidth="1"/>
    <col min="16" max="17" width="9.6640625" style="18"/>
    <col min="18" max="18" width="15.77734375" style="21" customWidth="1"/>
    <col min="19" max="20" width="13.44140625" customWidth="1"/>
    <col min="21" max="21" width="13.6640625" style="18" customWidth="1"/>
    <col min="22" max="22" width="9.6640625" style="18"/>
    <col min="23" max="23" width="12.44140625" style="18" customWidth="1"/>
    <col min="24" max="25" width="9.6640625" style="18"/>
    <col min="26" max="26" width="12.77734375" style="18"/>
    <col min="27" max="27" width="12.88671875" style="18"/>
    <col min="28" max="28" width="23.44140625" style="18" customWidth="1"/>
    <col min="29" max="30" width="12.88671875" style="18"/>
    <col min="31" max="16384" width="9.6640625" style="18"/>
  </cols>
  <sheetData>
    <row r="1" spans="1:31" ht="42" customHeight="1">
      <c r="A1" s="22" t="s">
        <v>26</v>
      </c>
      <c r="B1" s="22" t="s">
        <v>31</v>
      </c>
      <c r="C1" s="22" t="s">
        <v>32</v>
      </c>
      <c r="D1" s="22" t="s">
        <v>33</v>
      </c>
      <c r="E1" s="4" t="s">
        <v>34</v>
      </c>
      <c r="F1" s="23" t="s">
        <v>31</v>
      </c>
      <c r="G1" s="23" t="s">
        <v>35</v>
      </c>
      <c r="H1" s="23" t="s">
        <v>36</v>
      </c>
      <c r="I1" s="23" t="s">
        <v>37</v>
      </c>
      <c r="J1" s="23" t="s">
        <v>38</v>
      </c>
      <c r="K1" s="23" t="s">
        <v>39</v>
      </c>
      <c r="L1" s="23" t="s">
        <v>40</v>
      </c>
      <c r="M1" s="29" t="s">
        <v>41</v>
      </c>
      <c r="N1" s="29" t="s">
        <v>42</v>
      </c>
      <c r="O1" s="29" t="s">
        <v>43</v>
      </c>
      <c r="P1" s="18" t="s">
        <v>44</v>
      </c>
      <c r="Q1" s="18" t="s">
        <v>45</v>
      </c>
      <c r="R1" s="21" t="s">
        <v>46</v>
      </c>
      <c r="S1" t="s">
        <v>47</v>
      </c>
      <c r="T1" t="s">
        <v>48</v>
      </c>
      <c r="U1" s="18" t="s">
        <v>49</v>
      </c>
      <c r="V1" s="18" t="s">
        <v>50</v>
      </c>
      <c r="W1" s="18" t="s">
        <v>51</v>
      </c>
      <c r="Y1" t="s">
        <v>52</v>
      </c>
      <c r="Z1" s="18" t="s">
        <v>53</v>
      </c>
      <c r="AA1" s="18" t="s">
        <v>54</v>
      </c>
      <c r="AB1" s="33" t="s">
        <v>55</v>
      </c>
      <c r="AC1" s="34" t="s">
        <v>56</v>
      </c>
      <c r="AD1" s="33" t="s">
        <v>57</v>
      </c>
      <c r="AE1"/>
    </row>
    <row r="2" spans="1:31">
      <c r="A2" s="22">
        <v>1994</v>
      </c>
      <c r="B2" s="24">
        <v>57311</v>
      </c>
      <c r="C2" s="24">
        <v>29964</v>
      </c>
      <c r="D2" s="24">
        <v>27347</v>
      </c>
      <c r="E2" s="4">
        <v>109.56960544118201</v>
      </c>
      <c r="F2" s="25">
        <v>57311</v>
      </c>
      <c r="G2" s="26">
        <v>1680</v>
      </c>
      <c r="H2" s="26">
        <v>1000</v>
      </c>
      <c r="I2" s="26">
        <v>680</v>
      </c>
      <c r="J2" s="26">
        <v>349</v>
      </c>
      <c r="K2" s="26">
        <v>177</v>
      </c>
      <c r="L2" s="26">
        <v>172</v>
      </c>
      <c r="M2" s="25">
        <f>G2+J2</f>
        <v>2029</v>
      </c>
      <c r="N2" s="25">
        <f>H2+K2</f>
        <v>1177</v>
      </c>
      <c r="O2" s="25">
        <f>I2+L2</f>
        <v>852</v>
      </c>
      <c r="P2" s="18">
        <f>N2/C2*1000</f>
        <v>39.280469897209997</v>
      </c>
      <c r="Q2" s="18">
        <f>O2/D2*1000</f>
        <v>31.155154130251901</v>
      </c>
      <c r="R2" s="21">
        <f>(1-P2/1000)/(1-Q2/1000)</f>
        <v>0.99161339836652196</v>
      </c>
      <c r="V2" s="30"/>
      <c r="W2" s="18">
        <v>106.6</v>
      </c>
      <c r="X2" s="31">
        <v>1994</v>
      </c>
      <c r="Y2" s="19" cm="1">
        <f t="array" ref="Y2:Y32">(C2:C32-H2:H32)/C2:C32</f>
        <v>0.96662661860899701</v>
      </c>
      <c r="Z2" s="35" cm="1">
        <f t="array" ref="Z2:Z32">(D2:D32-I2:I32)/D2:D32</f>
        <v>0.97513438402749797</v>
      </c>
      <c r="AA2" s="19" cm="1">
        <f t="array" ref="AA2:AA32">_xlfn.ANCHORARRAY(Z2)/_xlfn.ANCHORARRAY(Y2)</f>
        <v>1.0088015012774501</v>
      </c>
      <c r="AB2" s="19"/>
      <c r="AC2" s="36" cm="1">
        <f t="array" ref="AC2:AC32">1-_xlfn.ANCHORARRAY(Y2)</f>
        <v>3.3373381391003001E-2</v>
      </c>
      <c r="AD2" s="35" cm="1">
        <f t="array" ref="AD2:AD32">1-_xlfn.ANCHORARRAY(Z2)</f>
        <v>2.4865615972502E-2</v>
      </c>
    </row>
    <row r="3" spans="1:31">
      <c r="A3" s="22">
        <v>1995</v>
      </c>
      <c r="B3" s="24">
        <v>56486</v>
      </c>
      <c r="C3" s="24">
        <v>29822</v>
      </c>
      <c r="D3" s="24">
        <v>26664</v>
      </c>
      <c r="E3" s="4">
        <v>111.843684368437</v>
      </c>
      <c r="F3" s="26">
        <v>56486</v>
      </c>
      <c r="G3" s="26">
        <v>1652</v>
      </c>
      <c r="H3" s="26">
        <v>986</v>
      </c>
      <c r="I3" s="26">
        <v>666</v>
      </c>
      <c r="J3" s="26">
        <v>246</v>
      </c>
      <c r="K3" s="26">
        <v>129</v>
      </c>
      <c r="L3" s="26">
        <v>117</v>
      </c>
      <c r="M3" s="25">
        <f t="shared" ref="M3:M32" si="0">G3+J3</f>
        <v>1898</v>
      </c>
      <c r="N3" s="25">
        <f t="shared" ref="N3:N32" si="1">H3+K3</f>
        <v>1115</v>
      </c>
      <c r="O3" s="25">
        <f t="shared" ref="O3:O32" si="2">I3+L3</f>
        <v>783</v>
      </c>
      <c r="P3" s="18">
        <f t="shared" ref="P3:P32" si="3">N3/C3*1000</f>
        <v>37.388505130440599</v>
      </c>
      <c r="Q3" s="18">
        <f t="shared" ref="Q3:Q32" si="4">O3/D3*1000</f>
        <v>29.3654365436544</v>
      </c>
      <c r="R3" s="21">
        <f t="shared" ref="R3:R32" si="5">(1-P3/1000)/(1-Q3/1000)</f>
        <v>0.991734202666123</v>
      </c>
      <c r="W3" s="32">
        <v>107.6</v>
      </c>
      <c r="X3" s="31">
        <v>1995</v>
      </c>
      <c r="Y3" s="19">
        <v>0.96693716048554801</v>
      </c>
      <c r="Z3" s="18">
        <v>0.97502250225022502</v>
      </c>
      <c r="AA3" s="18">
        <v>1.0083618068423601</v>
      </c>
      <c r="AB3" s="19"/>
      <c r="AC3">
        <v>3.3062839514451998E-2</v>
      </c>
      <c r="AD3" s="18">
        <v>2.4977497749775E-2</v>
      </c>
    </row>
    <row r="4" spans="1:31">
      <c r="A4" s="22">
        <v>1996</v>
      </c>
      <c r="B4" s="24">
        <v>55153</v>
      </c>
      <c r="C4" s="24">
        <v>29016</v>
      </c>
      <c r="D4" s="24">
        <v>26137</v>
      </c>
      <c r="E4" s="4">
        <v>111.015036155641</v>
      </c>
      <c r="F4" s="26">
        <v>55153</v>
      </c>
      <c r="G4" s="26">
        <v>1651</v>
      </c>
      <c r="H4" s="26">
        <v>987</v>
      </c>
      <c r="I4" s="26">
        <v>664</v>
      </c>
      <c r="J4" s="26">
        <v>190</v>
      </c>
      <c r="K4" s="26">
        <v>105</v>
      </c>
      <c r="L4" s="26">
        <v>85</v>
      </c>
      <c r="M4" s="25">
        <f t="shared" si="0"/>
        <v>1841</v>
      </c>
      <c r="N4" s="25">
        <f t="shared" si="1"/>
        <v>1092</v>
      </c>
      <c r="O4" s="25">
        <f t="shared" si="2"/>
        <v>749</v>
      </c>
      <c r="P4" s="18">
        <f t="shared" si="3"/>
        <v>37.634408602150501</v>
      </c>
      <c r="Q4" s="18">
        <f t="shared" si="4"/>
        <v>28.6566935761564</v>
      </c>
      <c r="R4" s="21">
        <f t="shared" si="5"/>
        <v>0.99075742328523697</v>
      </c>
      <c r="W4" s="32">
        <v>108.4</v>
      </c>
      <c r="X4" s="31">
        <v>1996</v>
      </c>
      <c r="Y4" s="18">
        <v>0.96598428453267204</v>
      </c>
      <c r="Z4" s="18">
        <v>0.97459540115544996</v>
      </c>
      <c r="AA4" s="18">
        <v>1.00891434442636</v>
      </c>
      <c r="AB4" s="19"/>
      <c r="AC4" s="18">
        <v>3.4015715467327998E-2</v>
      </c>
      <c r="AD4" s="18">
        <v>2.540459884455E-2</v>
      </c>
    </row>
    <row r="5" spans="1:31">
      <c r="A5" s="22">
        <v>1997</v>
      </c>
      <c r="B5" s="24">
        <v>54136</v>
      </c>
      <c r="C5" s="24">
        <v>28481</v>
      </c>
      <c r="D5" s="24">
        <v>25655</v>
      </c>
      <c r="E5" s="4">
        <v>111.01539660884799</v>
      </c>
      <c r="F5" s="26">
        <v>54136</v>
      </c>
      <c r="G5" s="26">
        <v>1429</v>
      </c>
      <c r="H5" s="26">
        <v>847</v>
      </c>
      <c r="I5" s="26">
        <v>582</v>
      </c>
      <c r="J5" s="26">
        <v>177</v>
      </c>
      <c r="K5" s="26">
        <v>104</v>
      </c>
      <c r="L5" s="26">
        <v>73</v>
      </c>
      <c r="M5" s="25">
        <f t="shared" si="0"/>
        <v>1606</v>
      </c>
      <c r="N5" s="25">
        <f t="shared" si="1"/>
        <v>951</v>
      </c>
      <c r="O5" s="25">
        <f t="shared" si="2"/>
        <v>655</v>
      </c>
      <c r="P5" s="18">
        <f t="shared" si="3"/>
        <v>33.390681506969599</v>
      </c>
      <c r="Q5" s="18">
        <f t="shared" si="4"/>
        <v>25.531085558370702</v>
      </c>
      <c r="R5" s="21">
        <f t="shared" si="5"/>
        <v>0.99193448263754802</v>
      </c>
      <c r="W5" s="32">
        <v>109.4</v>
      </c>
      <c r="X5" s="31">
        <v>1997</v>
      </c>
      <c r="Y5" s="18">
        <v>0.97026087567149999</v>
      </c>
      <c r="Z5" s="18">
        <v>0.97731436367179902</v>
      </c>
      <c r="AA5" s="18">
        <v>1.00726968197642</v>
      </c>
      <c r="AB5" s="19"/>
      <c r="AC5" s="18">
        <v>2.97391243285E-2</v>
      </c>
      <c r="AD5" s="18">
        <v>2.2685636328201E-2</v>
      </c>
    </row>
    <row r="6" spans="1:31">
      <c r="A6" s="22">
        <v>1998</v>
      </c>
      <c r="B6" s="24">
        <v>51491</v>
      </c>
      <c r="C6" s="24">
        <v>27090</v>
      </c>
      <c r="D6" s="24">
        <v>24401</v>
      </c>
      <c r="E6" s="4">
        <v>111.020040162288</v>
      </c>
      <c r="F6" s="26">
        <v>51491</v>
      </c>
      <c r="G6" s="26">
        <v>1302</v>
      </c>
      <c r="H6" s="26">
        <v>766</v>
      </c>
      <c r="I6" s="26">
        <v>536</v>
      </c>
      <c r="J6" s="26">
        <v>159</v>
      </c>
      <c r="K6" s="26">
        <v>104</v>
      </c>
      <c r="L6" s="26">
        <v>55</v>
      </c>
      <c r="M6" s="25">
        <f t="shared" si="0"/>
        <v>1461</v>
      </c>
      <c r="N6" s="25">
        <f t="shared" si="1"/>
        <v>870</v>
      </c>
      <c r="O6" s="25">
        <f t="shared" si="2"/>
        <v>591</v>
      </c>
      <c r="P6" s="18">
        <f t="shared" si="3"/>
        <v>32.115171650055402</v>
      </c>
      <c r="Q6" s="18">
        <f t="shared" si="4"/>
        <v>24.220318839391801</v>
      </c>
      <c r="R6" s="21">
        <f t="shared" si="5"/>
        <v>0.99190918507211201</v>
      </c>
      <c r="W6" s="32">
        <v>110.2</v>
      </c>
      <c r="X6" s="31">
        <v>1998</v>
      </c>
      <c r="Y6" s="18">
        <v>0.97172388335179005</v>
      </c>
      <c r="Z6" s="18">
        <v>0.97803368714396999</v>
      </c>
      <c r="AA6" s="18">
        <v>1.0064934122751199</v>
      </c>
      <c r="AB6" s="19"/>
      <c r="AC6" s="18">
        <v>2.8276116648209899E-2</v>
      </c>
      <c r="AD6" s="18">
        <v>2.1966312856029999E-2</v>
      </c>
    </row>
    <row r="7" spans="1:31">
      <c r="A7" s="22">
        <v>1999</v>
      </c>
      <c r="B7" s="24">
        <v>48408</v>
      </c>
      <c r="C7" s="24">
        <v>25467</v>
      </c>
      <c r="D7" s="24">
        <v>22941</v>
      </c>
      <c r="E7" s="4">
        <v>111.010853929646</v>
      </c>
      <c r="F7" s="26">
        <v>48408</v>
      </c>
      <c r="G7" s="26">
        <v>1286</v>
      </c>
      <c r="H7" s="26">
        <v>772</v>
      </c>
      <c r="I7" s="26">
        <v>514</v>
      </c>
      <c r="J7" s="26">
        <v>136</v>
      </c>
      <c r="K7" s="26">
        <v>90</v>
      </c>
      <c r="L7" s="26">
        <v>46</v>
      </c>
      <c r="M7" s="25">
        <f t="shared" si="0"/>
        <v>1422</v>
      </c>
      <c r="N7" s="25">
        <f t="shared" si="1"/>
        <v>862</v>
      </c>
      <c r="O7" s="25">
        <f t="shared" si="2"/>
        <v>560</v>
      </c>
      <c r="P7" s="18">
        <f t="shared" si="3"/>
        <v>33.847724506223699</v>
      </c>
      <c r="Q7" s="18">
        <f t="shared" si="4"/>
        <v>24.410444182904001</v>
      </c>
      <c r="R7" s="21">
        <f t="shared" si="5"/>
        <v>0.99032658737780799</v>
      </c>
      <c r="W7" s="32">
        <v>111.2</v>
      </c>
      <c r="X7" s="31">
        <v>1999</v>
      </c>
      <c r="Y7" s="18">
        <v>0.96968626065103902</v>
      </c>
      <c r="Z7" s="18">
        <v>0.97759469944640598</v>
      </c>
      <c r="AA7" s="18">
        <v>1.0081556675765</v>
      </c>
      <c r="AB7" s="19"/>
      <c r="AC7" s="18">
        <v>3.0313739348961002E-2</v>
      </c>
      <c r="AD7" s="18">
        <v>2.2405300553594E-2</v>
      </c>
    </row>
    <row r="8" spans="1:31">
      <c r="A8" s="22">
        <v>2000</v>
      </c>
      <c r="B8" s="24">
        <v>48167</v>
      </c>
      <c r="C8" s="24">
        <v>25341</v>
      </c>
      <c r="D8" s="24">
        <v>22826</v>
      </c>
      <c r="E8" s="4">
        <v>111.018137211951</v>
      </c>
      <c r="F8" s="26">
        <v>48167</v>
      </c>
      <c r="G8" s="26">
        <v>1317</v>
      </c>
      <c r="H8" s="26">
        <v>787</v>
      </c>
      <c r="I8" s="26">
        <v>530</v>
      </c>
      <c r="J8" s="26">
        <v>131</v>
      </c>
      <c r="K8" s="26">
        <v>87</v>
      </c>
      <c r="L8" s="26">
        <v>44</v>
      </c>
      <c r="M8" s="25">
        <f t="shared" si="0"/>
        <v>1448</v>
      </c>
      <c r="N8" s="25">
        <f t="shared" si="1"/>
        <v>874</v>
      </c>
      <c r="O8" s="25">
        <f t="shared" si="2"/>
        <v>574</v>
      </c>
      <c r="P8" s="18">
        <f t="shared" si="3"/>
        <v>34.489562369283</v>
      </c>
      <c r="Q8" s="18">
        <f t="shared" si="4"/>
        <v>25.146762463857002</v>
      </c>
      <c r="R8" s="21">
        <f t="shared" si="5"/>
        <v>0.99041619851513296</v>
      </c>
      <c r="W8" s="32">
        <v>112.2</v>
      </c>
      <c r="X8" s="31">
        <v>2000</v>
      </c>
      <c r="Y8" s="18">
        <v>0.96894360917090905</v>
      </c>
      <c r="Z8" s="18">
        <v>0.97678086392710095</v>
      </c>
      <c r="AA8" s="18">
        <v>1.0080884529109999</v>
      </c>
      <c r="AB8" s="19"/>
      <c r="AC8" s="18">
        <v>3.1056390829091E-2</v>
      </c>
      <c r="AD8" s="18">
        <v>2.3219136072899001E-2</v>
      </c>
    </row>
    <row r="9" spans="1:31">
      <c r="A9" s="22">
        <v>2001</v>
      </c>
      <c r="B9" s="24">
        <v>46620</v>
      </c>
      <c r="C9" s="24">
        <v>24527</v>
      </c>
      <c r="D9" s="24">
        <v>22093</v>
      </c>
      <c r="E9" s="4">
        <v>111.01706422848901</v>
      </c>
      <c r="F9" s="26">
        <v>46620</v>
      </c>
      <c r="G9" s="26">
        <v>1350</v>
      </c>
      <c r="H9" s="26">
        <v>797</v>
      </c>
      <c r="I9" s="26">
        <v>553</v>
      </c>
      <c r="J9" s="26">
        <v>133</v>
      </c>
      <c r="K9" s="26">
        <v>85</v>
      </c>
      <c r="L9" s="26">
        <v>48</v>
      </c>
      <c r="M9" s="25">
        <f t="shared" si="0"/>
        <v>1483</v>
      </c>
      <c r="N9" s="25">
        <f t="shared" si="1"/>
        <v>882</v>
      </c>
      <c r="O9" s="25">
        <f t="shared" si="2"/>
        <v>601</v>
      </c>
      <c r="P9" s="18">
        <f t="shared" si="3"/>
        <v>35.960370204264699</v>
      </c>
      <c r="Q9" s="18">
        <f t="shared" si="4"/>
        <v>27.203186529669999</v>
      </c>
      <c r="R9" s="21">
        <f t="shared" si="5"/>
        <v>0.99099793137340297</v>
      </c>
      <c r="W9" s="32">
        <v>113.5</v>
      </c>
      <c r="X9" s="31">
        <v>2001</v>
      </c>
      <c r="Y9" s="18">
        <v>0.96750519835283599</v>
      </c>
      <c r="Z9" s="18">
        <v>0.97496944733626001</v>
      </c>
      <c r="AA9" s="18">
        <v>1.00771494457718</v>
      </c>
      <c r="AB9" s="19"/>
      <c r="AC9" s="18">
        <v>3.2494801647164E-2</v>
      </c>
      <c r="AD9" s="18">
        <v>2.5030552663740002E-2</v>
      </c>
    </row>
    <row r="10" spans="1:31">
      <c r="A10" s="22">
        <v>2002</v>
      </c>
      <c r="B10" s="24">
        <v>45127</v>
      </c>
      <c r="C10" s="24">
        <v>23990</v>
      </c>
      <c r="D10" s="24">
        <v>21137</v>
      </c>
      <c r="E10" s="4">
        <v>113.497658135024</v>
      </c>
      <c r="F10" s="26">
        <v>45127</v>
      </c>
      <c r="G10" s="26">
        <v>1392</v>
      </c>
      <c r="H10" s="26">
        <v>826</v>
      </c>
      <c r="I10" s="26">
        <v>566</v>
      </c>
      <c r="J10" s="26">
        <v>134</v>
      </c>
      <c r="K10" s="26">
        <v>86</v>
      </c>
      <c r="L10" s="26">
        <v>48</v>
      </c>
      <c r="M10" s="25">
        <f t="shared" si="0"/>
        <v>1526</v>
      </c>
      <c r="N10" s="25">
        <f t="shared" si="1"/>
        <v>912</v>
      </c>
      <c r="O10" s="25">
        <f t="shared" si="2"/>
        <v>614</v>
      </c>
      <c r="P10" s="18">
        <f t="shared" si="3"/>
        <v>38.0158399333055</v>
      </c>
      <c r="Q10" s="18">
        <f t="shared" si="4"/>
        <v>29.048587784453801</v>
      </c>
      <c r="R10" s="21">
        <f t="shared" si="5"/>
        <v>0.99076446870972701</v>
      </c>
      <c r="W10" s="32">
        <v>113.5</v>
      </c>
      <c r="X10" s="31">
        <v>2002</v>
      </c>
      <c r="Y10" s="18">
        <v>0.96556898707794903</v>
      </c>
      <c r="Z10" s="18">
        <v>0.973222311586318</v>
      </c>
      <c r="AA10" s="18">
        <v>1.0079262327299201</v>
      </c>
      <c r="AB10" s="19"/>
      <c r="AC10" s="18">
        <v>3.4431012922051002E-2</v>
      </c>
      <c r="AD10" s="18">
        <v>2.6777688413681999E-2</v>
      </c>
    </row>
    <row r="11" spans="1:31">
      <c r="A11" s="22">
        <v>2003</v>
      </c>
      <c r="B11" s="24">
        <v>45450</v>
      </c>
      <c r="C11" s="24">
        <v>24233</v>
      </c>
      <c r="D11" s="24">
        <v>21217</v>
      </c>
      <c r="E11" s="4">
        <v>114.21501626054599</v>
      </c>
      <c r="F11" s="26">
        <v>45450</v>
      </c>
      <c r="G11" s="26">
        <v>1444</v>
      </c>
      <c r="H11" s="26">
        <v>830</v>
      </c>
      <c r="I11" s="26">
        <v>614</v>
      </c>
      <c r="J11" s="26">
        <v>160</v>
      </c>
      <c r="K11" s="26">
        <v>100</v>
      </c>
      <c r="L11" s="26">
        <v>60</v>
      </c>
      <c r="M11" s="25">
        <f t="shared" si="0"/>
        <v>1604</v>
      </c>
      <c r="N11" s="25">
        <f t="shared" si="1"/>
        <v>930</v>
      </c>
      <c r="O11" s="25">
        <f t="shared" si="2"/>
        <v>674</v>
      </c>
      <c r="P11" s="18">
        <f t="shared" si="3"/>
        <v>38.377419221722398</v>
      </c>
      <c r="Q11" s="18">
        <f t="shared" si="4"/>
        <v>31.766979309044601</v>
      </c>
      <c r="R11" s="21">
        <f t="shared" si="5"/>
        <v>0.99317267664765196</v>
      </c>
      <c r="W11" s="32">
        <v>113.3</v>
      </c>
      <c r="X11" s="31">
        <v>2003</v>
      </c>
      <c r="Y11" s="18">
        <v>0.96574918499566698</v>
      </c>
      <c r="Z11" s="18">
        <v>0.97106094169769497</v>
      </c>
      <c r="AA11" s="18">
        <v>1.00550014101441</v>
      </c>
      <c r="AB11" s="19"/>
      <c r="AC11" s="18">
        <v>3.4250815004333003E-2</v>
      </c>
      <c r="AD11" s="18">
        <v>2.8939058302305001E-2</v>
      </c>
    </row>
    <row r="12" spans="1:31">
      <c r="A12" s="22">
        <v>2004</v>
      </c>
      <c r="B12" s="24">
        <v>45751</v>
      </c>
      <c r="C12" s="24">
        <v>24461</v>
      </c>
      <c r="D12" s="24">
        <v>21290</v>
      </c>
      <c r="E12" s="4">
        <v>114.894316580554</v>
      </c>
      <c r="F12" s="26">
        <v>45751</v>
      </c>
      <c r="G12" s="26">
        <v>1490</v>
      </c>
      <c r="H12" s="26">
        <v>804</v>
      </c>
      <c r="I12" s="26">
        <v>686</v>
      </c>
      <c r="J12" s="26">
        <v>158</v>
      </c>
      <c r="K12" s="26">
        <v>92</v>
      </c>
      <c r="L12" s="26">
        <v>66</v>
      </c>
      <c r="M12" s="25">
        <f t="shared" si="0"/>
        <v>1648</v>
      </c>
      <c r="N12" s="25">
        <f t="shared" si="1"/>
        <v>896</v>
      </c>
      <c r="O12" s="25">
        <f t="shared" si="2"/>
        <v>752</v>
      </c>
      <c r="P12" s="18">
        <f t="shared" si="3"/>
        <v>36.629737132578398</v>
      </c>
      <c r="Q12" s="18">
        <f t="shared" si="4"/>
        <v>35.321747299201498</v>
      </c>
      <c r="R12" s="21">
        <f t="shared" si="5"/>
        <v>0.998644118046908</v>
      </c>
      <c r="W12" s="32">
        <v>113.4</v>
      </c>
      <c r="X12" s="31">
        <v>2004</v>
      </c>
      <c r="Y12" s="18">
        <v>0.96713135194799904</v>
      </c>
      <c r="Z12" s="18">
        <v>0.96777829967120699</v>
      </c>
      <c r="AA12" s="18">
        <v>1.0006689347025099</v>
      </c>
      <c r="AB12" s="19"/>
      <c r="AC12" s="18">
        <v>3.2868648052001001E-2</v>
      </c>
      <c r="AD12" s="18">
        <v>3.2221700328792999E-2</v>
      </c>
    </row>
    <row r="13" spans="1:31">
      <c r="A13" s="22">
        <v>2005</v>
      </c>
      <c r="B13" s="24">
        <v>46063</v>
      </c>
      <c r="C13" s="24">
        <v>24438</v>
      </c>
      <c r="D13" s="24">
        <v>21625</v>
      </c>
      <c r="E13" s="4">
        <v>113.008092485549</v>
      </c>
      <c r="F13" s="26">
        <v>46063</v>
      </c>
      <c r="G13" s="26">
        <v>1360</v>
      </c>
      <c r="H13" s="26">
        <v>716</v>
      </c>
      <c r="I13" s="26">
        <v>644</v>
      </c>
      <c r="J13" s="26">
        <v>92</v>
      </c>
      <c r="K13" s="26">
        <v>46</v>
      </c>
      <c r="L13" s="26">
        <v>46</v>
      </c>
      <c r="M13" s="25">
        <f t="shared" si="0"/>
        <v>1452</v>
      </c>
      <c r="N13" s="25">
        <f t="shared" si="1"/>
        <v>762</v>
      </c>
      <c r="O13" s="25">
        <f t="shared" si="2"/>
        <v>690</v>
      </c>
      <c r="P13" s="18">
        <f t="shared" si="3"/>
        <v>31.1809477043948</v>
      </c>
      <c r="Q13" s="18">
        <f t="shared" si="4"/>
        <v>31.907514450867101</v>
      </c>
      <c r="R13" s="21">
        <f t="shared" si="5"/>
        <v>1.0007505137756101</v>
      </c>
      <c r="W13" s="32">
        <v>113.4</v>
      </c>
      <c r="X13" s="31">
        <v>2005</v>
      </c>
      <c r="Y13" s="18">
        <v>0.97070136672395402</v>
      </c>
      <c r="Z13" s="18">
        <v>0.97021965317919101</v>
      </c>
      <c r="AA13" s="18">
        <v>0.999503746918181</v>
      </c>
      <c r="AB13" s="19"/>
      <c r="AC13" s="18">
        <v>2.9298633276046E-2</v>
      </c>
      <c r="AD13" s="18">
        <v>2.9780346820809E-2</v>
      </c>
    </row>
    <row r="14" spans="1:31">
      <c r="A14" s="22">
        <v>2006</v>
      </c>
      <c r="B14" s="24">
        <v>46845</v>
      </c>
      <c r="C14" s="24">
        <v>24789</v>
      </c>
      <c r="D14" s="24">
        <v>22056</v>
      </c>
      <c r="E14" s="4">
        <v>112.391186071817</v>
      </c>
      <c r="F14" s="26">
        <v>46845</v>
      </c>
      <c r="G14" s="26">
        <v>1100</v>
      </c>
      <c r="H14" s="26">
        <v>576</v>
      </c>
      <c r="I14" s="26">
        <v>524</v>
      </c>
      <c r="J14" s="26">
        <v>82</v>
      </c>
      <c r="K14" s="26">
        <v>42</v>
      </c>
      <c r="L14" s="26">
        <v>40</v>
      </c>
      <c r="M14" s="25">
        <f t="shared" si="0"/>
        <v>1182</v>
      </c>
      <c r="N14" s="25">
        <f t="shared" si="1"/>
        <v>618</v>
      </c>
      <c r="O14" s="25">
        <f t="shared" si="2"/>
        <v>564</v>
      </c>
      <c r="P14" s="18">
        <f t="shared" si="3"/>
        <v>24.930412683044899</v>
      </c>
      <c r="Q14" s="18">
        <f t="shared" si="4"/>
        <v>25.571273122959699</v>
      </c>
      <c r="R14" s="21">
        <f t="shared" si="5"/>
        <v>1.0006576781064001</v>
      </c>
      <c r="W14" s="19">
        <f t="shared" ref="W14:W32" si="6">E14+R14</f>
        <v>113.39184374992401</v>
      </c>
      <c r="X14" s="31">
        <v>2006</v>
      </c>
      <c r="Y14" s="18">
        <v>0.97676388720803597</v>
      </c>
      <c r="Z14" s="18">
        <v>0.97624229234675397</v>
      </c>
      <c r="AA14" s="18">
        <v>0.99946599698441696</v>
      </c>
      <c r="AB14" s="19"/>
      <c r="AC14" s="18">
        <v>2.3236112791964001E-2</v>
      </c>
      <c r="AD14" s="18">
        <v>2.3757707653245998E-2</v>
      </c>
    </row>
    <row r="15" spans="1:31">
      <c r="A15" s="22">
        <v>2007</v>
      </c>
      <c r="B15" s="24">
        <v>48499</v>
      </c>
      <c r="C15" s="24">
        <v>25659</v>
      </c>
      <c r="D15" s="24">
        <v>22840</v>
      </c>
      <c r="E15" s="4">
        <v>112.34238178634</v>
      </c>
      <c r="F15" s="26">
        <v>48499</v>
      </c>
      <c r="G15" s="26">
        <v>998</v>
      </c>
      <c r="H15" s="26">
        <v>566</v>
      </c>
      <c r="I15" s="26">
        <v>432</v>
      </c>
      <c r="J15" s="26">
        <v>80</v>
      </c>
      <c r="K15" s="26">
        <v>30</v>
      </c>
      <c r="L15" s="26">
        <v>50</v>
      </c>
      <c r="M15" s="25">
        <f t="shared" si="0"/>
        <v>1078</v>
      </c>
      <c r="N15" s="25">
        <f t="shared" si="1"/>
        <v>596</v>
      </c>
      <c r="O15" s="25">
        <f t="shared" si="2"/>
        <v>482</v>
      </c>
      <c r="P15" s="18">
        <f t="shared" si="3"/>
        <v>23.2277173701235</v>
      </c>
      <c r="Q15" s="18">
        <f t="shared" si="4"/>
        <v>21.103327495621699</v>
      </c>
      <c r="R15" s="21">
        <f t="shared" si="5"/>
        <v>0.99782981193605802</v>
      </c>
      <c r="W15" s="19">
        <f t="shared" si="6"/>
        <v>113.340211598276</v>
      </c>
      <c r="X15" s="31">
        <v>2007</v>
      </c>
      <c r="Y15" s="18">
        <v>0.97794146303441298</v>
      </c>
      <c r="Z15" s="18">
        <v>0.98108581436077102</v>
      </c>
      <c r="AA15" s="18">
        <v>1.00321527560208</v>
      </c>
      <c r="AB15" s="19"/>
      <c r="AC15" s="18">
        <v>2.2058536965586999E-2</v>
      </c>
      <c r="AD15" s="18">
        <v>1.8914185639229E-2</v>
      </c>
    </row>
    <row r="16" spans="1:31">
      <c r="A16" s="22">
        <v>2008</v>
      </c>
      <c r="B16" s="24">
        <v>52442</v>
      </c>
      <c r="C16" s="24">
        <v>27698</v>
      </c>
      <c r="D16" s="24">
        <v>24744</v>
      </c>
      <c r="E16" s="4">
        <v>111.938247655997</v>
      </c>
      <c r="F16" s="26">
        <v>52442</v>
      </c>
      <c r="G16" s="26">
        <v>1384</v>
      </c>
      <c r="H16" s="26">
        <v>792</v>
      </c>
      <c r="I16" s="26">
        <v>592</v>
      </c>
      <c r="J16" s="26">
        <v>122</v>
      </c>
      <c r="K16" s="26">
        <v>64</v>
      </c>
      <c r="L16" s="26">
        <v>58</v>
      </c>
      <c r="M16" s="25">
        <f t="shared" si="0"/>
        <v>1506</v>
      </c>
      <c r="N16" s="25">
        <f t="shared" si="1"/>
        <v>856</v>
      </c>
      <c r="O16" s="25">
        <f t="shared" si="2"/>
        <v>650</v>
      </c>
      <c r="P16" s="18">
        <f t="shared" si="3"/>
        <v>30.9047584663153</v>
      </c>
      <c r="Q16" s="18">
        <f t="shared" si="4"/>
        <v>26.268994503718101</v>
      </c>
      <c r="R16" s="21">
        <f t="shared" si="5"/>
        <v>0.99523917392336203</v>
      </c>
      <c r="W16" s="19">
        <f t="shared" si="6"/>
        <v>112.93348682992099</v>
      </c>
      <c r="X16" s="31">
        <v>2008</v>
      </c>
      <c r="Y16" s="18">
        <v>0.97140587768069897</v>
      </c>
      <c r="Z16" s="18">
        <v>0.97607500808276804</v>
      </c>
      <c r="AA16" s="18">
        <v>1.00480657005413</v>
      </c>
      <c r="AB16" s="19"/>
      <c r="AC16" s="18">
        <v>2.8594122319300998E-2</v>
      </c>
      <c r="AD16" s="18">
        <v>2.3924991917231998E-2</v>
      </c>
    </row>
    <row r="17" spans="1:30">
      <c r="A17" s="22">
        <v>2009</v>
      </c>
      <c r="B17" s="24">
        <v>56568</v>
      </c>
      <c r="C17" s="24">
        <v>29660</v>
      </c>
      <c r="D17" s="24">
        <v>26908</v>
      </c>
      <c r="E17" s="4">
        <v>110.22744165304</v>
      </c>
      <c r="F17" s="26">
        <v>56568</v>
      </c>
      <c r="G17" s="26">
        <v>1272</v>
      </c>
      <c r="H17" s="26">
        <v>734</v>
      </c>
      <c r="I17" s="26">
        <v>538</v>
      </c>
      <c r="J17" s="26">
        <v>128</v>
      </c>
      <c r="K17" s="26">
        <v>62</v>
      </c>
      <c r="L17" s="26">
        <v>66</v>
      </c>
      <c r="M17" s="25">
        <f t="shared" si="0"/>
        <v>1400</v>
      </c>
      <c r="N17" s="25">
        <f t="shared" si="1"/>
        <v>796</v>
      </c>
      <c r="O17" s="25">
        <f t="shared" si="2"/>
        <v>604</v>
      </c>
      <c r="P17" s="18">
        <f t="shared" si="3"/>
        <v>26.837491571139601</v>
      </c>
      <c r="Q17" s="18">
        <f t="shared" si="4"/>
        <v>22.4468559536197</v>
      </c>
      <c r="R17" s="21">
        <f t="shared" si="5"/>
        <v>0.99550854534685895</v>
      </c>
      <c r="W17" s="19">
        <f t="shared" si="6"/>
        <v>111.222950198387</v>
      </c>
      <c r="X17" s="31">
        <v>2009</v>
      </c>
      <c r="Y17" s="18">
        <v>0.975252865812542</v>
      </c>
      <c r="Z17" s="18">
        <v>0.98000594618700798</v>
      </c>
      <c r="AA17" s="18">
        <v>1.0048736902408399</v>
      </c>
      <c r="AB17" s="19"/>
      <c r="AC17" s="18">
        <v>2.4747134187458001E-2</v>
      </c>
      <c r="AD17" s="18">
        <v>1.9994053812992001E-2</v>
      </c>
    </row>
    <row r="18" spans="1:30">
      <c r="A18" s="22">
        <v>2010</v>
      </c>
      <c r="B18" s="24">
        <v>55230</v>
      </c>
      <c r="C18" s="24">
        <v>28787</v>
      </c>
      <c r="D18" s="24">
        <v>26443</v>
      </c>
      <c r="E18" s="4">
        <v>108.86434973338901</v>
      </c>
      <c r="F18" s="26">
        <v>55230</v>
      </c>
      <c r="G18" s="26">
        <v>932</v>
      </c>
      <c r="H18" s="26">
        <v>538</v>
      </c>
      <c r="I18" s="26">
        <v>394</v>
      </c>
      <c r="J18" s="26">
        <v>114</v>
      </c>
      <c r="K18" s="26">
        <v>68</v>
      </c>
      <c r="L18" s="26">
        <v>46</v>
      </c>
      <c r="M18" s="25">
        <f t="shared" si="0"/>
        <v>1046</v>
      </c>
      <c r="N18" s="25">
        <f t="shared" si="1"/>
        <v>606</v>
      </c>
      <c r="O18" s="25">
        <f t="shared" si="2"/>
        <v>440</v>
      </c>
      <c r="P18" s="18">
        <f t="shared" si="3"/>
        <v>21.051168930420001</v>
      </c>
      <c r="Q18" s="18">
        <f t="shared" si="4"/>
        <v>16.639564345951701</v>
      </c>
      <c r="R18" s="21">
        <f t="shared" si="5"/>
        <v>0.99551374610517696</v>
      </c>
      <c r="W18" s="19">
        <f t="shared" si="6"/>
        <v>109.859863479494</v>
      </c>
      <c r="X18" s="31">
        <v>2010</v>
      </c>
      <c r="Y18" s="18">
        <v>0.98131100844131003</v>
      </c>
      <c r="Z18" s="18">
        <v>0.98510002647203398</v>
      </c>
      <c r="AA18" s="18">
        <v>1.0038611795833601</v>
      </c>
      <c r="AB18" s="19"/>
      <c r="AC18" s="18">
        <v>1.8688991558689999E-2</v>
      </c>
      <c r="AD18" s="18">
        <v>1.4899973527965999E-2</v>
      </c>
    </row>
    <row r="19" spans="1:30">
      <c r="A19" s="22">
        <v>2011</v>
      </c>
      <c r="B19" s="24">
        <v>51565</v>
      </c>
      <c r="C19" s="24">
        <v>26942</v>
      </c>
      <c r="D19" s="24">
        <v>24623</v>
      </c>
      <c r="E19" s="4">
        <v>109.41802379888701</v>
      </c>
      <c r="F19" s="26">
        <v>51565</v>
      </c>
      <c r="G19" s="26">
        <v>714</v>
      </c>
      <c r="H19" s="26">
        <v>430</v>
      </c>
      <c r="I19" s="26">
        <v>284</v>
      </c>
      <c r="J19" s="26">
        <v>90</v>
      </c>
      <c r="K19" s="26">
        <v>54</v>
      </c>
      <c r="L19" s="26">
        <v>36</v>
      </c>
      <c r="M19" s="25">
        <f t="shared" si="0"/>
        <v>804</v>
      </c>
      <c r="N19" s="25">
        <f t="shared" si="1"/>
        <v>484</v>
      </c>
      <c r="O19" s="25">
        <f t="shared" si="2"/>
        <v>320</v>
      </c>
      <c r="P19" s="18">
        <f t="shared" si="3"/>
        <v>17.9645163684953</v>
      </c>
      <c r="Q19" s="18">
        <f t="shared" si="4"/>
        <v>12.9959793688828</v>
      </c>
      <c r="R19" s="21">
        <f t="shared" si="5"/>
        <v>0.99496604178325898</v>
      </c>
      <c r="W19" s="19">
        <f t="shared" si="6"/>
        <v>110.41298984066999</v>
      </c>
      <c r="X19" s="31">
        <v>2011</v>
      </c>
      <c r="Y19" s="18">
        <v>0.98403978917674995</v>
      </c>
      <c r="Z19" s="18">
        <v>0.98846606831011696</v>
      </c>
      <c r="AA19" s="18">
        <v>1.0044980692671699</v>
      </c>
      <c r="AB19" s="19"/>
      <c r="AC19" s="18">
        <v>1.5960210823250099E-2</v>
      </c>
      <c r="AD19" s="18">
        <v>1.1533931689883E-2</v>
      </c>
    </row>
    <row r="20" spans="1:30">
      <c r="A20" s="22">
        <v>2012</v>
      </c>
      <c r="B20" s="24">
        <v>49969</v>
      </c>
      <c r="C20" s="24">
        <v>26138</v>
      </c>
      <c r="D20" s="24">
        <v>23831</v>
      </c>
      <c r="E20" s="4">
        <v>109.68066803743</v>
      </c>
      <c r="F20" s="26">
        <v>49969</v>
      </c>
      <c r="G20" s="26">
        <v>728</v>
      </c>
      <c r="H20" s="26">
        <v>426</v>
      </c>
      <c r="I20" s="26">
        <v>302</v>
      </c>
      <c r="J20" s="26">
        <v>108</v>
      </c>
      <c r="K20" s="26">
        <v>68</v>
      </c>
      <c r="L20" s="26">
        <v>40</v>
      </c>
      <c r="M20" s="25">
        <f t="shared" si="0"/>
        <v>836</v>
      </c>
      <c r="N20" s="25">
        <f t="shared" si="1"/>
        <v>494</v>
      </c>
      <c r="O20" s="25">
        <f t="shared" si="2"/>
        <v>342</v>
      </c>
      <c r="P20" s="18">
        <f t="shared" si="3"/>
        <v>18.899686280511101</v>
      </c>
      <c r="Q20" s="18">
        <f t="shared" si="4"/>
        <v>14.351055348076001</v>
      </c>
      <c r="R20" s="21">
        <f t="shared" si="5"/>
        <v>0.99538514097020503</v>
      </c>
      <c r="W20" s="19">
        <f t="shared" si="6"/>
        <v>110.6760531784</v>
      </c>
      <c r="X20" s="31">
        <v>2012</v>
      </c>
      <c r="Y20" s="18">
        <v>0.98370188996862795</v>
      </c>
      <c r="Z20" s="18">
        <v>0.98732743065754702</v>
      </c>
      <c r="AA20" s="18">
        <v>1.00368560915242</v>
      </c>
      <c r="AB20" s="19"/>
      <c r="AC20" s="18">
        <v>1.6298110031372E-2</v>
      </c>
      <c r="AD20" s="18">
        <v>1.2672569342453E-2</v>
      </c>
    </row>
    <row r="21" spans="1:30">
      <c r="A21" s="22">
        <v>2013</v>
      </c>
      <c r="B21" s="24">
        <v>49657</v>
      </c>
      <c r="C21" s="24">
        <v>25747</v>
      </c>
      <c r="D21" s="24">
        <v>23910</v>
      </c>
      <c r="E21" s="4">
        <v>107.682977833542</v>
      </c>
      <c r="F21" s="26">
        <v>49657</v>
      </c>
      <c r="G21" s="26">
        <v>654</v>
      </c>
      <c r="H21" s="26">
        <v>386</v>
      </c>
      <c r="I21" s="26">
        <v>268</v>
      </c>
      <c r="J21" s="26">
        <v>120</v>
      </c>
      <c r="K21" s="26">
        <v>60</v>
      </c>
      <c r="L21" s="26">
        <v>60</v>
      </c>
      <c r="M21" s="25">
        <f t="shared" si="0"/>
        <v>774</v>
      </c>
      <c r="N21" s="25">
        <f t="shared" si="1"/>
        <v>446</v>
      </c>
      <c r="O21" s="25">
        <f t="shared" si="2"/>
        <v>328</v>
      </c>
      <c r="P21" s="18">
        <f t="shared" si="3"/>
        <v>17.3224064939605</v>
      </c>
      <c r="Q21" s="18">
        <f t="shared" si="4"/>
        <v>13.718109577582601</v>
      </c>
      <c r="R21" s="21">
        <f t="shared" si="5"/>
        <v>0.99634557122930201</v>
      </c>
      <c r="W21" s="19">
        <f t="shared" si="6"/>
        <v>108.67932340477201</v>
      </c>
      <c r="X21" s="31">
        <v>2013</v>
      </c>
      <c r="Y21" s="18">
        <v>0.98500796209267105</v>
      </c>
      <c r="Z21" s="18">
        <v>0.98879130071099997</v>
      </c>
      <c r="AA21" s="18">
        <v>1.0038409218645199</v>
      </c>
      <c r="AB21" s="19"/>
      <c r="AC21" s="18">
        <v>1.4992037907328899E-2</v>
      </c>
      <c r="AD21" s="18">
        <v>1.1208699289E-2</v>
      </c>
    </row>
    <row r="22" spans="1:30">
      <c r="A22" s="22">
        <v>2014</v>
      </c>
      <c r="B22" s="24">
        <v>60635</v>
      </c>
      <c r="C22" s="24">
        <v>31325</v>
      </c>
      <c r="D22" s="24">
        <v>29310</v>
      </c>
      <c r="E22" s="4">
        <v>106.874786762197</v>
      </c>
      <c r="F22" s="26">
        <v>60635</v>
      </c>
      <c r="G22" s="26">
        <v>578</v>
      </c>
      <c r="H22" s="26">
        <v>316</v>
      </c>
      <c r="I22" s="26">
        <v>262</v>
      </c>
      <c r="J22" s="26">
        <v>81</v>
      </c>
      <c r="K22" s="26">
        <v>41</v>
      </c>
      <c r="L22" s="26">
        <v>40</v>
      </c>
      <c r="M22" s="25">
        <f t="shared" si="0"/>
        <v>659</v>
      </c>
      <c r="N22" s="25">
        <f t="shared" si="1"/>
        <v>357</v>
      </c>
      <c r="O22" s="25">
        <f t="shared" si="2"/>
        <v>302</v>
      </c>
      <c r="P22" s="18">
        <f t="shared" si="3"/>
        <v>11.3966480446927</v>
      </c>
      <c r="Q22" s="18">
        <f t="shared" si="4"/>
        <v>10.303650631183899</v>
      </c>
      <c r="R22" s="21">
        <f t="shared" si="5"/>
        <v>0.99889562347662897</v>
      </c>
      <c r="W22" s="19">
        <f t="shared" si="6"/>
        <v>107.873682385674</v>
      </c>
      <c r="X22" s="31">
        <v>2014</v>
      </c>
      <c r="Y22" s="18">
        <v>0.98991221069433399</v>
      </c>
      <c r="Z22" s="18">
        <v>0.99106107130672105</v>
      </c>
      <c r="AA22" s="18">
        <v>1.00116056817966</v>
      </c>
      <c r="AB22" s="19"/>
      <c r="AC22" s="18">
        <v>1.0087789305665999E-2</v>
      </c>
      <c r="AD22" s="18">
        <v>8.9389286932789504E-3</v>
      </c>
    </row>
    <row r="23" spans="1:30">
      <c r="A23" s="22">
        <v>2015</v>
      </c>
      <c r="B23" s="24">
        <v>59249</v>
      </c>
      <c r="C23" s="24">
        <v>30902</v>
      </c>
      <c r="D23" s="24">
        <v>28347</v>
      </c>
      <c r="E23" s="4">
        <v>109.013299467316</v>
      </c>
      <c r="F23" s="26">
        <v>59249</v>
      </c>
      <c r="G23" s="26">
        <v>507</v>
      </c>
      <c r="H23" s="26">
        <v>275</v>
      </c>
      <c r="I23" s="26">
        <v>232</v>
      </c>
      <c r="J23" s="26">
        <v>98</v>
      </c>
      <c r="K23" s="26">
        <v>59</v>
      </c>
      <c r="L23" s="26">
        <v>39</v>
      </c>
      <c r="M23" s="25">
        <f t="shared" si="0"/>
        <v>605</v>
      </c>
      <c r="N23" s="25">
        <f t="shared" si="1"/>
        <v>334</v>
      </c>
      <c r="O23" s="25">
        <f t="shared" si="2"/>
        <v>271</v>
      </c>
      <c r="P23" s="18">
        <f t="shared" si="3"/>
        <v>10.808361918322399</v>
      </c>
      <c r="Q23" s="18">
        <f t="shared" si="4"/>
        <v>9.5600945426323793</v>
      </c>
      <c r="R23" s="21">
        <f t="shared" si="5"/>
        <v>0.99873968388307899</v>
      </c>
      <c r="W23" s="19">
        <f t="shared" si="6"/>
        <v>110.01203915119901</v>
      </c>
      <c r="X23" s="31">
        <v>2015</v>
      </c>
      <c r="Y23" s="18">
        <v>0.99110089961814796</v>
      </c>
      <c r="Z23" s="18">
        <v>0.99181571242106703</v>
      </c>
      <c r="AA23" s="18">
        <v>1.0007212311109701</v>
      </c>
      <c r="AB23" s="19"/>
      <c r="AC23" s="18">
        <v>8.8991003818520396E-3</v>
      </c>
      <c r="AD23" s="18">
        <v>8.1842875789329694E-3</v>
      </c>
    </row>
    <row r="24" spans="1:30">
      <c r="A24" s="22">
        <v>2016</v>
      </c>
      <c r="B24" s="24">
        <v>56569</v>
      </c>
      <c r="C24" s="24">
        <v>28887</v>
      </c>
      <c r="D24" s="24">
        <v>27682</v>
      </c>
      <c r="E24" s="4">
        <v>104.35300917563799</v>
      </c>
      <c r="F24" s="26">
        <v>56569</v>
      </c>
      <c r="G24" s="26">
        <v>507</v>
      </c>
      <c r="H24" s="26">
        <v>292</v>
      </c>
      <c r="I24" s="26">
        <v>215</v>
      </c>
      <c r="J24" s="26">
        <v>97</v>
      </c>
      <c r="K24" s="26">
        <v>58</v>
      </c>
      <c r="L24" s="26">
        <v>39</v>
      </c>
      <c r="M24" s="25">
        <f t="shared" si="0"/>
        <v>604</v>
      </c>
      <c r="N24" s="25">
        <f t="shared" si="1"/>
        <v>350</v>
      </c>
      <c r="O24" s="25">
        <f t="shared" si="2"/>
        <v>254</v>
      </c>
      <c r="P24" s="18">
        <f t="shared" si="3"/>
        <v>12.116176826946401</v>
      </c>
      <c r="Q24" s="18">
        <f t="shared" si="4"/>
        <v>9.1756375984394207</v>
      </c>
      <c r="R24" s="21">
        <f t="shared" si="5"/>
        <v>0.99703222958569604</v>
      </c>
      <c r="W24" s="19">
        <f t="shared" si="6"/>
        <v>105.350041405223</v>
      </c>
      <c r="X24" s="31">
        <v>2016</v>
      </c>
      <c r="Y24" s="18">
        <v>0.98989164676151897</v>
      </c>
      <c r="Z24" s="18">
        <v>0.99223322014305304</v>
      </c>
      <c r="AA24" s="18">
        <v>1.00236548453479</v>
      </c>
      <c r="AB24" s="19"/>
      <c r="AC24" s="18">
        <v>1.0108353238480999E-2</v>
      </c>
      <c r="AD24" s="18">
        <v>7.7667798569469601E-3</v>
      </c>
    </row>
    <row r="25" spans="1:30">
      <c r="A25" s="22">
        <v>2017</v>
      </c>
      <c r="B25" s="24">
        <v>53293</v>
      </c>
      <c r="C25" s="24">
        <v>27658</v>
      </c>
      <c r="D25" s="24">
        <v>25635</v>
      </c>
      <c r="E25" s="4">
        <v>107.891554515311</v>
      </c>
      <c r="F25" s="26">
        <v>53293</v>
      </c>
      <c r="G25" s="26">
        <v>512</v>
      </c>
      <c r="H25" s="26">
        <v>278</v>
      </c>
      <c r="I25" s="26">
        <v>234</v>
      </c>
      <c r="J25" s="26">
        <v>82</v>
      </c>
      <c r="K25" s="26">
        <v>49</v>
      </c>
      <c r="L25" s="26">
        <v>33</v>
      </c>
      <c r="M25" s="25">
        <f t="shared" si="0"/>
        <v>594</v>
      </c>
      <c r="N25" s="25">
        <f t="shared" si="1"/>
        <v>327</v>
      </c>
      <c r="O25" s="25">
        <f t="shared" si="2"/>
        <v>267</v>
      </c>
      <c r="P25" s="18">
        <f t="shared" si="3"/>
        <v>11.8229806927471</v>
      </c>
      <c r="Q25" s="18">
        <f t="shared" si="4"/>
        <v>10.4154476301931</v>
      </c>
      <c r="R25" s="21">
        <f t="shared" si="5"/>
        <v>0.99857765255208997</v>
      </c>
      <c r="W25" s="19">
        <f t="shared" si="6"/>
        <v>108.890132167863</v>
      </c>
      <c r="X25" s="31">
        <v>2017</v>
      </c>
      <c r="Y25" s="18">
        <v>0.98994865861595205</v>
      </c>
      <c r="Z25" s="18">
        <v>0.99087185488589802</v>
      </c>
      <c r="AA25" s="18">
        <v>1.00093256984785</v>
      </c>
      <c r="AB25" s="19"/>
      <c r="AC25" s="18">
        <v>1.0051341384048E-2</v>
      </c>
      <c r="AD25" s="18">
        <v>9.1281451141019803E-3</v>
      </c>
    </row>
    <row r="26" spans="1:30">
      <c r="A26" s="22">
        <v>2018</v>
      </c>
      <c r="B26" s="24">
        <v>51138</v>
      </c>
      <c r="C26" s="24">
        <v>26538</v>
      </c>
      <c r="D26" s="24">
        <v>24600</v>
      </c>
      <c r="E26" s="4">
        <v>107.878048780488</v>
      </c>
      <c r="F26" s="26">
        <v>51138</v>
      </c>
      <c r="G26" s="26">
        <v>416</v>
      </c>
      <c r="H26" s="26">
        <v>246</v>
      </c>
      <c r="I26" s="26">
        <v>170</v>
      </c>
      <c r="J26" s="26">
        <v>83</v>
      </c>
      <c r="K26" s="26">
        <v>39</v>
      </c>
      <c r="L26" s="26">
        <v>44</v>
      </c>
      <c r="M26" s="25">
        <f t="shared" si="0"/>
        <v>499</v>
      </c>
      <c r="N26" s="25">
        <f t="shared" si="1"/>
        <v>285</v>
      </c>
      <c r="O26" s="25">
        <f t="shared" si="2"/>
        <v>214</v>
      </c>
      <c r="P26" s="18">
        <f t="shared" si="3"/>
        <v>10.739317205516601</v>
      </c>
      <c r="Q26" s="18">
        <f t="shared" si="4"/>
        <v>8.6991869918699205</v>
      </c>
      <c r="R26" s="21">
        <f t="shared" si="5"/>
        <v>0.99794196656869905</v>
      </c>
      <c r="W26" s="19">
        <f t="shared" si="6"/>
        <v>108.875990747057</v>
      </c>
      <c r="X26" s="31">
        <v>2018</v>
      </c>
      <c r="Y26" s="18">
        <v>0.99073027356997501</v>
      </c>
      <c r="Z26" s="18">
        <v>0.99308943089430901</v>
      </c>
      <c r="AA26" s="18">
        <v>1.00238123068132</v>
      </c>
      <c r="AB26" s="19"/>
      <c r="AC26" s="18">
        <v>9.2697264300249903E-3</v>
      </c>
      <c r="AD26" s="18">
        <v>6.9105691056909899E-3</v>
      </c>
    </row>
    <row r="27" spans="1:30">
      <c r="A27" s="22">
        <v>2019</v>
      </c>
      <c r="B27" s="24">
        <v>48296</v>
      </c>
      <c r="C27" s="24">
        <v>25029</v>
      </c>
      <c r="D27" s="24">
        <v>23267</v>
      </c>
      <c r="E27" s="4">
        <v>107.572957407487</v>
      </c>
      <c r="F27" s="26">
        <v>48296</v>
      </c>
      <c r="G27" s="26">
        <v>380</v>
      </c>
      <c r="H27" s="26">
        <v>214</v>
      </c>
      <c r="I27" s="26">
        <v>166</v>
      </c>
      <c r="J27" s="26">
        <v>72</v>
      </c>
      <c r="K27" s="26">
        <v>40</v>
      </c>
      <c r="L27" s="26">
        <v>32</v>
      </c>
      <c r="M27" s="25">
        <f t="shared" si="0"/>
        <v>452</v>
      </c>
      <c r="N27" s="25">
        <f t="shared" si="1"/>
        <v>254</v>
      </c>
      <c r="O27" s="25">
        <f t="shared" si="2"/>
        <v>198</v>
      </c>
      <c r="P27" s="18">
        <f t="shared" si="3"/>
        <v>10.1482280554557</v>
      </c>
      <c r="Q27" s="18">
        <f t="shared" si="4"/>
        <v>8.5099067348605306</v>
      </c>
      <c r="R27" s="21">
        <f t="shared" si="5"/>
        <v>0.99834761705465003</v>
      </c>
      <c r="W27" s="19">
        <f t="shared" si="6"/>
        <v>108.571305024542</v>
      </c>
      <c r="X27" s="31">
        <v>2019</v>
      </c>
      <c r="Y27" s="18">
        <v>0.99144991809501004</v>
      </c>
      <c r="Z27" s="18">
        <v>0.99286543172733899</v>
      </c>
      <c r="AA27" s="18">
        <v>1.0014277207617801</v>
      </c>
      <c r="AB27" s="19"/>
      <c r="AC27" s="18">
        <v>8.5500819049899607E-3</v>
      </c>
      <c r="AD27" s="18">
        <v>7.1345682726610101E-3</v>
      </c>
    </row>
    <row r="28" spans="1:30">
      <c r="A28" s="22">
        <v>2020</v>
      </c>
      <c r="B28" s="24">
        <v>46520</v>
      </c>
      <c r="C28" s="24">
        <v>24289</v>
      </c>
      <c r="D28" s="24">
        <v>22231</v>
      </c>
      <c r="E28" s="4">
        <v>109.257343349377</v>
      </c>
      <c r="F28" s="26">
        <v>46520</v>
      </c>
      <c r="G28" s="26">
        <v>368</v>
      </c>
      <c r="H28" s="26">
        <v>203</v>
      </c>
      <c r="I28" s="26">
        <v>165</v>
      </c>
      <c r="J28" s="26">
        <v>63</v>
      </c>
      <c r="K28" s="26">
        <v>35</v>
      </c>
      <c r="L28" s="26">
        <v>28</v>
      </c>
      <c r="M28" s="25">
        <f t="shared" si="0"/>
        <v>431</v>
      </c>
      <c r="N28" s="25">
        <f t="shared" si="1"/>
        <v>238</v>
      </c>
      <c r="O28" s="25">
        <f t="shared" si="2"/>
        <v>193</v>
      </c>
      <c r="P28" s="18">
        <f t="shared" si="3"/>
        <v>9.7986742970068796</v>
      </c>
      <c r="Q28" s="18">
        <f t="shared" si="4"/>
        <v>8.6815707795420796</v>
      </c>
      <c r="R28" s="21">
        <f t="shared" si="5"/>
        <v>0.99887311333620299</v>
      </c>
      <c r="W28" s="19">
        <f t="shared" si="6"/>
        <v>110.256216462713</v>
      </c>
      <c r="X28" s="31">
        <v>2020</v>
      </c>
      <c r="Y28" s="18">
        <v>0.99164230721725899</v>
      </c>
      <c r="Z28" s="18">
        <v>0.99257793171697195</v>
      </c>
      <c r="AA28" s="18">
        <v>1.0009435100669899</v>
      </c>
      <c r="AB28" s="19"/>
      <c r="AC28" s="18">
        <v>8.3576927827410108E-3</v>
      </c>
      <c r="AD28" s="18">
        <v>7.4220682830280502E-3</v>
      </c>
    </row>
    <row r="29" spans="1:30">
      <c r="A29" s="22">
        <v>2021</v>
      </c>
      <c r="B29" s="24">
        <v>45946</v>
      </c>
      <c r="C29" s="24">
        <v>23911</v>
      </c>
      <c r="D29" s="24">
        <v>22035</v>
      </c>
      <c r="E29" s="4">
        <v>108.51372815974599</v>
      </c>
      <c r="F29" s="26">
        <v>45946</v>
      </c>
      <c r="G29" s="26">
        <v>413</v>
      </c>
      <c r="H29" s="26">
        <v>226</v>
      </c>
      <c r="I29" s="26">
        <v>187</v>
      </c>
      <c r="J29" s="26">
        <v>48</v>
      </c>
      <c r="K29" s="26">
        <v>30</v>
      </c>
      <c r="L29" s="26">
        <v>18</v>
      </c>
      <c r="M29" s="25">
        <f t="shared" si="0"/>
        <v>461</v>
      </c>
      <c r="N29" s="25">
        <f t="shared" si="1"/>
        <v>256</v>
      </c>
      <c r="O29" s="25">
        <f t="shared" si="2"/>
        <v>205</v>
      </c>
      <c r="P29" s="18">
        <f t="shared" si="3"/>
        <v>10.7063694533897</v>
      </c>
      <c r="Q29" s="18">
        <f t="shared" si="4"/>
        <v>9.3033809847969096</v>
      </c>
      <c r="R29" s="21">
        <f t="shared" si="5"/>
        <v>0.99858383642210502</v>
      </c>
      <c r="W29" s="19">
        <f t="shared" si="6"/>
        <v>109.51231199616799</v>
      </c>
      <c r="X29" s="31">
        <v>2021</v>
      </c>
      <c r="Y29" s="18">
        <v>0.990548283216929</v>
      </c>
      <c r="Z29" s="18">
        <v>0.99151350124801496</v>
      </c>
      <c r="AA29" s="18">
        <v>1.00097442804903</v>
      </c>
      <c r="AB29" s="19"/>
      <c r="AC29" s="18">
        <v>9.4517167830709993E-3</v>
      </c>
      <c r="AD29" s="18">
        <v>8.4864987519850405E-3</v>
      </c>
    </row>
    <row r="30" spans="1:30">
      <c r="A30" s="22">
        <v>2022</v>
      </c>
      <c r="B30" s="24">
        <v>42319</v>
      </c>
      <c r="C30" s="24">
        <v>21897</v>
      </c>
      <c r="D30" s="24">
        <v>20422</v>
      </c>
      <c r="E30" s="4">
        <v>107.2</v>
      </c>
      <c r="F30" s="26">
        <v>42319</v>
      </c>
      <c r="G30" s="26">
        <v>322</v>
      </c>
      <c r="H30" s="26">
        <v>172</v>
      </c>
      <c r="I30" s="26">
        <v>150</v>
      </c>
      <c r="J30" s="26">
        <v>69</v>
      </c>
      <c r="K30" s="26">
        <v>31</v>
      </c>
      <c r="L30" s="26">
        <v>38</v>
      </c>
      <c r="M30" s="25">
        <f t="shared" si="0"/>
        <v>391</v>
      </c>
      <c r="N30" s="25">
        <f t="shared" si="1"/>
        <v>203</v>
      </c>
      <c r="O30" s="25">
        <f t="shared" si="2"/>
        <v>188</v>
      </c>
      <c r="P30" s="18">
        <f t="shared" si="3"/>
        <v>9.2706763483582204</v>
      </c>
      <c r="Q30" s="18">
        <f t="shared" si="4"/>
        <v>9.2057584957398895</v>
      </c>
      <c r="R30" s="21">
        <f t="shared" si="5"/>
        <v>0.99993447897666399</v>
      </c>
      <c r="W30" s="19">
        <f t="shared" si="6"/>
        <v>108.199934478977</v>
      </c>
      <c r="X30" s="31">
        <v>2022</v>
      </c>
      <c r="Y30" s="18">
        <v>0.99214504269991299</v>
      </c>
      <c r="Z30" s="18">
        <v>0.99265497992361196</v>
      </c>
      <c r="AA30" s="18">
        <v>1.0005139744712199</v>
      </c>
      <c r="AB30" s="19"/>
      <c r="AC30" s="18">
        <v>7.85495730008701E-3</v>
      </c>
      <c r="AD30" s="18">
        <v>7.3450200763880398E-3</v>
      </c>
    </row>
    <row r="31" spans="1:30">
      <c r="A31" s="22">
        <v>2023</v>
      </c>
      <c r="B31" s="24">
        <v>40214</v>
      </c>
      <c r="C31" s="24">
        <v>21010</v>
      </c>
      <c r="D31" s="24">
        <v>19204</v>
      </c>
      <c r="E31" s="4">
        <v>109.4</v>
      </c>
      <c r="F31" s="26">
        <v>40214</v>
      </c>
      <c r="G31" s="26">
        <v>328</v>
      </c>
      <c r="H31" s="26">
        <v>179</v>
      </c>
      <c r="I31" s="26">
        <v>149</v>
      </c>
      <c r="J31" s="26">
        <v>56</v>
      </c>
      <c r="K31" s="26">
        <v>32</v>
      </c>
      <c r="L31" s="26">
        <v>24</v>
      </c>
      <c r="M31" s="25">
        <f t="shared" si="0"/>
        <v>384</v>
      </c>
      <c r="N31" s="25">
        <f t="shared" si="1"/>
        <v>211</v>
      </c>
      <c r="O31" s="25">
        <f t="shared" si="2"/>
        <v>173</v>
      </c>
      <c r="P31" s="18">
        <f t="shared" si="3"/>
        <v>10.042836744407399</v>
      </c>
      <c r="Q31" s="18">
        <f t="shared" si="4"/>
        <v>9.0085398875234297</v>
      </c>
      <c r="R31" s="21">
        <f t="shared" si="5"/>
        <v>0.99895630093848997</v>
      </c>
      <c r="W31" s="19">
        <f t="shared" si="6"/>
        <v>110.398956300938</v>
      </c>
      <c r="X31" s="31">
        <v>2023</v>
      </c>
      <c r="Y31" s="18">
        <v>0.99148024750119002</v>
      </c>
      <c r="Z31" s="18">
        <v>0.99224119975005198</v>
      </c>
      <c r="AA31" s="18">
        <v>1.0007674910829301</v>
      </c>
      <c r="AB31" s="19"/>
      <c r="AC31" s="18">
        <v>8.5197524988099797E-3</v>
      </c>
      <c r="AD31" s="18">
        <v>7.7588002499480203E-3</v>
      </c>
    </row>
    <row r="32" spans="1:30">
      <c r="A32" s="22">
        <v>2024</v>
      </c>
      <c r="B32" s="24">
        <v>39483</v>
      </c>
      <c r="C32" s="24">
        <v>20755</v>
      </c>
      <c r="D32" s="24">
        <v>18728</v>
      </c>
      <c r="E32" s="4">
        <v>110.8</v>
      </c>
      <c r="F32" s="26">
        <v>39483</v>
      </c>
      <c r="G32" s="26">
        <v>291</v>
      </c>
      <c r="H32" s="26">
        <v>172</v>
      </c>
      <c r="I32" s="26">
        <v>119</v>
      </c>
      <c r="J32" s="26">
        <v>49</v>
      </c>
      <c r="K32" s="26">
        <v>21</v>
      </c>
      <c r="L32" s="26">
        <v>28</v>
      </c>
      <c r="M32" s="25">
        <f t="shared" si="0"/>
        <v>340</v>
      </c>
      <c r="N32" s="25">
        <f t="shared" si="1"/>
        <v>193</v>
      </c>
      <c r="O32" s="25">
        <f t="shared" si="2"/>
        <v>147</v>
      </c>
      <c r="P32" s="18">
        <f t="shared" si="3"/>
        <v>9.2989641050349299</v>
      </c>
      <c r="Q32" s="18">
        <f t="shared" si="4"/>
        <v>7.8492097394275904</v>
      </c>
      <c r="R32" s="21">
        <f t="shared" si="5"/>
        <v>0.99853877618217002</v>
      </c>
      <c r="W32" s="19">
        <f t="shared" si="6"/>
        <v>111.798538776182</v>
      </c>
      <c r="X32" s="31">
        <v>2024</v>
      </c>
      <c r="Y32" s="18">
        <v>0.99171284027945095</v>
      </c>
      <c r="Z32" s="18">
        <v>0.99364587782998703</v>
      </c>
      <c r="AA32" s="18">
        <v>1.00194919080607</v>
      </c>
      <c r="AB32" s="19"/>
      <c r="AC32" s="18">
        <v>8.2871597205490498E-3</v>
      </c>
      <c r="AD32" s="18">
        <v>6.3541221700129701E-3</v>
      </c>
    </row>
    <row r="35" spans="1:29">
      <c r="K35" s="20" t="s">
        <v>58</v>
      </c>
      <c r="Z35" s="18" t="s">
        <v>59</v>
      </c>
      <c r="AA35" s="18">
        <v>1.003863986</v>
      </c>
      <c r="AC35" s="19"/>
    </row>
    <row r="37" spans="1:29">
      <c r="A37" s="27"/>
      <c r="B37" s="28"/>
      <c r="C37" s="28"/>
      <c r="D37" s="28"/>
      <c r="E37" s="28"/>
      <c r="F37" s="28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117"/>
  <sheetViews>
    <sheetView tabSelected="1" topLeftCell="A70" zoomScale="60" zoomScaleNormal="60" workbookViewId="0">
      <selection activeCell="O2" sqref="O2"/>
    </sheetView>
  </sheetViews>
  <sheetFormatPr defaultColWidth="8.88671875" defaultRowHeight="14.4"/>
  <cols>
    <col min="3" max="3" width="9.77734375" customWidth="1"/>
    <col min="4" max="4" width="21.88671875" customWidth="1"/>
    <col min="5" max="5" width="14.109375" customWidth="1"/>
    <col min="6" max="6" width="16.77734375" customWidth="1"/>
    <col min="7" max="7" width="18.21875" customWidth="1"/>
    <col min="8" max="8" width="35.6640625" customWidth="1"/>
    <col min="9" max="9" width="41.44140625" customWidth="1"/>
    <col min="10" max="10" width="15.6640625" customWidth="1"/>
    <col min="11" max="11" width="19.21875" customWidth="1"/>
    <col min="12" max="12" width="12.6640625" customWidth="1"/>
    <col min="13" max="13" width="17" customWidth="1"/>
    <col min="14" max="14" width="16.6640625" customWidth="1"/>
    <col min="15" max="15" width="16.5546875" customWidth="1"/>
    <col min="16" max="16" width="22.44140625" customWidth="1"/>
  </cols>
  <sheetData>
    <row r="2" spans="3:16" ht="42" customHeight="1">
      <c r="C2" s="5" t="s">
        <v>60</v>
      </c>
      <c r="D2" s="6" t="s">
        <v>61</v>
      </c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7" t="s">
        <v>68</v>
      </c>
      <c r="L2" s="7" t="s">
        <v>69</v>
      </c>
      <c r="M2" s="3" t="s">
        <v>70</v>
      </c>
      <c r="N2" s="3" t="s">
        <v>71</v>
      </c>
      <c r="O2" s="8" t="s">
        <v>72</v>
      </c>
      <c r="P2" t="s">
        <v>73</v>
      </c>
    </row>
    <row r="3" spans="3:16">
      <c r="C3" s="3">
        <v>1950</v>
      </c>
      <c r="D3" s="3">
        <v>135.76</v>
      </c>
      <c r="E3" s="2"/>
      <c r="F3" s="2"/>
      <c r="G3" s="2">
        <v>106</v>
      </c>
      <c r="H3" s="2" cm="1">
        <f t="array" ref="H3:H78">D3:D78/1000</f>
        <v>0.13575999999999999</v>
      </c>
      <c r="I3" s="2" cm="1">
        <f t="array" ref="I3:I78">1-_xlfn.ANCHORARRAY(H3)</f>
        <v>0.86424000000000001</v>
      </c>
      <c r="J3" s="2"/>
      <c r="K3" s="2"/>
      <c r="L3" s="9"/>
      <c r="M3" s="2"/>
      <c r="N3" s="2"/>
    </row>
    <row r="4" spans="3:16">
      <c r="C4" s="3">
        <v>1951</v>
      </c>
      <c r="D4" s="3">
        <v>132.82</v>
      </c>
      <c r="E4" s="2"/>
      <c r="F4" s="2"/>
      <c r="G4" s="2">
        <v>106</v>
      </c>
      <c r="H4" s="2">
        <v>0.13281999999999999</v>
      </c>
      <c r="I4" s="2">
        <v>0.86717999999999995</v>
      </c>
      <c r="J4" s="2"/>
      <c r="K4" s="2"/>
      <c r="L4" s="9"/>
      <c r="M4" s="2"/>
      <c r="N4" s="2"/>
    </row>
    <row r="5" spans="3:16">
      <c r="C5" s="3">
        <v>1952</v>
      </c>
      <c r="D5" s="3">
        <v>129.97999999999999</v>
      </c>
      <c r="E5" s="2"/>
      <c r="F5" s="2"/>
      <c r="G5" s="2">
        <v>106</v>
      </c>
      <c r="H5" s="2">
        <v>0.12998000000000001</v>
      </c>
      <c r="I5" s="2">
        <v>0.87002000000000002</v>
      </c>
      <c r="J5" s="2"/>
      <c r="K5" s="2"/>
      <c r="L5" s="2"/>
      <c r="M5" s="2"/>
      <c r="N5" s="2"/>
    </row>
    <row r="6" spans="3:16">
      <c r="C6" s="3">
        <v>1953</v>
      </c>
      <c r="D6" s="3">
        <v>127.14</v>
      </c>
      <c r="E6" s="2"/>
      <c r="F6" s="2"/>
      <c r="G6" s="2">
        <v>106</v>
      </c>
      <c r="H6" s="2">
        <v>0.12714</v>
      </c>
      <c r="I6" s="2">
        <v>0.87285999999999997</v>
      </c>
      <c r="J6" s="2"/>
      <c r="K6" s="2"/>
      <c r="L6" s="2"/>
      <c r="M6" s="2"/>
      <c r="N6" s="2"/>
    </row>
    <row r="7" spans="3:16">
      <c r="C7" s="3">
        <v>1954</v>
      </c>
      <c r="D7" s="3">
        <v>124.32</v>
      </c>
      <c r="E7" s="2"/>
      <c r="F7" s="2"/>
      <c r="G7" s="2">
        <v>106</v>
      </c>
      <c r="H7" s="2">
        <v>0.12432</v>
      </c>
      <c r="I7" s="2">
        <v>0.87568000000000001</v>
      </c>
      <c r="J7" s="2"/>
      <c r="K7" s="2"/>
      <c r="L7" s="2"/>
      <c r="M7" s="2"/>
      <c r="N7" s="2"/>
    </row>
    <row r="8" spans="3:16">
      <c r="C8" s="3">
        <v>1955</v>
      </c>
      <c r="D8" s="3">
        <v>121.5</v>
      </c>
      <c r="E8" s="2"/>
      <c r="F8" s="2"/>
      <c r="G8" s="2">
        <v>106</v>
      </c>
      <c r="H8" s="2">
        <v>0.1215</v>
      </c>
      <c r="I8" s="2">
        <v>0.87849999999999995</v>
      </c>
      <c r="J8" s="2"/>
      <c r="K8" s="2"/>
      <c r="L8" s="2"/>
      <c r="M8" s="2"/>
      <c r="N8" s="2"/>
    </row>
    <row r="9" spans="3:16">
      <c r="C9" s="3">
        <v>1956</v>
      </c>
      <c r="D9" s="3">
        <v>118.65</v>
      </c>
      <c r="E9" s="2"/>
      <c r="F9" s="2"/>
      <c r="G9" s="2"/>
      <c r="H9" s="2">
        <v>0.11865000000000001</v>
      </c>
      <c r="I9" s="2">
        <v>0.88134999999999997</v>
      </c>
      <c r="J9" s="2"/>
      <c r="K9" s="2"/>
      <c r="L9" s="2"/>
      <c r="M9" s="2"/>
      <c r="N9" s="2"/>
    </row>
    <row r="10" spans="3:16">
      <c r="C10" s="3">
        <v>1957</v>
      </c>
      <c r="D10" s="3">
        <v>115.78</v>
      </c>
      <c r="E10" s="2"/>
      <c r="F10" s="2"/>
      <c r="G10" s="2"/>
      <c r="H10" s="2">
        <v>0.11577999999999999</v>
      </c>
      <c r="I10" s="2">
        <v>0.88422000000000001</v>
      </c>
      <c r="J10" s="2"/>
      <c r="K10" s="2"/>
      <c r="L10" s="2"/>
      <c r="M10" s="2"/>
      <c r="N10" s="2"/>
    </row>
    <row r="11" spans="3:16">
      <c r="C11" s="3">
        <v>1958</v>
      </c>
      <c r="D11" s="3">
        <v>112.96</v>
      </c>
      <c r="E11" s="2"/>
      <c r="F11" s="2"/>
      <c r="G11" s="2"/>
      <c r="H11" s="2">
        <v>0.11296</v>
      </c>
      <c r="I11" s="2">
        <v>0.88704000000000005</v>
      </c>
      <c r="J11" s="2"/>
      <c r="K11" s="2"/>
      <c r="L11" s="2"/>
      <c r="M11" s="2"/>
      <c r="N11" s="2"/>
    </row>
    <row r="12" spans="3:16">
      <c r="C12" s="3">
        <v>1959</v>
      </c>
      <c r="D12" s="3">
        <v>110.1</v>
      </c>
      <c r="E12" s="2"/>
      <c r="F12" s="2">
        <v>103.8</v>
      </c>
      <c r="G12" s="2"/>
      <c r="H12" s="2">
        <v>0.1101</v>
      </c>
      <c r="I12" s="2">
        <v>0.88990000000000002</v>
      </c>
      <c r="J12" s="2"/>
      <c r="K12" s="2"/>
      <c r="L12" s="2"/>
      <c r="M12" s="2"/>
      <c r="N12" s="2"/>
    </row>
    <row r="13" spans="3:16">
      <c r="C13" s="3">
        <v>1960</v>
      </c>
      <c r="D13" s="3">
        <v>107.31</v>
      </c>
      <c r="E13" s="2">
        <v>106.4</v>
      </c>
      <c r="F13" s="2"/>
      <c r="G13" s="2"/>
      <c r="H13" s="2">
        <v>0.10731</v>
      </c>
      <c r="I13" s="2">
        <v>0.89268999999999998</v>
      </c>
      <c r="J13" s="2"/>
      <c r="K13" s="2"/>
      <c r="L13" s="2"/>
      <c r="M13" s="2"/>
      <c r="N13" s="2"/>
    </row>
    <row r="14" spans="3:16">
      <c r="C14" s="3">
        <v>1961</v>
      </c>
      <c r="D14" s="3">
        <v>104.51</v>
      </c>
      <c r="E14" s="2"/>
      <c r="F14" s="2"/>
      <c r="G14" s="2"/>
      <c r="H14" s="2">
        <v>0.10451000000000001</v>
      </c>
      <c r="I14" s="2">
        <v>0.89549000000000001</v>
      </c>
      <c r="J14" s="2"/>
      <c r="K14" s="2"/>
      <c r="L14" s="2"/>
      <c r="M14" s="2"/>
      <c r="N14" s="2"/>
    </row>
    <row r="15" spans="3:16">
      <c r="C15" s="3">
        <v>1962</v>
      </c>
      <c r="D15" s="3">
        <v>101.74</v>
      </c>
      <c r="E15" s="2"/>
      <c r="F15" s="2"/>
      <c r="G15" s="2"/>
      <c r="H15" s="2">
        <v>0.10174</v>
      </c>
      <c r="I15" s="2">
        <v>0.89825999999999995</v>
      </c>
      <c r="J15" s="2"/>
      <c r="K15" s="2"/>
      <c r="L15" s="2"/>
      <c r="M15" s="2"/>
      <c r="N15" s="2"/>
    </row>
    <row r="16" spans="3:16">
      <c r="C16" s="3">
        <v>1963</v>
      </c>
      <c r="D16" s="3">
        <v>98.96</v>
      </c>
      <c r="E16" s="2"/>
      <c r="F16" s="2"/>
      <c r="G16" s="2"/>
      <c r="H16" s="2">
        <v>9.8960000000000006E-2</v>
      </c>
      <c r="I16" s="2">
        <v>0.90103999999999995</v>
      </c>
      <c r="J16" s="2"/>
      <c r="K16" s="2"/>
      <c r="L16" s="2"/>
      <c r="M16" s="2"/>
      <c r="N16" s="2"/>
    </row>
    <row r="17" spans="3:15">
      <c r="C17" s="3">
        <v>1964</v>
      </c>
      <c r="D17" s="3">
        <v>96.22</v>
      </c>
      <c r="E17" s="2"/>
      <c r="F17" s="2"/>
      <c r="G17" s="2"/>
      <c r="H17" s="2">
        <v>9.622E-2</v>
      </c>
      <c r="I17" s="2">
        <v>0.90378000000000003</v>
      </c>
      <c r="J17" s="2"/>
      <c r="K17" s="2"/>
      <c r="L17" s="2"/>
      <c r="M17" s="2"/>
      <c r="N17" s="2"/>
    </row>
    <row r="18" spans="3:15">
      <c r="C18" s="3">
        <v>1965</v>
      </c>
      <c r="D18" s="3">
        <v>93.58</v>
      </c>
      <c r="E18" s="2">
        <v>103.5</v>
      </c>
      <c r="F18" s="2"/>
      <c r="G18" s="2">
        <v>108</v>
      </c>
      <c r="H18" s="2">
        <v>9.3579999999999997E-2</v>
      </c>
      <c r="I18" s="2">
        <v>0.90642</v>
      </c>
      <c r="J18" s="2"/>
      <c r="K18" s="2"/>
      <c r="L18" s="2"/>
      <c r="M18" s="2"/>
      <c r="N18" s="2"/>
    </row>
    <row r="19" spans="3:15">
      <c r="C19" s="3">
        <v>1966</v>
      </c>
      <c r="D19" s="3">
        <v>90.94</v>
      </c>
      <c r="E19" s="2"/>
      <c r="F19" s="2"/>
      <c r="G19" s="2">
        <v>108</v>
      </c>
      <c r="H19" s="2">
        <v>9.0939999999999993E-2</v>
      </c>
      <c r="I19" s="2">
        <v>0.90905999999999998</v>
      </c>
      <c r="J19" s="2"/>
      <c r="K19" s="2"/>
      <c r="L19" s="2"/>
      <c r="M19" s="2"/>
      <c r="N19" s="2"/>
    </row>
    <row r="20" spans="3:15">
      <c r="C20" s="3">
        <v>1967</v>
      </c>
      <c r="D20" s="3">
        <v>88.26</v>
      </c>
      <c r="E20" s="2"/>
      <c r="F20" s="2"/>
      <c r="G20" s="2">
        <v>108</v>
      </c>
      <c r="H20" s="2">
        <v>8.8260000000000005E-2</v>
      </c>
      <c r="I20" s="2">
        <v>0.91173999999999999</v>
      </c>
      <c r="J20" s="2"/>
      <c r="K20" s="2"/>
      <c r="L20" s="2"/>
      <c r="M20" s="2"/>
      <c r="N20" s="2"/>
    </row>
    <row r="21" spans="3:15">
      <c r="C21" s="3">
        <v>1968</v>
      </c>
      <c r="D21" s="3">
        <v>85.66</v>
      </c>
      <c r="E21" s="2"/>
      <c r="F21" s="2"/>
      <c r="G21" s="2">
        <v>108</v>
      </c>
      <c r="H21" s="2">
        <v>8.566E-2</v>
      </c>
      <c r="I21" s="2">
        <v>0.91434000000000004</v>
      </c>
      <c r="J21" s="2"/>
      <c r="K21" s="2"/>
      <c r="L21" s="2"/>
      <c r="M21" s="2"/>
      <c r="N21" s="2"/>
    </row>
    <row r="22" spans="3:15">
      <c r="C22" s="3">
        <v>1969</v>
      </c>
      <c r="D22" s="3">
        <v>83.2</v>
      </c>
      <c r="E22" s="2">
        <v>105.9</v>
      </c>
      <c r="F22" s="2"/>
      <c r="G22" s="2">
        <v>108</v>
      </c>
      <c r="H22" s="2">
        <v>8.3199999999999996E-2</v>
      </c>
      <c r="I22" s="2">
        <v>0.91679999999999995</v>
      </c>
      <c r="J22" s="2"/>
      <c r="K22" s="2"/>
      <c r="L22" s="2"/>
      <c r="M22" s="2"/>
      <c r="N22" s="2"/>
    </row>
    <row r="23" spans="3:15">
      <c r="C23" s="3">
        <v>1970</v>
      </c>
      <c r="D23" s="3">
        <v>80.86</v>
      </c>
      <c r="E23" s="2">
        <v>105.2</v>
      </c>
      <c r="F23" s="2">
        <v>103.4</v>
      </c>
      <c r="G23" s="2">
        <v>108</v>
      </c>
      <c r="H23" s="2">
        <v>8.0860000000000001E-2</v>
      </c>
      <c r="I23" s="2">
        <v>0.91913999999999996</v>
      </c>
      <c r="J23" s="10" cm="1">
        <f t="array" ref="J23:J58">E23:E58/F23:F58</f>
        <v>1.0174081237910999</v>
      </c>
      <c r="K23" s="2" cm="1">
        <f t="array" ref="K23:K58">2*I23:I58/(1+_xlfn.ANCHORARRAY(J23))</f>
        <v>0.91120878235858105</v>
      </c>
      <c r="L23" s="2" cm="1">
        <f t="array" ref="L23:L58">_xlfn.ANCHORARRAY(J23)*_xlfn.ANCHORARRAY(K23)</f>
        <v>0.92707121764141898</v>
      </c>
      <c r="M23" s="2" cm="1">
        <f t="array" ref="M23:M58">1-_xlfn.ANCHORARRAY(K23)</f>
        <v>8.8791217641419007E-2</v>
      </c>
      <c r="N23" s="2" cm="1">
        <f t="array" ref="N23:N58">1-_xlfn.ANCHORARRAY(L23)</f>
        <v>7.2928782358580899E-2</v>
      </c>
      <c r="O23" s="11">
        <f>AVERAGE(J23:J34)</f>
        <v>1.0290602926402299</v>
      </c>
    </row>
    <row r="24" spans="3:15">
      <c r="C24" s="3">
        <v>1971</v>
      </c>
      <c r="D24" s="3">
        <v>78.62</v>
      </c>
      <c r="E24" s="2">
        <v>107.1</v>
      </c>
      <c r="F24" s="2">
        <v>103.1</v>
      </c>
      <c r="G24" s="2"/>
      <c r="H24" s="2">
        <v>7.8619999999999995E-2</v>
      </c>
      <c r="I24" s="2">
        <v>0.92137999999999998</v>
      </c>
      <c r="J24" s="12">
        <v>1.0387972841901101</v>
      </c>
      <c r="K24" s="2">
        <v>0.90384660323501398</v>
      </c>
      <c r="L24" s="2">
        <v>0.93891339676498597</v>
      </c>
      <c r="M24" s="2">
        <v>9.6153396764985799E-2</v>
      </c>
      <c r="N24" s="2">
        <v>6.1086603235014199E-2</v>
      </c>
    </row>
    <row r="25" spans="3:15">
      <c r="C25" s="3">
        <v>1972</v>
      </c>
      <c r="D25" s="3">
        <v>76.489999999999995</v>
      </c>
      <c r="E25" s="2">
        <v>106.8</v>
      </c>
      <c r="F25" s="2">
        <v>103.6</v>
      </c>
      <c r="G25" s="2"/>
      <c r="H25" s="2">
        <v>7.6490000000000002E-2</v>
      </c>
      <c r="I25" s="2">
        <v>0.92351000000000005</v>
      </c>
      <c r="J25" s="12">
        <v>1.0308880308880299</v>
      </c>
      <c r="K25" s="2">
        <v>0.90946422053231901</v>
      </c>
      <c r="L25" s="2">
        <v>0.93755577946768098</v>
      </c>
      <c r="M25" s="2">
        <v>9.0535779467680502E-2</v>
      </c>
      <c r="N25" s="2">
        <v>6.2444220532319399E-2</v>
      </c>
    </row>
    <row r="26" spans="3:15">
      <c r="C26" s="3">
        <v>1973</v>
      </c>
      <c r="D26" s="3">
        <v>74.39</v>
      </c>
      <c r="E26" s="2">
        <v>105.5</v>
      </c>
      <c r="F26" s="2">
        <v>103.7</v>
      </c>
      <c r="G26" s="2"/>
      <c r="H26" s="2">
        <v>7.4389999999999998E-2</v>
      </c>
      <c r="I26" s="2">
        <v>0.92561000000000004</v>
      </c>
      <c r="J26" s="12">
        <v>1.0173577627772401</v>
      </c>
      <c r="K26" s="2">
        <v>0.91764586042064999</v>
      </c>
      <c r="L26" s="2">
        <v>0.93357413957934998</v>
      </c>
      <c r="M26" s="2">
        <v>8.2354139579349797E-2</v>
      </c>
      <c r="N26" s="2">
        <v>6.6425860420649893E-2</v>
      </c>
    </row>
    <row r="27" spans="3:15">
      <c r="C27" s="3">
        <v>1974</v>
      </c>
      <c r="D27" s="3">
        <v>72.28</v>
      </c>
      <c r="E27" s="2">
        <v>106.9</v>
      </c>
      <c r="F27" s="2">
        <v>103.5</v>
      </c>
      <c r="G27" s="2"/>
      <c r="H27" s="2">
        <v>7.2279999999999997E-2</v>
      </c>
      <c r="I27" s="2">
        <v>0.92771999999999999</v>
      </c>
      <c r="J27" s="12">
        <v>1.03285024154589</v>
      </c>
      <c r="K27" s="2">
        <v>0.91272832699619799</v>
      </c>
      <c r="L27" s="2">
        <v>0.94271167300380199</v>
      </c>
      <c r="M27" s="2">
        <v>8.72716730038023E-2</v>
      </c>
      <c r="N27" s="2">
        <v>5.7288326996197701E-2</v>
      </c>
    </row>
    <row r="28" spans="3:15">
      <c r="C28" s="3">
        <v>1975</v>
      </c>
      <c r="D28" s="3">
        <v>70.14</v>
      </c>
      <c r="E28" s="2">
        <v>107.6</v>
      </c>
      <c r="F28" s="2">
        <v>103.6</v>
      </c>
      <c r="G28" s="2"/>
      <c r="H28" s="2">
        <v>7.0139999999999994E-2</v>
      </c>
      <c r="I28" s="2">
        <v>0.92986000000000002</v>
      </c>
      <c r="J28" s="12">
        <v>1.0386100386100401</v>
      </c>
      <c r="K28" s="2">
        <v>0.91224901515151502</v>
      </c>
      <c r="L28" s="2">
        <v>0.94747098484848502</v>
      </c>
      <c r="M28" s="2">
        <v>8.77509848484848E-2</v>
      </c>
      <c r="N28" s="2">
        <v>5.2529015151515097E-2</v>
      </c>
    </row>
    <row r="29" spans="3:15">
      <c r="C29" s="3">
        <v>1976</v>
      </c>
      <c r="D29" s="3">
        <v>67.88</v>
      </c>
      <c r="E29" s="2">
        <v>105.5</v>
      </c>
      <c r="F29" s="2">
        <v>103.6</v>
      </c>
      <c r="G29" s="2"/>
      <c r="H29" s="2">
        <v>6.7879999999999996E-2</v>
      </c>
      <c r="I29" s="2">
        <v>0.93211999999999995</v>
      </c>
      <c r="J29" s="12">
        <v>1.0183397683397699</v>
      </c>
      <c r="K29" s="2">
        <v>0.92365023433763804</v>
      </c>
      <c r="L29" s="2">
        <v>0.94058976566236296</v>
      </c>
      <c r="M29" s="2">
        <v>7.6349765662362401E-2</v>
      </c>
      <c r="N29" s="2">
        <v>5.9410234337637403E-2</v>
      </c>
    </row>
    <row r="30" spans="3:15">
      <c r="C30" s="3">
        <v>1977</v>
      </c>
      <c r="D30" s="3">
        <v>65.58</v>
      </c>
      <c r="E30" s="2">
        <v>105.5</v>
      </c>
      <c r="F30" s="2">
        <v>103.1</v>
      </c>
      <c r="G30" s="2"/>
      <c r="H30" s="2">
        <v>6.5579999999999999E-2</v>
      </c>
      <c r="I30" s="2">
        <v>0.93442000000000003</v>
      </c>
      <c r="J30" s="12">
        <v>1.02327837051406</v>
      </c>
      <c r="K30" s="2">
        <v>0.923669242569511</v>
      </c>
      <c r="L30" s="2">
        <v>0.94517075743048895</v>
      </c>
      <c r="M30" s="2">
        <v>7.6330757430489005E-2</v>
      </c>
      <c r="N30" s="2">
        <v>5.4829242569511001E-2</v>
      </c>
    </row>
    <row r="31" spans="3:15">
      <c r="C31" s="3">
        <v>1978</v>
      </c>
      <c r="D31" s="3">
        <v>63.29</v>
      </c>
      <c r="E31" s="2">
        <v>105.5</v>
      </c>
      <c r="F31" s="2">
        <v>102.3</v>
      </c>
      <c r="G31" s="2"/>
      <c r="H31" s="2">
        <v>6.3289999999999999E-2</v>
      </c>
      <c r="I31" s="2">
        <v>0.93671000000000004</v>
      </c>
      <c r="J31" s="12">
        <v>1.0312805474095801</v>
      </c>
      <c r="K31" s="2">
        <v>0.92228520692974003</v>
      </c>
      <c r="L31" s="2">
        <v>0.95113479307026005</v>
      </c>
      <c r="M31" s="2">
        <v>7.7714793070259899E-2</v>
      </c>
      <c r="N31" s="2">
        <v>4.8865206929740203E-2</v>
      </c>
    </row>
    <row r="32" spans="3:15">
      <c r="C32" s="3">
        <v>1979</v>
      </c>
      <c r="D32" s="3">
        <v>61.04</v>
      </c>
      <c r="E32" s="2">
        <v>105.6</v>
      </c>
      <c r="F32" s="2">
        <v>101.2</v>
      </c>
      <c r="G32" s="2"/>
      <c r="H32" s="2">
        <v>6.1039999999999997E-2</v>
      </c>
      <c r="I32" s="2">
        <v>0.93896000000000002</v>
      </c>
      <c r="J32" s="12">
        <v>1.0434782608695701</v>
      </c>
      <c r="K32" s="2">
        <v>0.91898212765957399</v>
      </c>
      <c r="L32" s="2">
        <v>0.95893787234042505</v>
      </c>
      <c r="M32" s="2">
        <v>8.1017872340425595E-2</v>
      </c>
      <c r="N32" s="2">
        <v>4.1062127659574503E-2</v>
      </c>
    </row>
    <row r="33" spans="3:15">
      <c r="C33" s="3">
        <v>1980</v>
      </c>
      <c r="D33" s="3">
        <v>58.88</v>
      </c>
      <c r="E33" s="2">
        <v>105.1</v>
      </c>
      <c r="F33" s="2">
        <v>102.4</v>
      </c>
      <c r="G33" s="2"/>
      <c r="H33" s="2">
        <v>5.8880000000000002E-2</v>
      </c>
      <c r="I33" s="2">
        <v>0.94111999999999996</v>
      </c>
      <c r="J33" s="12">
        <v>1.0263671875</v>
      </c>
      <c r="K33" s="2">
        <v>0.92887410120481895</v>
      </c>
      <c r="L33" s="2">
        <v>0.95336589879518097</v>
      </c>
      <c r="M33" s="2">
        <v>7.1125898795180706E-2</v>
      </c>
      <c r="N33" s="2">
        <v>4.6634101204819499E-2</v>
      </c>
    </row>
    <row r="34" spans="3:15">
      <c r="C34" s="3">
        <v>1981</v>
      </c>
      <c r="D34" s="3">
        <v>56.96</v>
      </c>
      <c r="E34" s="2">
        <v>106.2</v>
      </c>
      <c r="F34" s="2">
        <v>103.1</v>
      </c>
      <c r="G34" s="2"/>
      <c r="H34" s="2">
        <v>5.6959999999999997E-2</v>
      </c>
      <c r="I34" s="2">
        <v>0.94303999999999999</v>
      </c>
      <c r="J34" s="12">
        <v>1.0300678952473299</v>
      </c>
      <c r="K34" s="2">
        <v>0.92907237458194003</v>
      </c>
      <c r="L34" s="2">
        <v>0.95700762541805995</v>
      </c>
      <c r="M34" s="2">
        <v>7.0927625418060303E-2</v>
      </c>
      <c r="N34" s="2">
        <v>4.2992374581939802E-2</v>
      </c>
    </row>
    <row r="35" spans="3:15">
      <c r="C35" s="3">
        <v>1982</v>
      </c>
      <c r="D35" s="3">
        <v>55.08</v>
      </c>
      <c r="E35" s="2">
        <v>104.8</v>
      </c>
      <c r="F35" s="2">
        <v>103.7</v>
      </c>
      <c r="G35" s="2"/>
      <c r="H35" s="2">
        <v>5.5079999999999997E-2</v>
      </c>
      <c r="I35" s="2">
        <v>0.94491999999999998</v>
      </c>
      <c r="J35" s="13">
        <v>1.0106075216971999</v>
      </c>
      <c r="K35" s="2">
        <v>0.93993481055155903</v>
      </c>
      <c r="L35" s="2">
        <v>0.94990518944844105</v>
      </c>
      <c r="M35" s="2">
        <v>6.0065189448441303E-2</v>
      </c>
      <c r="N35" s="2">
        <v>5.0094810551558802E-2</v>
      </c>
      <c r="O35" s="14">
        <f>AVERAGE(J35:J45)</f>
        <v>1.0146707875973799</v>
      </c>
    </row>
    <row r="36" spans="3:15">
      <c r="C36" s="3">
        <v>1983</v>
      </c>
      <c r="D36" s="3">
        <v>53.44</v>
      </c>
      <c r="E36" s="2">
        <v>105.1</v>
      </c>
      <c r="F36" s="2">
        <v>104.2</v>
      </c>
      <c r="G36" s="2"/>
      <c r="H36" s="2">
        <v>5.3440000000000001E-2</v>
      </c>
      <c r="I36" s="2">
        <v>0.94655999999999996</v>
      </c>
      <c r="J36" s="13">
        <v>1.00863723608445</v>
      </c>
      <c r="K36" s="2">
        <v>0.942489746774964</v>
      </c>
      <c r="L36" s="2">
        <v>0.95063025322503603</v>
      </c>
      <c r="M36" s="2">
        <v>5.75102532250358E-2</v>
      </c>
      <c r="N36" s="2">
        <v>4.9369746774964203E-2</v>
      </c>
    </row>
    <row r="37" spans="3:15">
      <c r="C37" s="3">
        <v>1984</v>
      </c>
      <c r="D37" s="3">
        <v>51.99</v>
      </c>
      <c r="E37" s="2">
        <v>105.5</v>
      </c>
      <c r="F37" s="2">
        <v>104.1</v>
      </c>
      <c r="G37" s="2"/>
      <c r="H37" s="2">
        <v>5.1990000000000001E-2</v>
      </c>
      <c r="I37" s="2">
        <v>0.94801000000000002</v>
      </c>
      <c r="J37" s="13">
        <v>1.01344860710855</v>
      </c>
      <c r="K37" s="2">
        <v>0.94167787213740495</v>
      </c>
      <c r="L37" s="2">
        <v>0.95434212786259498</v>
      </c>
      <c r="M37" s="2">
        <v>5.8322127862595503E-2</v>
      </c>
      <c r="N37" s="2">
        <v>4.5657872137404597E-2</v>
      </c>
    </row>
    <row r="38" spans="3:15">
      <c r="C38" s="3">
        <v>1985</v>
      </c>
      <c r="D38" s="3">
        <v>50.84</v>
      </c>
      <c r="E38" s="2">
        <v>104.6</v>
      </c>
      <c r="F38" s="2">
        <v>103.8</v>
      </c>
      <c r="G38" s="2">
        <v>108</v>
      </c>
      <c r="H38" s="2">
        <v>5.0840000000000003E-2</v>
      </c>
      <c r="I38" s="2">
        <v>0.94916</v>
      </c>
      <c r="J38" s="13">
        <v>1.00770712909441</v>
      </c>
      <c r="K38" s="2">
        <v>0.94551639155470202</v>
      </c>
      <c r="L38" s="2">
        <v>0.95280360844529799</v>
      </c>
      <c r="M38" s="2">
        <v>5.4483608445297503E-2</v>
      </c>
      <c r="N38" s="2">
        <v>4.7196391554702503E-2</v>
      </c>
    </row>
    <row r="39" spans="3:15">
      <c r="C39" s="3">
        <v>1986</v>
      </c>
      <c r="D39" s="3">
        <v>49.86</v>
      </c>
      <c r="E39" s="2">
        <v>106.1</v>
      </c>
      <c r="F39" s="2">
        <v>103.7</v>
      </c>
      <c r="G39" s="2">
        <v>108</v>
      </c>
      <c r="H39" s="2">
        <v>4.9860000000000002E-2</v>
      </c>
      <c r="I39" s="2">
        <v>0.95013999999999998</v>
      </c>
      <c r="J39" s="13">
        <v>1.0231436837029899</v>
      </c>
      <c r="K39" s="2">
        <v>0.93927090562440396</v>
      </c>
      <c r="L39" s="2">
        <v>0.96100909437559601</v>
      </c>
      <c r="M39" s="2">
        <v>6.0729094375595802E-2</v>
      </c>
      <c r="N39" s="2">
        <v>3.8990905624404298E-2</v>
      </c>
    </row>
    <row r="40" spans="3:15">
      <c r="C40" s="3">
        <v>1987</v>
      </c>
      <c r="D40" s="3">
        <v>49.1</v>
      </c>
      <c r="E40" s="2">
        <v>106.7</v>
      </c>
      <c r="F40" s="2">
        <v>103.8</v>
      </c>
      <c r="G40" s="2">
        <v>108</v>
      </c>
      <c r="H40" s="2">
        <v>4.9099999999999998E-2</v>
      </c>
      <c r="I40" s="2">
        <v>0.95089999999999997</v>
      </c>
      <c r="J40" s="13">
        <v>1.02793834296724</v>
      </c>
      <c r="K40" s="2">
        <v>0.93779971496437098</v>
      </c>
      <c r="L40" s="2">
        <v>0.96400028503562996</v>
      </c>
      <c r="M40" s="2">
        <v>6.22002850356295E-2</v>
      </c>
      <c r="N40" s="2">
        <v>3.5999714964370398E-2</v>
      </c>
    </row>
    <row r="41" spans="3:15">
      <c r="C41" s="3">
        <v>1988</v>
      </c>
      <c r="D41" s="3">
        <v>48.5</v>
      </c>
      <c r="E41" s="2">
        <v>106.5</v>
      </c>
      <c r="F41" s="2">
        <v>103.9</v>
      </c>
      <c r="G41" s="2">
        <v>108</v>
      </c>
      <c r="H41" s="2">
        <v>4.8500000000000001E-2</v>
      </c>
      <c r="I41" s="2">
        <v>0.95150000000000001</v>
      </c>
      <c r="J41" s="13">
        <v>1.02502406159769</v>
      </c>
      <c r="K41" s="2">
        <v>0.93974192015209101</v>
      </c>
      <c r="L41" s="2">
        <v>0.96325807984790901</v>
      </c>
      <c r="M41" s="2">
        <v>6.0258079847908499E-2</v>
      </c>
      <c r="N41" s="2">
        <v>3.6741920152091101E-2</v>
      </c>
    </row>
    <row r="42" spans="3:15">
      <c r="C42" s="3">
        <v>1989</v>
      </c>
      <c r="D42" s="3">
        <v>48.03</v>
      </c>
      <c r="E42" s="2">
        <v>106.2</v>
      </c>
      <c r="F42" s="2">
        <v>104.5</v>
      </c>
      <c r="G42" s="2">
        <v>108</v>
      </c>
      <c r="H42" s="2">
        <v>4.8030000000000003E-2</v>
      </c>
      <c r="I42" s="2">
        <v>0.95196999999999998</v>
      </c>
      <c r="J42" s="13">
        <v>1.01626794258373</v>
      </c>
      <c r="K42" s="2">
        <v>0.94428917892738495</v>
      </c>
      <c r="L42" s="2">
        <v>0.95965082107261501</v>
      </c>
      <c r="M42" s="2">
        <v>5.5710821072614998E-2</v>
      </c>
      <c r="N42" s="2">
        <v>4.0349178927384897E-2</v>
      </c>
    </row>
    <row r="43" spans="3:15">
      <c r="C43" s="3">
        <v>1990</v>
      </c>
      <c r="D43" s="3">
        <v>47.59</v>
      </c>
      <c r="E43" s="2">
        <v>106</v>
      </c>
      <c r="F43" s="2">
        <v>104.8</v>
      </c>
      <c r="G43" s="2">
        <v>108</v>
      </c>
      <c r="H43" s="2">
        <v>4.759E-2</v>
      </c>
      <c r="I43" s="2">
        <v>0.95240999999999998</v>
      </c>
      <c r="J43" s="13">
        <v>1.0114503816793901</v>
      </c>
      <c r="K43" s="2">
        <v>0.94698831119544602</v>
      </c>
      <c r="L43" s="2">
        <v>0.95783168880455405</v>
      </c>
      <c r="M43" s="2">
        <v>5.3011688804554098E-2</v>
      </c>
      <c r="N43" s="2">
        <v>4.2168311195445798E-2</v>
      </c>
    </row>
    <row r="44" spans="3:15">
      <c r="C44" s="3">
        <v>1991</v>
      </c>
      <c r="D44" s="3">
        <v>47.17</v>
      </c>
      <c r="E44" s="2">
        <v>106.4</v>
      </c>
      <c r="F44" s="2">
        <v>104.9</v>
      </c>
      <c r="G44" s="2"/>
      <c r="H44" s="2">
        <v>4.7169999999999997E-2</v>
      </c>
      <c r="I44" s="2">
        <v>0.95282999999999995</v>
      </c>
      <c r="J44" s="13">
        <v>1.01429933269781</v>
      </c>
      <c r="K44" s="2">
        <v>0.94606594415522904</v>
      </c>
      <c r="L44" s="2">
        <v>0.95959405584476998</v>
      </c>
      <c r="M44" s="2">
        <v>5.3934055844770498E-2</v>
      </c>
      <c r="N44" s="2">
        <v>4.0405944155229703E-2</v>
      </c>
    </row>
    <row r="45" spans="3:15">
      <c r="C45" s="3">
        <v>1992</v>
      </c>
      <c r="D45" s="3">
        <v>46.7</v>
      </c>
      <c r="E45" s="2">
        <v>105.4</v>
      </c>
      <c r="F45" s="2">
        <v>105.1</v>
      </c>
      <c r="G45" s="2"/>
      <c r="H45" s="2">
        <v>4.6699999999999998E-2</v>
      </c>
      <c r="I45" s="2">
        <v>0.95330000000000004</v>
      </c>
      <c r="J45" s="13">
        <v>1.00285442435775</v>
      </c>
      <c r="K45" s="2">
        <v>0.95194137767220899</v>
      </c>
      <c r="L45" s="2">
        <v>0.95465862232779097</v>
      </c>
      <c r="M45" s="2">
        <v>4.8058622327790901E-2</v>
      </c>
      <c r="N45" s="2">
        <v>4.5341377672208798E-2</v>
      </c>
    </row>
    <row r="46" spans="3:15">
      <c r="C46" s="3">
        <v>1993</v>
      </c>
      <c r="D46" s="3">
        <v>46.09</v>
      </c>
      <c r="E46" s="2">
        <v>107.5</v>
      </c>
      <c r="F46" s="2">
        <v>105.5</v>
      </c>
      <c r="G46" s="2"/>
      <c r="H46" s="2">
        <v>4.6089999999999999E-2</v>
      </c>
      <c r="I46" s="2">
        <v>0.95391000000000004</v>
      </c>
      <c r="J46" s="15">
        <v>1.01895734597156</v>
      </c>
      <c r="K46" s="2">
        <v>0.94495309859154897</v>
      </c>
      <c r="L46" s="2">
        <v>0.96286690140845099</v>
      </c>
      <c r="M46" s="2">
        <v>5.5046901408450602E-2</v>
      </c>
      <c r="N46" s="2">
        <v>3.7133098591549202E-2</v>
      </c>
      <c r="O46" s="16">
        <f>AVERAGE(J46:J56)</f>
        <v>1.00968458074816</v>
      </c>
    </row>
    <row r="47" spans="3:15">
      <c r="C47" s="3">
        <v>1994</v>
      </c>
      <c r="D47" s="3">
        <v>45.32</v>
      </c>
      <c r="E47" s="4">
        <v>109.56960544118201</v>
      </c>
      <c r="F47" s="2">
        <v>106.6</v>
      </c>
      <c r="G47" s="2"/>
      <c r="H47" s="2">
        <v>4.5319999999999999E-2</v>
      </c>
      <c r="I47" s="2">
        <v>0.95467999999999997</v>
      </c>
      <c r="J47" s="15">
        <v>1.02785746192478</v>
      </c>
      <c r="K47" s="2">
        <v>0.94156519176041598</v>
      </c>
      <c r="L47" s="2">
        <v>0.96779480823958397</v>
      </c>
      <c r="M47" s="2">
        <v>5.8434808239584198E-2</v>
      </c>
      <c r="N47" s="2">
        <v>3.2205191760416099E-2</v>
      </c>
    </row>
    <row r="48" spans="3:15">
      <c r="C48" s="3">
        <v>1995</v>
      </c>
      <c r="D48" s="3">
        <v>44.38</v>
      </c>
      <c r="E48" s="4">
        <v>111.843684368437</v>
      </c>
      <c r="F48" s="2">
        <v>107.6</v>
      </c>
      <c r="G48" s="2">
        <v>111</v>
      </c>
      <c r="H48" s="2">
        <v>4.4380000000000003E-2</v>
      </c>
      <c r="I48" s="2">
        <v>0.95562000000000002</v>
      </c>
      <c r="J48" s="15">
        <v>1.03943944580332</v>
      </c>
      <c r="K48" s="2">
        <v>0.937139861608972</v>
      </c>
      <c r="L48" s="2">
        <v>0.97410013839102805</v>
      </c>
      <c r="M48" s="2">
        <v>6.2860138391027803E-2</v>
      </c>
      <c r="N48" s="2">
        <v>2.5899861608972001E-2</v>
      </c>
    </row>
    <row r="49" spans="3:14">
      <c r="C49" s="3">
        <v>1996</v>
      </c>
      <c r="D49" s="3">
        <v>43.16</v>
      </c>
      <c r="E49" s="4">
        <v>111.015036155641</v>
      </c>
      <c r="F49" s="2">
        <v>108.4</v>
      </c>
      <c r="G49" s="2">
        <v>111</v>
      </c>
      <c r="H49" s="2">
        <v>4.3159999999999997E-2</v>
      </c>
      <c r="I49" s="2">
        <v>0.95684000000000002</v>
      </c>
      <c r="J49" s="15">
        <v>1.0241239497752901</v>
      </c>
      <c r="K49" s="2">
        <v>0.94543617262789303</v>
      </c>
      <c r="L49" s="2">
        <v>0.96824382737210701</v>
      </c>
      <c r="M49" s="2">
        <v>5.4563827372106903E-2</v>
      </c>
      <c r="N49" s="2">
        <v>3.1756172627893098E-2</v>
      </c>
    </row>
    <row r="50" spans="3:14">
      <c r="C50" s="3">
        <v>1997</v>
      </c>
      <c r="D50" s="3">
        <v>41.66</v>
      </c>
      <c r="E50" s="4">
        <v>111.01539660884799</v>
      </c>
      <c r="F50" s="2">
        <v>109.4</v>
      </c>
      <c r="G50" s="2">
        <v>111</v>
      </c>
      <c r="H50" s="2">
        <v>4.1660000000000003E-2</v>
      </c>
      <c r="I50" s="2">
        <v>0.95833999999999997</v>
      </c>
      <c r="J50" s="15">
        <v>1.01476596534596</v>
      </c>
      <c r="K50" s="2">
        <v>0.95131644715413999</v>
      </c>
      <c r="L50" s="2">
        <v>0.96536355284585995</v>
      </c>
      <c r="M50" s="2">
        <v>4.8683552845859797E-2</v>
      </c>
      <c r="N50" s="2">
        <v>3.4636447154140201E-2</v>
      </c>
    </row>
    <row r="51" spans="3:14">
      <c r="C51" s="3">
        <v>1998</v>
      </c>
      <c r="D51" s="3">
        <v>39.9</v>
      </c>
      <c r="E51" s="4">
        <v>111.020040162288</v>
      </c>
      <c r="F51" s="2">
        <v>110.2</v>
      </c>
      <c r="G51" s="2">
        <v>111</v>
      </c>
      <c r="H51" s="2">
        <v>3.9899999999999998E-2</v>
      </c>
      <c r="I51" s="2">
        <v>0.96009999999999995</v>
      </c>
      <c r="J51" s="15">
        <v>1.00744138078301</v>
      </c>
      <c r="K51" s="2">
        <v>0.95654100706592804</v>
      </c>
      <c r="L51" s="2">
        <v>0.96365899293407198</v>
      </c>
      <c r="M51" s="2">
        <v>4.3458992934072099E-2</v>
      </c>
      <c r="N51" s="2">
        <v>3.6341007065928001E-2</v>
      </c>
    </row>
    <row r="52" spans="3:14">
      <c r="C52" s="3">
        <v>1999</v>
      </c>
      <c r="D52" s="3">
        <v>37.9</v>
      </c>
      <c r="E52" s="4">
        <v>111.010853929646</v>
      </c>
      <c r="F52" s="2">
        <v>111.2</v>
      </c>
      <c r="G52" s="2">
        <v>111</v>
      </c>
      <c r="H52" s="2">
        <v>3.7900000000000003E-2</v>
      </c>
      <c r="I52" s="2">
        <v>0.96209999999999996</v>
      </c>
      <c r="J52" s="15">
        <v>0.99829904612991005</v>
      </c>
      <c r="K52" s="2">
        <v>0.96291894034908498</v>
      </c>
      <c r="L52" s="2">
        <v>0.96128105965091504</v>
      </c>
      <c r="M52" s="2">
        <v>3.7081059650915099E-2</v>
      </c>
      <c r="N52" s="2">
        <v>3.87189403490849E-2</v>
      </c>
    </row>
    <row r="53" spans="3:14">
      <c r="C53" s="3">
        <v>2000</v>
      </c>
      <c r="D53" s="3">
        <v>35.67</v>
      </c>
      <c r="E53" s="4">
        <v>111.018137211951</v>
      </c>
      <c r="F53" s="2">
        <v>112.2</v>
      </c>
      <c r="G53" s="2">
        <v>111</v>
      </c>
      <c r="H53" s="2">
        <v>3.567E-2</v>
      </c>
      <c r="I53" s="2">
        <v>0.96433000000000002</v>
      </c>
      <c r="J53" s="15">
        <v>0.98946646356462598</v>
      </c>
      <c r="K53" s="2">
        <v>0.96943579362696297</v>
      </c>
      <c r="L53" s="2">
        <v>0.95922420637303696</v>
      </c>
      <c r="M53" s="2">
        <v>3.0564206373037101E-2</v>
      </c>
      <c r="N53" s="2">
        <v>4.0775793626962799E-2</v>
      </c>
    </row>
    <row r="54" spans="3:14">
      <c r="C54" s="3">
        <v>2001</v>
      </c>
      <c r="D54" s="3">
        <v>33.29</v>
      </c>
      <c r="E54" s="4">
        <v>111.01706422848901</v>
      </c>
      <c r="F54" s="2">
        <v>113.5</v>
      </c>
      <c r="G54" s="2">
        <v>111</v>
      </c>
      <c r="H54" s="2">
        <v>3.329E-2</v>
      </c>
      <c r="I54" s="2">
        <v>0.96670999999999996</v>
      </c>
      <c r="J54" s="15">
        <v>0.97812391390739195</v>
      </c>
      <c r="K54" s="2">
        <v>0.97740085259922405</v>
      </c>
      <c r="L54" s="2">
        <v>0.95601914740077498</v>
      </c>
      <c r="M54" s="2">
        <v>2.25991474007755E-2</v>
      </c>
      <c r="N54" s="2">
        <v>4.3980852599224601E-2</v>
      </c>
    </row>
    <row r="55" spans="3:14">
      <c r="C55" s="3">
        <v>2002</v>
      </c>
      <c r="D55" s="3">
        <v>30.8</v>
      </c>
      <c r="E55" s="4">
        <v>113.497658135024</v>
      </c>
      <c r="F55" s="2">
        <v>113.5</v>
      </c>
      <c r="G55" s="2">
        <v>111</v>
      </c>
      <c r="H55" s="2">
        <v>3.0800000000000001E-2</v>
      </c>
      <c r="I55" s="2">
        <v>0.96919999999999995</v>
      </c>
      <c r="J55" s="15">
        <v>0.99997936682840505</v>
      </c>
      <c r="K55" s="2">
        <v>0.96920999893811</v>
      </c>
      <c r="L55" s="2">
        <v>0.96919000106189002</v>
      </c>
      <c r="M55" s="2">
        <v>3.0790001061890299E-2</v>
      </c>
      <c r="N55" s="2">
        <v>3.08099989381098E-2</v>
      </c>
    </row>
    <row r="56" spans="3:14">
      <c r="C56" s="3">
        <v>2003</v>
      </c>
      <c r="D56" s="3">
        <v>28.25</v>
      </c>
      <c r="E56" s="4">
        <v>114.21501626054599</v>
      </c>
      <c r="F56" s="2">
        <v>113.3</v>
      </c>
      <c r="G56" s="2">
        <v>111</v>
      </c>
      <c r="H56" s="2">
        <v>2.8250000000000001E-2</v>
      </c>
      <c r="I56" s="2">
        <v>0.97175</v>
      </c>
      <c r="J56" s="15">
        <v>1.00807604819546</v>
      </c>
      <c r="K56" s="2">
        <v>0.96784183136216695</v>
      </c>
      <c r="L56" s="2">
        <v>0.97565816863783295</v>
      </c>
      <c r="M56" s="2">
        <v>3.2158168637833301E-2</v>
      </c>
      <c r="N56" s="2">
        <v>2.4341831362166801E-2</v>
      </c>
    </row>
    <row r="57" spans="3:14">
      <c r="C57" s="3">
        <v>2004</v>
      </c>
      <c r="D57" s="3">
        <v>25.74</v>
      </c>
      <c r="E57" s="4">
        <v>114.894316580554</v>
      </c>
      <c r="F57" s="2">
        <v>113.4</v>
      </c>
      <c r="G57" s="2">
        <v>111</v>
      </c>
      <c r="H57" s="2">
        <v>2.5739999999999999E-2</v>
      </c>
      <c r="I57" s="2">
        <v>0.97426000000000001</v>
      </c>
      <c r="J57" s="2">
        <v>1.01317739489025</v>
      </c>
      <c r="K57" s="2">
        <v>0.96788291232836299</v>
      </c>
      <c r="L57" s="2">
        <v>0.98063708767163604</v>
      </c>
      <c r="M57" s="2">
        <v>3.2117087671636603E-2</v>
      </c>
      <c r="N57" s="2">
        <v>1.9362912328363499E-2</v>
      </c>
    </row>
    <row r="58" spans="3:14">
      <c r="C58" s="3">
        <v>2005</v>
      </c>
      <c r="D58" s="3">
        <v>23.36</v>
      </c>
      <c r="E58" s="4">
        <v>113.008092485549</v>
      </c>
      <c r="F58" s="2">
        <v>113.4</v>
      </c>
      <c r="G58" s="2">
        <v>111</v>
      </c>
      <c r="H58" s="2">
        <v>2.3359999999999999E-2</v>
      </c>
      <c r="I58" s="2">
        <v>0.97663999999999995</v>
      </c>
      <c r="J58" s="2">
        <v>0.99654402544575804</v>
      </c>
      <c r="K58" s="2">
        <v>0.978330542730657</v>
      </c>
      <c r="L58" s="2">
        <v>0.97494945726934301</v>
      </c>
      <c r="M58" s="2">
        <v>2.1669457269342801E-2</v>
      </c>
      <c r="N58" s="2">
        <v>2.5050542730657301E-2</v>
      </c>
    </row>
    <row r="59" spans="3:14">
      <c r="C59" s="3">
        <v>2006</v>
      </c>
      <c r="D59" s="3">
        <v>21.12</v>
      </c>
      <c r="E59" s="4">
        <v>112.391186071817</v>
      </c>
      <c r="F59" s="2"/>
      <c r="G59" s="2"/>
      <c r="H59" s="2">
        <v>2.112E-2</v>
      </c>
      <c r="I59" s="2">
        <v>0.97887999999999997</v>
      </c>
      <c r="J59" s="2"/>
      <c r="K59" s="2"/>
      <c r="L59" s="2"/>
      <c r="M59" s="2"/>
      <c r="N59" s="2"/>
    </row>
    <row r="60" spans="3:14">
      <c r="C60" s="3">
        <v>2007</v>
      </c>
      <c r="D60" s="3">
        <v>19.14</v>
      </c>
      <c r="E60" s="4">
        <v>112.34238178634</v>
      </c>
      <c r="F60" s="2"/>
      <c r="G60" s="2"/>
      <c r="H60" s="2">
        <v>1.9140000000000001E-2</v>
      </c>
      <c r="I60" s="2">
        <v>0.98085999999999995</v>
      </c>
      <c r="J60" s="2"/>
      <c r="K60" s="2"/>
      <c r="L60" s="2"/>
      <c r="M60" s="2"/>
      <c r="N60" s="2"/>
    </row>
    <row r="61" spans="3:14">
      <c r="C61" s="3">
        <v>2008</v>
      </c>
      <c r="D61" s="3">
        <v>17.329999999999998</v>
      </c>
      <c r="E61" s="4">
        <v>111.938247655997</v>
      </c>
      <c r="F61" s="2"/>
      <c r="G61" s="2"/>
      <c r="H61" s="2">
        <v>1.7330000000000002E-2</v>
      </c>
      <c r="I61" s="2">
        <v>0.98267000000000004</v>
      </c>
      <c r="J61" s="2"/>
      <c r="K61" s="2"/>
      <c r="L61" s="2"/>
      <c r="M61" s="2"/>
      <c r="N61" s="2"/>
    </row>
    <row r="62" spans="3:14">
      <c r="C62" s="3">
        <v>2009</v>
      </c>
      <c r="D62" s="3">
        <v>15.77</v>
      </c>
      <c r="E62" s="4">
        <v>110.22744165304</v>
      </c>
      <c r="F62" s="2"/>
      <c r="G62" s="2"/>
      <c r="H62" s="2">
        <v>1.5769999999999999E-2</v>
      </c>
      <c r="I62" s="2">
        <v>0.98423000000000005</v>
      </c>
      <c r="J62" s="2"/>
      <c r="K62" s="2"/>
      <c r="L62" s="2"/>
      <c r="M62" s="2"/>
      <c r="N62" s="2"/>
    </row>
    <row r="63" spans="3:14">
      <c r="C63" s="3">
        <v>2010</v>
      </c>
      <c r="D63" s="3">
        <v>14.45</v>
      </c>
      <c r="E63" s="4">
        <v>108.86434973338901</v>
      </c>
      <c r="F63" s="2"/>
      <c r="G63" s="2"/>
      <c r="H63" s="2">
        <v>1.4449999999999999E-2</v>
      </c>
      <c r="I63" s="2">
        <v>0.98555000000000004</v>
      </c>
      <c r="J63" s="2"/>
      <c r="K63" s="2"/>
      <c r="L63" s="2"/>
      <c r="M63" s="2"/>
      <c r="N63" s="2"/>
    </row>
    <row r="64" spans="3:14">
      <c r="C64" s="3">
        <v>2011</v>
      </c>
      <c r="D64" s="3">
        <v>13.34</v>
      </c>
      <c r="E64" s="4">
        <v>109.41802379888701</v>
      </c>
      <c r="F64" s="2"/>
      <c r="G64" s="2"/>
      <c r="H64" s="2">
        <v>1.3339999999999999E-2</v>
      </c>
      <c r="I64" s="2">
        <v>0.98665999999999998</v>
      </c>
      <c r="J64" s="2"/>
      <c r="K64" s="2"/>
      <c r="L64" s="2"/>
      <c r="M64" s="2"/>
      <c r="N64" s="2"/>
    </row>
    <row r="65" spans="2:14">
      <c r="C65" s="3">
        <v>2012</v>
      </c>
      <c r="D65" s="3">
        <v>12.44</v>
      </c>
      <c r="E65" s="4">
        <v>109.68066803743</v>
      </c>
      <c r="F65" s="2"/>
      <c r="G65" s="2"/>
      <c r="H65" s="2">
        <v>1.244E-2</v>
      </c>
      <c r="I65" s="2">
        <v>0.98755999999999999</v>
      </c>
      <c r="J65" s="2"/>
      <c r="K65" s="2"/>
      <c r="L65" s="2"/>
      <c r="M65" s="2"/>
      <c r="N65" s="2"/>
    </row>
    <row r="66" spans="2:14">
      <c r="C66" s="3">
        <v>2013</v>
      </c>
      <c r="D66" s="3">
        <v>11.71</v>
      </c>
      <c r="E66" s="4">
        <v>107.682977833542</v>
      </c>
      <c r="F66" s="2"/>
      <c r="G66" s="2"/>
      <c r="H66" s="2">
        <v>1.171E-2</v>
      </c>
      <c r="I66" s="2">
        <v>0.98829</v>
      </c>
      <c r="J66" s="2"/>
      <c r="K66" s="2"/>
      <c r="L66" s="2"/>
      <c r="M66" s="2"/>
      <c r="N66" s="2"/>
    </row>
    <row r="67" spans="2:14">
      <c r="C67" s="3">
        <v>2014</v>
      </c>
      <c r="D67" s="3">
        <v>11.14</v>
      </c>
      <c r="E67" s="4">
        <v>106.874786762197</v>
      </c>
      <c r="F67" s="2"/>
      <c r="G67" s="2"/>
      <c r="H67" s="2">
        <v>1.1140000000000001E-2</v>
      </c>
      <c r="I67" s="2">
        <v>0.98885999999999996</v>
      </c>
      <c r="J67" s="2"/>
      <c r="K67" s="2"/>
      <c r="L67" s="2"/>
      <c r="M67" s="2"/>
      <c r="N67" s="2"/>
    </row>
    <row r="68" spans="2:14">
      <c r="C68" s="3">
        <v>2015</v>
      </c>
      <c r="D68" s="3">
        <v>10.71</v>
      </c>
      <c r="E68" s="4">
        <v>109.013299467316</v>
      </c>
      <c r="F68" s="2"/>
      <c r="G68" s="2"/>
      <c r="H68" s="2">
        <v>1.0710000000000001E-2</v>
      </c>
      <c r="I68" s="2">
        <v>0.98929</v>
      </c>
      <c r="J68" s="2"/>
      <c r="K68" s="2"/>
      <c r="L68" s="2"/>
      <c r="M68" s="2"/>
      <c r="N68" s="2"/>
    </row>
    <row r="69" spans="2:14">
      <c r="C69" s="3">
        <v>2016</v>
      </c>
      <c r="D69" s="3">
        <v>10.38</v>
      </c>
      <c r="E69" s="4">
        <v>104.35300917563799</v>
      </c>
      <c r="F69" s="2"/>
      <c r="G69" s="2"/>
      <c r="H69" s="2">
        <v>1.038E-2</v>
      </c>
      <c r="I69" s="2">
        <v>0.98962000000000006</v>
      </c>
      <c r="J69" s="2"/>
      <c r="K69" s="2"/>
      <c r="L69" s="2"/>
      <c r="M69" s="2"/>
      <c r="N69" s="2"/>
    </row>
    <row r="70" spans="2:14">
      <c r="C70" s="3">
        <v>2017</v>
      </c>
      <c r="D70" s="3">
        <v>10.130000000000001</v>
      </c>
      <c r="E70" s="4">
        <v>107.891554515311</v>
      </c>
      <c r="F70" s="2"/>
      <c r="G70" s="2"/>
      <c r="H70" s="2">
        <v>1.013E-2</v>
      </c>
      <c r="I70" s="2">
        <v>0.98987000000000003</v>
      </c>
      <c r="J70" s="2"/>
      <c r="K70" s="2"/>
      <c r="L70" s="2"/>
      <c r="M70" s="2"/>
      <c r="N70" s="2"/>
    </row>
    <row r="71" spans="2:14">
      <c r="C71" s="3">
        <v>2018</v>
      </c>
      <c r="D71" s="3">
        <v>9.93</v>
      </c>
      <c r="E71" s="4">
        <v>107.878048780488</v>
      </c>
      <c r="F71" s="2"/>
      <c r="G71" s="2"/>
      <c r="H71" s="2">
        <v>9.9299999999999996E-3</v>
      </c>
      <c r="I71" s="2">
        <v>0.99007000000000001</v>
      </c>
      <c r="J71" s="2"/>
      <c r="K71" s="2"/>
      <c r="L71" s="2"/>
      <c r="M71" s="2"/>
      <c r="N71" s="2"/>
    </row>
    <row r="72" spans="2:14">
      <c r="C72" s="3">
        <v>2019</v>
      </c>
      <c r="D72" s="3">
        <v>9.76</v>
      </c>
      <c r="E72" s="4">
        <v>107.572957407487</v>
      </c>
      <c r="F72" s="2"/>
      <c r="G72" s="2"/>
      <c r="H72" s="2">
        <v>9.7599999999999996E-3</v>
      </c>
      <c r="I72" s="2">
        <v>0.99024000000000001</v>
      </c>
      <c r="J72" s="2"/>
      <c r="K72" s="2"/>
      <c r="L72" s="2"/>
      <c r="M72" s="2"/>
      <c r="N72" s="2"/>
    </row>
    <row r="73" spans="2:14">
      <c r="C73" s="3">
        <v>2020</v>
      </c>
      <c r="D73" s="3">
        <v>9.6199999999999992</v>
      </c>
      <c r="E73" s="4">
        <v>109.257343349377</v>
      </c>
      <c r="F73" s="2"/>
      <c r="G73" s="2"/>
      <c r="H73" s="2">
        <v>9.6200000000000001E-3</v>
      </c>
      <c r="I73" s="2">
        <v>0.99038000000000004</v>
      </c>
      <c r="J73" s="2"/>
      <c r="K73" s="2"/>
      <c r="L73" s="2"/>
      <c r="M73" s="2"/>
      <c r="N73" s="2"/>
    </row>
    <row r="74" spans="2:14">
      <c r="C74" s="3">
        <v>2021</v>
      </c>
      <c r="D74" s="3">
        <v>9.4700000000000006</v>
      </c>
      <c r="E74" s="4">
        <v>108.51372815974599</v>
      </c>
      <c r="F74" s="2"/>
      <c r="G74" s="2"/>
      <c r="H74" s="2">
        <v>9.4699999999999993E-3</v>
      </c>
      <c r="I74" s="2">
        <v>0.99053000000000002</v>
      </c>
      <c r="J74" s="2"/>
      <c r="K74" s="2"/>
      <c r="L74" s="2"/>
      <c r="M74" s="2"/>
      <c r="N74" s="2"/>
    </row>
    <row r="75" spans="2:14">
      <c r="C75" s="3">
        <v>2022</v>
      </c>
      <c r="D75" s="3">
        <v>9.34</v>
      </c>
      <c r="E75" s="4">
        <v>107.2</v>
      </c>
      <c r="F75" s="2"/>
      <c r="G75" s="2"/>
      <c r="H75" s="2">
        <v>9.3399999999999993E-3</v>
      </c>
      <c r="I75" s="2">
        <v>0.99065999999999999</v>
      </c>
      <c r="J75" s="2"/>
      <c r="K75" s="2"/>
      <c r="L75" s="2"/>
      <c r="M75" s="2"/>
      <c r="N75" s="2"/>
    </row>
    <row r="76" spans="2:14">
      <c r="C76" s="3">
        <v>2023</v>
      </c>
      <c r="D76" s="3">
        <v>9.24</v>
      </c>
      <c r="E76" s="4">
        <v>109.4</v>
      </c>
      <c r="F76" s="2"/>
      <c r="G76" s="2"/>
      <c r="H76" s="2">
        <v>9.2399999999999999E-3</v>
      </c>
      <c r="I76" s="2">
        <v>0.99075999999999997</v>
      </c>
      <c r="J76" s="2"/>
      <c r="K76" s="2"/>
      <c r="L76" s="2"/>
      <c r="M76" s="2"/>
      <c r="N76" s="2"/>
    </row>
    <row r="77" spans="2:14">
      <c r="C77" s="3">
        <v>2024</v>
      </c>
      <c r="D77" s="3">
        <v>7.67</v>
      </c>
      <c r="E77" s="4">
        <v>110.8</v>
      </c>
      <c r="F77" s="2"/>
      <c r="G77" s="2"/>
      <c r="H77" s="2">
        <v>7.6699999999999997E-3</v>
      </c>
      <c r="I77" s="2">
        <v>0.99233000000000005</v>
      </c>
      <c r="J77" s="2"/>
      <c r="K77" s="2"/>
      <c r="L77" s="2"/>
      <c r="M77" s="2"/>
      <c r="N77" s="2"/>
    </row>
    <row r="78" spans="2:14">
      <c r="C78" s="3">
        <v>2025</v>
      </c>
      <c r="D78" s="3">
        <v>7.36</v>
      </c>
      <c r="E78" s="2"/>
      <c r="F78" s="2"/>
      <c r="G78" s="2"/>
      <c r="H78" s="2">
        <v>7.3600000000000002E-3</v>
      </c>
      <c r="I78" s="2">
        <v>0.99263999999999997</v>
      </c>
      <c r="J78" s="2"/>
      <c r="K78" s="2"/>
      <c r="L78" s="2"/>
      <c r="M78" s="2"/>
      <c r="N78" s="2"/>
    </row>
    <row r="79" spans="2:14">
      <c r="B79" t="s">
        <v>11</v>
      </c>
      <c r="C79" s="2">
        <v>1926</v>
      </c>
      <c r="D79" s="2" t="s">
        <v>30</v>
      </c>
      <c r="E79" s="12">
        <f>F79*O23</f>
        <v>106.301928229735</v>
      </c>
      <c r="F79" s="2">
        <v>103.3</v>
      </c>
      <c r="G79" s="17"/>
      <c r="H79" s="2"/>
      <c r="I79" s="2"/>
      <c r="J79" s="2"/>
      <c r="K79" s="2"/>
      <c r="L79" s="2"/>
      <c r="M79" s="2"/>
      <c r="N79" s="2"/>
    </row>
    <row r="80" spans="2:14">
      <c r="B80" t="s">
        <v>11</v>
      </c>
      <c r="C80" s="2">
        <v>1939</v>
      </c>
      <c r="D80" s="2" t="s">
        <v>30</v>
      </c>
      <c r="E80" s="12" cm="1">
        <f t="array" ref="E80:E92">F80:F92*O23</f>
        <v>106.50774028826299</v>
      </c>
      <c r="F80" s="2">
        <v>103.5</v>
      </c>
      <c r="G80" s="17"/>
      <c r="H80" s="2"/>
      <c r="I80" s="2"/>
      <c r="J80" s="2"/>
      <c r="K80" s="2"/>
      <c r="L80" s="2"/>
      <c r="M80" s="2"/>
      <c r="N80" s="2"/>
    </row>
    <row r="81" spans="2:14">
      <c r="B81" t="s">
        <v>11</v>
      </c>
      <c r="C81" s="2">
        <v>1959</v>
      </c>
      <c r="D81" s="2" t="s">
        <v>30</v>
      </c>
      <c r="E81" s="12">
        <v>106.816458376056</v>
      </c>
      <c r="F81" s="2">
        <v>103.8</v>
      </c>
      <c r="G81" s="17"/>
      <c r="H81" s="2"/>
      <c r="I81" s="2"/>
      <c r="J81" s="2"/>
      <c r="K81" s="2"/>
      <c r="L81" s="2"/>
      <c r="M81" s="2"/>
      <c r="N81" s="2"/>
    </row>
    <row r="82" spans="2:14">
      <c r="B82" t="s">
        <v>11</v>
      </c>
      <c r="C82" s="2">
        <v>1970</v>
      </c>
      <c r="D82" s="2" t="s">
        <v>30</v>
      </c>
      <c r="E82" s="12">
        <v>106.404834258999</v>
      </c>
      <c r="F82" s="2">
        <v>103.4</v>
      </c>
      <c r="G82" s="17"/>
      <c r="H82" s="2"/>
      <c r="I82" s="2"/>
      <c r="J82" s="2"/>
      <c r="K82" s="2"/>
      <c r="L82" s="2"/>
    </row>
    <row r="83" spans="2:14">
      <c r="B83" t="s">
        <v>11</v>
      </c>
      <c r="C83" s="2">
        <v>1971</v>
      </c>
      <c r="D83" s="2" t="s">
        <v>30</v>
      </c>
      <c r="E83" s="12">
        <v>106.096116171207</v>
      </c>
      <c r="F83" s="2">
        <v>103.1</v>
      </c>
    </row>
    <row r="84" spans="2:14">
      <c r="B84" t="s">
        <v>11</v>
      </c>
      <c r="C84" s="2">
        <v>1972</v>
      </c>
      <c r="D84" s="2" t="s">
        <v>30</v>
      </c>
      <c r="E84" s="12">
        <v>106.610646317527</v>
      </c>
      <c r="F84" s="2">
        <v>103.6</v>
      </c>
    </row>
    <row r="85" spans="2:14">
      <c r="B85" t="s">
        <v>11</v>
      </c>
      <c r="C85" s="2">
        <v>1973</v>
      </c>
      <c r="D85" s="2" t="s">
        <v>30</v>
      </c>
      <c r="E85" s="12">
        <v>106.713552346792</v>
      </c>
      <c r="F85" s="2">
        <v>103.7</v>
      </c>
    </row>
    <row r="86" spans="2:14">
      <c r="B86" t="s">
        <v>11</v>
      </c>
      <c r="C86" s="2">
        <v>1974</v>
      </c>
      <c r="D86" s="2" t="s">
        <v>30</v>
      </c>
      <c r="E86" s="12">
        <v>106.50774028826299</v>
      </c>
      <c r="F86" s="2">
        <v>103.5</v>
      </c>
    </row>
    <row r="87" spans="2:14">
      <c r="B87" t="s">
        <v>11</v>
      </c>
      <c r="C87" s="2">
        <v>1975</v>
      </c>
      <c r="D87" s="2" t="s">
        <v>30</v>
      </c>
      <c r="E87" s="12">
        <v>106.610646317527</v>
      </c>
      <c r="F87" s="2">
        <v>103.6</v>
      </c>
    </row>
    <row r="88" spans="2:14">
      <c r="B88" t="s">
        <v>11</v>
      </c>
      <c r="C88" s="2">
        <v>1976</v>
      </c>
      <c r="D88" s="2" t="s">
        <v>30</v>
      </c>
      <c r="E88" s="12">
        <v>106.610646317527</v>
      </c>
      <c r="F88" s="2">
        <v>103.6</v>
      </c>
    </row>
    <row r="89" spans="2:14">
      <c r="B89" t="s">
        <v>11</v>
      </c>
      <c r="C89" s="2">
        <v>1977</v>
      </c>
      <c r="D89" s="2" t="s">
        <v>30</v>
      </c>
      <c r="E89" s="12">
        <v>106.096116171207</v>
      </c>
      <c r="F89" s="2">
        <v>103.1</v>
      </c>
    </row>
    <row r="90" spans="2:14">
      <c r="B90" t="s">
        <v>11</v>
      </c>
      <c r="C90" s="2">
        <v>1978</v>
      </c>
      <c r="D90" s="2" t="s">
        <v>30</v>
      </c>
      <c r="E90" s="12">
        <v>105.272867937095</v>
      </c>
      <c r="F90" s="2">
        <v>102.3</v>
      </c>
    </row>
    <row r="91" spans="2:14">
      <c r="B91" t="s">
        <v>11</v>
      </c>
      <c r="C91" s="2">
        <v>1979</v>
      </c>
      <c r="D91" s="2" t="s">
        <v>30</v>
      </c>
      <c r="E91" s="12">
        <v>104.140901615191</v>
      </c>
      <c r="F91" s="2">
        <v>101.2</v>
      </c>
    </row>
    <row r="92" spans="2:14">
      <c r="B92" t="s">
        <v>11</v>
      </c>
      <c r="C92" s="2">
        <v>1980</v>
      </c>
      <c r="D92" s="2" t="s">
        <v>30</v>
      </c>
      <c r="E92" s="12">
        <v>105.37577396635901</v>
      </c>
      <c r="F92" s="2">
        <v>102.4</v>
      </c>
    </row>
    <row r="93" spans="2:14">
      <c r="B93" t="s">
        <v>11</v>
      </c>
      <c r="C93" s="2">
        <v>1981</v>
      </c>
      <c r="D93" s="2" t="s">
        <v>30</v>
      </c>
      <c r="E93" s="13" cm="1">
        <f t="array" ref="E93:E103">F93:F103*O35</f>
        <v>104.61255820129</v>
      </c>
      <c r="F93" s="2">
        <v>103.1</v>
      </c>
    </row>
    <row r="94" spans="2:14">
      <c r="B94" t="s">
        <v>11</v>
      </c>
      <c r="C94" s="2">
        <v>1982</v>
      </c>
      <c r="D94" s="2" t="s">
        <v>30</v>
      </c>
      <c r="E94" s="13">
        <v>105.22136067384901</v>
      </c>
      <c r="F94" s="2">
        <v>103.7</v>
      </c>
    </row>
    <row r="95" spans="2:14">
      <c r="B95" t="s">
        <v>11</v>
      </c>
      <c r="C95" s="2">
        <v>1983</v>
      </c>
      <c r="D95" s="2" t="s">
        <v>30</v>
      </c>
      <c r="E95" s="13">
        <v>105.72869606764699</v>
      </c>
      <c r="F95" s="2">
        <v>104.2</v>
      </c>
    </row>
    <row r="96" spans="2:14">
      <c r="B96" t="s">
        <v>11</v>
      </c>
      <c r="C96" s="2">
        <v>1984</v>
      </c>
      <c r="D96" s="2" t="s">
        <v>30</v>
      </c>
      <c r="E96" s="13">
        <v>105.62722898888801</v>
      </c>
      <c r="F96" s="2">
        <v>104.1</v>
      </c>
    </row>
    <row r="97" spans="2:6">
      <c r="B97" t="s">
        <v>11</v>
      </c>
      <c r="C97" s="2">
        <v>1985</v>
      </c>
      <c r="D97" s="2" t="s">
        <v>30</v>
      </c>
      <c r="E97" s="13">
        <v>105.32282775260801</v>
      </c>
      <c r="F97" s="2">
        <v>103.8</v>
      </c>
    </row>
    <row r="98" spans="2:6">
      <c r="B98" t="s">
        <v>11</v>
      </c>
      <c r="C98" s="2">
        <v>1986</v>
      </c>
      <c r="D98" s="2" t="s">
        <v>30</v>
      </c>
      <c r="E98" s="13">
        <v>105.22136067384901</v>
      </c>
      <c r="F98" s="2">
        <v>103.7</v>
      </c>
    </row>
    <row r="99" spans="2:6">
      <c r="B99" t="s">
        <v>11</v>
      </c>
      <c r="C99" s="2">
        <v>1987</v>
      </c>
      <c r="D99" s="2" t="s">
        <v>30</v>
      </c>
      <c r="E99" s="13">
        <v>105.32282775260801</v>
      </c>
      <c r="F99" s="2">
        <v>103.8</v>
      </c>
    </row>
    <row r="100" spans="2:6">
      <c r="B100" t="s">
        <v>11</v>
      </c>
      <c r="C100" s="2">
        <v>1988</v>
      </c>
      <c r="D100" s="2" t="s">
        <v>30</v>
      </c>
      <c r="E100" s="13">
        <v>105.424294831368</v>
      </c>
      <c r="F100" s="2">
        <v>103.9</v>
      </c>
    </row>
    <row r="101" spans="2:6">
      <c r="B101" t="s">
        <v>11</v>
      </c>
      <c r="C101" s="2">
        <v>1989</v>
      </c>
      <c r="D101" s="2" t="s">
        <v>30</v>
      </c>
      <c r="E101" s="13">
        <v>106.03309730392699</v>
      </c>
      <c r="F101" s="2">
        <v>104.5</v>
      </c>
    </row>
    <row r="102" spans="2:6">
      <c r="B102" t="s">
        <v>11</v>
      </c>
      <c r="C102" s="2">
        <v>1990</v>
      </c>
      <c r="D102" s="2" t="s">
        <v>30</v>
      </c>
      <c r="E102" s="13">
        <v>106.337498540206</v>
      </c>
      <c r="F102" s="2">
        <v>104.8</v>
      </c>
    </row>
    <row r="103" spans="2:6">
      <c r="B103" t="s">
        <v>11</v>
      </c>
      <c r="C103" s="2">
        <v>1991</v>
      </c>
      <c r="D103" s="2" t="s">
        <v>30</v>
      </c>
      <c r="E103" s="13">
        <v>106.43896561896599</v>
      </c>
      <c r="F103" s="2">
        <v>104.9</v>
      </c>
    </row>
    <row r="104" spans="2:6">
      <c r="B104" t="s">
        <v>11</v>
      </c>
      <c r="C104" s="2">
        <v>1992</v>
      </c>
      <c r="D104" s="2" t="s">
        <v>30</v>
      </c>
      <c r="E104" s="15" cm="1">
        <f t="array" ref="E104:E114">F104:F114*O46</f>
        <v>106.117849436631</v>
      </c>
      <c r="F104" s="2">
        <v>105.1</v>
      </c>
    </row>
    <row r="105" spans="2:6">
      <c r="B105" t="s">
        <v>11</v>
      </c>
      <c r="C105" s="2">
        <v>1993</v>
      </c>
      <c r="D105" s="2" t="s">
        <v>30</v>
      </c>
      <c r="E105" s="15">
        <v>106.52172326893</v>
      </c>
      <c r="F105" s="2">
        <v>105.5</v>
      </c>
    </row>
    <row r="106" spans="2:6">
      <c r="B106" t="s">
        <v>11</v>
      </c>
      <c r="C106" s="2">
        <v>1994</v>
      </c>
      <c r="D106" s="2" t="s">
        <v>30</v>
      </c>
      <c r="E106" s="15">
        <v>107.63237630775301</v>
      </c>
      <c r="F106" s="2">
        <v>106.6</v>
      </c>
    </row>
    <row r="107" spans="2:6">
      <c r="B107" t="s">
        <v>11</v>
      </c>
      <c r="C107" s="2">
        <v>1995</v>
      </c>
      <c r="D107" s="2" t="s">
        <v>30</v>
      </c>
      <c r="E107" s="15">
        <v>108.642060888502</v>
      </c>
      <c r="F107" s="2">
        <v>107.6</v>
      </c>
    </row>
    <row r="108" spans="2:6">
      <c r="B108" t="s">
        <v>11</v>
      </c>
      <c r="C108" s="2">
        <v>1996</v>
      </c>
      <c r="D108" s="2" t="s">
        <v>30</v>
      </c>
      <c r="E108" s="15">
        <v>109.4498085531</v>
      </c>
      <c r="F108" s="2">
        <v>108.4</v>
      </c>
    </row>
    <row r="109" spans="2:6">
      <c r="B109" t="s">
        <v>11</v>
      </c>
      <c r="C109" s="2">
        <v>1997</v>
      </c>
      <c r="D109" s="2" t="s">
        <v>30</v>
      </c>
      <c r="E109" s="15">
        <v>110.459493133848</v>
      </c>
      <c r="F109" s="2">
        <v>109.4</v>
      </c>
    </row>
    <row r="110" spans="2:6">
      <c r="B110" t="s">
        <v>11</v>
      </c>
      <c r="C110" s="2">
        <v>1998</v>
      </c>
      <c r="D110" s="2" t="s">
        <v>30</v>
      </c>
      <c r="E110" s="15">
        <v>111.26724079844701</v>
      </c>
      <c r="F110" s="2">
        <v>110.2</v>
      </c>
    </row>
    <row r="111" spans="2:6">
      <c r="B111" t="s">
        <v>11</v>
      </c>
      <c r="C111" s="2">
        <v>1999</v>
      </c>
      <c r="D111" s="2" t="s">
        <v>30</v>
      </c>
      <c r="E111" s="15">
        <v>112.27692537919501</v>
      </c>
      <c r="F111" s="2">
        <v>111.2</v>
      </c>
    </row>
    <row r="112" spans="2:6">
      <c r="B112" t="s">
        <v>11</v>
      </c>
      <c r="C112" s="2">
        <v>2000</v>
      </c>
      <c r="D112" s="2" t="s">
        <v>30</v>
      </c>
      <c r="E112" s="15">
        <v>113.28660995994299</v>
      </c>
      <c r="F112" s="2">
        <v>112.2</v>
      </c>
    </row>
    <row r="113" spans="2:6">
      <c r="B113" t="s">
        <v>11</v>
      </c>
      <c r="C113" s="2">
        <v>2001</v>
      </c>
      <c r="D113" s="2" t="s">
        <v>30</v>
      </c>
      <c r="E113" s="15">
        <v>114.599199914916</v>
      </c>
      <c r="F113" s="2">
        <v>113.5</v>
      </c>
    </row>
    <row r="114" spans="2:6">
      <c r="B114" t="s">
        <v>11</v>
      </c>
      <c r="C114" s="2">
        <v>2002</v>
      </c>
      <c r="D114" s="2" t="s">
        <v>30</v>
      </c>
      <c r="E114" s="15">
        <v>114.599199914916</v>
      </c>
      <c r="F114" s="2">
        <v>113.5</v>
      </c>
    </row>
    <row r="115" spans="2:6">
      <c r="B115" t="s">
        <v>11</v>
      </c>
      <c r="C115" s="2">
        <v>2003</v>
      </c>
      <c r="D115" s="2" t="s">
        <v>30</v>
      </c>
      <c r="E115" s="2"/>
      <c r="F115" s="2">
        <v>113.3</v>
      </c>
    </row>
    <row r="116" spans="2:6">
      <c r="B116" t="s">
        <v>11</v>
      </c>
      <c r="C116" s="2">
        <v>2004</v>
      </c>
      <c r="D116" s="2" t="s">
        <v>30</v>
      </c>
      <c r="E116" s="2"/>
      <c r="F116" s="2">
        <v>113.4</v>
      </c>
    </row>
    <row r="117" spans="2:6">
      <c r="B117" t="s">
        <v>11</v>
      </c>
      <c r="C117" s="2">
        <v>2005</v>
      </c>
      <c r="D117" s="2" t="s">
        <v>30</v>
      </c>
      <c r="E117" s="2"/>
      <c r="F117" s="2">
        <v>113.4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C61"/>
  <sheetViews>
    <sheetView workbookViewId="0">
      <selection activeCell="C4" sqref="C4"/>
    </sheetView>
  </sheetViews>
  <sheetFormatPr defaultColWidth="8.88671875" defaultRowHeight="14.4"/>
  <sheetData>
    <row r="3" spans="2:3">
      <c r="B3" s="1" t="s">
        <v>60</v>
      </c>
      <c r="C3" s="1" t="s">
        <v>50</v>
      </c>
    </row>
    <row r="4" spans="2:3">
      <c r="B4" s="2">
        <v>1926</v>
      </c>
      <c r="C4" s="2">
        <v>106.3</v>
      </c>
    </row>
    <row r="5" spans="2:3">
      <c r="B5" s="2">
        <v>1939</v>
      </c>
      <c r="C5" s="2">
        <v>106.5</v>
      </c>
    </row>
    <row r="6" spans="2:3">
      <c r="B6" s="2">
        <v>1959</v>
      </c>
      <c r="C6" s="2">
        <v>106.8</v>
      </c>
    </row>
    <row r="7" spans="2:3">
      <c r="B7" s="3">
        <v>1970</v>
      </c>
      <c r="C7" s="2">
        <v>105.2</v>
      </c>
    </row>
    <row r="8" spans="2:3">
      <c r="B8" s="3">
        <v>1971</v>
      </c>
      <c r="C8" s="2">
        <v>107.1</v>
      </c>
    </row>
    <row r="9" spans="2:3">
      <c r="B9" s="3">
        <v>1972</v>
      </c>
      <c r="C9" s="2">
        <v>106.8</v>
      </c>
    </row>
    <row r="10" spans="2:3">
      <c r="B10" s="3">
        <v>1973</v>
      </c>
      <c r="C10" s="2">
        <v>105.5</v>
      </c>
    </row>
    <row r="11" spans="2:3">
      <c r="B11" s="3">
        <v>1974</v>
      </c>
      <c r="C11" s="2">
        <v>106.9</v>
      </c>
    </row>
    <row r="12" spans="2:3">
      <c r="B12" s="3">
        <v>1975</v>
      </c>
      <c r="C12" s="2">
        <v>107.6</v>
      </c>
    </row>
    <row r="13" spans="2:3">
      <c r="B13" s="3">
        <v>1976</v>
      </c>
      <c r="C13" s="2">
        <v>105.5</v>
      </c>
    </row>
    <row r="14" spans="2:3">
      <c r="B14" s="3">
        <v>1977</v>
      </c>
      <c r="C14" s="2">
        <v>105.5</v>
      </c>
    </row>
    <row r="15" spans="2:3">
      <c r="B15" s="3">
        <v>1978</v>
      </c>
      <c r="C15" s="2">
        <v>105.5</v>
      </c>
    </row>
    <row r="16" spans="2:3">
      <c r="B16" s="3">
        <v>1979</v>
      </c>
      <c r="C16" s="2">
        <v>105.6</v>
      </c>
    </row>
    <row r="17" spans="2:3">
      <c r="B17" s="3">
        <v>1980</v>
      </c>
      <c r="C17" s="2">
        <v>105.1</v>
      </c>
    </row>
    <row r="18" spans="2:3">
      <c r="B18" s="3">
        <v>1981</v>
      </c>
      <c r="C18" s="2">
        <v>106.2</v>
      </c>
    </row>
    <row r="19" spans="2:3">
      <c r="B19" s="3">
        <v>1982</v>
      </c>
      <c r="C19" s="2">
        <v>104.8</v>
      </c>
    </row>
    <row r="20" spans="2:3">
      <c r="B20" s="3">
        <v>1983</v>
      </c>
      <c r="C20" s="2">
        <v>105.1</v>
      </c>
    </row>
    <row r="21" spans="2:3">
      <c r="B21" s="3">
        <v>1984</v>
      </c>
      <c r="C21" s="2">
        <v>105.5</v>
      </c>
    </row>
    <row r="22" spans="2:3">
      <c r="B22" s="3">
        <v>1985</v>
      </c>
      <c r="C22" s="2">
        <v>104.6</v>
      </c>
    </row>
    <row r="23" spans="2:3">
      <c r="B23" s="3">
        <v>1986</v>
      </c>
      <c r="C23" s="2">
        <v>106.1</v>
      </c>
    </row>
    <row r="24" spans="2:3">
      <c r="B24" s="3">
        <v>1987</v>
      </c>
      <c r="C24" s="2">
        <v>106.7</v>
      </c>
    </row>
    <row r="25" spans="2:3">
      <c r="B25" s="3">
        <v>1988</v>
      </c>
      <c r="C25" s="2">
        <v>106.5</v>
      </c>
    </row>
    <row r="26" spans="2:3">
      <c r="B26" s="3">
        <v>1989</v>
      </c>
      <c r="C26" s="2">
        <v>106.2</v>
      </c>
    </row>
    <row r="27" spans="2:3">
      <c r="B27" s="3">
        <v>1990</v>
      </c>
      <c r="C27" s="2">
        <v>106</v>
      </c>
    </row>
    <row r="28" spans="2:3">
      <c r="B28" s="3">
        <v>1991</v>
      </c>
      <c r="C28" s="2">
        <v>106.4</v>
      </c>
    </row>
    <row r="29" spans="2:3">
      <c r="B29" s="3">
        <v>1992</v>
      </c>
      <c r="C29" s="2">
        <v>105.4</v>
      </c>
    </row>
    <row r="30" spans="2:3">
      <c r="B30" s="3">
        <v>1993</v>
      </c>
      <c r="C30" s="2">
        <v>107.5</v>
      </c>
    </row>
    <row r="31" spans="2:3">
      <c r="B31" s="3">
        <v>1994</v>
      </c>
      <c r="C31" s="4">
        <v>109.56960544118201</v>
      </c>
    </row>
    <row r="32" spans="2:3">
      <c r="B32" s="3">
        <v>1995</v>
      </c>
      <c r="C32" s="4">
        <v>111.843684368437</v>
      </c>
    </row>
    <row r="33" spans="2:3">
      <c r="B33" s="3">
        <v>1996</v>
      </c>
      <c r="C33" s="4">
        <v>111.015036155641</v>
      </c>
    </row>
    <row r="34" spans="2:3">
      <c r="B34" s="3">
        <v>1997</v>
      </c>
      <c r="C34" s="4">
        <v>111.01539660884799</v>
      </c>
    </row>
    <row r="35" spans="2:3">
      <c r="B35" s="3">
        <v>1998</v>
      </c>
      <c r="C35" s="4">
        <v>111.020040162288</v>
      </c>
    </row>
    <row r="36" spans="2:3">
      <c r="B36" s="3">
        <v>1999</v>
      </c>
      <c r="C36" s="4">
        <v>111.010853929646</v>
      </c>
    </row>
    <row r="37" spans="2:3">
      <c r="B37" s="3">
        <v>2000</v>
      </c>
      <c r="C37" s="4">
        <v>111.018137211951</v>
      </c>
    </row>
    <row r="38" spans="2:3">
      <c r="B38" s="3">
        <v>2001</v>
      </c>
      <c r="C38" s="4">
        <v>111.01706422848901</v>
      </c>
    </row>
    <row r="39" spans="2:3">
      <c r="B39" s="3">
        <v>2002</v>
      </c>
      <c r="C39" s="4">
        <v>113.497658135024</v>
      </c>
    </row>
    <row r="40" spans="2:3">
      <c r="B40" s="3">
        <v>2003</v>
      </c>
      <c r="C40" s="4">
        <v>114.21501626054599</v>
      </c>
    </row>
    <row r="41" spans="2:3">
      <c r="B41" s="3">
        <v>2004</v>
      </c>
      <c r="C41" s="4">
        <v>114.894316580554</v>
      </c>
    </row>
    <row r="42" spans="2:3">
      <c r="B42" s="3">
        <v>2005</v>
      </c>
      <c r="C42" s="4">
        <v>113.008092485549</v>
      </c>
    </row>
    <row r="43" spans="2:3">
      <c r="B43" s="3">
        <v>2006</v>
      </c>
      <c r="C43" s="4">
        <v>112.391186071817</v>
      </c>
    </row>
    <row r="44" spans="2:3">
      <c r="B44" s="3">
        <v>2007</v>
      </c>
      <c r="C44" s="4">
        <v>112.34238178634</v>
      </c>
    </row>
    <row r="45" spans="2:3">
      <c r="B45" s="3">
        <v>2008</v>
      </c>
      <c r="C45" s="4">
        <v>111.938247655997</v>
      </c>
    </row>
    <row r="46" spans="2:3">
      <c r="B46" s="3">
        <v>2009</v>
      </c>
      <c r="C46" s="4">
        <v>110.22744165304</v>
      </c>
    </row>
    <row r="47" spans="2:3">
      <c r="B47" s="3">
        <v>2010</v>
      </c>
      <c r="C47" s="4">
        <v>108.86434973338901</v>
      </c>
    </row>
    <row r="48" spans="2:3">
      <c r="B48" s="3">
        <v>2011</v>
      </c>
      <c r="C48" s="4">
        <v>109.41802379888701</v>
      </c>
    </row>
    <row r="49" spans="2:3">
      <c r="B49" s="3">
        <v>2012</v>
      </c>
      <c r="C49" s="4">
        <v>109.68066803743</v>
      </c>
    </row>
    <row r="50" spans="2:3">
      <c r="B50" s="3">
        <v>2013</v>
      </c>
      <c r="C50" s="4">
        <v>107.682977833542</v>
      </c>
    </row>
    <row r="51" spans="2:3">
      <c r="B51" s="3">
        <v>2014</v>
      </c>
      <c r="C51" s="4">
        <v>106.874786762197</v>
      </c>
    </row>
    <row r="52" spans="2:3">
      <c r="B52" s="3">
        <v>2015</v>
      </c>
      <c r="C52" s="4">
        <v>109.013299467316</v>
      </c>
    </row>
    <row r="53" spans="2:3">
      <c r="B53" s="3">
        <v>2016</v>
      </c>
      <c r="C53" s="4">
        <v>104.35300917563799</v>
      </c>
    </row>
    <row r="54" spans="2:3">
      <c r="B54" s="3">
        <v>2017</v>
      </c>
      <c r="C54" s="4">
        <v>107.891554515311</v>
      </c>
    </row>
    <row r="55" spans="2:3">
      <c r="B55" s="3">
        <v>2018</v>
      </c>
      <c r="C55" s="4">
        <v>107.878048780488</v>
      </c>
    </row>
    <row r="56" spans="2:3">
      <c r="B56" s="3">
        <v>2019</v>
      </c>
      <c r="C56" s="4">
        <v>107.572957407487</v>
      </c>
    </row>
    <row r="57" spans="2:3">
      <c r="B57" s="3">
        <v>2020</v>
      </c>
      <c r="C57" s="4">
        <v>109.257343349377</v>
      </c>
    </row>
    <row r="58" spans="2:3">
      <c r="B58" s="3">
        <v>2021</v>
      </c>
      <c r="C58" s="4">
        <v>108.51372815974599</v>
      </c>
    </row>
    <row r="59" spans="2:3">
      <c r="B59" s="3">
        <v>2022</v>
      </c>
      <c r="C59" s="4">
        <v>107.2</v>
      </c>
    </row>
    <row r="60" spans="2:3">
      <c r="B60" s="3">
        <v>2023</v>
      </c>
      <c r="C60" s="4">
        <v>109.4</v>
      </c>
    </row>
    <row r="61" spans="2:3">
      <c r="B61" s="3">
        <v>2024</v>
      </c>
      <c r="C61" s="4">
        <v>110.8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3country data</vt:lpstr>
      <vt:lpstr>Georgia data sex ratio</vt:lpstr>
      <vt:lpstr>Georgia child deaths</vt:lpstr>
      <vt:lpstr>reconstruction SRB 1926-</vt:lpstr>
      <vt:lpstr>SRB 1926-2024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Khatia Otarashvili</dc:creator>
  <cp:lastModifiedBy>Khatia Otarashvili</cp:lastModifiedBy>
  <dcterms:created xsi:type="dcterms:W3CDTF">2025-10-03T08:30:00Z</dcterms:created>
  <dcterms:modified xsi:type="dcterms:W3CDTF">2026-08-07T08:21:19Z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AC91AD37D225445D9A30F9DA14AFF925_12</vt:lpwstr>
  </property>
  <property fmtid="{D5CDD505-2E9C-101B-9397-08002B2CF9AE}" pid="3" name="KSOProductBuildVer">
    <vt:lpwstr>1033-12.2.0.23196</vt:lpwstr>
  </property>
</Properties>
</file>