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b3c1c9d0fff9125/ASCO2026/GLP-1/"/>
    </mc:Choice>
  </mc:AlternateContent>
  <xr:revisionPtr revIDLastSave="0" documentId="8_{E466831E-7A61-4E6D-A3CC-45FADDEEA1A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ster Table" sheetId="1" r:id="rId1"/>
    <sheet name="Summary" sheetId="2" r:id="rId2"/>
  </sheets>
  <definedNames>
    <definedName name="_xlnm._FilterDatabase" localSheetId="0" hidden="1">'Master Table'!$A$1:$N$31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2" l="1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5" i="2"/>
  <c r="B12" i="2"/>
  <c r="B11" i="2"/>
  <c r="B10" i="2"/>
  <c r="B9" i="2"/>
  <c r="B8" i="2"/>
  <c r="B7" i="2"/>
  <c r="B6" i="2"/>
  <c r="B3" i="2"/>
</calcChain>
</file>

<file path=xl/sharedStrings.xml><?xml version="1.0" encoding="utf-8"?>
<sst xmlns="http://schemas.openxmlformats.org/spreadsheetml/2006/main" count="436" uniqueCount="293">
  <si>
    <t>#</t>
  </si>
  <si>
    <t>Abstract</t>
  </si>
  <si>
    <t>Type</t>
  </si>
  <si>
    <t>First author</t>
  </si>
  <si>
    <t>Institution</t>
  </si>
  <si>
    <t>Disease site</t>
  </si>
  <si>
    <t>Setting / question</t>
  </si>
  <si>
    <t>Design</t>
  </si>
  <si>
    <t>Comparator</t>
  </si>
  <si>
    <t>n (matched/analyzed)</t>
  </si>
  <si>
    <t>Key result (effect, 95% CI)</t>
  </si>
  <si>
    <t>Direction</t>
  </si>
  <si>
    <t>File ID</t>
  </si>
  <si>
    <t>Notes</t>
  </si>
  <si>
    <t>10506</t>
  </si>
  <si>
    <t>Oral</t>
  </si>
  <si>
    <t>McDonald</t>
  </si>
  <si>
    <t>Penn / ACR</t>
  </si>
  <si>
    <t>Breast</t>
  </si>
  <si>
    <t>Primary prevention / incidence</t>
  </si>
  <si>
    <t>Retrospective, TriNetX, PSM</t>
  </si>
  <si>
    <t>Non-user</t>
  </si>
  <si>
    <t>15,264/arm</t>
  </si>
  <si>
    <t>BC 1.62% vs 2.31%; OR ~0.70; ARR 0.69% (0.38–1.01)</t>
  </si>
  <si>
    <t>Favorable</t>
  </si>
  <si>
    <t>260663</t>
  </si>
  <si>
    <t>Published JCO Oncol Pract; INSPIRE prospective trial planned</t>
  </si>
  <si>
    <t>10520</t>
  </si>
  <si>
    <t>Poster</t>
  </si>
  <si>
    <t>Gotera</t>
  </si>
  <si>
    <t>UT San Antonio / MDA</t>
  </si>
  <si>
    <t>Primary prevention (high-risk obesity)</t>
  </si>
  <si>
    <t>40,240/arm</t>
  </si>
  <si>
    <t>BC 2.95% vs 3.07%; HR 0.844 (0.779–0.915)</t>
  </si>
  <si>
    <t>263920</t>
  </si>
  <si>
    <t>Effect in postmenopausal only; GI AEs higher</t>
  </si>
  <si>
    <t>10548</t>
  </si>
  <si>
    <t>Z. Shah</t>
  </si>
  <si>
    <t>Roswell Park</t>
  </si>
  <si>
    <t>Incidence + survival (non-diabetic, BMI 25–35)</t>
  </si>
  <si>
    <t>74,354/arm</t>
  </si>
  <si>
    <t>HR+/HER2- incidence RR 0.88 (0.77–0.99); OS HR 0.75 (0.65–0.86)</t>
  </si>
  <si>
    <t>263913</t>
  </si>
  <si>
    <t>Subtype RRs (HER2+, TNBC) non-significant</t>
  </si>
  <si>
    <t>639</t>
  </si>
  <si>
    <t>Prior</t>
  </si>
  <si>
    <t>Mayo Clinic</t>
  </si>
  <si>
    <t>Survival</t>
  </si>
  <si>
    <t>Single-center database, UNMATCHED</t>
  </si>
  <si>
    <t>88,015 (3,919 users)</t>
  </si>
  <si>
    <t>5-yr OS 98.5% vs 85.5%; uniform across subtype/BMI/age</t>
  </si>
  <si>
    <t>265867</t>
  </si>
  <si>
    <t>Exhibit A: no PSM; uniform ~99% OS = confounding-shaped</t>
  </si>
  <si>
    <t>629</t>
  </si>
  <si>
    <t>Sukumar / Jackson</t>
  </si>
  <si>
    <t>MD Anderson</t>
  </si>
  <si>
    <t>Survival / treatment patterns</t>
  </si>
  <si>
    <t>Retrospective, MarketScan, PSM</t>
  </si>
  <si>
    <t>7,239/arm</t>
  </si>
  <si>
    <t>5-yr OS 95.8% vs 91.3%; adj HR 0.48 (0.40–0.57)</t>
  </si>
  <si>
    <t>267283</t>
  </si>
  <si>
    <t>Semaglutide most common; use rising post-2018</t>
  </si>
  <si>
    <t>1070</t>
  </si>
  <si>
    <t>Palleschi</t>
  </si>
  <si>
    <t>IRST Romagna</t>
  </si>
  <si>
    <t>Breast (metastatic)</t>
  </si>
  <si>
    <t>Survival, concurrent CDK4/6i + ET</t>
  </si>
  <si>
    <t>604 pairs</t>
  </si>
  <si>
    <t>mOS 67.9 vs 49.0 mo; HR 0.70 (0.56–0.89)</t>
  </si>
  <si>
    <t>263048</t>
  </si>
  <si>
    <t>1100</t>
  </si>
  <si>
    <t>Patino</t>
  </si>
  <si>
    <t>Emory</t>
  </si>
  <si>
    <t>Concurrent CDK4/6i — safety</t>
  </si>
  <si>
    <t>Matched case-control</t>
  </si>
  <si>
    <t>CDK4/6i alone</t>
  </si>
  <si>
    <t>41/arm</t>
  </si>
  <si>
    <t>No increase in CDK4/6i ADRs; PFS preserved (p=0.96)</t>
  </si>
  <si>
    <t>261564</t>
  </si>
  <si>
    <t>Small n; OS not yet mature</t>
  </si>
  <si>
    <t>628</t>
  </si>
  <si>
    <t>Yesho</t>
  </si>
  <si>
    <t>Jefferson</t>
  </si>
  <si>
    <t>Breast (supportive)</t>
  </si>
  <si>
    <t>Prevention of post-mastectomy lymphedema</t>
  </si>
  <si>
    <t>30,815/arm</t>
  </si>
  <si>
    <t>PML 0.88% vs 2.58%; HR 0.37 (0.32–0.43); NNT 59</t>
  </si>
  <si>
    <t>265783</t>
  </si>
  <si>
    <t>Supportive-care endpoint, not a cancer outcome</t>
  </si>
  <si>
    <t>10559</t>
  </si>
  <si>
    <t>Neely</t>
  </si>
  <si>
    <t>Lung</t>
  </si>
  <si>
    <t>Primary prevention / incidence (high-risk)</t>
  </si>
  <si>
    <t>matched</t>
  </si>
  <si>
    <t>Incidence 2.0% vs 2.4%; HR 0.69 (0.62–0.76); NNT 250</t>
  </si>
  <si>
    <t>263937</t>
  </si>
  <si>
    <t>8636</t>
  </si>
  <si>
    <t>Shaverdashvili</t>
  </si>
  <si>
    <t>NSCLC (metastatic)</t>
  </si>
  <si>
    <t>Survival, concurrent TKI</t>
  </si>
  <si>
    <t>5-yr OS all-TKI HR 0.46 (0.36–0.59); ALK 0.22; EGFR 0.54; BRAF 0.61 (NS)</t>
  </si>
  <si>
    <t>265976</t>
  </si>
  <si>
    <t>Largest effect in ALK subgroup</t>
  </si>
  <si>
    <t>8598</t>
  </si>
  <si>
    <t>Poster (abstr)</t>
  </si>
  <si>
    <t>Ng</t>
  </si>
  <si>
    <t>LSU / multi</t>
  </si>
  <si>
    <t>Survival, concurrent ICI</t>
  </si>
  <si>
    <t>2,013/arm</t>
  </si>
  <si>
    <t>All-cause mortality HR 0.65 (0.59–0.71); fewer ICU/hosp</t>
  </si>
  <si>
    <t>Lung_cancer_abstract_only.pdf</t>
  </si>
  <si>
    <t>3636</t>
  </si>
  <si>
    <t>Kinsey</t>
  </si>
  <si>
    <t>VCU Massey</t>
  </si>
  <si>
    <t>Colorectal</t>
  </si>
  <si>
    <t>Recurrence / survival (stage I–III)</t>
  </si>
  <si>
    <t>839/arm</t>
  </si>
  <si>
    <t>RFS HR 0.37 (0.25–0.45); 5-yr OS HR 0.45</t>
  </si>
  <si>
    <t>262248</t>
  </si>
  <si>
    <t>Recurrence 7% vs 21%</t>
  </si>
  <si>
    <t>3661</t>
  </si>
  <si>
    <t>Krishnan</t>
  </si>
  <si>
    <t>Atrium Health Levine</t>
  </si>
  <si>
    <t>Survival, concurrent chemo + toxicity</t>
  </si>
  <si>
    <t>Retrospective, Blue Diamond, PSM</t>
  </si>
  <si>
    <t>2,412/arm</t>
  </si>
  <si>
    <t>OS HR 0.82 (0.76–0.89); reduced chemo toxicity</t>
  </si>
  <si>
    <t>262263</t>
  </si>
  <si>
    <t>FOLFOX 0.81 / FOLFIRI 0.84; larger benefit BMI&gt;=30</t>
  </si>
  <si>
    <t>3605</t>
  </si>
  <si>
    <t>Rawal</t>
  </si>
  <si>
    <t>NY Medical College</t>
  </si>
  <si>
    <t>Colorectal (metastatic)</t>
  </si>
  <si>
    <t>138/arm</t>
  </si>
  <si>
    <t>1-yr mortality 27.5% vs 40.6%; HR 0.67 (0.49–0.95)</t>
  </si>
  <si>
    <t>262587</t>
  </si>
  <si>
    <t>Small n; fewer pneumonia / HF exacerbation</t>
  </si>
  <si>
    <t>5543</t>
  </si>
  <si>
    <t>Arya</t>
  </si>
  <si>
    <t>Endometrial (+obesity)</t>
  </si>
  <si>
    <t>Survival / metastasis</t>
  </si>
  <si>
    <t>6,352/arm</t>
  </si>
  <si>
    <t>Overall mortality HR 0.45 (0.39–0.51); fewer mets, sepsis</t>
  </si>
  <si>
    <t>258126</t>
  </si>
  <si>
    <t>Same outcome basket as myeloma 7548 (same group template)</t>
  </si>
  <si>
    <t>5625</t>
  </si>
  <si>
    <t>González-Merino</t>
  </si>
  <si>
    <t>GEICO (Spain)</t>
  </si>
  <si>
    <t>Endometrial</t>
  </si>
  <si>
    <t>Biomarker — GLP-1R expression</t>
  </si>
  <si>
    <t>Tissue microarray, 192 tumors</t>
  </si>
  <si>
    <t>—</t>
  </si>
  <si>
    <t>192 tumors</t>
  </si>
  <si>
    <t>GLP-1R+ in 32%; highest in NSMP (41.9%); PR-associated</t>
  </si>
  <si>
    <t>Biomarker (n/a)</t>
  </si>
  <si>
    <t>258147</t>
  </si>
  <si>
    <t>Not an outcome study; supports mechanism / target presence</t>
  </si>
  <si>
    <t>e16276</t>
  </si>
  <si>
    <t>Pub-only</t>
  </si>
  <si>
    <t>Velez-Mejia</t>
  </si>
  <si>
    <t>Hepatobiliary / pancreatic</t>
  </si>
  <si>
    <t>3,607/arm</t>
  </si>
  <si>
    <t>Better OS (p&lt;0.001); 24-mo 80% vs 56%</t>
  </si>
  <si>
    <t>Pancreatic_abstract.pdf</t>
  </si>
  <si>
    <t>e16462</t>
  </si>
  <si>
    <t>O'Connor</t>
  </si>
  <si>
    <t>Penn / Michigan</t>
  </si>
  <si>
    <t>Pancreatic (PDAC)</t>
  </si>
  <si>
    <t>Stage at diagnosis</t>
  </si>
  <si>
    <t>Retrospective matched cohort 2:1</t>
  </si>
  <si>
    <t>88 / 176</t>
  </si>
  <si>
    <t>Later-stage dx: BRPC vs resectable +21.7 pts (p=.035); 27% vs 39% curative resection</t>
  </si>
  <si>
    <t>Unfavorable</t>
  </si>
  <si>
    <t>abstract_small_pancreas.pdf</t>
  </si>
  <si>
    <t>Detection / lead-time harm: satiety masks early PDAC symptoms</t>
  </si>
  <si>
    <t>e17148</t>
  </si>
  <si>
    <t>King</t>
  </si>
  <si>
    <t>Jefferson / UT SA</t>
  </si>
  <si>
    <t>Prostate</t>
  </si>
  <si>
    <t>Incidence / outcomes</t>
  </si>
  <si>
    <t>SGLT2i / neither</t>
  </si>
  <si>
    <t>very large</t>
  </si>
  <si>
    <t>SGLT2i PCa OR 0.84 (0.81–0.88); GLP-1 arm partial on p.1</t>
  </si>
  <si>
    <t>Favorable (partial)</t>
  </si>
  <si>
    <t>ABSTRACT264901__1_.pdf</t>
  </si>
  <si>
    <t>Primarily an SGLT2i-vs-GLP-1 comparison</t>
  </si>
  <si>
    <t>4620</t>
  </si>
  <si>
    <t>Yaniv / Trivedi</t>
  </si>
  <si>
    <t>UMass Chan</t>
  </si>
  <si>
    <t>Bladder (NMIBC)</t>
  </si>
  <si>
    <t>Outcomes, concurrent BCG</t>
  </si>
  <si>
    <t>787/arm</t>
  </si>
  <si>
    <t>Mortality RR 0.65 (0.45–0.93); MIBC progression RR 0.43 (0.26–0.89)</t>
  </si>
  <si>
    <t>263335</t>
  </si>
  <si>
    <t>Recurrence, distant mets, cystectomy non-significant</t>
  </si>
  <si>
    <t>e16499</t>
  </si>
  <si>
    <t>Kherajani</t>
  </si>
  <si>
    <t>SUNY Upstate</t>
  </si>
  <si>
    <t>Small intestine</t>
  </si>
  <si>
    <t>Safety / incidence</t>
  </si>
  <si>
    <t>Malignant SI neoplasm ARR 3.2% at 10y; no increased risk</t>
  </si>
  <si>
    <t>Favorable (safety)</t>
  </si>
  <si>
    <t>small_intestine_abstract.pdf</t>
  </si>
  <si>
    <t>Tested a harm hypothesis and found none — argues against pure pub bias</t>
  </si>
  <si>
    <t>6592</t>
  </si>
  <si>
    <t>Chen</t>
  </si>
  <si>
    <t>Univ. of Florida</t>
  </si>
  <si>
    <t>Hematologic</t>
  </si>
  <si>
    <t>Incidence</t>
  </si>
  <si>
    <t>Retrospective, Medicare, PSM</t>
  </si>
  <si>
    <t>DPP-4i (active)</t>
  </si>
  <si>
    <t>Lower MDS / lymphoma / leukemia / NHL composite; some subtypes NS</t>
  </si>
  <si>
    <t>258802</t>
  </si>
  <si>
    <t>Active comparator (DPP-4i) = stronger design</t>
  </si>
  <si>
    <t>10507</t>
  </si>
  <si>
    <t>C. Jones</t>
  </si>
  <si>
    <t>Mays / MDA</t>
  </si>
  <si>
    <t>Leukemia</t>
  </si>
  <si>
    <t>Primary prevention</t>
  </si>
  <si>
    <t>Retrospective, TriNetX, PSM (trial emulation)</t>
  </si>
  <si>
    <t>147M+ screened</t>
  </si>
  <si>
    <t>AML incidence reduced ~51% (71% in chemo cohort); only GI AEs increased</t>
  </si>
  <si>
    <t>267225</t>
  </si>
  <si>
    <t>7548</t>
  </si>
  <si>
    <t>Syal</t>
  </si>
  <si>
    <t>Multiple myeloma (+obesity)</t>
  </si>
  <si>
    <t>Survival / mortality</t>
  </si>
  <si>
    <t>1,712/arm</t>
  </si>
  <si>
    <t>Overall mortality HR 0.42 (0.35–0.51)</t>
  </si>
  <si>
    <t>261347</t>
  </si>
  <si>
    <t>Same outcome template as endometrial 5543</t>
  </si>
  <si>
    <t>3143</t>
  </si>
  <si>
    <t>Orland</t>
  </si>
  <si>
    <t>Cleveland Clinic</t>
  </si>
  <si>
    <t>Multi-tumor (7 solid)</t>
  </si>
  <si>
    <t>Metastatic progression (stage I–III to IV)</t>
  </si>
  <si>
    <t>~12,112</t>
  </si>
  <si>
    <t>Stage IV: NSCLC 10% vs 22%; breast 10% vs 22%; CRC 13% vs 22%; HCC 19% vs 28% (sig); prostate/panc trend (NS); TCGA GLP-1R-&gt;survival</t>
  </si>
  <si>
    <t>260931</t>
  </si>
  <si>
    <t>Flagship; active comparator + biomarker corroboration = sturdiest</t>
  </si>
  <si>
    <t>10508</t>
  </si>
  <si>
    <t>V. Shah</t>
  </si>
  <si>
    <t>Medical College of Georgia</t>
  </si>
  <si>
    <t>Multi-tumor (13 cancers)</t>
  </si>
  <si>
    <t>Incidence + mortality (tirzepatide)</t>
  </si>
  <si>
    <t>Insulin / metformin</t>
  </si>
  <si>
    <t>vs insulin: lung HR 0.037, liver 0.042, etc.; vs metformin: breast HR 0.46 (0.25–0.84); lower ACM</t>
  </si>
  <si>
    <t>260662</t>
  </si>
  <si>
    <t>HRs near 0.04 are biologically implausible -&gt; insulin-comparator confounding</t>
  </si>
  <si>
    <t>10583</t>
  </si>
  <si>
    <t>Asad / Durmishi</t>
  </si>
  <si>
    <t>Texas Tech</t>
  </si>
  <si>
    <t>Multi-tumor (moderate CKD)</t>
  </si>
  <si>
    <t>Incidence + mortality</t>
  </si>
  <si>
    <t>28,948/arm</t>
  </si>
  <si>
    <t>ACM RR 0.70; any malignancy RR 0.57; lung 0.56 / CRC 0.77 / HCC 0.63 sig; pancreatic / kidney / prostate / breast NS</t>
  </si>
  <si>
    <t>Favorable (mixed)</t>
  </si>
  <si>
    <t>267373</t>
  </si>
  <si>
    <t>Several site-specific results non-significant</t>
  </si>
  <si>
    <t>10590</t>
  </si>
  <si>
    <t>Vobugari</t>
  </si>
  <si>
    <t>Univ. of Minnesota</t>
  </si>
  <si>
    <t>Multi-tumor</t>
  </si>
  <si>
    <t>Incidence (SGLT2i vs GLP-1 vs DPP-4i)</t>
  </si>
  <si>
    <t>Retrospective, MarketScan, trial emulation</t>
  </si>
  <si>
    <t>Active (DPP-4i / GLP-1)</t>
  </si>
  <si>
    <t>SGLT2i vs GLP-1 HR 0.97 (0.91–1.04, NS); both lower vs DPP-4i</t>
  </si>
  <si>
    <t>Neutral/null</t>
  </si>
  <si>
    <t>263909</t>
  </si>
  <si>
    <t>No distinct GLP-1 benefit; SGLT2i-focused</t>
  </si>
  <si>
    <t>11000</t>
  </si>
  <si>
    <t>Jajja</t>
  </si>
  <si>
    <t>Multi-institutional</t>
  </si>
  <si>
    <t>Multi-tumor (on ICI)</t>
  </si>
  <si>
    <t>Survival + immune-related AEs</t>
  </si>
  <si>
    <t>~3,429 matched</t>
  </si>
  <si>
    <t>OS 3-yr HR 0.69 (0.64–0.75); 5-yr 0.71; pyrexia reduced; 1-yr NS</t>
  </si>
  <si>
    <t>259645</t>
  </si>
  <si>
    <t>11017</t>
  </si>
  <si>
    <t>Rapid Oral</t>
  </si>
  <si>
    <t>Paulus</t>
  </si>
  <si>
    <t>US Oncology / Ontada</t>
  </si>
  <si>
    <t>Multi-tumor (6 solid)</t>
  </si>
  <si>
    <t>Retrospective, iKnowMed EHR, PSM</t>
  </si>
  <si>
    <t>1,121 vs 3,894</t>
  </si>
  <si>
    <t>OS adj HR 0.63 (0.45–0.90); PS-adj HR 0.66 (0.45–0.97)</t>
  </si>
  <si>
    <t>267360</t>
  </si>
  <si>
    <t>Candid limitations; E-value 2.4 for unmeasured confounding</t>
  </si>
  <si>
    <t>ASCO 2026 — GLP-1 &amp; cancer: abstract tally</t>
  </si>
  <si>
    <t>Total unique abstracts</t>
  </si>
  <si>
    <t>By direction</t>
  </si>
  <si>
    <t>By presentation type</t>
  </si>
  <si>
    <t>By disease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</si>
</sst>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13"/>
      <color rgb="FF1F3864"/>
      <name val="Arial"/>
      <charset val="1"/>
    </font>
    <font>
      <sz val="10"/>
      <name val="Arial"/>
      <charset val="1"/>
    </font>
    <font>
      <b/>
      <sz val="11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E2EFDA"/>
        <bgColor rgb="FFEDEDED"/>
      </patternFill>
    </fill>
    <fill>
      <patternFill patternType="solid">
        <fgColor rgb="FFEDEDED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Normal="10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4" customWidth="1"/>
    <col min="2" max="2" width="9" customWidth="1"/>
    <col min="3" max="3" width="12" customWidth="1"/>
    <col min="4" max="4" width="15" customWidth="1"/>
    <col min="5" max="5" width="20" customWidth="1"/>
    <col min="6" max="6" width="17" customWidth="1"/>
    <col min="7" max="8" width="26" customWidth="1"/>
    <col min="9" max="10" width="16" customWidth="1"/>
    <col min="11" max="11" width="40" customWidth="1"/>
    <col min="12" max="12" width="15" customWidth="1"/>
    <col min="13" max="13" width="22" customWidth="1"/>
    <col min="14" max="14" width="34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24" x14ac:dyDescent="0.25">
      <c r="A2" s="2">
        <v>1</v>
      </c>
      <c r="B2" s="3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4" t="s">
        <v>24</v>
      </c>
      <c r="M2" s="2" t="s">
        <v>25</v>
      </c>
      <c r="N2" s="2" t="s">
        <v>26</v>
      </c>
    </row>
    <row r="3" spans="1:14" ht="24" x14ac:dyDescent="0.25">
      <c r="A3" s="2">
        <v>2</v>
      </c>
      <c r="B3" s="3" t="s">
        <v>27</v>
      </c>
      <c r="C3" s="2" t="s">
        <v>28</v>
      </c>
      <c r="D3" s="2" t="s">
        <v>29</v>
      </c>
      <c r="E3" s="2" t="s">
        <v>30</v>
      </c>
      <c r="F3" s="2" t="s">
        <v>18</v>
      </c>
      <c r="G3" s="2" t="s">
        <v>31</v>
      </c>
      <c r="H3" s="2" t="s">
        <v>20</v>
      </c>
      <c r="I3" s="2" t="s">
        <v>21</v>
      </c>
      <c r="J3" s="2" t="s">
        <v>32</v>
      </c>
      <c r="K3" s="2" t="s">
        <v>33</v>
      </c>
      <c r="L3" s="4" t="s">
        <v>24</v>
      </c>
      <c r="M3" s="2" t="s">
        <v>34</v>
      </c>
      <c r="N3" s="2" t="s">
        <v>35</v>
      </c>
    </row>
    <row r="4" spans="1:14" ht="24" x14ac:dyDescent="0.25">
      <c r="A4" s="2">
        <v>3</v>
      </c>
      <c r="B4" s="3" t="s">
        <v>36</v>
      </c>
      <c r="C4" s="2" t="s">
        <v>28</v>
      </c>
      <c r="D4" s="2" t="s">
        <v>37</v>
      </c>
      <c r="E4" s="2" t="s">
        <v>38</v>
      </c>
      <c r="F4" s="2" t="s">
        <v>18</v>
      </c>
      <c r="G4" s="2" t="s">
        <v>39</v>
      </c>
      <c r="H4" s="2" t="s">
        <v>20</v>
      </c>
      <c r="I4" s="2" t="s">
        <v>21</v>
      </c>
      <c r="J4" s="2" t="s">
        <v>40</v>
      </c>
      <c r="K4" s="2" t="s">
        <v>41</v>
      </c>
      <c r="L4" s="4" t="s">
        <v>24</v>
      </c>
      <c r="M4" s="2" t="s">
        <v>42</v>
      </c>
      <c r="N4" s="2" t="s">
        <v>43</v>
      </c>
    </row>
    <row r="5" spans="1:14" ht="24" x14ac:dyDescent="0.25">
      <c r="A5" s="2">
        <v>4</v>
      </c>
      <c r="B5" s="3" t="s">
        <v>44</v>
      </c>
      <c r="C5" s="2" t="s">
        <v>28</v>
      </c>
      <c r="D5" s="2" t="s">
        <v>45</v>
      </c>
      <c r="E5" s="2" t="s">
        <v>46</v>
      </c>
      <c r="F5" s="2" t="s">
        <v>18</v>
      </c>
      <c r="G5" s="2" t="s">
        <v>47</v>
      </c>
      <c r="H5" s="2" t="s">
        <v>48</v>
      </c>
      <c r="I5" s="2" t="s">
        <v>21</v>
      </c>
      <c r="J5" s="2" t="s">
        <v>49</v>
      </c>
      <c r="K5" s="2" t="s">
        <v>50</v>
      </c>
      <c r="L5" s="4" t="s">
        <v>24</v>
      </c>
      <c r="M5" s="2" t="s">
        <v>51</v>
      </c>
      <c r="N5" s="2" t="s">
        <v>52</v>
      </c>
    </row>
    <row r="6" spans="1:14" ht="24" x14ac:dyDescent="0.25">
      <c r="A6" s="2">
        <v>5</v>
      </c>
      <c r="B6" s="3" t="s">
        <v>53</v>
      </c>
      <c r="C6" s="2" t="s">
        <v>28</v>
      </c>
      <c r="D6" s="2" t="s">
        <v>54</v>
      </c>
      <c r="E6" s="2" t="s">
        <v>55</v>
      </c>
      <c r="F6" s="2" t="s">
        <v>18</v>
      </c>
      <c r="G6" s="2" t="s">
        <v>56</v>
      </c>
      <c r="H6" s="2" t="s">
        <v>57</v>
      </c>
      <c r="I6" s="2" t="s">
        <v>21</v>
      </c>
      <c r="J6" s="2" t="s">
        <v>58</v>
      </c>
      <c r="K6" s="2" t="s">
        <v>59</v>
      </c>
      <c r="L6" s="4" t="s">
        <v>24</v>
      </c>
      <c r="M6" s="2" t="s">
        <v>60</v>
      </c>
      <c r="N6" s="2" t="s">
        <v>61</v>
      </c>
    </row>
    <row r="7" spans="1:14" ht="24" x14ac:dyDescent="0.25">
      <c r="A7" s="2">
        <v>6</v>
      </c>
      <c r="B7" s="3" t="s">
        <v>62</v>
      </c>
      <c r="C7" s="2" t="s">
        <v>28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20</v>
      </c>
      <c r="I7" s="2" t="s">
        <v>21</v>
      </c>
      <c r="J7" s="2" t="s">
        <v>67</v>
      </c>
      <c r="K7" s="2" t="s">
        <v>68</v>
      </c>
      <c r="L7" s="4" t="s">
        <v>24</v>
      </c>
      <c r="M7" s="2" t="s">
        <v>69</v>
      </c>
      <c r="N7" s="2"/>
    </row>
    <row r="8" spans="1:14" ht="24" x14ac:dyDescent="0.25">
      <c r="A8" s="2">
        <v>7</v>
      </c>
      <c r="B8" s="3" t="s">
        <v>70</v>
      </c>
      <c r="C8" s="2" t="s">
        <v>28</v>
      </c>
      <c r="D8" s="2" t="s">
        <v>71</v>
      </c>
      <c r="E8" s="2" t="s">
        <v>72</v>
      </c>
      <c r="F8" s="2" t="s">
        <v>65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77</v>
      </c>
      <c r="L8" s="4" t="s">
        <v>24</v>
      </c>
      <c r="M8" s="2" t="s">
        <v>78</v>
      </c>
      <c r="N8" s="2" t="s">
        <v>79</v>
      </c>
    </row>
    <row r="9" spans="1:14" ht="24" x14ac:dyDescent="0.25">
      <c r="A9" s="2">
        <v>8</v>
      </c>
      <c r="B9" s="3" t="s">
        <v>80</v>
      </c>
      <c r="C9" s="2" t="s">
        <v>28</v>
      </c>
      <c r="D9" s="2" t="s">
        <v>81</v>
      </c>
      <c r="E9" s="2" t="s">
        <v>82</v>
      </c>
      <c r="F9" s="2" t="s">
        <v>83</v>
      </c>
      <c r="G9" s="2" t="s">
        <v>84</v>
      </c>
      <c r="H9" s="2" t="s">
        <v>20</v>
      </c>
      <c r="I9" s="2" t="s">
        <v>21</v>
      </c>
      <c r="J9" s="2" t="s">
        <v>85</v>
      </c>
      <c r="K9" s="2" t="s">
        <v>86</v>
      </c>
      <c r="L9" s="4" t="s">
        <v>24</v>
      </c>
      <c r="M9" s="2" t="s">
        <v>87</v>
      </c>
      <c r="N9" s="2" t="s">
        <v>88</v>
      </c>
    </row>
    <row r="10" spans="1:14" ht="24" x14ac:dyDescent="0.25">
      <c r="A10" s="2">
        <v>9</v>
      </c>
      <c r="B10" s="3" t="s">
        <v>89</v>
      </c>
      <c r="C10" s="2" t="s">
        <v>28</v>
      </c>
      <c r="D10" s="2" t="s">
        <v>90</v>
      </c>
      <c r="E10" s="2" t="s">
        <v>82</v>
      </c>
      <c r="F10" s="2" t="s">
        <v>91</v>
      </c>
      <c r="G10" s="2" t="s">
        <v>92</v>
      </c>
      <c r="H10" s="2" t="s">
        <v>20</v>
      </c>
      <c r="I10" s="2" t="s">
        <v>21</v>
      </c>
      <c r="J10" s="2" t="s">
        <v>93</v>
      </c>
      <c r="K10" s="2" t="s">
        <v>94</v>
      </c>
      <c r="L10" s="4" t="s">
        <v>24</v>
      </c>
      <c r="M10" s="2" t="s">
        <v>95</v>
      </c>
      <c r="N10" s="2"/>
    </row>
    <row r="11" spans="1:14" ht="24" x14ac:dyDescent="0.25">
      <c r="A11" s="2">
        <v>10</v>
      </c>
      <c r="B11" s="3" t="s">
        <v>96</v>
      </c>
      <c r="C11" s="2" t="s">
        <v>28</v>
      </c>
      <c r="D11" s="2" t="s">
        <v>97</v>
      </c>
      <c r="E11" s="2" t="s">
        <v>82</v>
      </c>
      <c r="F11" s="2" t="s">
        <v>98</v>
      </c>
      <c r="G11" s="2" t="s">
        <v>99</v>
      </c>
      <c r="H11" s="2" t="s">
        <v>20</v>
      </c>
      <c r="I11" s="2" t="s">
        <v>21</v>
      </c>
      <c r="J11" s="2" t="s">
        <v>93</v>
      </c>
      <c r="K11" s="2" t="s">
        <v>100</v>
      </c>
      <c r="L11" s="4" t="s">
        <v>24</v>
      </c>
      <c r="M11" s="2" t="s">
        <v>101</v>
      </c>
      <c r="N11" s="2" t="s">
        <v>102</v>
      </c>
    </row>
    <row r="12" spans="1:14" ht="24" x14ac:dyDescent="0.25">
      <c r="A12" s="2">
        <v>11</v>
      </c>
      <c r="B12" s="3" t="s">
        <v>103</v>
      </c>
      <c r="C12" s="2" t="s">
        <v>104</v>
      </c>
      <c r="D12" s="2" t="s">
        <v>105</v>
      </c>
      <c r="E12" s="2" t="s">
        <v>106</v>
      </c>
      <c r="F12" s="2" t="s">
        <v>91</v>
      </c>
      <c r="G12" s="2" t="s">
        <v>107</v>
      </c>
      <c r="H12" s="2" t="s">
        <v>20</v>
      </c>
      <c r="I12" s="2" t="s">
        <v>21</v>
      </c>
      <c r="J12" s="2" t="s">
        <v>108</v>
      </c>
      <c r="K12" s="2" t="s">
        <v>109</v>
      </c>
      <c r="L12" s="4" t="s">
        <v>24</v>
      </c>
      <c r="M12" s="2" t="s">
        <v>110</v>
      </c>
      <c r="N12" s="2"/>
    </row>
    <row r="13" spans="1:14" ht="24" x14ac:dyDescent="0.25">
      <c r="A13" s="2">
        <v>12</v>
      </c>
      <c r="B13" s="3" t="s">
        <v>111</v>
      </c>
      <c r="C13" s="2" t="s">
        <v>28</v>
      </c>
      <c r="D13" s="2" t="s">
        <v>112</v>
      </c>
      <c r="E13" s="2" t="s">
        <v>113</v>
      </c>
      <c r="F13" s="2" t="s">
        <v>114</v>
      </c>
      <c r="G13" s="2" t="s">
        <v>115</v>
      </c>
      <c r="H13" s="2" t="s">
        <v>20</v>
      </c>
      <c r="I13" s="2" t="s">
        <v>21</v>
      </c>
      <c r="J13" s="2" t="s">
        <v>116</v>
      </c>
      <c r="K13" s="2" t="s">
        <v>117</v>
      </c>
      <c r="L13" s="4" t="s">
        <v>24</v>
      </c>
      <c r="M13" s="2" t="s">
        <v>118</v>
      </c>
      <c r="N13" s="2" t="s">
        <v>119</v>
      </c>
    </row>
    <row r="14" spans="1:14" ht="24" x14ac:dyDescent="0.25">
      <c r="A14" s="2">
        <v>13</v>
      </c>
      <c r="B14" s="3" t="s">
        <v>120</v>
      </c>
      <c r="C14" s="2" t="s">
        <v>28</v>
      </c>
      <c r="D14" s="2" t="s">
        <v>121</v>
      </c>
      <c r="E14" s="2" t="s">
        <v>122</v>
      </c>
      <c r="F14" s="2" t="s">
        <v>114</v>
      </c>
      <c r="G14" s="2" t="s">
        <v>123</v>
      </c>
      <c r="H14" s="2" t="s">
        <v>124</v>
      </c>
      <c r="I14" s="2" t="s">
        <v>21</v>
      </c>
      <c r="J14" s="2" t="s">
        <v>125</v>
      </c>
      <c r="K14" s="2" t="s">
        <v>126</v>
      </c>
      <c r="L14" s="4" t="s">
        <v>24</v>
      </c>
      <c r="M14" s="2" t="s">
        <v>127</v>
      </c>
      <c r="N14" s="2" t="s">
        <v>128</v>
      </c>
    </row>
    <row r="15" spans="1:14" ht="24" x14ac:dyDescent="0.25">
      <c r="A15" s="2">
        <v>14</v>
      </c>
      <c r="B15" s="3" t="s">
        <v>129</v>
      </c>
      <c r="C15" s="2" t="s">
        <v>28</v>
      </c>
      <c r="D15" s="2" t="s">
        <v>130</v>
      </c>
      <c r="E15" s="2" t="s">
        <v>131</v>
      </c>
      <c r="F15" s="2" t="s">
        <v>132</v>
      </c>
      <c r="G15" s="2" t="s">
        <v>107</v>
      </c>
      <c r="H15" s="2" t="s">
        <v>20</v>
      </c>
      <c r="I15" s="2" t="s">
        <v>21</v>
      </c>
      <c r="J15" s="2" t="s">
        <v>133</v>
      </c>
      <c r="K15" s="2" t="s">
        <v>134</v>
      </c>
      <c r="L15" s="4" t="s">
        <v>24</v>
      </c>
      <c r="M15" s="2" t="s">
        <v>135</v>
      </c>
      <c r="N15" s="2" t="s">
        <v>136</v>
      </c>
    </row>
    <row r="16" spans="1:14" ht="24" x14ac:dyDescent="0.25">
      <c r="A16" s="2">
        <v>15</v>
      </c>
      <c r="B16" s="3" t="s">
        <v>137</v>
      </c>
      <c r="C16" s="2" t="s">
        <v>28</v>
      </c>
      <c r="D16" s="2" t="s">
        <v>138</v>
      </c>
      <c r="E16" s="2" t="s">
        <v>46</v>
      </c>
      <c r="F16" s="2" t="s">
        <v>139</v>
      </c>
      <c r="G16" s="2" t="s">
        <v>140</v>
      </c>
      <c r="H16" s="2" t="s">
        <v>20</v>
      </c>
      <c r="I16" s="2" t="s">
        <v>21</v>
      </c>
      <c r="J16" s="2" t="s">
        <v>141</v>
      </c>
      <c r="K16" s="2" t="s">
        <v>142</v>
      </c>
      <c r="L16" s="4" t="s">
        <v>24</v>
      </c>
      <c r="M16" s="2" t="s">
        <v>143</v>
      </c>
      <c r="N16" s="2" t="s">
        <v>144</v>
      </c>
    </row>
    <row r="17" spans="1:14" ht="24" x14ac:dyDescent="0.25">
      <c r="A17" s="2">
        <v>16</v>
      </c>
      <c r="B17" s="3" t="s">
        <v>145</v>
      </c>
      <c r="C17" s="2" t="s">
        <v>28</v>
      </c>
      <c r="D17" s="2" t="s">
        <v>146</v>
      </c>
      <c r="E17" s="2" t="s">
        <v>147</v>
      </c>
      <c r="F17" s="2" t="s">
        <v>148</v>
      </c>
      <c r="G17" s="2" t="s">
        <v>149</v>
      </c>
      <c r="H17" s="2" t="s">
        <v>150</v>
      </c>
      <c r="I17" s="2" t="s">
        <v>151</v>
      </c>
      <c r="J17" s="2" t="s">
        <v>152</v>
      </c>
      <c r="K17" s="2" t="s">
        <v>153</v>
      </c>
      <c r="L17" s="5" t="s">
        <v>154</v>
      </c>
      <c r="M17" s="2" t="s">
        <v>155</v>
      </c>
      <c r="N17" s="2" t="s">
        <v>156</v>
      </c>
    </row>
    <row r="18" spans="1:14" ht="24" x14ac:dyDescent="0.25">
      <c r="A18" s="2">
        <v>17</v>
      </c>
      <c r="B18" s="3" t="s">
        <v>157</v>
      </c>
      <c r="C18" s="2" t="s">
        <v>158</v>
      </c>
      <c r="D18" s="2" t="s">
        <v>159</v>
      </c>
      <c r="E18" s="2" t="s">
        <v>113</v>
      </c>
      <c r="F18" s="2" t="s">
        <v>160</v>
      </c>
      <c r="G18" s="2" t="s">
        <v>47</v>
      </c>
      <c r="H18" s="2" t="s">
        <v>20</v>
      </c>
      <c r="I18" s="2" t="s">
        <v>21</v>
      </c>
      <c r="J18" s="2" t="s">
        <v>161</v>
      </c>
      <c r="K18" s="2" t="s">
        <v>162</v>
      </c>
      <c r="L18" s="4" t="s">
        <v>24</v>
      </c>
      <c r="M18" s="2" t="s">
        <v>163</v>
      </c>
      <c r="N18" s="2"/>
    </row>
    <row r="19" spans="1:14" ht="24" x14ac:dyDescent="0.25">
      <c r="A19" s="2">
        <v>18</v>
      </c>
      <c r="B19" s="3" t="s">
        <v>164</v>
      </c>
      <c r="C19" s="2" t="s">
        <v>158</v>
      </c>
      <c r="D19" s="2" t="s">
        <v>165</v>
      </c>
      <c r="E19" s="2" t="s">
        <v>166</v>
      </c>
      <c r="F19" s="2" t="s">
        <v>167</v>
      </c>
      <c r="G19" s="2" t="s">
        <v>168</v>
      </c>
      <c r="H19" s="2" t="s">
        <v>169</v>
      </c>
      <c r="I19" s="2" t="s">
        <v>21</v>
      </c>
      <c r="J19" s="2" t="s">
        <v>170</v>
      </c>
      <c r="K19" s="2" t="s">
        <v>171</v>
      </c>
      <c r="L19" s="6" t="s">
        <v>172</v>
      </c>
      <c r="M19" s="2" t="s">
        <v>173</v>
      </c>
      <c r="N19" s="2" t="s">
        <v>174</v>
      </c>
    </row>
    <row r="20" spans="1:14" ht="24" x14ac:dyDescent="0.25">
      <c r="A20" s="2">
        <v>19</v>
      </c>
      <c r="B20" s="3" t="s">
        <v>175</v>
      </c>
      <c r="C20" s="2" t="s">
        <v>158</v>
      </c>
      <c r="D20" s="2" t="s">
        <v>176</v>
      </c>
      <c r="E20" s="2" t="s">
        <v>177</v>
      </c>
      <c r="F20" s="2" t="s">
        <v>178</v>
      </c>
      <c r="G20" s="2" t="s">
        <v>179</v>
      </c>
      <c r="H20" s="2" t="s">
        <v>20</v>
      </c>
      <c r="I20" s="2" t="s">
        <v>180</v>
      </c>
      <c r="J20" s="2" t="s">
        <v>181</v>
      </c>
      <c r="K20" s="2" t="s">
        <v>182</v>
      </c>
      <c r="L20" s="4" t="s">
        <v>183</v>
      </c>
      <c r="M20" s="2" t="s">
        <v>184</v>
      </c>
      <c r="N20" s="2" t="s">
        <v>185</v>
      </c>
    </row>
    <row r="21" spans="1:14" ht="24" x14ac:dyDescent="0.25">
      <c r="A21" s="2">
        <v>20</v>
      </c>
      <c r="B21" s="3" t="s">
        <v>186</v>
      </c>
      <c r="C21" s="2" t="s">
        <v>28</v>
      </c>
      <c r="D21" s="2" t="s">
        <v>187</v>
      </c>
      <c r="E21" s="2" t="s">
        <v>188</v>
      </c>
      <c r="F21" s="2" t="s">
        <v>189</v>
      </c>
      <c r="G21" s="2" t="s">
        <v>190</v>
      </c>
      <c r="H21" s="2" t="s">
        <v>20</v>
      </c>
      <c r="I21" s="2" t="s">
        <v>21</v>
      </c>
      <c r="J21" s="2" t="s">
        <v>191</v>
      </c>
      <c r="K21" s="2" t="s">
        <v>192</v>
      </c>
      <c r="L21" s="4" t="s">
        <v>24</v>
      </c>
      <c r="M21" s="2" t="s">
        <v>193</v>
      </c>
      <c r="N21" s="2" t="s">
        <v>194</v>
      </c>
    </row>
    <row r="22" spans="1:14" ht="24" x14ac:dyDescent="0.25">
      <c r="A22" s="2">
        <v>21</v>
      </c>
      <c r="B22" s="3" t="s">
        <v>195</v>
      </c>
      <c r="C22" s="2" t="s">
        <v>158</v>
      </c>
      <c r="D22" s="2" t="s">
        <v>196</v>
      </c>
      <c r="E22" s="2" t="s">
        <v>197</v>
      </c>
      <c r="F22" s="2" t="s">
        <v>198</v>
      </c>
      <c r="G22" s="2" t="s">
        <v>199</v>
      </c>
      <c r="H22" s="2" t="s">
        <v>20</v>
      </c>
      <c r="I22" s="2" t="s">
        <v>21</v>
      </c>
      <c r="J22" s="2" t="s">
        <v>93</v>
      </c>
      <c r="K22" s="2" t="s">
        <v>200</v>
      </c>
      <c r="L22" s="4" t="s">
        <v>201</v>
      </c>
      <c r="M22" s="2" t="s">
        <v>202</v>
      </c>
      <c r="N22" s="2" t="s">
        <v>203</v>
      </c>
    </row>
    <row r="23" spans="1:14" ht="24" x14ac:dyDescent="0.25">
      <c r="A23" s="2">
        <v>22</v>
      </c>
      <c r="B23" s="3" t="s">
        <v>204</v>
      </c>
      <c r="C23" s="2" t="s">
        <v>28</v>
      </c>
      <c r="D23" s="2" t="s">
        <v>205</v>
      </c>
      <c r="E23" s="2" t="s">
        <v>206</v>
      </c>
      <c r="F23" s="2" t="s">
        <v>207</v>
      </c>
      <c r="G23" s="2" t="s">
        <v>208</v>
      </c>
      <c r="H23" s="2" t="s">
        <v>209</v>
      </c>
      <c r="I23" s="2" t="s">
        <v>210</v>
      </c>
      <c r="J23" s="2" t="s">
        <v>93</v>
      </c>
      <c r="K23" s="2" t="s">
        <v>211</v>
      </c>
      <c r="L23" s="4" t="s">
        <v>24</v>
      </c>
      <c r="M23" s="2" t="s">
        <v>212</v>
      </c>
      <c r="N23" s="2" t="s">
        <v>213</v>
      </c>
    </row>
    <row r="24" spans="1:14" ht="24" x14ac:dyDescent="0.25">
      <c r="A24" s="2">
        <v>23</v>
      </c>
      <c r="B24" s="3" t="s">
        <v>214</v>
      </c>
      <c r="C24" s="2" t="s">
        <v>15</v>
      </c>
      <c r="D24" s="2" t="s">
        <v>215</v>
      </c>
      <c r="E24" s="2" t="s">
        <v>216</v>
      </c>
      <c r="F24" s="2" t="s">
        <v>217</v>
      </c>
      <c r="G24" s="2" t="s">
        <v>218</v>
      </c>
      <c r="H24" s="2" t="s">
        <v>219</v>
      </c>
      <c r="I24" s="2" t="s">
        <v>21</v>
      </c>
      <c r="J24" s="2" t="s">
        <v>220</v>
      </c>
      <c r="K24" s="2" t="s">
        <v>221</v>
      </c>
      <c r="L24" s="4" t="s">
        <v>24</v>
      </c>
      <c r="M24" s="2" t="s">
        <v>222</v>
      </c>
      <c r="N24" s="2"/>
    </row>
    <row r="25" spans="1:14" ht="24" x14ac:dyDescent="0.25">
      <c r="A25" s="2">
        <v>24</v>
      </c>
      <c r="B25" s="3" t="s">
        <v>223</v>
      </c>
      <c r="C25" s="2" t="s">
        <v>28</v>
      </c>
      <c r="D25" s="2" t="s">
        <v>224</v>
      </c>
      <c r="E25" s="2" t="s">
        <v>46</v>
      </c>
      <c r="F25" s="2" t="s">
        <v>225</v>
      </c>
      <c r="G25" s="2" t="s">
        <v>226</v>
      </c>
      <c r="H25" s="2" t="s">
        <v>20</v>
      </c>
      <c r="I25" s="2" t="s">
        <v>21</v>
      </c>
      <c r="J25" s="2" t="s">
        <v>227</v>
      </c>
      <c r="K25" s="2" t="s">
        <v>228</v>
      </c>
      <c r="L25" s="4" t="s">
        <v>24</v>
      </c>
      <c r="M25" s="2" t="s">
        <v>229</v>
      </c>
      <c r="N25" s="2" t="s">
        <v>230</v>
      </c>
    </row>
    <row r="26" spans="1:14" ht="48" x14ac:dyDescent="0.25">
      <c r="A26" s="2">
        <v>25</v>
      </c>
      <c r="B26" s="3" t="s">
        <v>231</v>
      </c>
      <c r="C26" s="2" t="s">
        <v>28</v>
      </c>
      <c r="D26" s="2" t="s">
        <v>232</v>
      </c>
      <c r="E26" s="2" t="s">
        <v>233</v>
      </c>
      <c r="F26" s="2" t="s">
        <v>234</v>
      </c>
      <c r="G26" s="2" t="s">
        <v>235</v>
      </c>
      <c r="H26" s="2" t="s">
        <v>20</v>
      </c>
      <c r="I26" s="2" t="s">
        <v>210</v>
      </c>
      <c r="J26" s="2" t="s">
        <v>236</v>
      </c>
      <c r="K26" s="2" t="s">
        <v>237</v>
      </c>
      <c r="L26" s="4" t="s">
        <v>24</v>
      </c>
      <c r="M26" s="2" t="s">
        <v>238</v>
      </c>
      <c r="N26" s="2" t="s">
        <v>239</v>
      </c>
    </row>
    <row r="27" spans="1:14" ht="36" x14ac:dyDescent="0.25">
      <c r="A27" s="2">
        <v>26</v>
      </c>
      <c r="B27" s="3" t="s">
        <v>240</v>
      </c>
      <c r="C27" s="2" t="s">
        <v>15</v>
      </c>
      <c r="D27" s="2" t="s">
        <v>241</v>
      </c>
      <c r="E27" s="2" t="s">
        <v>242</v>
      </c>
      <c r="F27" s="2" t="s">
        <v>243</v>
      </c>
      <c r="G27" s="2" t="s">
        <v>244</v>
      </c>
      <c r="H27" s="2" t="s">
        <v>20</v>
      </c>
      <c r="I27" s="2" t="s">
        <v>245</v>
      </c>
      <c r="J27" s="2" t="s">
        <v>93</v>
      </c>
      <c r="K27" s="2" t="s">
        <v>246</v>
      </c>
      <c r="L27" s="4" t="s">
        <v>24</v>
      </c>
      <c r="M27" s="2" t="s">
        <v>247</v>
      </c>
      <c r="N27" s="2" t="s">
        <v>248</v>
      </c>
    </row>
    <row r="28" spans="1:14" ht="36" x14ac:dyDescent="0.25">
      <c r="A28" s="2">
        <v>27</v>
      </c>
      <c r="B28" s="3" t="s">
        <v>249</v>
      </c>
      <c r="C28" s="2" t="s">
        <v>28</v>
      </c>
      <c r="D28" s="2" t="s">
        <v>250</v>
      </c>
      <c r="E28" s="2" t="s">
        <v>251</v>
      </c>
      <c r="F28" s="2" t="s">
        <v>252</v>
      </c>
      <c r="G28" s="2" t="s">
        <v>253</v>
      </c>
      <c r="H28" s="2" t="s">
        <v>20</v>
      </c>
      <c r="I28" s="2" t="s">
        <v>21</v>
      </c>
      <c r="J28" s="2" t="s">
        <v>254</v>
      </c>
      <c r="K28" s="2" t="s">
        <v>255</v>
      </c>
      <c r="L28" s="4" t="s">
        <v>256</v>
      </c>
      <c r="M28" s="2" t="s">
        <v>257</v>
      </c>
      <c r="N28" s="2" t="s">
        <v>258</v>
      </c>
    </row>
    <row r="29" spans="1:14" ht="24" x14ac:dyDescent="0.25">
      <c r="A29" s="2">
        <v>28</v>
      </c>
      <c r="B29" s="3" t="s">
        <v>259</v>
      </c>
      <c r="C29" s="2" t="s">
        <v>28</v>
      </c>
      <c r="D29" s="2" t="s">
        <v>260</v>
      </c>
      <c r="E29" s="2" t="s">
        <v>261</v>
      </c>
      <c r="F29" s="2" t="s">
        <v>262</v>
      </c>
      <c r="G29" s="2" t="s">
        <v>263</v>
      </c>
      <c r="H29" s="2" t="s">
        <v>264</v>
      </c>
      <c r="I29" s="2" t="s">
        <v>265</v>
      </c>
      <c r="J29" s="2" t="s">
        <v>93</v>
      </c>
      <c r="K29" s="2" t="s">
        <v>266</v>
      </c>
      <c r="L29" s="7" t="s">
        <v>267</v>
      </c>
      <c r="M29" s="2" t="s">
        <v>268</v>
      </c>
      <c r="N29" s="2" t="s">
        <v>269</v>
      </c>
    </row>
    <row r="30" spans="1:14" ht="24" x14ac:dyDescent="0.25">
      <c r="A30" s="2">
        <v>29</v>
      </c>
      <c r="B30" s="3" t="s">
        <v>270</v>
      </c>
      <c r="C30" s="2" t="s">
        <v>15</v>
      </c>
      <c r="D30" s="2" t="s">
        <v>271</v>
      </c>
      <c r="E30" s="2" t="s">
        <v>272</v>
      </c>
      <c r="F30" s="2" t="s">
        <v>273</v>
      </c>
      <c r="G30" s="2" t="s">
        <v>274</v>
      </c>
      <c r="H30" s="2" t="s">
        <v>20</v>
      </c>
      <c r="I30" s="2" t="s">
        <v>21</v>
      </c>
      <c r="J30" s="2" t="s">
        <v>275</v>
      </c>
      <c r="K30" s="2" t="s">
        <v>276</v>
      </c>
      <c r="L30" s="4" t="s">
        <v>24</v>
      </c>
      <c r="M30" s="2" t="s">
        <v>277</v>
      </c>
      <c r="N30" s="2"/>
    </row>
    <row r="31" spans="1:14" ht="24" x14ac:dyDescent="0.25">
      <c r="A31" s="2">
        <v>30</v>
      </c>
      <c r="B31" s="3" t="s">
        <v>278</v>
      </c>
      <c r="C31" s="2" t="s">
        <v>279</v>
      </c>
      <c r="D31" s="2" t="s">
        <v>280</v>
      </c>
      <c r="E31" s="2" t="s">
        <v>281</v>
      </c>
      <c r="F31" s="2" t="s">
        <v>282</v>
      </c>
      <c r="G31" s="2" t="s">
        <v>47</v>
      </c>
      <c r="H31" s="2" t="s">
        <v>283</v>
      </c>
      <c r="I31" s="2" t="s">
        <v>21</v>
      </c>
      <c r="J31" s="2" t="s">
        <v>284</v>
      </c>
      <c r="K31" s="2" t="s">
        <v>285</v>
      </c>
      <c r="L31" s="4" t="s">
        <v>24</v>
      </c>
      <c r="M31" s="2" t="s">
        <v>286</v>
      </c>
      <c r="N31" s="2" t="s">
        <v>287</v>
      </c>
    </row>
  </sheetData>
  <autoFilter ref="A1:N31" xr:uid="{00000000-0009-0000-0000-000000000000}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2"/>
  <sheetViews>
    <sheetView zoomScaleNormal="100" workbookViewId="0"/>
  </sheetViews>
  <sheetFormatPr defaultColWidth="8.7109375" defaultRowHeight="15" x14ac:dyDescent="0.25"/>
  <cols>
    <col min="1" max="1" width="34" customWidth="1"/>
    <col min="2" max="2" width="10" customWidth="1"/>
  </cols>
  <sheetData>
    <row r="1" spans="1:2" ht="16.5" x14ac:dyDescent="0.25">
      <c r="A1" s="8" t="s">
        <v>288</v>
      </c>
    </row>
    <row r="3" spans="1:2" x14ac:dyDescent="0.25">
      <c r="A3" s="9" t="s">
        <v>289</v>
      </c>
      <c r="B3" s="9">
        <f>COUNTA('Master Table'!A2:A31)</f>
        <v>30</v>
      </c>
    </row>
    <row r="5" spans="1:2" x14ac:dyDescent="0.25">
      <c r="A5" s="10" t="s">
        <v>290</v>
      </c>
    </row>
    <row r="6" spans="1:2" x14ac:dyDescent="0.25">
      <c r="A6" s="9" t="s">
        <v>24</v>
      </c>
      <c r="B6" s="9">
        <f>COUNTIF('Master Table'!L:L,"Favorable")</f>
        <v>24</v>
      </c>
    </row>
    <row r="7" spans="1:2" x14ac:dyDescent="0.25">
      <c r="A7" s="9" t="s">
        <v>256</v>
      </c>
      <c r="B7" s="9">
        <f>COUNTIF('Master Table'!L:L,"Favorable (mixed)")</f>
        <v>1</v>
      </c>
    </row>
    <row r="8" spans="1:2" x14ac:dyDescent="0.25">
      <c r="A8" s="9" t="s">
        <v>183</v>
      </c>
      <c r="B8" s="9">
        <f>COUNTIF('Master Table'!L:L,"Favorable (partial)")</f>
        <v>1</v>
      </c>
    </row>
    <row r="9" spans="1:2" x14ac:dyDescent="0.25">
      <c r="A9" s="9" t="s">
        <v>201</v>
      </c>
      <c r="B9" s="9">
        <f>COUNTIF('Master Table'!L:L,"Favorable (safety)")</f>
        <v>1</v>
      </c>
    </row>
    <row r="10" spans="1:2" x14ac:dyDescent="0.25">
      <c r="A10" s="9" t="s">
        <v>172</v>
      </c>
      <c r="B10" s="9">
        <f>COUNTIF('Master Table'!L:L,"Unfavorable")</f>
        <v>1</v>
      </c>
    </row>
    <row r="11" spans="1:2" x14ac:dyDescent="0.25">
      <c r="A11" s="9" t="s">
        <v>267</v>
      </c>
      <c r="B11" s="9">
        <f>COUNTIF('Master Table'!L:L,"Neutral/null")</f>
        <v>1</v>
      </c>
    </row>
    <row r="12" spans="1:2" x14ac:dyDescent="0.25">
      <c r="A12" s="9" t="s">
        <v>154</v>
      </c>
      <c r="B12" s="9">
        <f>COUNTIF('Master Table'!L:L,"Biomarker (n/a)")</f>
        <v>1</v>
      </c>
    </row>
    <row r="14" spans="1:2" x14ac:dyDescent="0.25">
      <c r="A14" s="10" t="s">
        <v>291</v>
      </c>
    </row>
    <row r="15" spans="1:2" x14ac:dyDescent="0.25">
      <c r="A15" s="9" t="s">
        <v>15</v>
      </c>
      <c r="B15" s="9">
        <f>COUNTIF('Master Table'!C:C,"Oral")</f>
        <v>4</v>
      </c>
    </row>
    <row r="16" spans="1:2" x14ac:dyDescent="0.25">
      <c r="A16" s="9" t="s">
        <v>279</v>
      </c>
      <c r="B16" s="9">
        <f>COUNTIF('Master Table'!C:C,"Rapid Oral")</f>
        <v>1</v>
      </c>
    </row>
    <row r="17" spans="1:2" x14ac:dyDescent="0.25">
      <c r="A17" s="9" t="s">
        <v>28</v>
      </c>
      <c r="B17" s="9">
        <f>COUNTIF('Master Table'!C:C,"Poster")</f>
        <v>20</v>
      </c>
    </row>
    <row r="18" spans="1:2" x14ac:dyDescent="0.25">
      <c r="A18" s="9" t="s">
        <v>104</v>
      </c>
      <c r="B18" s="9">
        <f>COUNTIF('Master Table'!C:C,"Poster (abstr)")</f>
        <v>1</v>
      </c>
    </row>
    <row r="19" spans="1:2" x14ac:dyDescent="0.25">
      <c r="A19" s="9" t="s">
        <v>158</v>
      </c>
      <c r="B19" s="9">
        <f>COUNTIF('Master Table'!C:C,"Pub-only")</f>
        <v>4</v>
      </c>
    </row>
    <row r="21" spans="1:2" x14ac:dyDescent="0.25">
      <c r="A21" s="10" t="s">
        <v>292</v>
      </c>
    </row>
    <row r="22" spans="1:2" x14ac:dyDescent="0.25">
      <c r="A22" s="9" t="s">
        <v>18</v>
      </c>
      <c r="B22" s="9">
        <f>COUNTIF('Master Table'!F:F,"Breast")</f>
        <v>5</v>
      </c>
    </row>
    <row r="23" spans="1:2" x14ac:dyDescent="0.25">
      <c r="A23" s="9" t="s">
        <v>91</v>
      </c>
      <c r="B23" s="9">
        <f>COUNTIF('Master Table'!F:F,"Lung")</f>
        <v>2</v>
      </c>
    </row>
    <row r="24" spans="1:2" x14ac:dyDescent="0.25">
      <c r="A24" s="9" t="s">
        <v>98</v>
      </c>
      <c r="B24" s="9">
        <f>COUNTIF('Master Table'!F:F,"NSCLC (metastatic)")</f>
        <v>1</v>
      </c>
    </row>
    <row r="25" spans="1:2" x14ac:dyDescent="0.25">
      <c r="A25" s="9" t="s">
        <v>114</v>
      </c>
      <c r="B25" s="9">
        <f>COUNTIF('Master Table'!F:F,"Colorectal")</f>
        <v>2</v>
      </c>
    </row>
    <row r="26" spans="1:2" x14ac:dyDescent="0.25">
      <c r="A26" s="9" t="s">
        <v>132</v>
      </c>
      <c r="B26" s="9">
        <f>COUNTIF('Master Table'!F:F,"Colorectal (metastatic)")</f>
        <v>1</v>
      </c>
    </row>
    <row r="27" spans="1:2" x14ac:dyDescent="0.25">
      <c r="A27" s="9" t="s">
        <v>148</v>
      </c>
      <c r="B27" s="9">
        <f>COUNTIF('Master Table'!F:F,"Endometrial")</f>
        <v>1</v>
      </c>
    </row>
    <row r="28" spans="1:2" x14ac:dyDescent="0.25">
      <c r="A28" s="9" t="s">
        <v>139</v>
      </c>
      <c r="B28" s="9">
        <f>COUNTIF('Master Table'!F:F,"Endometrial (+obesity)")</f>
        <v>1</v>
      </c>
    </row>
    <row r="29" spans="1:2" x14ac:dyDescent="0.25">
      <c r="A29" s="9" t="s">
        <v>160</v>
      </c>
      <c r="B29" s="9">
        <f>COUNTIF('Master Table'!F:F,"Hepatobiliary / pancreatic")</f>
        <v>1</v>
      </c>
    </row>
    <row r="30" spans="1:2" x14ac:dyDescent="0.25">
      <c r="A30" s="9" t="s">
        <v>167</v>
      </c>
      <c r="B30" s="9">
        <f>COUNTIF('Master Table'!F:F,"Pancreatic (PDAC)")</f>
        <v>1</v>
      </c>
    </row>
    <row r="31" spans="1:2" x14ac:dyDescent="0.25">
      <c r="A31" s="9" t="s">
        <v>178</v>
      </c>
      <c r="B31" s="9">
        <f>COUNTIF('Master Table'!F:F,"Prostate")</f>
        <v>1</v>
      </c>
    </row>
    <row r="32" spans="1:2" x14ac:dyDescent="0.25">
      <c r="A32" s="9" t="s">
        <v>189</v>
      </c>
      <c r="B32" s="9">
        <f>COUNTIF('Master Table'!F:F,"Bladder (NMIBC)")</f>
        <v>1</v>
      </c>
    </row>
    <row r="33" spans="1:2" x14ac:dyDescent="0.25">
      <c r="A33" s="9" t="s">
        <v>198</v>
      </c>
      <c r="B33" s="9">
        <f>COUNTIF('Master Table'!F:F,"Small intestine")</f>
        <v>1</v>
      </c>
    </row>
    <row r="34" spans="1:2" x14ac:dyDescent="0.25">
      <c r="A34" s="9" t="s">
        <v>207</v>
      </c>
      <c r="B34" s="9">
        <f>COUNTIF('Master Table'!F:F,"Hematologic")</f>
        <v>1</v>
      </c>
    </row>
    <row r="35" spans="1:2" x14ac:dyDescent="0.25">
      <c r="A35" s="9" t="s">
        <v>217</v>
      </c>
      <c r="B35" s="9">
        <f>COUNTIF('Master Table'!F:F,"Leukemia")</f>
        <v>1</v>
      </c>
    </row>
    <row r="36" spans="1:2" x14ac:dyDescent="0.25">
      <c r="A36" s="9" t="s">
        <v>225</v>
      </c>
      <c r="B36" s="9">
        <f>COUNTIF('Master Table'!F:F,"Multiple myeloma (+obesity)")</f>
        <v>1</v>
      </c>
    </row>
    <row r="37" spans="1:2" x14ac:dyDescent="0.25">
      <c r="A37" s="9" t="s">
        <v>234</v>
      </c>
      <c r="B37" s="9">
        <f>COUNTIF('Master Table'!F:F,"Multi-tumor (7 solid)")</f>
        <v>1</v>
      </c>
    </row>
    <row r="38" spans="1:2" x14ac:dyDescent="0.25">
      <c r="A38" s="9" t="s">
        <v>243</v>
      </c>
      <c r="B38" s="9">
        <f>COUNTIF('Master Table'!F:F,"Multi-tumor (13 cancers)")</f>
        <v>1</v>
      </c>
    </row>
    <row r="39" spans="1:2" x14ac:dyDescent="0.25">
      <c r="A39" s="9" t="s">
        <v>252</v>
      </c>
      <c r="B39" s="9">
        <f>COUNTIF('Master Table'!F:F,"Multi-tumor (moderate CKD)")</f>
        <v>1</v>
      </c>
    </row>
    <row r="40" spans="1:2" x14ac:dyDescent="0.25">
      <c r="A40" s="9" t="s">
        <v>262</v>
      </c>
      <c r="B40" s="9">
        <f>COUNTIF('Master Table'!F:F,"Multi-tumor")</f>
        <v>1</v>
      </c>
    </row>
    <row r="41" spans="1:2" x14ac:dyDescent="0.25">
      <c r="A41" s="9" t="s">
        <v>273</v>
      </c>
      <c r="B41" s="9">
        <f>COUNTIF('Master Table'!F:F,"Multi-tumor (on ICI)")</f>
        <v>1</v>
      </c>
    </row>
    <row r="42" spans="1:2" x14ac:dyDescent="0.25">
      <c r="A42" s="9" t="s">
        <v>282</v>
      </c>
      <c r="B42" s="9">
        <f>COUNTIF('Master Table'!F:F,"Multi-tumor (6 solid)")</f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Table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Lopes, Gilberto</cp:lastModifiedBy>
  <cp:revision>0</cp:revision>
  <dcterms:created xsi:type="dcterms:W3CDTF">2026-06-12T13:40:34Z</dcterms:created>
  <dcterms:modified xsi:type="dcterms:W3CDTF">2026-06-12T14:23:54Z</dcterms:modified>
  <dc:language>en-US</dc:language>
</cp:coreProperties>
</file>