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rancis\Hemopexin manuscript\6-5-2026\"/>
    </mc:Choice>
  </mc:AlternateContent>
  <xr:revisionPtr revIDLastSave="0" documentId="8_{78A151B7-72CE-452D-A5CB-489D72422BAA}" xr6:coauthVersionLast="47" xr6:coauthVersionMax="47" xr10:uidLastSave="{00000000-0000-0000-0000-000000000000}"/>
  <bookViews>
    <workbookView xWindow="8400" yWindow="855" windowWidth="22515" windowHeight="20610" xr2:uid="{BC168155-E761-426C-A3A2-0B9D14FC68E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V2" i="1" l="1"/>
  <c r="EU2" i="1"/>
  <c r="ET2" i="1"/>
  <c r="EC2" i="1"/>
  <c r="DQ2" i="1"/>
  <c r="DK2" i="1"/>
  <c r="DH2" i="1"/>
  <c r="DD2" i="1"/>
  <c r="CW2" i="1"/>
  <c r="CP2" i="1"/>
  <c r="CL2" i="1"/>
  <c r="CG2" i="1"/>
  <c r="CB2" i="1"/>
  <c r="BW2" i="1"/>
  <c r="BV2" i="1"/>
  <c r="BQ2" i="1"/>
  <c r="BP2" i="1"/>
  <c r="BO2" i="1"/>
  <c r="BJ2" i="1"/>
  <c r="BI2" i="1"/>
  <c r="BH2" i="1"/>
  <c r="BC2" i="1"/>
  <c r="BB2" i="1"/>
  <c r="BA2" i="1"/>
  <c r="AV2" i="1"/>
  <c r="AU2" i="1"/>
  <c r="AT2" i="1"/>
  <c r="AO2" i="1"/>
  <c r="AN2" i="1"/>
  <c r="AC2" i="1"/>
  <c r="Y2" i="1"/>
  <c r="S2" i="1"/>
  <c r="K2" i="1"/>
  <c r="J2" i="1"/>
  <c r="C2" i="1"/>
  <c r="DK1" i="1"/>
  <c r="AO1" i="1"/>
</calcChain>
</file>

<file path=xl/sharedStrings.xml><?xml version="1.0" encoding="utf-8"?>
<sst xmlns="http://schemas.openxmlformats.org/spreadsheetml/2006/main" count="209" uniqueCount="111">
  <si>
    <t>Seq name (Nuc)</t>
  </si>
  <si>
    <t>logFC</t>
  </si>
  <si>
    <t>FC</t>
  </si>
  <si>
    <t>logCPM</t>
  </si>
  <si>
    <t>LR</t>
  </si>
  <si>
    <t>PValue</t>
  </si>
  <si>
    <t>FDR</t>
  </si>
  <si>
    <t>Gene name</t>
  </si>
  <si>
    <t>Gene type</t>
  </si>
  <si>
    <t>Vector base</t>
  </si>
  <si>
    <t>Seq name</t>
  </si>
  <si>
    <t>First residue</t>
  </si>
  <si>
    <t>Seq size</t>
  </si>
  <si>
    <t>%X</t>
  </si>
  <si>
    <t>DP's</t>
  </si>
  <si>
    <t xml:space="preserve">Description </t>
  </si>
  <si>
    <t xml:space="preserve">Comments  </t>
  </si>
  <si>
    <t>Class (updated)</t>
  </si>
  <si>
    <t>DBase</t>
  </si>
  <si>
    <t>Evalue</t>
  </si>
  <si>
    <t>% Coverage</t>
  </si>
  <si>
    <t>Contig Name</t>
  </si>
  <si>
    <t>Comments</t>
  </si>
  <si>
    <t>Class</t>
  </si>
  <si>
    <t>Dbase</t>
  </si>
  <si>
    <t>% coverage</t>
  </si>
  <si>
    <t>Predicted Tyr-SO4 - Prosite rules</t>
  </si>
  <si>
    <t>SigP Result</t>
  </si>
  <si>
    <t>Cleavage Position</t>
  </si>
  <si>
    <t>MW</t>
  </si>
  <si>
    <t>pI</t>
  </si>
  <si>
    <t>Mature MW</t>
  </si>
  <si>
    <t xml:space="preserve">pI </t>
  </si>
  <si>
    <t>TMHMM result</t>
  </si>
  <si>
    <t>Predicted helices</t>
  </si>
  <si>
    <t>% membrane</t>
  </si>
  <si>
    <t>% outside</t>
  </si>
  <si>
    <t>% inside</t>
  </si>
  <si>
    <t xml:space="preserve">DGPI GPI anchor prediction </t>
  </si>
  <si>
    <t>Percent Ser+Thr</t>
  </si>
  <si>
    <t>Percent Gly</t>
  </si>
  <si>
    <t>Percent Pro</t>
  </si>
  <si>
    <t xml:space="preserve">Percent GGY </t>
  </si>
  <si>
    <t>Best match to NR-LIGHT protein database</t>
  </si>
  <si>
    <t>E value</t>
  </si>
  <si>
    <t>Match</t>
  </si>
  <si>
    <t>% identity</t>
  </si>
  <si>
    <t>% similarity</t>
  </si>
  <si>
    <t xml:space="preserve">Species of best match </t>
  </si>
  <si>
    <t>Best match to REFSEQ-INVERTEBRATE protein database</t>
  </si>
  <si>
    <t>Best match to REFSEQ-PROTOZOA protein database</t>
  </si>
  <si>
    <t>Best match to SWISSP protein database</t>
  </si>
  <si>
    <t>Best match to FLYBASE database</t>
  </si>
  <si>
    <t>E value and link to Flybase</t>
  </si>
  <si>
    <t>Length of best match</t>
  </si>
  <si>
    <t>Best match to CDD database</t>
  </si>
  <si>
    <t>Coverage</t>
  </si>
  <si>
    <t>Description</t>
  </si>
  <si>
    <t xml:space="preserve">All CDD domains </t>
  </si>
  <si>
    <t>Best match to KOG database</t>
  </si>
  <si>
    <t>Best match to PFAM database</t>
  </si>
  <si>
    <t>Best match to SMART database</t>
  </si>
  <si>
    <t>Name</t>
  </si>
  <si>
    <t>Sequence name</t>
  </si>
  <si>
    <t>Database</t>
  </si>
  <si>
    <t>Species</t>
  </si>
  <si>
    <t>Chromosome</t>
  </si>
  <si>
    <t>KEGG MAP</t>
  </si>
  <si>
    <t xml:space="preserve">ProP furin cleavage predictions </t>
  </si>
  <si>
    <t>Lenght</t>
  </si>
  <si>
    <t>DGPI GPI anchor prediction</t>
  </si>
  <si>
    <t>Sum of residues</t>
  </si>
  <si>
    <t>Increased AA</t>
  </si>
  <si>
    <t>Cys number</t>
  </si>
  <si>
    <t>R(K)GD flanked by Cys</t>
  </si>
  <si>
    <t>% Ser + Thr</t>
  </si>
  <si>
    <t>% Pro</t>
  </si>
  <si>
    <t>% Gly</t>
  </si>
  <si>
    <t>% Gly+Pro</t>
  </si>
  <si>
    <t>Number of possible HO-Pro [LPAE]-P-G</t>
  </si>
  <si>
    <t>Number of possible OH-lysines X-Lys-Gly not Lys-Gly-Pro</t>
  </si>
  <si>
    <t>Number of PG's</t>
  </si>
  <si>
    <t>WC coxy motif</t>
  </si>
  <si>
    <t>WP coxy motif</t>
  </si>
  <si>
    <t>CPC coxy motif</t>
  </si>
  <si>
    <t>P-I-I-X-G-X(7-15)-C</t>
  </si>
  <si>
    <t>Species of best match</t>
  </si>
  <si>
    <t>AGAP009662-RA</t>
  </si>
  <si>
    <t xml:space="preserve">unspecified product </t>
  </si>
  <si>
    <t xml:space="preserve">protein_coding_gene </t>
  </si>
  <si>
    <t>M</t>
  </si>
  <si>
    <t xml:space="preserve"> </t>
  </si>
  <si>
    <t>C2H2-type Zn-finger protein - probable fragment - 31 OH-glycosylation sites -  31 NetOglyc sites</t>
  </si>
  <si>
    <t>tm</t>
  </si>
  <si>
    <t>AGAP009662-PA</t>
  </si>
  <si>
    <t xml:space="preserve"> zinc finger protein 1 - 31 OH-glycosylation sites -  31 NetOglyc sites</t>
  </si>
  <si>
    <t>ExpAA=0.02 First60=0.00 PredHel=0 Topology=o</t>
  </si>
  <si>
    <t xml:space="preserve">. </t>
  </si>
  <si>
    <t>Anopheles gambiae str. PEST</t>
  </si>
  <si>
    <t>Toxoplasma gondii ME49</t>
  </si>
  <si>
    <t>Drosophila melanogaster</t>
  </si>
  <si>
    <t>sd00017,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</si>
  <si>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4e-031| ZF_C2H2 6e-017| PAT1 8e-007| zf-H2C2_2 8e-005| PRK10263 9e-005| ZF_C2H2 1e-004| SFP1 8e-004| retinal_rod 0.001| Amelogenin 0.001| COG5048 0.002|</t>
  </si>
  <si>
    <t>KOG2462, KOG2462, KOG2462, C2H2-type Zn-finger protein [Transcription].</t>
  </si>
  <si>
    <t xml:space="preserve">Transcription </t>
  </si>
  <si>
    <t>pfam09770, PAT1, Topoisomerase II-associated protein PAT1.  Members of this family are necessary for accurate chromosome transmission during cell division.</t>
  </si>
  <si>
    <t>smart00818, Amelogenin, Amelogenins, cell adhesion proteins, play a role in the biomineralisation of teeth.  They seem to regulate formation of crystallites during the secretory stage of tooth enamel development and are thought to play a major role in the structural organisation and mineralisation of developing enamel. The extracellular matrix of the developing enamel comprises two major classes of protein: the hydrophobic amelogenins and the acidic enamelins. Circular dichroism studies of porcine amelogenin have shown that the protein consists of 3 discrete folding units: the N-terminal region appears to contain beta-strand structures, while the C-terminal region displays characteristics of a random coil conformation. Subsequent studies on the bovine protein have indicated the amelogenin structure to contain a repetitive beta-turn segment and a "beta-spiral" between Gln112 and Leu138, which sequester a (Pro, Leu, Gln) rich region. The beta-spiral offers a probable site for interactions with Ca2+ ions. Muatations in the human amelogenin gene (AMGX) cause X-linked hypoplastic amelogenesis imperfecta, a disease characterised by defective enamel. A 9bp deletion in exon 2 of AMGX results in the loss of codons for Ile5, Leu6, Phe7 and Ala8, and replacement by a new threonine codon, disrupting the 16-residue (Met1-Ala16) amelogenin signal peptide.</t>
  </si>
  <si>
    <t>Anopheles_gambiae_str._PEST</t>
  </si>
  <si>
    <t xml:space="preserve"> AgamP4_3R:37749296-37752319(+) </t>
  </si>
  <si>
    <t>C</t>
  </si>
  <si>
    <t>Anopheles stephensi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</si>
</sst>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sz val="11"/>
      <color rgb="FF3F3F76"/>
      <name val="Aptos Narrow"/>
      <family val="2"/>
      <scheme val="minor"/>
    </font>
    <font>
      <b/>
      <sz val="12"/>
      <color theme="1"/>
      <name val="Aptos Narrow"/>
      <family val="2"/>
      <scheme val="minor"/>
    </font>
    <font>
      <b/>
      <sz val="11"/>
      <color rgb="FF3176C9"/>
      <name val="Aptos Narrow"/>
      <family val="2"/>
      <scheme val="minor"/>
    </font>
    <font>
      <b/>
      <sz val="12"/>
      <color rgb="FF3F3F76"/>
      <name val="Aptos Narrow"/>
      <family val="2"/>
      <scheme val="minor"/>
    </font>
    <font>
      <sz val="11"/>
      <name val="Aptos Narrow"/>
      <family val="2"/>
      <scheme val="minor"/>
    </font>
  </fonts>
  <fills count="7">
    <fill>
      <patternFill patternType="none"/>
    </fill>
    <fill>
      <patternFill patternType="gray125"/>
    </fill>
    <fill>
      <patternFill patternType="solid">
        <fgColor rgb="FFFFCC99"/>
      </patternFill>
    </fill>
    <fill>
      <patternFill patternType="solid">
        <fgColor rgb="FFFFFFCC"/>
      </patternFill>
    </fill>
    <fill>
      <patternFill patternType="solid">
        <fgColor theme="5" tint="0.79998168889431442"/>
        <bgColor indexed="64"/>
      </patternFill>
    </fill>
    <fill>
      <patternFill patternType="solid">
        <fgColor rgb="FFBEDBFE"/>
        <bgColor indexed="64"/>
      </patternFill>
    </fill>
    <fill>
      <patternFill patternType="solid">
        <fgColor theme="4" tint="0.59999389629810485"/>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3">
    <xf numFmtId="0" fontId="0" fillId="0" borderId="0"/>
    <xf numFmtId="0" fontId="2" fillId="2" borderId="1" applyNumberFormat="0" applyAlignment="0" applyProtection="0"/>
    <xf numFmtId="0" fontId="1" fillId="3" borderId="2" applyNumberFormat="0" applyFont="0" applyAlignment="0" applyProtection="0"/>
  </cellStyleXfs>
  <cellXfs count="16">
    <xf numFmtId="0" fontId="0" fillId="0" borderId="0" xfId="0"/>
    <xf numFmtId="0" fontId="3" fillId="0" borderId="2" xfId="2" applyFont="1" applyFill="1" applyAlignment="1"/>
    <xf numFmtId="0" fontId="4" fillId="0" borderId="3" xfId="0" applyFont="1" applyBorder="1" applyAlignment="1">
      <alignment horizontal="center" wrapText="1"/>
    </xf>
    <xf numFmtId="0" fontId="4" fillId="0" borderId="4" xfId="0" applyFont="1" applyBorder="1" applyAlignment="1">
      <alignment horizontal="center" wrapText="1"/>
    </xf>
    <xf numFmtId="0" fontId="5" fillId="0" borderId="1" xfId="1" applyFont="1" applyFill="1" applyAlignment="1"/>
    <xf numFmtId="0" fontId="4" fillId="0" borderId="5" xfId="0" applyFont="1" applyBorder="1" applyAlignment="1">
      <alignment horizontal="center" wrapText="1"/>
    </xf>
    <xf numFmtId="0" fontId="3" fillId="0" borderId="2" xfId="2" applyFont="1" applyFill="1" applyAlignment="1">
      <alignment horizontal="center"/>
    </xf>
    <xf numFmtId="11" fontId="0" fillId="0" borderId="0" xfId="0" applyNumberFormat="1"/>
    <xf numFmtId="0" fontId="0" fillId="0" borderId="0" xfId="0" applyAlignment="1">
      <alignment horizontal="center"/>
    </xf>
    <xf numFmtId="0" fontId="0" fillId="4" borderId="6" xfId="0" applyFill="1" applyBorder="1"/>
    <xf numFmtId="0" fontId="6" fillId="2" borderId="1" xfId="1" applyFont="1"/>
    <xf numFmtId="0" fontId="0" fillId="5" borderId="6" xfId="0" applyFill="1" applyBorder="1" applyAlignment="1">
      <alignment horizontal="center"/>
    </xf>
    <xf numFmtId="0" fontId="0" fillId="5" borderId="7" xfId="0" applyFill="1" applyBorder="1" applyAlignment="1">
      <alignment horizontal="center"/>
    </xf>
    <xf numFmtId="0" fontId="0" fillId="5" borderId="6" xfId="0" applyFill="1" applyBorder="1"/>
    <xf numFmtId="0" fontId="0" fillId="6" borderId="0" xfId="0" applyFill="1"/>
    <xf numFmtId="0" fontId="0" fillId="6" borderId="0" xfId="0" applyFill="1" applyAlignment="1">
      <alignment horizontal="center"/>
    </xf>
  </cellXfs>
  <cellStyles count="3">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04144-074C-491B-A7EE-D1C11BD77C6D}">
  <dimension ref="A1:EZ2"/>
  <sheetViews>
    <sheetView tabSelected="1" workbookViewId="0">
      <selection activeCell="FB14" sqref="FB14"/>
    </sheetView>
  </sheetViews>
  <sheetFormatPr defaultColWidth="18" defaultRowHeight="15" x14ac:dyDescent="0.25"/>
  <sheetData>
    <row r="1" spans="1:156" ht="60" x14ac:dyDescent="0.25">
      <c r="A1" s="1" t="s">
        <v>0</v>
      </c>
      <c r="B1" t="s">
        <v>1</v>
      </c>
      <c r="C1" t="s">
        <v>2</v>
      </c>
      <c r="D1" t="s">
        <v>3</v>
      </c>
      <c r="E1" t="s">
        <v>4</v>
      </c>
      <c r="F1" t="s">
        <v>5</v>
      </c>
      <c r="G1" t="s">
        <v>6</v>
      </c>
      <c r="H1" s="1" t="s">
        <v>7</v>
      </c>
      <c r="I1" s="1" t="s">
        <v>8</v>
      </c>
      <c r="J1" s="1" t="s">
        <v>9</v>
      </c>
      <c r="K1" s="2" t="s">
        <v>10</v>
      </c>
      <c r="L1" s="2" t="s">
        <v>11</v>
      </c>
      <c r="M1" s="2" t="s">
        <v>12</v>
      </c>
      <c r="N1" s="2" t="s">
        <v>13</v>
      </c>
      <c r="O1" s="2" t="s">
        <v>14</v>
      </c>
      <c r="P1" s="2" t="s">
        <v>15</v>
      </c>
      <c r="Q1" s="2" t="s">
        <v>16</v>
      </c>
      <c r="R1" s="3" t="s">
        <v>17</v>
      </c>
      <c r="S1" s="2" t="s">
        <v>18</v>
      </c>
      <c r="T1" s="2" t="s">
        <v>19</v>
      </c>
      <c r="U1" s="2" t="s">
        <v>20</v>
      </c>
      <c r="V1" s="4" t="s">
        <v>21</v>
      </c>
      <c r="W1" s="4" t="s">
        <v>22</v>
      </c>
      <c r="X1" s="4" t="s">
        <v>23</v>
      </c>
      <c r="Y1" s="4" t="s">
        <v>24</v>
      </c>
      <c r="Z1" s="4" t="s">
        <v>19</v>
      </c>
      <c r="AA1" s="4" t="s">
        <v>25</v>
      </c>
      <c r="AB1" s="2" t="s">
        <v>26</v>
      </c>
      <c r="AC1" s="2" t="s">
        <v>27</v>
      </c>
      <c r="AD1" s="3" t="s">
        <v>28</v>
      </c>
      <c r="AE1" s="2" t="s">
        <v>29</v>
      </c>
      <c r="AF1" s="2" t="s">
        <v>30</v>
      </c>
      <c r="AG1" s="2" t="s">
        <v>31</v>
      </c>
      <c r="AH1" s="2" t="s">
        <v>32</v>
      </c>
      <c r="AI1" s="2" t="s">
        <v>33</v>
      </c>
      <c r="AJ1" s="2" t="s">
        <v>34</v>
      </c>
      <c r="AK1" s="2" t="s">
        <v>35</v>
      </c>
      <c r="AL1" s="2" t="s">
        <v>36</v>
      </c>
      <c r="AM1" s="5" t="s">
        <v>37</v>
      </c>
      <c r="AN1" s="2" t="s">
        <v>38</v>
      </c>
      <c r="AO1" s="3" t="str">
        <f>HYPERLINK("http://www.cbs.dtu.dk/services/NetOGlyc/","No. potential glyc sites")</f>
        <v>No. potential glyc sites</v>
      </c>
      <c r="AP1" s="2" t="s">
        <v>39</v>
      </c>
      <c r="AQ1" s="2" t="s">
        <v>40</v>
      </c>
      <c r="AR1" s="2" t="s">
        <v>41</v>
      </c>
      <c r="AS1" s="2" t="s">
        <v>42</v>
      </c>
      <c r="AT1" s="2" t="s">
        <v>43</v>
      </c>
      <c r="AU1" s="3" t="s">
        <v>44</v>
      </c>
      <c r="AV1" s="2" t="s">
        <v>45</v>
      </c>
      <c r="AW1" s="2" t="s">
        <v>46</v>
      </c>
      <c r="AX1" s="2" t="s">
        <v>47</v>
      </c>
      <c r="AY1" s="2" t="s">
        <v>20</v>
      </c>
      <c r="AZ1" s="5" t="s">
        <v>48</v>
      </c>
      <c r="BA1" s="2" t="s">
        <v>49</v>
      </c>
      <c r="BB1" s="3" t="s">
        <v>44</v>
      </c>
      <c r="BC1" s="2" t="s">
        <v>45</v>
      </c>
      <c r="BD1" s="2" t="s">
        <v>46</v>
      </c>
      <c r="BE1" s="2" t="s">
        <v>47</v>
      </c>
      <c r="BF1" s="2" t="s">
        <v>20</v>
      </c>
      <c r="BG1" s="5" t="s">
        <v>48</v>
      </c>
      <c r="BH1" s="2" t="s">
        <v>50</v>
      </c>
      <c r="BI1" s="3" t="s">
        <v>44</v>
      </c>
      <c r="BJ1" s="2" t="s">
        <v>45</v>
      </c>
      <c r="BK1" s="2" t="s">
        <v>46</v>
      </c>
      <c r="BL1" s="2" t="s">
        <v>47</v>
      </c>
      <c r="BM1" s="2" t="s">
        <v>20</v>
      </c>
      <c r="BN1" s="5" t="s">
        <v>48</v>
      </c>
      <c r="BO1" s="2" t="s">
        <v>51</v>
      </c>
      <c r="BP1" s="3" t="s">
        <v>44</v>
      </c>
      <c r="BQ1" s="2" t="s">
        <v>45</v>
      </c>
      <c r="BR1" s="2" t="s">
        <v>46</v>
      </c>
      <c r="BS1" s="2" t="s">
        <v>47</v>
      </c>
      <c r="BT1" s="2" t="s">
        <v>20</v>
      </c>
      <c r="BU1" s="5" t="s">
        <v>48</v>
      </c>
      <c r="BV1" s="2" t="s">
        <v>52</v>
      </c>
      <c r="BW1" s="3" t="s">
        <v>53</v>
      </c>
      <c r="BX1" s="2" t="s">
        <v>54</v>
      </c>
      <c r="BY1" s="2" t="s">
        <v>46</v>
      </c>
      <c r="BZ1" s="2" t="s">
        <v>47</v>
      </c>
      <c r="CA1" s="2" t="s">
        <v>20</v>
      </c>
      <c r="CB1" s="2" t="s">
        <v>55</v>
      </c>
      <c r="CC1" s="3" t="s">
        <v>44</v>
      </c>
      <c r="CD1" s="2" t="s">
        <v>56</v>
      </c>
      <c r="CE1" s="2" t="s">
        <v>57</v>
      </c>
      <c r="CF1" s="5" t="s">
        <v>58</v>
      </c>
      <c r="CG1" s="2" t="s">
        <v>59</v>
      </c>
      <c r="CH1" s="3" t="s">
        <v>44</v>
      </c>
      <c r="CI1" s="2" t="s">
        <v>56</v>
      </c>
      <c r="CJ1" s="2" t="s">
        <v>57</v>
      </c>
      <c r="CK1" s="5" t="s">
        <v>23</v>
      </c>
      <c r="CL1" s="2" t="s">
        <v>60</v>
      </c>
      <c r="CM1" s="3" t="s">
        <v>44</v>
      </c>
      <c r="CN1" s="2" t="s">
        <v>56</v>
      </c>
      <c r="CO1" s="5" t="s">
        <v>15</v>
      </c>
      <c r="CP1" s="2" t="s">
        <v>61</v>
      </c>
      <c r="CQ1" s="3" t="s">
        <v>44</v>
      </c>
      <c r="CR1" s="2" t="s">
        <v>56</v>
      </c>
      <c r="CS1" s="5" t="s">
        <v>15</v>
      </c>
      <c r="CT1" s="5" t="s">
        <v>62</v>
      </c>
      <c r="CU1" s="5" t="s">
        <v>63</v>
      </c>
      <c r="CV1" s="1" t="s">
        <v>64</v>
      </c>
      <c r="CW1" s="1" t="s">
        <v>64</v>
      </c>
      <c r="CX1" s="1" t="s">
        <v>56</v>
      </c>
      <c r="CY1" s="1" t="s">
        <v>12</v>
      </c>
      <c r="CZ1" s="1" t="s">
        <v>65</v>
      </c>
      <c r="DA1" s="1" t="s">
        <v>66</v>
      </c>
      <c r="DB1" s="1" t="s">
        <v>13</v>
      </c>
      <c r="DC1" s="1" t="s">
        <v>14</v>
      </c>
      <c r="DD1" s="1" t="s">
        <v>67</v>
      </c>
      <c r="DE1" s="1" t="s">
        <v>0</v>
      </c>
      <c r="DF1" s="1" t="s">
        <v>7</v>
      </c>
      <c r="DG1" s="1" t="s">
        <v>8</v>
      </c>
      <c r="DH1" s="1" t="s">
        <v>9</v>
      </c>
      <c r="DI1" s="1" t="s">
        <v>11</v>
      </c>
      <c r="DJ1" s="1" t="s">
        <v>12</v>
      </c>
      <c r="DK1" s="1" t="str">
        <f>HYPERLINK("http://www.cbs.dtu.dk/services/NetOGlyc/","No. potential glyc sites")</f>
        <v>No. potential glyc sites</v>
      </c>
      <c r="DL1" s="1" t="s">
        <v>39</v>
      </c>
      <c r="DM1" s="1" t="s">
        <v>40</v>
      </c>
      <c r="DN1" s="1" t="s">
        <v>41</v>
      </c>
      <c r="DO1" s="1" t="s">
        <v>42</v>
      </c>
      <c r="DP1" s="1" t="s">
        <v>68</v>
      </c>
      <c r="DQ1" s="1" t="s">
        <v>27</v>
      </c>
      <c r="DR1" s="1" t="s">
        <v>28</v>
      </c>
      <c r="DS1" s="1" t="s">
        <v>29</v>
      </c>
      <c r="DT1" s="1" t="s">
        <v>30</v>
      </c>
      <c r="DU1" s="1" t="s">
        <v>31</v>
      </c>
      <c r="DV1" s="1" t="s">
        <v>32</v>
      </c>
      <c r="DW1" s="1" t="s">
        <v>33</v>
      </c>
      <c r="DX1" s="1" t="s">
        <v>69</v>
      </c>
      <c r="DY1" s="6" t="s">
        <v>34</v>
      </c>
      <c r="DZ1" s="1" t="s">
        <v>35</v>
      </c>
      <c r="EA1" s="1" t="s">
        <v>36</v>
      </c>
      <c r="EB1" s="1" t="s">
        <v>37</v>
      </c>
      <c r="EC1" s="1" t="s">
        <v>70</v>
      </c>
      <c r="ED1" s="1" t="s">
        <v>71</v>
      </c>
      <c r="EE1" s="1" t="s">
        <v>72</v>
      </c>
      <c r="EF1" s="1" t="s">
        <v>73</v>
      </c>
      <c r="EG1" s="1" t="s">
        <v>26</v>
      </c>
      <c r="EH1" s="1" t="s">
        <v>74</v>
      </c>
      <c r="EI1" s="1" t="s">
        <v>75</v>
      </c>
      <c r="EJ1" s="1" t="s">
        <v>76</v>
      </c>
      <c r="EK1" s="1" t="s">
        <v>77</v>
      </c>
      <c r="EL1" s="1" t="s">
        <v>78</v>
      </c>
      <c r="EM1" s="1" t="s">
        <v>79</v>
      </c>
      <c r="EN1" s="1" t="s">
        <v>80</v>
      </c>
      <c r="EO1" s="1" t="s">
        <v>81</v>
      </c>
      <c r="EP1" s="1" t="s">
        <v>82</v>
      </c>
      <c r="EQ1" s="1" t="s">
        <v>83</v>
      </c>
      <c r="ER1" s="1" t="s">
        <v>84</v>
      </c>
      <c r="ES1" s="1" t="s">
        <v>85</v>
      </c>
      <c r="ET1" s="1" t="s">
        <v>49</v>
      </c>
      <c r="EU1" s="1" t="s">
        <v>44</v>
      </c>
      <c r="EV1" s="1" t="s">
        <v>45</v>
      </c>
      <c r="EW1" s="1" t="s">
        <v>46</v>
      </c>
      <c r="EX1" s="1" t="s">
        <v>47</v>
      </c>
      <c r="EY1" s="1" t="s">
        <v>20</v>
      </c>
      <c r="EZ1" s="1" t="s">
        <v>86</v>
      </c>
    </row>
    <row r="2" spans="1:156" x14ac:dyDescent="0.25">
      <c r="A2" t="s">
        <v>87</v>
      </c>
      <c r="B2">
        <v>-0.84849663955555898</v>
      </c>
      <c r="C2">
        <f>2^B2</f>
        <v>0.55536315081398457</v>
      </c>
      <c r="D2">
        <v>4.5567313966654801</v>
      </c>
      <c r="E2">
        <v>23.820046328766299</v>
      </c>
      <c r="F2" s="7">
        <v>1.0577510820555301E-6</v>
      </c>
      <c r="G2">
        <v>1.0210471195082E-2</v>
      </c>
      <c r="H2" t="s">
        <v>88</v>
      </c>
      <c r="I2" t="s">
        <v>89</v>
      </c>
      <c r="J2" t="str">
        <f>HYPERLINK("https://vectorbase.org/vectorbase/app/record/gene/AGAP009662","AGAP009662-RA")</f>
        <v>AGAP009662-RA</v>
      </c>
      <c r="K2" t="str">
        <f>HYPERLINK(".\links\pep\AGAP009662-PA-pep.txt","AGAP009662-PA")</f>
        <v>AGAP009662-PA</v>
      </c>
      <c r="L2" s="8" t="s">
        <v>90</v>
      </c>
      <c r="M2">
        <v>901</v>
      </c>
      <c r="N2">
        <v>0</v>
      </c>
      <c r="O2">
        <v>1</v>
      </c>
      <c r="P2" t="s">
        <v>91</v>
      </c>
      <c r="Q2" s="9" t="s">
        <v>92</v>
      </c>
      <c r="R2" t="s">
        <v>93</v>
      </c>
      <c r="S2" t="str">
        <f>HYPERLINK(".\links\KOG\AGAP009662-PA-KOG.txt","KOG")</f>
        <v>KOG</v>
      </c>
      <c r="T2">
        <v>3.9999999999999996E-21</v>
      </c>
      <c r="U2">
        <v>74.5</v>
      </c>
      <c r="V2" t="s">
        <v>94</v>
      </c>
      <c r="W2" s="10" t="s">
        <v>95</v>
      </c>
      <c r="X2" t="s">
        <v>93</v>
      </c>
      <c r="Y2" t="str">
        <f>HYPERLINK(".\links\UNIPROTKB\AGAP009662-PA-UNIPROTKB.txt","UNIPROTKB")</f>
        <v>UNIPROTKB</v>
      </c>
      <c r="Z2" s="7">
        <v>5.9999999999999998E-56</v>
      </c>
      <c r="AA2">
        <v>48.8</v>
      </c>
      <c r="AB2" s="11" t="s">
        <v>91</v>
      </c>
      <c r="AC2" s="11" t="str">
        <f>HYPERLINK(".\links\Sigp\AGAP009662-PA-SigP.txt","CYT")</f>
        <v>CYT</v>
      </c>
      <c r="AD2" t="s">
        <v>91</v>
      </c>
      <c r="AE2">
        <v>96.635999999999996</v>
      </c>
      <c r="AF2">
        <v>6.6</v>
      </c>
      <c r="AG2" t="s">
        <v>91</v>
      </c>
      <c r="AH2" t="s">
        <v>91</v>
      </c>
      <c r="AI2" t="s">
        <v>96</v>
      </c>
      <c r="AJ2" s="11">
        <v>0</v>
      </c>
      <c r="AK2" t="s">
        <v>91</v>
      </c>
      <c r="AL2" t="s">
        <v>91</v>
      </c>
      <c r="AM2" t="s">
        <v>91</v>
      </c>
      <c r="AN2" s="11" t="str">
        <f>HYPERLINK(".\links\gpi\AGAP009662-PA-gpi.txt","N")</f>
        <v>N</v>
      </c>
      <c r="AO2" s="12" t="str">
        <f>HYPERLINK(".\links\netoglyc\AGAP009662-PA-netoglyc.txt","31")</f>
        <v>31</v>
      </c>
      <c r="AP2" s="11">
        <v>20.100000000000001</v>
      </c>
      <c r="AQ2">
        <v>8.3000000000000007</v>
      </c>
      <c r="AR2">
        <v>7.5</v>
      </c>
      <c r="AS2" t="s">
        <v>97</v>
      </c>
      <c r="AT2" s="13" t="str">
        <f>HYPERLINK(".\links\NR-LIGHT\AGAP009662-PA-NR-LIGHT.txt","AGAP009662-PA, partial")</f>
        <v>AGAP009662-PA, partial</v>
      </c>
      <c r="AU2" t="str">
        <f>HYPERLINK("http://www.ncbi.nlm.nih.gov/sutils/blink.cgi?pid=XP_318706.4","0.0")</f>
        <v>0.0</v>
      </c>
      <c r="AV2" t="str">
        <f>HYPERLINK("http://www.ncbi.nlm.nih.gov/protein/XP_318706.4","XP_318706.4")</f>
        <v>XP_318706.4</v>
      </c>
      <c r="AW2">
        <v>90</v>
      </c>
      <c r="AX2">
        <v>90</v>
      </c>
      <c r="AY2">
        <v>110</v>
      </c>
      <c r="AZ2" t="s">
        <v>98</v>
      </c>
      <c r="BA2" s="13" t="str">
        <f>HYPERLINK(".\links\REFSEQ-INVERTEBRATE\AGAP009662-PA-REFSEQ-INVERTEBRATE.txt","AGAP009662-PA, partial")</f>
        <v>AGAP009662-PA, partial</v>
      </c>
      <c r="BB2" t="str">
        <f>HYPERLINK("http://www.ncbi.nlm.nih.gov/sutils/blink.cgi?pid=XP_318706.4","0.0")</f>
        <v>0.0</v>
      </c>
      <c r="BC2" t="str">
        <f>HYPERLINK("http://www.ncbi.nlm.nih.gov/protein/XP_318706.4","XP_318706.4")</f>
        <v>XP_318706.4</v>
      </c>
      <c r="BD2">
        <v>90</v>
      </c>
      <c r="BE2">
        <v>90</v>
      </c>
      <c r="BF2">
        <v>110</v>
      </c>
      <c r="BG2" t="s">
        <v>98</v>
      </c>
      <c r="BH2" s="13" t="str">
        <f>HYPERLINK(".\links\REFSEQ-PROTOZOA\AGAP009662-PA-REFSEQ-PROTOZOA.txt","zinc finger, c2h2 type family protein")</f>
        <v>zinc finger, c2h2 type family protein</v>
      </c>
      <c r="BI2" t="str">
        <f>HYPERLINK("http://www.ncbi.nlm.nih.gov/sutils/blink.cgi?pid=XP_002372116.1","2E-046")</f>
        <v>2E-046</v>
      </c>
      <c r="BJ2" t="str">
        <f>HYPERLINK("http://www.ncbi.nlm.nih.gov/protein/XP_002372116.1","XP_002372116.1")</f>
        <v>XP_002372116.1</v>
      </c>
      <c r="BK2">
        <v>35</v>
      </c>
      <c r="BL2">
        <v>49</v>
      </c>
      <c r="BM2">
        <v>99</v>
      </c>
      <c r="BN2" t="s">
        <v>99</v>
      </c>
      <c r="BO2" s="13" t="str">
        <f>HYPERLINK(".\links\SWISSP\AGAP009662-PA-SWISSP.txt","Krueppel homolog 1")</f>
        <v>Krueppel homolog 1</v>
      </c>
      <c r="BP2" t="str">
        <f>HYPERLINK("http://www.uniprot.org/uniprot/P08155","1E-151")</f>
        <v>1E-151</v>
      </c>
      <c r="BQ2" t="str">
        <f>HYPERLINK("http://www.uniprot.org/uniprot/P08155#expression","P08155")</f>
        <v>P08155</v>
      </c>
      <c r="BR2">
        <v>47</v>
      </c>
      <c r="BS2">
        <v>58</v>
      </c>
      <c r="BT2">
        <v>79</v>
      </c>
      <c r="BU2" t="s">
        <v>100</v>
      </c>
      <c r="BV2" s="13" t="str">
        <f>HYPERLINK(".\links\FLYBASE\AGAP009662-PA-FLYBASE.txt","FBpp0310810")</f>
        <v>FBpp0310810</v>
      </c>
      <c r="BW2" t="str">
        <f>HYPERLINK("http://flybase.org/reports/FBgn0266450#alliance_summary_container","1E-157")</f>
        <v>1E-157</v>
      </c>
      <c r="BX2">
        <v>845</v>
      </c>
      <c r="BY2">
        <v>77</v>
      </c>
      <c r="BZ2">
        <v>84</v>
      </c>
      <c r="CA2">
        <v>33</v>
      </c>
      <c r="CB2" s="13" t="str">
        <f>HYPERLINK(".\links\CDD\AGAP009662-PA-CDD.txt","ZF_C2H2, Zinc finger, C2H2 type")</f>
        <v>ZF_C2H2, Zinc finger, C2H2 type</v>
      </c>
      <c r="CC2" s="7">
        <v>4.0000000000000003E-31</v>
      </c>
      <c r="CD2">
        <v>100</v>
      </c>
      <c r="CE2" t="s">
        <v>101</v>
      </c>
      <c r="CF2" t="s">
        <v>102</v>
      </c>
      <c r="CG2" s="13" t="str">
        <f>HYPERLINK(".\links\KOG\AGAP009662-PA-KOG.txt","C2H2-type Zn-finger protein")</f>
        <v>C2H2-type Zn-finger protein</v>
      </c>
      <c r="CH2" s="7">
        <v>3.9999999999999996E-21</v>
      </c>
      <c r="CI2">
        <v>74.599999999999994</v>
      </c>
      <c r="CJ2" t="s">
        <v>103</v>
      </c>
      <c r="CK2" t="s">
        <v>104</v>
      </c>
      <c r="CL2" s="13" t="str">
        <f>HYPERLINK(".\links\PFAM\AGAP009662-PA-PFAM.txt","PAT1, Topoisomerase II-associated protein PAT1")</f>
        <v>PAT1, Topoisomerase II-associated protein PAT1</v>
      </c>
      <c r="CM2" s="7">
        <v>1.9999999999999999E-7</v>
      </c>
      <c r="CN2">
        <v>15.3</v>
      </c>
      <c r="CO2" t="s">
        <v>105</v>
      </c>
      <c r="CP2" s="13" t="str">
        <f>HYPERLINK(".\links\SMART\AGAP009662-PA-SMART.txt","Amelogenin, Amelogenins, cell adhesion proteins, play a role in the biomineralisation of teeth")</f>
        <v>Amelogenin, Amelogenins, cell adhesion proteins, play a role in the biomineralisation of teeth</v>
      </c>
      <c r="CQ2" s="7">
        <v>1.0000000000000001E-5</v>
      </c>
      <c r="CR2">
        <v>68.5</v>
      </c>
      <c r="CS2" t="s">
        <v>106</v>
      </c>
      <c r="CT2" t="s">
        <v>94</v>
      </c>
      <c r="CU2" t="s">
        <v>94</v>
      </c>
      <c r="CV2" t="s">
        <v>94</v>
      </c>
      <c r="CW2" t="str">
        <f>HYPERLINK(".\links\pep\AGAP009662-PA-pep.txt","AGAP009662-PA")</f>
        <v>AGAP009662-PA</v>
      </c>
      <c r="CX2" t="s">
        <v>90</v>
      </c>
      <c r="CY2">
        <v>901</v>
      </c>
      <c r="CZ2" t="s">
        <v>107</v>
      </c>
      <c r="DA2" t="s">
        <v>108</v>
      </c>
      <c r="DB2">
        <v>0</v>
      </c>
      <c r="DC2">
        <v>1</v>
      </c>
      <c r="DD2" t="str">
        <f>HYPERLINK("https://www.kegg.jp/kegg-bin/search_pathway_text?map=aga&amp;keyword=AGAP009662&amp;mode=1&amp;viewImage=true","AGAP009662")</f>
        <v>AGAP009662</v>
      </c>
      <c r="DE2" t="s">
        <v>87</v>
      </c>
      <c r="DF2" t="s">
        <v>88</v>
      </c>
      <c r="DG2" t="s">
        <v>89</v>
      </c>
      <c r="DH2" t="str">
        <f>HYPERLINK("https://vectorbase.org/vectorbase/app/record/gene/AGAP009662","AGAP009662-RA")</f>
        <v>AGAP009662-RA</v>
      </c>
      <c r="DI2" t="s">
        <v>109</v>
      </c>
      <c r="DJ2">
        <v>7855</v>
      </c>
      <c r="DK2" s="14" t="str">
        <f>HYPERLINK(".\links\netoglyc\AGAP009662-PA-netoglyc.txt","31")</f>
        <v>31</v>
      </c>
      <c r="DL2">
        <v>20.100000000000001</v>
      </c>
      <c r="DM2">
        <v>8.3000000000000007</v>
      </c>
      <c r="DN2">
        <v>7.5</v>
      </c>
      <c r="DO2" t="s">
        <v>97</v>
      </c>
      <c r="DP2" t="s">
        <v>91</v>
      </c>
      <c r="DQ2" s="14" t="str">
        <f>HYPERLINK(".\links\Sigp\AGAP009662-PA-SigP.txt","CYT")</f>
        <v>CYT</v>
      </c>
      <c r="DR2" t="s">
        <v>91</v>
      </c>
      <c r="DS2">
        <v>96.635999999999996</v>
      </c>
      <c r="DT2">
        <v>6.6</v>
      </c>
      <c r="DU2" t="s">
        <v>91</v>
      </c>
      <c r="DV2" t="s">
        <v>91</v>
      </c>
      <c r="DW2" s="14" t="s">
        <v>96</v>
      </c>
      <c r="DX2">
        <v>901</v>
      </c>
      <c r="DY2" s="15">
        <v>0</v>
      </c>
      <c r="DZ2" t="s">
        <v>91</v>
      </c>
      <c r="EA2" t="s">
        <v>91</v>
      </c>
      <c r="EB2" t="s">
        <v>91</v>
      </c>
      <c r="EC2" s="14" t="str">
        <f>HYPERLINK(".\links\gpi\AGAP009662-PA-gpi.txt","N")</f>
        <v>N</v>
      </c>
      <c r="ED2">
        <v>0.33</v>
      </c>
      <c r="EF2">
        <v>23</v>
      </c>
      <c r="EG2" s="14" t="s">
        <v>91</v>
      </c>
      <c r="EH2" t="s">
        <v>91</v>
      </c>
      <c r="EI2">
        <v>20.088790233074398</v>
      </c>
      <c r="EJ2">
        <v>7.5471698113207504</v>
      </c>
      <c r="EK2">
        <v>8.3240843507214208</v>
      </c>
      <c r="EL2">
        <v>15.871254162042201</v>
      </c>
      <c r="EM2">
        <v>1</v>
      </c>
      <c r="EN2">
        <v>2</v>
      </c>
      <c r="EO2">
        <v>2</v>
      </c>
      <c r="EP2" t="s">
        <v>91</v>
      </c>
      <c r="EQ2" t="s">
        <v>91</v>
      </c>
      <c r="ER2" t="s">
        <v>91</v>
      </c>
      <c r="ES2" t="s">
        <v>91</v>
      </c>
      <c r="ET2" s="14" t="str">
        <f>HYPERLINK(".\links\REFSEQ-INVERTEBRATE\AGAP009662-PA-REFSEQ-INVERTEBRATE.txt","Krueppel homolog 1 isoform X1")</f>
        <v>Krueppel homolog 1 isoform X1</v>
      </c>
      <c r="EU2" t="str">
        <f>HYPERLINK("http://www.ncbi.nlm.nih.gov/sutils/blink.cgi?pid=XP_035910775.1","0.0")</f>
        <v>0.0</v>
      </c>
      <c r="EV2" t="str">
        <f>HYPERLINK("http://www.ncbi.nlm.nih.gov/protein/XP_035910775.1","XP_035910775.1")</f>
        <v>XP_035910775.1</v>
      </c>
      <c r="EW2">
        <v>69</v>
      </c>
      <c r="EX2">
        <v>76</v>
      </c>
      <c r="EY2">
        <v>99</v>
      </c>
      <c r="EZ2" t="s">
        <v>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E Silva, Thiago Luiz (NIH/NIAID) [E]</dc:creator>
  <cp:lastModifiedBy>Alves E Silva, Thiago Luiz (NIH/NIAID) [E]</cp:lastModifiedBy>
  <dcterms:created xsi:type="dcterms:W3CDTF">2026-06-12T15:19:46Z</dcterms:created>
  <dcterms:modified xsi:type="dcterms:W3CDTF">2026-06-12T15:23:11Z</dcterms:modified>
</cp:coreProperties>
</file>