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13_ncr:1_{0628C49F-DBB5-45AD-A657-A3D717DC0434}" xr6:coauthVersionLast="47" xr6:coauthVersionMax="47" xr10:uidLastSave="{00000000-0000-0000-0000-000000000000}"/>
  <bookViews>
    <workbookView xWindow="28680" yWindow="-120" windowWidth="29040" windowHeight="15720" xr2:uid="{A1500D9E-9465-4B82-84D4-9C90EBCD358F}"/>
  </bookViews>
  <sheets>
    <sheet name="ALL" sheetId="1" r:id="rId1"/>
    <sheet name="Sheet1"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V39" i="1" l="1"/>
  <c r="EU39" i="1"/>
  <c r="ET39" i="1"/>
  <c r="EC39" i="1"/>
  <c r="DY39" i="1"/>
  <c r="DQ39" i="1"/>
  <c r="DK39" i="1"/>
  <c r="DH39" i="1"/>
  <c r="DD39" i="1"/>
  <c r="CW39" i="1"/>
  <c r="CP39" i="1"/>
  <c r="CL39" i="1"/>
  <c r="CG39" i="1"/>
  <c r="CB39" i="1"/>
  <c r="BW39" i="1"/>
  <c r="BV39" i="1"/>
  <c r="BQ39" i="1"/>
  <c r="BP39" i="1"/>
  <c r="BO39" i="1"/>
  <c r="BJ39" i="1"/>
  <c r="BI39" i="1"/>
  <c r="BH39" i="1"/>
  <c r="BC39" i="1"/>
  <c r="BB39" i="1"/>
  <c r="BA39" i="1"/>
  <c r="AV39" i="1"/>
  <c r="AU39" i="1"/>
  <c r="AT39" i="1"/>
  <c r="AO39" i="1"/>
  <c r="AN39" i="1"/>
  <c r="AJ39" i="1"/>
  <c r="AC39" i="1"/>
  <c r="Y39" i="1"/>
  <c r="S39" i="1"/>
  <c r="M39" i="1"/>
  <c r="L39" i="1"/>
  <c r="EV18" i="1"/>
  <c r="EU18" i="1"/>
  <c r="ET18" i="1"/>
  <c r="EC18" i="1"/>
  <c r="DY18" i="1"/>
  <c r="DQ18" i="1"/>
  <c r="DK18" i="1"/>
  <c r="DH18" i="1"/>
  <c r="DD18" i="1"/>
  <c r="CW18" i="1"/>
  <c r="CP18" i="1"/>
  <c r="CL18" i="1"/>
  <c r="CG18" i="1"/>
  <c r="CB18" i="1"/>
  <c r="BW18" i="1"/>
  <c r="BV18" i="1"/>
  <c r="BQ18" i="1"/>
  <c r="BP18" i="1"/>
  <c r="BO18" i="1"/>
  <c r="BJ18" i="1"/>
  <c r="BI18" i="1"/>
  <c r="BH18" i="1"/>
  <c r="BC18" i="1"/>
  <c r="BB18" i="1"/>
  <c r="BA18" i="1"/>
  <c r="AV18" i="1"/>
  <c r="AU18" i="1"/>
  <c r="AT18" i="1"/>
  <c r="AO18" i="1"/>
  <c r="AN18" i="1"/>
  <c r="AJ18" i="1"/>
  <c r="AC18" i="1"/>
  <c r="Y18" i="1"/>
  <c r="S18" i="1"/>
  <c r="M18" i="1"/>
  <c r="L18" i="1"/>
</calcChain>
</file>

<file path=xl/sharedStrings.xml><?xml version="1.0" encoding="utf-8"?>
<sst xmlns="http://schemas.openxmlformats.org/spreadsheetml/2006/main" count="4428" uniqueCount="1435">
  <si>
    <t>Genes</t>
  </si>
  <si>
    <t>logFC</t>
  </si>
  <si>
    <t>logCPM</t>
  </si>
  <si>
    <t>LR</t>
  </si>
  <si>
    <t>PValue</t>
  </si>
  <si>
    <t>FDR</t>
  </si>
  <si>
    <t>Gene name</t>
  </si>
  <si>
    <t>Gene type</t>
  </si>
  <si>
    <t>Vector base</t>
  </si>
  <si>
    <t>Seq name</t>
  </si>
  <si>
    <t>First residue</t>
  </si>
  <si>
    <t>Seq size</t>
  </si>
  <si>
    <t>%X</t>
  </si>
  <si>
    <t>DP's</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</si>
  <si>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</si>
  <si>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</si>
  <si>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</si>
  <si>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</si>
  <si>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</si>
  <si>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</si>
  <si>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</si>
  <si>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</si>
  <si>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</si>
  <si>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</si>
  <si>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</si>
  <si>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</si>
  <si>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</si>
  <si>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</si>
  <si>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</si>
  <si>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</si>
  <si>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</si>
  <si>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</si>
  <si>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</si>
  <si>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</si>
  <si>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</si>
  <si>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</si>
  <si>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No. potential glyc sites</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</si>
  <si>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</si>
  <si>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</si>
  <si>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</si>
  <si>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</si>
  <si>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</si>
  <si>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</si>
  <si>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</si>
  <si>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</si>
  <si>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</si>
  <si>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</si>
  <si>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</si>
  <si>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</si>
  <si>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</si>
  <si>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</si>
  <si>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</si>
  <si>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</si>
  <si>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</si>
  <si>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</si>
  <si>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</si>
  <si>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</si>
  <si>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</si>
  <si>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</si>
  <si>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 xml:space="preserve">Description </t>
  </si>
  <si>
    <t>Best match to SMART database</t>
  </si>
  <si>
    <t>Name</t>
  </si>
  <si>
    <t>Sequence name</t>
  </si>
  <si>
    <t>Database</t>
  </si>
  <si>
    <t>Species</t>
  </si>
  <si>
    <t>Chromosome</t>
  </si>
  <si>
    <t>KEGG MAP</t>
  </si>
  <si>
    <t>Seq name (Nuc)</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</si>
  <si>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</si>
  <si>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</si>
  <si>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</si>
  <si>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</si>
  <si>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</si>
  <si>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</si>
  <si>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</si>
  <si>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</si>
  <si>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</si>
  <si>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</si>
  <si>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</si>
  <si>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</si>
  <si>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</si>
  <si>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</si>
  <si>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</si>
  <si>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</si>
  <si>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</si>
  <si>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</si>
  <si>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</si>
  <si>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AGAP007006-RB</t>
  </si>
  <si>
    <t>filamin</t>
  </si>
  <si>
    <t>Actin-binding cytoskeleton protein filamin</t>
  </si>
  <si>
    <t xml:space="preserve">filamin </t>
  </si>
  <si>
    <t xml:space="preserve">protein_coding_gene </t>
  </si>
  <si>
    <t>AGAP007006-PB</t>
  </si>
  <si>
    <t>M</t>
  </si>
  <si>
    <t>cs</t>
  </si>
  <si>
    <t>KOG</t>
  </si>
  <si>
    <t xml:space="preserve"> filamin actin binding protein</t>
  </si>
  <si>
    <t>ELEGANS</t>
  </si>
  <si>
    <t>4</t>
  </si>
  <si>
    <t>CYT</t>
  </si>
  <si>
    <t xml:space="preserve"> </t>
  </si>
  <si>
    <t>ExpAA=0.00 First60=0.00 PredHel=0 Topology=o</t>
  </si>
  <si>
    <t>N</t>
  </si>
  <si>
    <t>1</t>
  </si>
  <si>
    <t xml:space="preserve">. </t>
  </si>
  <si>
    <t>0.0</t>
  </si>
  <si>
    <t>XP_001688076.1</t>
  </si>
  <si>
    <t>Anopheles gambiae str. PEST</t>
  </si>
  <si>
    <t>hypothetical protein H696_02415</t>
  </si>
  <si>
    <t>3E-026</t>
  </si>
  <si>
    <t>XP_009494592.1</t>
  </si>
  <si>
    <t>Fonticula alba</t>
  </si>
  <si>
    <t>Filamin-A</t>
  </si>
  <si>
    <t>1E-098</t>
  </si>
  <si>
    <t>P21333</t>
  </si>
  <si>
    <t>Homo sapiens</t>
  </si>
  <si>
    <t>FBpp0290588</t>
  </si>
  <si>
    <t>IG_FLMN, Filamin-type immunoglobulin domains</t>
  </si>
  <si>
    <t>smart00557, IG_FLMN, Filamin-type immunoglobulin domains.  These form a rod-like structure in the actin-binding cytoskeleton protein, filamin. The C-terminal repeats of filamin bind beta1-integrin (CD29).</t>
  </si>
  <si>
    <t>IG_FLMN 4e-022| Filamin 8e-019| PRK14081 | Sema | DUF1338 | CBM_6 | PLN02942 | galactar-dH20 | NifS |</t>
  </si>
  <si>
    <t>KOG0518, KOG0518, KOG0518, Actin-binding cytoskeleton protein, filamin [Cytoskeleton].</t>
  </si>
  <si>
    <t xml:space="preserve">Cytoskeleton </t>
  </si>
  <si>
    <t>Filamin, Filamin/ABP280 repeat</t>
  </si>
  <si>
    <t>pfam00630, Filamin, Filamin/ABP280 repeat.</t>
  </si>
  <si>
    <t>Anopheles_gambiae_str._PEST</t>
  </si>
  <si>
    <t xml:space="preserve"> AgamP4_2L:40730812-40742093(-) </t>
  </si>
  <si>
    <t>AGAP007006</t>
  </si>
  <si>
    <t>C</t>
  </si>
  <si>
    <t>AGAP007006-PA</t>
  </si>
  <si>
    <t>XP_308766.4</t>
  </si>
  <si>
    <t>AGAP008436-RA</t>
  </si>
  <si>
    <t>ABCC11: ATP-binding cassette transporter (ABC transporter) family C member 11</t>
  </si>
  <si>
    <t>ABC transporter C family member - probable fragment - signalP detected - 15 predicted membrane helices</t>
  </si>
  <si>
    <t xml:space="preserve">ATP-binding cassette transporter (ABC transporter) family C member 11 [Source:UniProtKB/TrEMBL;Acc:A0A1S4GYA1] </t>
  </si>
  <si>
    <t>AGAP008436-PA</t>
  </si>
  <si>
    <t>tr membrane</t>
  </si>
  <si>
    <t>CDD</t>
  </si>
  <si>
    <t xml:space="preserve"> protein - signalP detected - 15 predicted membrane helices</t>
  </si>
  <si>
    <t>imm membrane</t>
  </si>
  <si>
    <t>COG</t>
  </si>
  <si>
    <t>2</t>
  </si>
  <si>
    <t>SIG</t>
  </si>
  <si>
    <t xml:space="preserve"> 36-37</t>
  </si>
  <si>
    <t>ExpAA=326.60 First60=33.52 PredHel=14 Topology=o15-34i47-66o76-98i105-124o255-277i290-309o368-399i468-490o494-516i871-893o908-930i976-998o1004-1026i1093-1115o</t>
  </si>
  <si>
    <t>14</t>
  </si>
  <si>
    <t>0</t>
  </si>
  <si>
    <t>XP_317007.3</t>
  </si>
  <si>
    <t>multidrug resistance-associated protein 3</t>
  </si>
  <si>
    <t>1E-139</t>
  </si>
  <si>
    <t>XP_004342702.1</t>
  </si>
  <si>
    <t>Capsaspora owczarzaki ATCC 30864</t>
  </si>
  <si>
    <t>ABC transporter C family member 12</t>
  </si>
  <si>
    <t>1E-134</t>
  </si>
  <si>
    <t>Q9C8H0</t>
  </si>
  <si>
    <t>Arabidopsis thaliana</t>
  </si>
  <si>
    <t>FBpp0302855</t>
  </si>
  <si>
    <t>1E-116</t>
  </si>
  <si>
    <t>PLN03130, ABC transporter C family member</t>
  </si>
  <si>
    <t>PLN03130, PLN03130, ABC transporter C family member; Provisional.</t>
  </si>
  <si>
    <t>PLN03130 e-141| PLN03232 e-140| PTZ00243 1e-094| Multidrug_resistance-associated_protei...   307   3e-083 3e-083| MdlB 5e-070| ABCC_MRP_domain1 4e-064| ABCC_MRP_domain2 3e-060| SunT 6e-057| CFTR_protein 2e-051| ABCC_CFTR1 4e-045|</t>
  </si>
  <si>
    <t>ABC superfamily</t>
  </si>
  <si>
    <t>KOG0054, KOG0054, KOG0054, Multidrug resistance-associated protein/mitoxantrone resistance protein, ABC superfamily [Secondary metabolites biosynthesis, transport and catabolism].</t>
  </si>
  <si>
    <t xml:space="preserve">Secondary metabolites biosynthesis, transport and catabolism </t>
  </si>
  <si>
    <t>ABC_membrane, ABC transporter transmembrane region</t>
  </si>
  <si>
    <t>pfam00664, ABC_membrane, ABC transporter transmembrane region.  This family represents a unit of six transmembrane helices. Many members of the ABC transporter family (pfam00005) have two such regions.</t>
  </si>
  <si>
    <t>AAA, ATPases associated with a variety of cellular activities</t>
  </si>
  <si>
    <t>smart00382, AAA, ATPases associated with a variety of cellular activities.  AAA - ATPases associated with a variety of cellular activities. This profile/alignment only detects a fraction of this vast family. The poorly conserved N-terminal helix is missing from the alignment.</t>
  </si>
  <si>
    <t>AGAP008436</t>
  </si>
  <si>
    <t>G</t>
  </si>
  <si>
    <t>AGAP002449-RA</t>
  </si>
  <si>
    <t>3-OH androgenic UDPGT</t>
  </si>
  <si>
    <t>UDP-glucoronosyl and UDP-glucosyl transferase - signalP detected - 2 predicted membrane helices</t>
  </si>
  <si>
    <t xml:space="preserve">3-OH androgenic UDPGT </t>
  </si>
  <si>
    <t>AGAP002449-PA</t>
  </si>
  <si>
    <t>met/carb membrane</t>
  </si>
  <si>
    <t>PFAM</t>
  </si>
  <si>
    <t xml:space="preserve"> udp-glucuronosyltransferase 2a1 isoform x4 - signalP detected - 2 predicted membrane helices</t>
  </si>
  <si>
    <t>REFSEQVERTEBRATE95</t>
  </si>
  <si>
    <t xml:space="preserve"> 19-20</t>
  </si>
  <si>
    <t>ExpAA=56.88 First60=21.07 PredHel=2 Topology=i5-27o471-493i</t>
  </si>
  <si>
    <t>XP_312497.5</t>
  </si>
  <si>
    <t>hypothetical protein</t>
  </si>
  <si>
    <t>1E-038</t>
  </si>
  <si>
    <t>XP_001746751.1</t>
  </si>
  <si>
    <t>Monosiga brevicollis MX1</t>
  </si>
  <si>
    <t>UDP-glucuronosyltransferase 2A1</t>
  </si>
  <si>
    <t>2E-066</t>
  </si>
  <si>
    <t>Q80X89</t>
  </si>
  <si>
    <t>Mus musculus</t>
  </si>
  <si>
    <t>FBpp0307246</t>
  </si>
  <si>
    <t>UDPGT, UDP-glucoronosyl and UDP-glucosyl transferase</t>
  </si>
  <si>
    <t>pfam00201, UDPGT, UDP-glucoronosyl and UDP-glucosyl transferase.</t>
  </si>
  <si>
    <t>UDPGT 1e-066| egt 2e-052| GT1_Gtf_like 4e-027| Glycosyl_transferase 7e-021| COG1819 4e-020| PLN00164 6e-010| PLN02554 2e-009| PLN02167 5e-008| PLN02207 7e-008| PLN02992 8e-008|</t>
  </si>
  <si>
    <t>UDP-glucuronosyl and UDP-glucosyl transferase</t>
  </si>
  <si>
    <t>KOG1192, KOG1192, KOG1192, UDP-glucuronosyl and UDP-glucosyl transferase [Carbohydrate transport and metabolism, Energy production and conversion].</t>
  </si>
  <si>
    <t xml:space="preserve">Carbohydrate transport and metabolism, Energy production and conversion </t>
  </si>
  <si>
    <t>G_alpha, G protein alpha subunit</t>
  </si>
  <si>
    <t>smart00275, G_alpha, G protein alpha subunit.  Subunit of G proteins that contains the guanine nucleotide binding site.</t>
  </si>
  <si>
    <t xml:space="preserve"> AgamP4_2R:21521030-21529487(+) </t>
  </si>
  <si>
    <t>AGAP002449</t>
  </si>
  <si>
    <t>AGAP009201-RA</t>
  </si>
  <si>
    <t>collagen type IV alpha</t>
  </si>
  <si>
    <t>C-terminal tandem repeated domain in type 4 procollagen</t>
  </si>
  <si>
    <t xml:space="preserve">collagen type IV alpha </t>
  </si>
  <si>
    <t>AGAP009201-PA</t>
  </si>
  <si>
    <t>extmat</t>
  </si>
  <si>
    <t xml:space="preserve"> collagen-like protein 2</t>
  </si>
  <si>
    <t>REFSEQ-VIRUS</t>
  </si>
  <si>
    <t>3</t>
  </si>
  <si>
    <t>ExpAA=2.47 First60=2.47 PredHel=0 Topology=o</t>
  </si>
  <si>
    <t>5</t>
  </si>
  <si>
    <t>collagen alpha-2(IV) chain</t>
  </si>
  <si>
    <t>ETN60200.1</t>
  </si>
  <si>
    <t>Anopheles darlingi</t>
  </si>
  <si>
    <t>collagen alpha-1(IV) chain</t>
  </si>
  <si>
    <t>XP_019547335.1</t>
  </si>
  <si>
    <t>Aedes albopictus</t>
  </si>
  <si>
    <t>hypothetical protein PTSG_00277</t>
  </si>
  <si>
    <t>XP_004998828.1</t>
  </si>
  <si>
    <t>Salpingoeca rosetta</t>
  </si>
  <si>
    <t>Collagen alpha-2(IV) chain</t>
  </si>
  <si>
    <t>P27393</t>
  </si>
  <si>
    <t>Ascaris suum</t>
  </si>
  <si>
    <t>FBpp0305721</t>
  </si>
  <si>
    <t>C4, C-terminal tandem repeated domain in type 4 procollagen</t>
  </si>
  <si>
    <t>pfam01413, C4, C-terminal tandem repeated domain in type 4 procollagen.  Duplicated domain in C-terminus of type 4 collagens. Mutations in alpha-5 collagen IV are associated with X-linked Alport syndrome.</t>
  </si>
  <si>
    <t>C4 2e-048| C4 3e-041| Med15 0.001| PRK12678 | PRK07764 | PHA03307 | Collagen | PHA03169 | PHA03264 | SARAF |</t>
  </si>
  <si>
    <t>Collagens (type XV)</t>
  </si>
  <si>
    <t>KOG3546, KOG3546, KOG3546, Collagens (type XV) [Extracellular structures].</t>
  </si>
  <si>
    <t xml:space="preserve">Extracellular structures </t>
  </si>
  <si>
    <t>C4, C-terminal tandem repeated domain in type 4 procollagens</t>
  </si>
  <si>
    <t>smart00111, C4, C-terminal tandem repeated domain in type 4 procollagens.  Duplicated domain in C-terminus of type 4 collagens. Mutations in alpha-5 collagen IV are associated with X-linked Alport syndrome.</t>
  </si>
  <si>
    <t xml:space="preserve"> AgamP4_3R:28625257-28653863(+) </t>
  </si>
  <si>
    <t>AGAP009201</t>
  </si>
  <si>
    <t>A</t>
  </si>
  <si>
    <t xml:space="preserve">1 | 24    IVQRRRR|SS  0.675 *ProP*  | </t>
  </si>
  <si>
    <t>Y-NoSP</t>
  </si>
  <si>
    <t>G(3.92)</t>
  </si>
  <si>
    <t>XP_035913035.1</t>
  </si>
  <si>
    <t>Anopheles stephensi</t>
  </si>
  <si>
    <t>AGAP004335-RC</t>
  </si>
  <si>
    <t>AGAP004335-PC</t>
  </si>
  <si>
    <t xml:space="preserve"> calponin-similarity ch domain-containing protein</t>
  </si>
  <si>
    <t>ExpAA=0.45 First60=0.00 PredHel=0 Topology=o</t>
  </si>
  <si>
    <t>6</t>
  </si>
  <si>
    <t>filamin-A isoform X7</t>
  </si>
  <si>
    <t>XP_021713215.1</t>
  </si>
  <si>
    <t>Aedes aegypti</t>
  </si>
  <si>
    <t>hypothetical protein SAMD00019534_026980</t>
  </si>
  <si>
    <t>6E-074</t>
  </si>
  <si>
    <t>XP_012757450.1</t>
  </si>
  <si>
    <t>Acytostelium subglobosum LB1</t>
  </si>
  <si>
    <t>Q9VEN1</t>
  </si>
  <si>
    <t>Drosophila melanogaster</t>
  </si>
  <si>
    <t>FBpp0292427</t>
  </si>
  <si>
    <t>SAC6, Ca2+-binding actin-bundling protein fimbrin/plastin (EF-Hand superfamily)</t>
  </si>
  <si>
    <t>COG5069, SAC6, Ca2+-binding actin-bundling protein fimbrin/plastin (EF-Hand superfamily) [Cytoskeleton].</t>
  </si>
  <si>
    <t>SAC6 1e-027| IG_FLMN 1e-026| CH 8e-023| CH 4e-022| Filamin 1e-021| CH 7e-020| Macoilin 0.018| ProS | SSP160 | 7TM_transglut |</t>
  </si>
  <si>
    <t xml:space="preserve"> AgamP4_2R:54775558-54818994(+) </t>
  </si>
  <si>
    <t>AGAP004335</t>
  </si>
  <si>
    <t>filamin-A isoform X5</t>
  </si>
  <si>
    <t>XP_035902995.1</t>
  </si>
  <si>
    <t>AGAP029897-RA</t>
  </si>
  <si>
    <t xml:space="preserve">unspecified product </t>
  </si>
  <si>
    <t>AGAP029897-PA</t>
  </si>
  <si>
    <t>uk</t>
  </si>
  <si>
    <t xml:space="preserve"> first calponin similarity</t>
  </si>
  <si>
    <t xml:space="preserve"> AgamP4_3R:36050238-36127260(-) </t>
  </si>
  <si>
    <t>AGAP029897</t>
  </si>
  <si>
    <t>IND</t>
  </si>
  <si>
    <t>ExpAA=4.87 First60=0.00 PredHel=0 Topology=o</t>
  </si>
  <si>
    <t>34</t>
  </si>
  <si>
    <t>nesprin-1 isoform X8</t>
  </si>
  <si>
    <t>XP_035908669.1</t>
  </si>
  <si>
    <t>AGAP012400-RA</t>
  </si>
  <si>
    <t>alpha-glucosidase</t>
  </si>
  <si>
    <t>Alpha-amylase - signalP detected</t>
  </si>
  <si>
    <t xml:space="preserve">alpha-glucosidase </t>
  </si>
  <si>
    <t>AGAP012400-PA</t>
  </si>
  <si>
    <t>met/carb/secreted Alpha-amylase</t>
  </si>
  <si>
    <t xml:space="preserve"> protein - signalP detected</t>
  </si>
  <si>
    <t>met/carb</t>
  </si>
  <si>
    <t>ExpAA=14.60 First60=1.13 PredHel=0 Topology=o</t>
  </si>
  <si>
    <t>XP_320158.1</t>
  </si>
  <si>
    <t>alpha amylase</t>
  </si>
  <si>
    <t>9E-092</t>
  </si>
  <si>
    <t>XP_004990214.1</t>
  </si>
  <si>
    <t>Maltase 2</t>
  </si>
  <si>
    <t>1E-160</t>
  </si>
  <si>
    <t>O16099</t>
  </si>
  <si>
    <t>Drosophila virilis</t>
  </si>
  <si>
    <t>FBpp0271830</t>
  </si>
  <si>
    <t>AmyAc_maltase, Alpha amylase catalytic domain found in maltase (also known as alpha glucosidase) and related proteins</t>
  </si>
  <si>
    <t>cd11328, AmyAc_maltase, Alpha amylase catalytic domain found in maltase (also known as alpha glucosidase) and related proteins.  Maltase (EC 3.2.1.20) hydrolyzes the terminal, non-reducing (1-==&gt; 4)-linked alpha-D-glucose residues in maltose, releasing alpha-D-glucose. In most cases, maltase is equivalent to alpha-glucosidase, but the term "maltase" emphasizes the disaccharide nature of the substrate from which glucose is cleaved, and the term "alpha-glucosidase" emphasizes the bond, whether the substrate is a disaccharide or polysaccharide.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C is the C-terminal extension characterized by a Greek key. The majority of the enzymes have an active site cleft found between domains A and B where a triad of catalytic residues (Asp, Glu and Asp) performs catalysis. Other members of this family have lost the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t>
  </si>
  <si>
    <t>AmyAc_maltase | AmyAc_SLC3A1 e-154| AmyAc_OligoGlu_like e-143| AmyAc_SI_OligoGlu_DGase e-134| AmyAc_OligoGlu e-119| AmyAc_OligoGlu_TS e-101| Trehalose-6-phosphate_hydrolase e-100| AmyAc_TreS 1e-097| AmyAc_bac2_AmyA 4e-093| Alpha-amylase 3e-088|</t>
  </si>
  <si>
    <t>Alpha-amylase</t>
  </si>
  <si>
    <t>KOG0471, KOG0471, KOG0471, Alpha-amylase [Carbohydrate transport and metabolism].</t>
  </si>
  <si>
    <t xml:space="preserve">Carbohydrate transport and metabolism </t>
  </si>
  <si>
    <t>Alpha-amylase, Alpha amylase, catalytic domain</t>
  </si>
  <si>
    <t>pfam00128, Alpha-amylase, Alpha amylase, catalytic domain.  Alpha amylase is classified as family 13 of the glycosyl hydrolases. The structure is an 8 stranded alpha/beta barrel containing the active site, interrupted by a ~70 a.a. calcium-binding domain protruding between beta strand 3 and alpha helix 3, and a carboxyl-terminal Greek key beta-barrel domain.</t>
  </si>
  <si>
    <t>Aamy, Alpha-amylase domain</t>
  </si>
  <si>
    <t>smart00642, Aamy, Alpha-amylase domain.</t>
  </si>
  <si>
    <t xml:space="preserve"> AgamP4_3L:41725998-41728033(+) </t>
  </si>
  <si>
    <t>AGAP012400</t>
  </si>
  <si>
    <t>W(3.64)</t>
  </si>
  <si>
    <t>AGAP008873-RB</t>
  </si>
  <si>
    <t>DNA-binding transcription factor interacts with stathmin - probable fragment - 16 OH-glycosylation sites</t>
  </si>
  <si>
    <t>AGAP008873-PB</t>
  </si>
  <si>
    <t>tf</t>
  </si>
  <si>
    <t xml:space="preserve"> rb1-inducible coiled-coil protein 1 - 16 OH-glycosylation sites -  16 NetOglyc sites</t>
  </si>
  <si>
    <t>pe</t>
  </si>
  <si>
    <t>UNIPROTKB</t>
  </si>
  <si>
    <t>16</t>
  </si>
  <si>
    <t>AGAP008873-PA, partial</t>
  </si>
  <si>
    <t>XP_319618.4</t>
  </si>
  <si>
    <t>hypothetical protein DFA_09016</t>
  </si>
  <si>
    <t>2E-016</t>
  </si>
  <si>
    <t>XP_004354878.1</t>
  </si>
  <si>
    <t>Cavenderia fasciculata</t>
  </si>
  <si>
    <t>RB1-inducible coiled-coil protein 1</t>
  </si>
  <si>
    <t>2E-081</t>
  </si>
  <si>
    <t>Q9ESK9</t>
  </si>
  <si>
    <t>FBpp0306962</t>
  </si>
  <si>
    <t>ATG11, Autophagy-related protein 11</t>
  </si>
  <si>
    <t>pfam10377, ATG11, Autophagy-related protein 11.  The function of this family is conflicting. In the fission yeast, Schizosaccharomyces pombe, this protein has been shown to interact with the telomere cap complex. However, in budding yeast, Saccharomyces cerevisiae, this protein is called ATG11 and is shown to be involved in autophagy.</t>
  </si>
  <si>
    <t>ATG11 2e-018| Smc 2e-009| SbcC 6e-006| Chromosome_partition_protein_Smc 8e-006| chromosome_segregation_protein_related...    50   8e-006 8e-006| PRK02224 2e-004| Mitofilin 2e-004| conserved_hypothetical_protein 4e-004| Rab5-bind 0.009| DUF3584 0.013|</t>
  </si>
  <si>
    <t>interacts with stathmin</t>
  </si>
  <si>
    <t>KOG4572, KOG4572, KOG4572, Predicted DNA-binding transcription factor, interacts with stathmin [Transcription, General function prediction only, Signal transduction mechanisms].</t>
  </si>
  <si>
    <t xml:space="preserve">Transcription, General function prediction only, Signal transduction mechanisms </t>
  </si>
  <si>
    <t>Spc7, Spc7 kinetochore protein</t>
  </si>
  <si>
    <t>smart00787, Spc7, Spc7 kinetochore protein.  This domain is found in cell division proteins which are required for kinetochore-spindle association.</t>
  </si>
  <si>
    <t xml:space="preserve"> AgamP4_3R:20193727-20203576(-) </t>
  </si>
  <si>
    <t>AGAP008873</t>
  </si>
  <si>
    <t xml:space="preserve">1 | 986    GNQRLHR|SY  0.643 *ProP*  | </t>
  </si>
  <si>
    <t>RB1-inducible coiled-coil protein 1 isoform X1</t>
  </si>
  <si>
    <t>XP_035915316.1</t>
  </si>
  <si>
    <t>AGAP010343.R319</t>
  </si>
  <si>
    <t>CTL-like protein 2</t>
  </si>
  <si>
    <t>Choline transporter-like protein - 10 predicted membrane helices</t>
  </si>
  <si>
    <t xml:space="preserve">CTL-like protein 2 </t>
  </si>
  <si>
    <t>AGAP010343-RA</t>
  </si>
  <si>
    <t>AGAP010343-PA</t>
  </si>
  <si>
    <t xml:space="preserve"> choline transporter-like protein - 10 predicted membrane helices</t>
  </si>
  <si>
    <t>ExpAA=216.93 First60=13.80 PredHel=10 Topology=i48-67o232-254i261-280o315-337i369-391o463-485i510-532o547-569i610-632o647-669i</t>
  </si>
  <si>
    <t>10</t>
  </si>
  <si>
    <t>Anopheles gambiae</t>
  </si>
  <si>
    <t>pfam04515, Choline_transpo, Plasma-membrane choline transporter. This family represents a high-affinity plasma-membrane choline transporter in C.elegans which is thought to be rate-limiting for ACh synthesis in cholinergic nerve terminals.</t>
  </si>
  <si>
    <t>Choline_transpo 6e-086| TehA 0.071| MFS 0.080| PT_UbiA_UBIAD1 | ArnT | hypothetical_protein_Nlim_0204 | Uncharacterized_transporter_MJ0762 | Cation_ATPase_C | MFS_1 | FtsW |</t>
  </si>
  <si>
    <t>KOG1362, KOG1362, KOG1362, Choline transporter-like protein [Lipid transport and metabolism].</t>
  </si>
  <si>
    <t xml:space="preserve">Lipid transport and metabolism </t>
  </si>
  <si>
    <t>smart00825, PKS_KS, Beta-ketoacyl synthase.  The structure of beta-ketoacyl synthase is similar to that of the thiolase family and also chalcone synthase. The active site of beta-ketoacyl synthase is located between the N and C-terminal domains.</t>
  </si>
  <si>
    <t xml:space="preserve"> AgamP4_3L:1884328-1888404(+) </t>
  </si>
  <si>
    <t>AGAP003580-RA</t>
  </si>
  <si>
    <t>Phosphatidylethanolamine-binding protein homolog F40A3.3</t>
  </si>
  <si>
    <t>AGAP003580-PA</t>
  </si>
  <si>
    <t>s/</t>
  </si>
  <si>
    <t>SWISSP</t>
  </si>
  <si>
    <t xml:space="preserve"> family i51 unassigned peptidase inhibitor</t>
  </si>
  <si>
    <t>pm/protease</t>
  </si>
  <si>
    <t>MEROPS</t>
  </si>
  <si>
    <t>ExpAA=0.17 First60=0.00 PredHel=0 Topology=o</t>
  </si>
  <si>
    <t>1E-111</t>
  </si>
  <si>
    <t>XP_313334.5</t>
  </si>
  <si>
    <t>hypothetical protein DICPUDRAFT_46512</t>
  </si>
  <si>
    <t>2E-023</t>
  </si>
  <si>
    <t>XP_003286017.1</t>
  </si>
  <si>
    <t>Dictyostelium purpureum</t>
  </si>
  <si>
    <t>5E-036</t>
  </si>
  <si>
    <t>O16264</t>
  </si>
  <si>
    <t>Caenorhabditis elegans</t>
  </si>
  <si>
    <t>FBpp0083648</t>
  </si>
  <si>
    <t>1E-52</t>
  </si>
  <si>
    <t>PEBP_euk, PhosphatidylEthanolamine-Binding Protein (PEBP) domain present in eukaryotes</t>
  </si>
  <si>
    <t>cd00866, PEBP_euk, PhosphatidylEthanolamine-Binding Protein (PEBP) domain present in eukaryotes. PhosphatidylEthanolamine-Binding Proteins (PEBPs) are represented in all three major phylogenetic divisions (eukaryotes, bacteria, archaea).  The members in this subgroup are present in eukaryotes.  Members here include those in plants such as Arabidopsis thaliana FLOWERING LOCUS (FT) and TERMINAL FLOWER1 (FT1) which function as a promoter and a repressor of the floral transitions, respectively as well as the mammalian Raf kinase inhibitory protein (RKIP) which inhibits MAP kinase (Raf-MEK-ERK), G protein-coupled receptor (GPCR) kinase and NFkappaB signaling cascades. Although their overall structures are similar, the members of the PEBP family have very different substrates and oligomerization states (monomer/dimer/tetramer).</t>
  </si>
  <si>
    <t>PEBP_euk 2e-034| PLN00169 2e-019| PBP 7e-013| PEBP 3e-010| COG1881 5e-005| PEBP_bact_arch 0.008| PRK04004 | Uncharacterized_protein_YxkA | geranylgeranyl_reductase_partial | PLN00093 |</t>
  </si>
  <si>
    <t>Phosphatidylethanolamine binding protein</t>
  </si>
  <si>
    <t>KOG3346, KOG3346, KOG3346, Phosphatidylethanolamine binding protein [General function prediction only].</t>
  </si>
  <si>
    <t xml:space="preserve">General function prediction only </t>
  </si>
  <si>
    <t>PBP, Phosphatidylethanolamine-binding protein</t>
  </si>
  <si>
    <t>pfam01161, PBP, Phosphatidylethanolamine-binding protein.</t>
  </si>
  <si>
    <t>TBOX, Domain first found in the mice T locus (Brachyury) protein</t>
  </si>
  <si>
    <t>smart00425, TBOX, Domain first found in the mice T locus (Brachyury) protein.</t>
  </si>
  <si>
    <t xml:space="preserve"> AgamP4_2R:40287196-40287878(-) </t>
  </si>
  <si>
    <t>AGAP003580</t>
  </si>
  <si>
    <t>1E-141</t>
  </si>
  <si>
    <t>AGAP005617-RA</t>
  </si>
  <si>
    <t>agap005617-pa - 41 OH-glycosylation sites -  41 NetOglyc sites</t>
  </si>
  <si>
    <t>AGAP005617-PA</t>
  </si>
  <si>
    <t>uc</t>
  </si>
  <si>
    <t>REFSEQ-INVERTEBRATE</t>
  </si>
  <si>
    <t xml:space="preserve"> os-coluzzii ox-834 pe-3 sv - 41 OH-glycosylation sites -  41 NetOglyc sites</t>
  </si>
  <si>
    <t>ARTHORPODA</t>
  </si>
  <si>
    <t>41</t>
  </si>
  <si>
    <t>XP_556259.3</t>
  </si>
  <si>
    <t>hypothetical protein EMH_0046610</t>
  </si>
  <si>
    <t>8E-019</t>
  </si>
  <si>
    <t>XP_013351639.1</t>
  </si>
  <si>
    <t>Eimeria mitis</t>
  </si>
  <si>
    <t>Protein FAM13A</t>
  </si>
  <si>
    <t>1E-041</t>
  </si>
  <si>
    <t>O94988</t>
  </si>
  <si>
    <t>FBpp0309238</t>
  </si>
  <si>
    <t>1E-75</t>
  </si>
  <si>
    <t>PRK10019, nickel/cobalt efflux protein RcnA</t>
  </si>
  <si>
    <t>PRK10019, PRK10019, nickel/cobalt efflux protein RcnA; Provisional.</t>
  </si>
  <si>
    <t>PRK10019 9e-006| SelP_N 1e-005| znuA 1e-004| SOG2 2e-004| Macoilin 7e-004| SSP160 7e-004| HRCT1 8e-004| RAP1 0.001| ureE 0.001| PHA03307 0.003|</t>
  </si>
  <si>
    <t>PHD finger protein AF10</t>
  </si>
  <si>
    <t>KOG0956, KOG0956, KOG0956, PHD finger protein AF10 [General function prediction only].</t>
  </si>
  <si>
    <t>SelP_N, Selenoprotein P, N terminal region</t>
  </si>
  <si>
    <t>pfam04592, SelP_N, Selenoprotein P, N terminal region.  SelP is the only known eukaryotic selenoprotein that contains multiple selenocysteine (Sec) residues, and accounts for more than 50% of the selenium content of rat and human plasma. It is thought to be glycosylated. SelP may have antioxidant properties. It can attach to epithelial cells, and may protect vascular endothelial cells against peroxynitrite toxicity. The high selenium content of SelP suggests that it may be involved in selenium intercellular transport or storage. The promoter structure of bovine SelP suggest that it may be involved in countering heavy metal intoxication, and may also have a developmental function. The N-terminal region of SelP can exist independently of the C terminal region. Zebrafish selenoprotein Pb lacks the C terminal Sec-rich region, and a protein encoded by the rat SelP gene and lacking this region has also been reported. N-terminal region contains a conserved SecxxCys motif, which is similar to the CysxxCys found in thioredoxins. It is speculated that the N terminal region may adopt a thioredoxin fold and catalyze redox reactions. The N-terminal region also contains a His-rich region, which is thought to mediate heparin binding. Binding to heparan proteoglycans could account for the membrane binding properties of SelP. The function of the bacterial members of this family is uncharacterized.</t>
  </si>
  <si>
    <t>Citrate_ly_lig, Citrate lyase ligase C-terminal domain</t>
  </si>
  <si>
    <t>smart00764, Citrate_ly_lig, Citrate lyase ligase C-terminal domain. Proteins of this family contain the C-terminal domain of citrate lyase ligase EC:6.2.1.22.</t>
  </si>
  <si>
    <t xml:space="preserve"> AgamP4_2L:17908755-17917108(+) </t>
  </si>
  <si>
    <t>AGAP005617</t>
  </si>
  <si>
    <t xml:space="preserve">1 | 476    KSERRIR|SS  0.624 *ProP*  | </t>
  </si>
  <si>
    <t>AGAP005942-RA</t>
  </si>
  <si>
    <t>Thyroglobulin type I repeats - 11 OH-glycosylation sites - signalP detected</t>
  </si>
  <si>
    <t>AGAP005942-PA</t>
  </si>
  <si>
    <t>s/mucin</t>
  </si>
  <si>
    <t>SMART</t>
  </si>
  <si>
    <t xml:space="preserve"> thyroglobulin type i repeat protein - 11 OH-glycosylation sites - signalP detected</t>
  </si>
  <si>
    <t xml:space="preserve"> 28-29</t>
  </si>
  <si>
    <t>ExpAA=11.30 First60=11.28 PredHel=0 Topology=o</t>
  </si>
  <si>
    <t>11</t>
  </si>
  <si>
    <t>XP_001688757.1</t>
  </si>
  <si>
    <t>hypothetical protein SPRG_19735</t>
  </si>
  <si>
    <t>0.022</t>
  </si>
  <si>
    <t>XP_012199554.1</t>
  </si>
  <si>
    <t>Saprolegnia parasitica CBS 223.65</t>
  </si>
  <si>
    <t>Saxiphilin</t>
  </si>
  <si>
    <t>2E-009</t>
  </si>
  <si>
    <t>P31226</t>
  </si>
  <si>
    <t>Lithobates catesbeiana</t>
  </si>
  <si>
    <t>FBpp0111975</t>
  </si>
  <si>
    <t>0.27</t>
  </si>
  <si>
    <t>Thyroglobulin_1, Thyroglobulin type-1 repeat</t>
  </si>
  <si>
    <t>pfam00086, Thyroglobulin_1, Thyroglobulin type-1 repeat. Thyroglobulin type 1 repeats are thought to be involved in the control of proteolytic degradation. The domain usually contains six conserved cysteines. These form three disulphide bridges. Cysteines 1 pairs with 2, 3 with 4 and 5 with 6.</t>
  </si>
  <si>
    <t>Thyroglobulin_1 2e-005| TY 8e-004| TY 0.002| PLN00188 | PSAT_like | SSP160 | Peptidase_C9 | amfpi-1 | Glucose-6-phosphate_1-dehydrogenase | ubiA |</t>
  </si>
  <si>
    <t>Nidogen and related basement membrane protein proteins</t>
  </si>
  <si>
    <t>KOG1214, KOG1214, KOG1214, Nidogen and related basement membrane protein proteins [Cell wall/membrane/envelope biogenesis, Extracellular structures].</t>
  </si>
  <si>
    <t xml:space="preserve">Cell wall/membrane/envelope biogenesis, Extracellular structures </t>
  </si>
  <si>
    <t>TY, Thyroglobulin type I repeats</t>
  </si>
  <si>
    <t>smart00211, TY, Thyroglobulin type I repeats.  The N-terminal region of human thyroglobulin contains 11 type-1 repeats TY repeats are proposed to be inhibitors of cysteine proteases and binding partners of heparin.</t>
  </si>
  <si>
    <t xml:space="preserve"> AgamP4_2L:23921625-23923788(-) </t>
  </si>
  <si>
    <t>AGAP005942</t>
  </si>
  <si>
    <t>C(4.2)</t>
  </si>
  <si>
    <t>AGAP012167-RA</t>
  </si>
  <si>
    <t>Pgi: phosphoglucose isomerase (glucose-6-phosphate isomerase)</t>
  </si>
  <si>
    <t>Glucose-6-phosphate isomerase</t>
  </si>
  <si>
    <t xml:space="preserve">phosphoglucose isomerase (glucose-6-phosphate isomerase) </t>
  </si>
  <si>
    <t>AGAP012167-PA</t>
  </si>
  <si>
    <t xml:space="preserve"> protein</t>
  </si>
  <si>
    <t>ExpAA=1.10 First60=0.00 PredHel=0 Topology=o</t>
  </si>
  <si>
    <t>XP_320366.3</t>
  </si>
  <si>
    <t>glucose phosphate isomerase a</t>
  </si>
  <si>
    <t>XP_004991892.1</t>
  </si>
  <si>
    <t>P52031</t>
  </si>
  <si>
    <t>Drosophila yakuba</t>
  </si>
  <si>
    <t>FBpp0087762</t>
  </si>
  <si>
    <t>pgi, glucose-6-phosphate isomerase</t>
  </si>
  <si>
    <t>PRK00179, pgi, glucose-6-phosphate isomerase; Reviewed.</t>
  </si>
  <si>
    <t>pgi | PGI | PLN02649 | PTZ00430 e-165| Pgi e-163| pgi e-113| SIS_PGI_2 2e-071| SIS_PGI_1 2e-063| pgi 4e-048| PRK00973 9e-031|</t>
  </si>
  <si>
    <t>KOG2446, KOG2446, KOG2446, Glucose-6-phosphate isomerase [Carbohydrate transport and metabolism].</t>
  </si>
  <si>
    <t>PGI, Phosphoglucose isomerase</t>
  </si>
  <si>
    <t>pfam00342, PGI, Phosphoglucose isomerase.  Phosphoglucose isomerase catalyzes the interconversion of glucose-6-phosphate and fructose-6-phosphate.</t>
  </si>
  <si>
    <t>OMPdecase, Orotidine 5'-phosphate decarboxylase / HUMPS family</t>
  </si>
  <si>
    <t>smart00934, OMPdecase, Orotidine 5'-phosphate decarboxylase / HUMPS family.  Orotidine 5'-phosphate decarboxylase (OMPdecase) catalyzes the last step in the de novo biosynthesis of pyrimidines, the decarboxylation of OMP into UMP. In higher eukaryotes OMPdecase is part, with orotate phosphoribosyltransferase, of a bifunctional enzyme, while the prokaryotic and fungal OMPdecases are monofunctional protein.</t>
  </si>
  <si>
    <t xml:space="preserve"> AgamP4_3L:38254197-38260323(+) </t>
  </si>
  <si>
    <t>AGAP012167</t>
  </si>
  <si>
    <t>AGAP004395-RA</t>
  </si>
  <si>
    <t>nucleophosmin 3</t>
  </si>
  <si>
    <t>AGAP004395-PA</t>
  </si>
  <si>
    <t xml:space="preserve">nucleophosmin 3 </t>
  </si>
  <si>
    <t>nr</t>
  </si>
  <si>
    <t xml:space="preserve"> nucleoplasmin-like protein</t>
  </si>
  <si>
    <t>2E-097</t>
  </si>
  <si>
    <t>XP_001237521.2</t>
  </si>
  <si>
    <t>hypothetical protein PTSG_08455</t>
  </si>
  <si>
    <t>3E-008</t>
  </si>
  <si>
    <t>XP_004990706.1</t>
  </si>
  <si>
    <t>Nucleoplasmin-like protein</t>
  </si>
  <si>
    <t>1E-030</t>
  </si>
  <si>
    <t>Q27415</t>
  </si>
  <si>
    <t>FBpp0306756</t>
  </si>
  <si>
    <t>3E-32</t>
  </si>
  <si>
    <t>Nucleoplasmin, Nucleoplasmin/nucleophosmin domain</t>
  </si>
  <si>
    <t>pfam03066, Nucleoplasmin, Nucleoplasmin/nucleophosmin domain. Nucleoplasmins are also known as chromatin decondensation proteins. They bind to core histones and transfer DNA to them in a reaction that requires ATP. This is thought to play a role in the assembly of regular nucleosomal arrays.</t>
  </si>
  <si>
    <t>Nucleoplasmin 7e-033| VID27 0.002| DUF2457 0.046| CDC45 0.052| Cnd2 0.091| Nop53 | RNA_pol_3_Rpc31 | CAF1A | UPF0054 | Nop14 |</t>
  </si>
  <si>
    <t>RNA Helicase</t>
  </si>
  <si>
    <t>KOG0343, KOG0343, KOG0343, RNA Helicase [RNA processing and modification].</t>
  </si>
  <si>
    <t xml:space="preserve">RNA processing and modification </t>
  </si>
  <si>
    <t>SHR3_chaperone, ER membrane protein SH3</t>
  </si>
  <si>
    <t>smart00786, SHR3_chaperone, ER membrane protein SH3.  This family of proteins are membrane localised chaperones that are required for correct plasma membrane localisation of amino acid permeases (AAPs). Shr3 prevents AAPs proteins from aggregating and assists in their correct folding. In the absence of Shr3, AAPs are retained in the ER.</t>
  </si>
  <si>
    <t xml:space="preserve"> AgamP4_2R:55594004-55595803(+) </t>
  </si>
  <si>
    <t>AGAP004395</t>
  </si>
  <si>
    <t>1E-127</t>
  </si>
  <si>
    <t>AGAP000881-RA</t>
  </si>
  <si>
    <t>aldehyde dehydrogenase family 7 member A1</t>
  </si>
  <si>
    <t>Aldehyde dehydrogenase</t>
  </si>
  <si>
    <t xml:space="preserve">aldehyde dehydrogenase family 7 member A1 </t>
  </si>
  <si>
    <t>AGAP000881-PA</t>
  </si>
  <si>
    <t>met/energy</t>
  </si>
  <si>
    <t>ExpAA=1.36 First60=0.00 PredHel=0 Topology=o</t>
  </si>
  <si>
    <t>XP_316857.3</t>
  </si>
  <si>
    <t>aldehyde dehydrogenase (NAD+)</t>
  </si>
  <si>
    <t>1E-162</t>
  </si>
  <si>
    <t>XP_009495827.1</t>
  </si>
  <si>
    <t>Putative aldehyde dehydrogenase family 7 member A1 homolog</t>
  </si>
  <si>
    <t>1E-180</t>
  </si>
  <si>
    <t>P46562</t>
  </si>
  <si>
    <t>FBpp0074784</t>
  </si>
  <si>
    <t>ALDH_F7_AASADH, NAD+-dependent alpha-aminoadipic semialdehyde dehydrogenase, ALDH family members 7A1 and 7B</t>
  </si>
  <si>
    <t>cd07130, ALDH_F7_AASADH, NAD+-dependent alpha-aminoadipic semialdehyde dehydrogenase, ALDH family members 7A1 and 7B.  Alpha-aminoadipic semialdehyde dehydrogenase (AASADH, EC=1.2.1.31), also known as ALDH7A1, Antiquitin-1, ALDH7B, or delta-1-piperideine-6-carboxylate dehydrogenase (P6CDH), is a NAD+-dependent ALDH. Human ALDH7A1 is involved in the pipecolic acid pathway of lysine catabolism, catalyzing the oxidation of alpha-aminoadipic semialdehyde to alpha-aminoadipate.  Arabidopsis thaliana ALDH7B4 appears to be an osmotic-stress-inducible ALDH gene encoding a turgor-responsive or stress-inducible ALDH. The Streptomyces clavuligerus P6CDH appears to be involved in cephamycin biosynthesis, catalyzing the second stage of the two-step conversion of lysine to alpha-aminoadipic acid.  The ALDH7A1 enzyme and others in this group have been observed as tetramers, yet the bacterial P6CDH enzyme has been reported as a monomer.</t>
  </si>
  <si>
    <t>ALDH_F7_AASADH | ALDH_F7_AASADH-like | PLN02315 e-178| Aldedh e-124| ALDH e-116| PutA e-111| ALDH_AldH-CAJ73105 e-102| ALDH_KGSADH-YcbD 6e-097| ALDH_F5_SSADH_GabD 1e-086| ALDH_LactADH-AldA 2e-081|</t>
  </si>
  <si>
    <t>KOG2453, KOG2453, KOG2453, Aldehyde dehydrogenase [Energy production and conversion].</t>
  </si>
  <si>
    <t xml:space="preserve">Energy production and conversion </t>
  </si>
  <si>
    <t>Aldedh, Aldehyde dehydrogenase family</t>
  </si>
  <si>
    <t>pfam00171, Aldedh, Aldehyde dehydrogenase family.  This family of dehydrogenases act on aldehyde substrates. Members use NADP as a cofactor. The family includes the following members: The prototypical members are the aldehyde dehydrogenases EC:1.2.1.3. Succinate-semialdehyde dehydrogenase EC:1.2.1.16. Lactaldehyde dehydrogenase EC:1.2.1.22. Benzaldehyde dehydrogenase EC:1.2.1.28. Methylmalonate-semialdehyde dehydrogenase EC:1.2.1.27. Glyceraldehyde-3-phosphate dehydrogenase EC:1.2.1.9. Delta-1-pyrroline-5-carboxylate dehydrogenase EC: 1.5.1.12. Acetaldehyde dehydrogenase EC:1.2.1.10. Glutamate-5-semialdehyde dehydrogenase EC:1.2.1.41. This family also includes omega crystallin, an eye lens protein from squid and octopus that has little aldehyde dehydrogenase activity.</t>
  </si>
  <si>
    <t>ZnF_TAZ, TAZ zinc finger, present in p300 and CBP</t>
  </si>
  <si>
    <t>smart00551, ZnF_TAZ, TAZ zinc finger, present in p300 and CBP.</t>
  </si>
  <si>
    <t xml:space="preserve"> AgamP4_X:16705403-16707113(-) </t>
  </si>
  <si>
    <t>AGAP000881</t>
  </si>
  <si>
    <t>AGAP004940-RA</t>
  </si>
  <si>
    <t>cAMP-dependent protein kinase regulator</t>
  </si>
  <si>
    <t>cGMP-dependent protein kinase - probable fragment</t>
  </si>
  <si>
    <t>AGAP004940-PA</t>
  </si>
  <si>
    <t>st</t>
  </si>
  <si>
    <t xml:space="preserve"> camp-dependent protein kinase type ii-alpha regulatory subunit</t>
  </si>
  <si>
    <t>ExpAA=0.01 First60=0.01 PredHel=0 Topology=o</t>
  </si>
  <si>
    <t>AGAP004940-PA-like protein</t>
  </si>
  <si>
    <t>KFB48083.1</t>
  </si>
  <si>
    <t>Anopheles sinensis</t>
  </si>
  <si>
    <t>XP_315029.3</t>
  </si>
  <si>
    <t>camp-dependent protein kinase type I-beta regulatory subunit</t>
  </si>
  <si>
    <t>8E-065</t>
  </si>
  <si>
    <t>XP_004988565.1</t>
  </si>
  <si>
    <t>cAMP-dependent protein kinase type II regulatory subunit</t>
  </si>
  <si>
    <t>1E-149</t>
  </si>
  <si>
    <t>P81900</t>
  </si>
  <si>
    <t>FBpp0087524</t>
  </si>
  <si>
    <t>CAP_ED, effector domain of the CAP family of transcription factors</t>
  </si>
  <si>
    <t>cd00038, CAP_ED, effector domain of the CAP family of transcription factors; members include CAP (or cAMP receptor protein (CRP)), which binds cAMP, FNR (fumarate and nitrate reduction), which uses an iron-sulfur cluster to sense oxygen) and CooA, a heme containing CO sensor. In all cases binding of the effector leads to conformational changes and the ability to activate transcription. Cyclic nucleotide-binding domain similar to CAP are also present in cAMP- and cGMP-dependent protein kinases (cAPK and cGPK) and vertebrate cyclic nucleotide-gated ion-channels.  Cyclic nucleotide-monophosphate binding domain; proteins that bind cyclic nucleotides (cAMP or cGMP) share a structural domain of about 120 residues; the best studied is the prokaryotic catabolite gene activator, CAP, where such a domain is known to be composed of three alpha-helices and a distinctive eight-stranded, antiparallel beta-barrel structure; three conserved glycine residues are thought to be essential for maintenance of the structural integrity of the beta-barrel; CooA is a homodimeric transcription factor that belongs to CAP family; cAMP- and cGMP-dependent protein kinases (cAPK and cGPK) contain two tandem copies of the cyclic nucleotide-binding domain; cAPK's are composed of two different subunits, a catalytic chain and a regulatory chain, which contains both copies of the domain; cGPK's are single chain enzymes that include the two copies of the domain in their N-terminal section; also found in vertebrate cyclic nucleotide-gated ion-channels.</t>
  </si>
  <si>
    <t>CAP_ED 6e-024| cNMP 2e-019| cNMP_binding 2e-017| Crp 6e-014| DD_RII_PKA 6e-008| PLN02868 8e-007| cyc_nuc_ocin 6e-006| PLN03192 2e-005| PRK11753 7e-005| DD_RIIbeta_PKA 3e-004|</t>
  </si>
  <si>
    <t>regulatory subunit</t>
  </si>
  <si>
    <t>KOG1113, KOG1113, KOG1113, cAMP-dependent protein kinase types I and II, regulatory subunit [Signal transduction mechanisms].</t>
  </si>
  <si>
    <t xml:space="preserve">Signal transduction mechanisms </t>
  </si>
  <si>
    <t>cNMP_binding, Cyclic nucleotide-binding domain</t>
  </si>
  <si>
    <t>pfam00027, cNMP_binding, Cyclic nucleotide-binding domain.</t>
  </si>
  <si>
    <t>cNMP, Cyclic nucleotide-monophosphate binding domain</t>
  </si>
  <si>
    <t>smart00100, cNMP, Cyclic nucleotide-monophosphate binding domain. Catabolite gene activator protein (CAP) is a prokaryotic homologue of eukaryotic cNMP-binding domains, present in ion channels, and cNMP-dependent kinases.</t>
  </si>
  <si>
    <t xml:space="preserve"> AgamP4_2L:6244207-6262504(+) </t>
  </si>
  <si>
    <t>AGAP004940</t>
  </si>
  <si>
    <t>T</t>
  </si>
  <si>
    <t>cAMP-dependent protein kinase type II regulatory subunit isoform X1</t>
  </si>
  <si>
    <t>XP_035911381.1</t>
  </si>
  <si>
    <t>AGAP012199-RA</t>
  </si>
  <si>
    <t>Histone H2B</t>
  </si>
  <si>
    <t xml:space="preserve">Histone H2B [Source:UniProtKB/Swiss-Prot;Acc:Q27442] </t>
  </si>
  <si>
    <t>AGAP012199-PA</t>
  </si>
  <si>
    <t xml:space="preserve"> histone h2b</t>
  </si>
  <si>
    <t>AGAP012894-PA</t>
  </si>
  <si>
    <t>6E-062</t>
  </si>
  <si>
    <t>XP_306255.2</t>
  </si>
  <si>
    <t>AGAP012710-PA</t>
  </si>
  <si>
    <t>5E-062</t>
  </si>
  <si>
    <t>XP_307082.2</t>
  </si>
  <si>
    <t>histone 1</t>
  </si>
  <si>
    <t>2E-045</t>
  </si>
  <si>
    <t>XP_004349048.1</t>
  </si>
  <si>
    <t>5E-063</t>
  </si>
  <si>
    <t>Q27442</t>
  </si>
  <si>
    <t>FBpp0091155</t>
  </si>
  <si>
    <t>1E-65</t>
  </si>
  <si>
    <t>H2B, Histone H2B</t>
  </si>
  <si>
    <t>smart00427, H2B, Histone H2B.</t>
  </si>
  <si>
    <t>H2B 6e-039| PLN00158 5e-034| PTZ00463 2e-028| Histone 3e-014| Hydant_A_N | CBFD_NFYB_HMF | HHT1 | TAF12 | HyuA | TAF6 |</t>
  </si>
  <si>
    <t>KOG1744, KOG1744, KOG1744, Histone H2B [Chromatin structure and dynamics].</t>
  </si>
  <si>
    <t xml:space="preserve">Chromatin structure and dynamics </t>
  </si>
  <si>
    <t>Histone, Core histone H2A/H2B/H3/H4</t>
  </si>
  <si>
    <t>pfam00125, Histone, Core histone H2A/H2B/H3/H4.</t>
  </si>
  <si>
    <t>AGAP012199</t>
  </si>
  <si>
    <t>K(3.2)</t>
  </si>
  <si>
    <t>2E-84</t>
  </si>
  <si>
    <t>AGAP010479-RA</t>
  </si>
  <si>
    <t>agap010479-pa - signalP detected</t>
  </si>
  <si>
    <t>AGAP010479-PA</t>
  </si>
  <si>
    <t>uc/memb</t>
  </si>
  <si>
    <t>hypothetical protein - signalP detected</t>
  </si>
  <si>
    <t xml:space="preserve"> 24-25</t>
  </si>
  <si>
    <t>ExpAA=31.67 First60=10.56 PredHel=1 Topology=o367-384i</t>
  </si>
  <si>
    <t>XP_311465.3</t>
  </si>
  <si>
    <t>hypothetical protein AK88_03284</t>
  </si>
  <si>
    <t>1.6</t>
  </si>
  <si>
    <t>XP_012336328.1</t>
  </si>
  <si>
    <t>Plasmodium fragile</t>
  </si>
  <si>
    <t>Protein unzipped</t>
  </si>
  <si>
    <t>0.17</t>
  </si>
  <si>
    <t>P10379</t>
  </si>
  <si>
    <t>FBpp0309726</t>
  </si>
  <si>
    <t>4E-07</t>
  </si>
  <si>
    <t>hypothetical_protein_LEP1GSC082_4029, CRISPR type MYXAN-associated protein Cmx8</t>
  </si>
  <si>
    <t>TIGR04413, hypothetical_protein_LEP1GSC082_4029, CRISPR type MYXAN-associated protein Cmx8.  Members of this family occur only in CRISPR/cas loci of the MYXAN type, but are present in a minority of such systems. This protein appears to replace the MYXAN system Cas8a1/Csx13 protein (TIGR03485/TIGR03486), compared to which it shows similar length and composition but only about 12 percent sequence identity.</t>
  </si>
  <si>
    <t>hypothetical_protein_LEP1GSC082_4029 | RepC | GT_WecA_like | ATP-synt | STKc_VRK2 | PRK13424 | LytB | Cas1_AcylT | PH-GRAM2_TBC1D8B |</t>
  </si>
  <si>
    <t>Predicted serine/threonine protein kinase</t>
  </si>
  <si>
    <t>KOG0611, KOG0611, KOG0611, Predicted serine/threonine protein kinase [General function prediction only].</t>
  </si>
  <si>
    <t>RepC, Replication protein C (RepC)</t>
  </si>
  <si>
    <t>pfam06504, RepC, Replication protein C (RepC).  This family consists of several bacterial replication protein C (RepC) sequences.</t>
  </si>
  <si>
    <t>THN, Thaumatin family</t>
  </si>
  <si>
    <t>smart00205, THN, Thaumatin family.  The thaumatin family gathers proteins related to plant pathogenesis. The thaumatin family includes very basic members with extracellular and vacuolar localization. Thaumatin itsel is a potent sweet-tasting protein. Several members of this family display significant in vitro activity of inhibiting hyphal growth or spore germination of various fungi probably by a membrane permeabilizing mechanism.</t>
  </si>
  <si>
    <t xml:space="preserve"> AgamP4_3L:4182081-4183867(-) </t>
  </si>
  <si>
    <t>AGAP010479</t>
  </si>
  <si>
    <t>AGAP004192-RA</t>
  </si>
  <si>
    <t>heat shock 70kDa protein 5</t>
  </si>
  <si>
    <t>heat shock 70 kDa protein cognate 3 - signalP detected</t>
  </si>
  <si>
    <t xml:space="preserve">heat shock 70kDa protein 5 </t>
  </si>
  <si>
    <t>AGAP004192-PA</t>
  </si>
  <si>
    <t>pm</t>
  </si>
  <si>
    <t xml:space="preserve"> heat shock protein 70 - signalP detected</t>
  </si>
  <si>
    <t xml:space="preserve"> 20-21</t>
  </si>
  <si>
    <t>ExpAA=0.03 First60=0.01 PredHel=0 Topology=o</t>
  </si>
  <si>
    <t>XP_313085.3</t>
  </si>
  <si>
    <t>XP_001748141.1</t>
  </si>
  <si>
    <t>Endoplasmic reticulum chaperone BiP</t>
  </si>
  <si>
    <t>P29844</t>
  </si>
  <si>
    <t>FBpp0311376</t>
  </si>
  <si>
    <t>PTZ00009, heat shock 70 kDa protein</t>
  </si>
  <si>
    <t>PTZ00009, PTZ00009, heat shock 70 kDa protein; Provisional.</t>
  </si>
  <si>
    <t>PTZ00009 | HSP70 | dnaK | HSPA5-like_NBD | Chaperone_protein_DnaK | DnaK | PRK13411 | HSPA1-2_6-8-like_NBD | PTZ00400 | dnaK |</t>
  </si>
  <si>
    <t>HSP70 superfamily</t>
  </si>
  <si>
    <t>KOG0100, KOG0100, KOG0100, Molecular chaperones GRP78/BiP/KAR2, HSP70 superfamily [Posttranslational modification, protein turnover, chaperones].</t>
  </si>
  <si>
    <t xml:space="preserve">Posttranslational modification, protein turnover, chaperones </t>
  </si>
  <si>
    <t>HSP70, Hsp70 protein</t>
  </si>
  <si>
    <t>pfam00012, HSP70, Hsp70 protein.  Hsp70 chaperones help to fold many proteins. Hsp70 assisted folding involves repeated cycles of substrate binding and release. Hsp70 activity is ATP dependent. Hsp70 proteins are made up of two regions: the amino terminus is the ATPase domain and the carboxyl terminus is the substrate binding region.</t>
  </si>
  <si>
    <t>PKS_AT, Acyl transferase domain in polyketide synthase (PKS) enzymes</t>
  </si>
  <si>
    <t>smart00827, PKS_AT, Acyl transferase domain in polyketide synthase (PKS) enzymes.</t>
  </si>
  <si>
    <t xml:space="preserve"> AgamP4_2R:51642759-51644738(+) </t>
  </si>
  <si>
    <t>AGAP004192</t>
  </si>
  <si>
    <t>AGAP002079-RA</t>
  </si>
  <si>
    <t>Arrestin - probable fragment</t>
  </si>
  <si>
    <t xml:space="preserve">Arrestin_C domain-containing protein [Source:UniProtKB/TrEMBL;Acc:A0A1S4GEG1] </t>
  </si>
  <si>
    <t>AGAP002079-PA</t>
  </si>
  <si>
    <t xml:space="preserve"> arrestin</t>
  </si>
  <si>
    <t>ExpAA=0.01 First60=0.00 PredHel=0 Topology=o</t>
  </si>
  <si>
    <t>hypothetical protein AND_005132</t>
  </si>
  <si>
    <t>ETN63160.1</t>
  </si>
  <si>
    <t>uncharacterized protein LOC109431771</t>
  </si>
  <si>
    <t>XP_019563587.1</t>
  </si>
  <si>
    <t>hypothetical protein CAOG_01077</t>
  </si>
  <si>
    <t>1E-011</t>
  </si>
  <si>
    <t>XP_004365948.2</t>
  </si>
  <si>
    <t>Arrestin homolog</t>
  </si>
  <si>
    <t>4E-030</t>
  </si>
  <si>
    <t>P32122</t>
  </si>
  <si>
    <t>Locusta migratoria</t>
  </si>
  <si>
    <t>FBpp0309786</t>
  </si>
  <si>
    <t>Arrestin_C, Arrestin (or S-antigen), C-terminal domain</t>
  </si>
  <si>
    <t>smart01017, Arrestin_C, Arrestin (or S-antigen), C-terminal domain. Ig-like beta-sandwich fold. Scop reports duplication with N-terminal domain. Arrestins comprise a family of closely-related proteins that includes beta-arrestin-1 and -2, which regulate the function of beta-adrenergic receptors by binding to their phosphorylated forms, impairing their capacity to activate G(S) proteins; Cone photoreceptors C-arrestin (arrestin-X). which could bind to phosphorylated red/green opsins; and Drosophila phosrestins I and II, which undergo light-induced phosphorylation, and probably play a role in photoreceptor transduction.</t>
  </si>
  <si>
    <t>Arrestin_C 1e-019| Arrestin_C 8e-014| Arrestin_N 2e-007| Glyco_hydro_100 | T6SS_TssG | PLN02703 | flgK | DUF5006 | PLN02927 | COG4995 |</t>
  </si>
  <si>
    <t>Arrestin</t>
  </si>
  <si>
    <t>KOG3865, KOG3865, KOG3865, Arrestin [Signal transduction mechanisms].</t>
  </si>
  <si>
    <t>pfam02752, Arrestin_C, Arrestin (or S-antigen), C-terminal domain. Ig-like beta-sandwich fold. Scop reports duplication with N-terminal domain.</t>
  </si>
  <si>
    <t>AGAP002079</t>
  </si>
  <si>
    <t>uncharacterized protein LOC118505712 isoform X1</t>
  </si>
  <si>
    <t>XP_035897780.1</t>
  </si>
  <si>
    <t>AGAP003398-RF</t>
  </si>
  <si>
    <t>nucleosome-remodeling factor 38 kDa subunit</t>
  </si>
  <si>
    <t>Inorganic pyrophosphatase/Nucleosome remodeling factor subunit NURF38</t>
  </si>
  <si>
    <t xml:space="preserve">nucleosome-remodeling factor 38 kDa subunit </t>
  </si>
  <si>
    <t>AGAP003398-PF</t>
  </si>
  <si>
    <t xml:space="preserve"> inorganic pyrophosphatase 2</t>
  </si>
  <si>
    <t>1E-175</t>
  </si>
  <si>
    <t>XP_003436470.1</t>
  </si>
  <si>
    <t>inorganic pyrophosphatase</t>
  </si>
  <si>
    <t>1E-104</t>
  </si>
  <si>
    <t>XP_004365653.2</t>
  </si>
  <si>
    <t>Inorganic pyrophosphatase</t>
  </si>
  <si>
    <t>1E-118</t>
  </si>
  <si>
    <t>O77460</t>
  </si>
  <si>
    <t>FBpp0072250</t>
  </si>
  <si>
    <t>1E-150</t>
  </si>
  <si>
    <t>PLN02707, Soluble inorganic pyrophosphatase</t>
  </si>
  <si>
    <t>PLN02707, PLN02707, Soluble inorganic pyrophosphatase.</t>
  </si>
  <si>
    <t>PLN02707 4e-083| pyrophosphatase 4e-052| Pyrophosphatase 4e-049| Ppa 1e-036| PLN02373 2e-011| PRK00642 1e-008| PRK01250 3e-006| PRK02230 5e-006| DUF789 | RPS28A |</t>
  </si>
  <si>
    <t>subunit NURF38</t>
  </si>
  <si>
    <t>KOG1626, KOG1626, KOG1626, Inorganic pyrophosphatase/Nucleosome remodeling factor, subunit NURF38 [Energy production and conversion].</t>
  </si>
  <si>
    <t>Pyrophosphatase, Inorganic pyrophosphatase</t>
  </si>
  <si>
    <t>pfam00719, Pyrophosphatase, Inorganic pyrophosphatase.</t>
  </si>
  <si>
    <t>TBC, Domain in Tre-2, BUB2p, and Cdc16p</t>
  </si>
  <si>
    <t>smart00164, TBC, Domain in Tre-2, BUB2p, and Cdc16p. Probable Rab-GAPs.  Widespread domain present in Gyp6 and Gyp7, thereby giving rise to the notion that it performs a GTP-activator activity on Rab-like GTPases.</t>
  </si>
  <si>
    <t xml:space="preserve"> AgamP4_2R:37299909-37311520(+) </t>
  </si>
  <si>
    <t>AGAP003398</t>
  </si>
  <si>
    <t>AGAP004212-RA</t>
  </si>
  <si>
    <t>Crc: calreticulin</t>
  </si>
  <si>
    <t>Calreticulin - signalP detected</t>
  </si>
  <si>
    <t xml:space="preserve">calreticulin </t>
  </si>
  <si>
    <t>AGAP004212-PA</t>
  </si>
  <si>
    <t xml:space="preserve"> calreticulin - signalP detected</t>
  </si>
  <si>
    <t xml:space="preserve"> 16-17</t>
  </si>
  <si>
    <t>ExpAA=0.08 First60=0.08 PredHel=0 Topology=o</t>
  </si>
  <si>
    <t>XP_313116.1</t>
  </si>
  <si>
    <t>calreticulin</t>
  </si>
  <si>
    <t>XP_004994102.1</t>
  </si>
  <si>
    <t>Calreticulin</t>
  </si>
  <si>
    <t>P29413</t>
  </si>
  <si>
    <t>FBpp0306685</t>
  </si>
  <si>
    <t>Calreticulin, Calreticulin family</t>
  </si>
  <si>
    <t>pfam00262, Calreticulin, Calreticulin family.</t>
  </si>
  <si>
    <t>Calreticulin 1e-085| PTZ00121 1e-004| DUF2457 3e-004| MFAP1 0.004| retinal_rod 0.005| tolA 0.007| COG4499 0.007| rplP0 0.008| Protein_TolA 0.009| nusA 0.016|</t>
  </si>
  <si>
    <t>KOG0674, KOG0674, KOG0674, Calreticulin [Posttranslational modification, protein turnover, chaperones].</t>
  </si>
  <si>
    <t>CLb, CLUSTERIN Beta chain</t>
  </si>
  <si>
    <t>smart00030, CLb, CLUSTERIN Beta chain.</t>
  </si>
  <si>
    <t xml:space="preserve"> AgamP4_2R:51938091-51941107(-) </t>
  </si>
  <si>
    <t>AGAP004212</t>
  </si>
  <si>
    <t>AGAP012984-RA</t>
  </si>
  <si>
    <t>Protease m1 zinc metalloprotease</t>
  </si>
  <si>
    <t>Puromycin-sensitive aminopeptidase</t>
  </si>
  <si>
    <t xml:space="preserve">Protease m1 zinc metalloprotease </t>
  </si>
  <si>
    <t>AGAP012984-PA</t>
  </si>
  <si>
    <t>met/aa</t>
  </si>
  <si>
    <t xml:space="preserve"> pepn</t>
  </si>
  <si>
    <t>BL</t>
  </si>
  <si>
    <t xml:space="preserve"> 39-40</t>
  </si>
  <si>
    <t>ExpAA=19.08 First60=18.80 PredHel=1 Topology=i12-34o</t>
  </si>
  <si>
    <t>XP_003435966.1</t>
  </si>
  <si>
    <t>membrane alanine aminopeptidase</t>
  </si>
  <si>
    <t>1E-097</t>
  </si>
  <si>
    <t>XP_004364718.1</t>
  </si>
  <si>
    <t>Aminopeptidase N</t>
  </si>
  <si>
    <t>1E-114</t>
  </si>
  <si>
    <t>P91885</t>
  </si>
  <si>
    <t>Manduca sexta</t>
  </si>
  <si>
    <t>FBpp0312341</t>
  </si>
  <si>
    <t>1E-143</t>
  </si>
  <si>
    <t>M1_APN_2, Peptidase M1 Aminopeptidase N family incudes tricorn interacting factor F3, Endoplasmic reticulum aminopeptidase 1 (ERAP1), Aminopeptidase Q (APQ)</t>
  </si>
  <si>
    <t>cd09601, M1_APN_2, Peptidase M1 Aminopeptidase N family incudes tricorn interacting factor F3, Endoplasmic reticulum aminopeptidase 1 (ERAP1), Aminopeptidase Q (APQ).  This M1 peptidase family includes eukaryotic and bacterial members: aminopeptidase N (APN), aminopeptidase Q (APQ, laeverin), endoplasmic reticulum aminopeptidase 1 (ERAP1) as well as tricorn interacting factor F3. Aminopeptidase N (APN; CD13; Alanyl aminopeptidase; EC 3.4.11.2), a Type II integral membrane protease, consists of a small N-terminal cytoplasmic domain, a single transmembrane domain and a large extracellular ectodomain that contains the active site. It preferentially cleaves neutral amino acids from the N-terminus of oligopeptides and is present in a variety of human tissues and cell types (leukocyte, fibroblast, endothelial and epithelial cells). APN expression is dysregulated in inflammatory diseases such as chronic pain, rheumatoid arthritis, multiple sclerosis, systemic sclerosis, systemic lupus erythematosus, polymyositis/dermatomyosytis and pulmonary sarcoidosis, and is enhanced in tumor cells such as melanoma, renal, prostate, pancreas, colon, gastric and thyroid cancers. It is considered a marker of differentiation since it is predominantly expressed on stem cells and on cells of the granulocytic and monocytic lineages at distinct stages of differentiation. Thus, APN inhibition may lead to the development of anti-cancer and anti-inflammatory drugs. ERAP1 also known as endoplasmic reticulum aminopeptidase associated with antigen processing (ERAAP), adipocyte derived leucine aminopeptidase (A-LAP) or aminopeptidase regulating tumor necrosis factor receptor I (THFRI) shedding (ARTS-1), associates with the closely related ER aminopeptidase ERAP2, for the final trimming of peptides within the ER for presentation by MHC class I molecules. ERAP1 is associated with ankylosing spondylitis (AS), an inflammatory arthritis that predominantly affects the spine. ERAP1 also aids in the shedding of membrane-bound cytokine receptors. The tricorn interacting factor F3, together with factors F1 and F2, degrades the tricorn protease products, producing free amino acids, thus completing the proteasomal degradation pathway. F3 is homologous to F2, but not F1, and shows a strong preference for glutamate in the P1' position. APQ, also known as laeverin, is specifically expressed in human embryo-derived extravillous trophoblasts (EVTs) that invade the uterus during early placentation. It cleaves the N-terminal amino acid of various peptides such as angiotensin III, endokinin C, and kisspeptin-10, all expressed in the placenta in large quantities. APN is a receptor for coronaviruses, although the virus receptor interaction site seems to be distinct from the enzymatic site and aminopeptidase activity is not necessary for viral infection. APNs are also putative Cry toxin receptors. Cry1 proteins are pore-forming toxins that bind to the midgut epithelial cell membrane of susceptible insect larvae, causing extensive damage. Several different toxins, including Cry1Aa, Cry1Ab, Cry1Ac, Cry1Ba, Cry1Ca and Cry1Fa, have been shown to bind to APNs; however, a direct role of APN in cytotoxicity has been yet to be firmly established.</t>
  </si>
  <si>
    <t>M1_APN_2 e-130| Peptidase_M1 9e-091| PepN 9e-069| M1_APN_3 2e-052| ERAP1_C 4e-046| Aminopeptidase_N 5e-045| M1_APN_4 2e-042| M1 3e-033| Leukotriene_A-4_hydrolase_homolog 2e-015| Aminopeptidase_N 4e-014|</t>
  </si>
  <si>
    <t>Puromycin-sensitive aminopeptidase and related aminopeptidases</t>
  </si>
  <si>
    <t>KOG1046, KOG1046, KOG1046, Puromycin-sensitive aminopeptidase and related aminopeptidases [Amino acid transport and metabolism, Posttranslational modification, protein turnover, chaperones].</t>
  </si>
  <si>
    <t xml:space="preserve">Amino acid transport and metabolism, Posttranslational modification, protein turnover, chaperones </t>
  </si>
  <si>
    <t>Peptidase_M1, Peptidase family M1</t>
  </si>
  <si>
    <t>pfam01433, Peptidase_M1, Peptidase family M1.  Members of this family are aminopeptidases. The members differ widely in specificity, hydrolysing acidic, basic or neutral N-terminal residues. This family includes leukotriene-A4 hydrolase, this enzyme also has an aminopeptidase activity.</t>
  </si>
  <si>
    <t>IPPc, Inositol polyphosphate phosphatase, catalytic domain homologues</t>
  </si>
  <si>
    <t>smart00128, IPPc, Inositol polyphosphate phosphatase, catalytic domain homologues.  Mg(2+)-dependent/Li(+)-sensitive enzymes.</t>
  </si>
  <si>
    <t xml:space="preserve"> AgamP4_2R:11826694-11829790(+) </t>
  </si>
  <si>
    <t>AGAP012984</t>
  </si>
  <si>
    <t>AGAP007967-RA</t>
  </si>
  <si>
    <t>Selenide, water dikinase</t>
  </si>
  <si>
    <t>Selenophosphate synthetase</t>
  </si>
  <si>
    <t xml:space="preserve">Selenide, water dikinase [Source:UniProtKB/TrEMBL;Acc:A0A1S4GWU2] </t>
  </si>
  <si>
    <t>AGAP007967-PA</t>
  </si>
  <si>
    <t xml:space="preserve"> gnlcdd231870</t>
  </si>
  <si>
    <t>ExpAA=0.05 First60=0.00 PredHel=0 Topology=o</t>
  </si>
  <si>
    <t>AGAP007967-PA, partial</t>
  </si>
  <si>
    <t>XP_317503.3</t>
  </si>
  <si>
    <t>selenide, water dikinase</t>
  </si>
  <si>
    <t>1E-101</t>
  </si>
  <si>
    <t>XP_008903115.1</t>
  </si>
  <si>
    <t>Phytophthora parasitica INRA-310</t>
  </si>
  <si>
    <t>O18373</t>
  </si>
  <si>
    <t>FBpp0086691</t>
  </si>
  <si>
    <t>SelD, Selenophosphate synthetase  (SelD) catalyzes the conversion of selenium to selenophosphate which is required by a number of bacterial, archaeal and eukaryotic organisms for synthesis of Secys-tRNA, the precursor of selenocysteine in selenoenzymes</t>
  </si>
  <si>
    <t>cd02195, SelD, Selenophosphate synthetase  (SelD) catalyzes the conversion of selenium to selenophosphate which is required by a number of bacterial, archaeal and eukaryotic organisms for synthesis of Secys-tRNA, the precursor of selenocysteine in selenoenzymes. The N-terminal domain of SelD is related to the ATP-binding domains of hydrogen expression/formation protein HypE, the AIR synthases, and FGAM synthase and is thought to bind ATP.</t>
  </si>
  <si>
    <t>SelD 1e-091| selenide_water_dikinase 2e-083| PRK14105 1e-057| SelD 3e-037| PRK00943 6e-031| AIRS_C 2e-014| PurM-like1 3e-013| HypE 4e-011| ThiL 2e-010| ThiL 2e-008|</t>
  </si>
  <si>
    <t>KOG3939, KOG3939, KOG3939, Selenophosphate synthetase [Signal transduction mechanisms].</t>
  </si>
  <si>
    <t>AIRS_C, AIR synthase related protein, C-terminal domain</t>
  </si>
  <si>
    <t>pfam02769, AIRS_C, AIR synthase related protein, C-terminal domain. This family includes Hydrogen expression/formation protein HypE, AIR synthases EC:6.3.3.1, FGAM synthase EC:6.3.5.3 and selenide, water dikinase EC:2.7.9.3. The function of the C-terminal domain of AIR synthase is unclear, but the cleft formed between N and C domains is postulated as a sulphate binding site.</t>
  </si>
  <si>
    <t>Cdc6_C, CDC6, C terminal</t>
  </si>
  <si>
    <t>smart01074, Cdc6_C, CDC6, C terminal.  The C terminal domain of CDC6 assumes a winged helix fold, with a five alpha-helical bundle (alpha15-alpha19) structure, backed on one side by three beta strands (beta6-beta8). It has been shown that this domain acts as a DNA-localisation factor, however its exact function is, as yet, unknown. Putative functions include: (1) mediation of protein-protein interactions and (2) regulation of nucleotide binding and hydrolysis. Mutagenesis studies have shown that this domain is essential for appropriate Cdc6 activity.</t>
  </si>
  <si>
    <t>AGAP007967</t>
  </si>
  <si>
    <t xml:space="preserve">1 | 382    KGSRTAR|II  0.531 *ProP*  | </t>
  </si>
  <si>
    <t>AGAP000448-RA</t>
  </si>
  <si>
    <t>solute carrier family 25 (mitochondrial ornithine transporter) member 2/15</t>
  </si>
  <si>
    <t>Mitochondrial carrier protein - 3 predicted membrane helices</t>
  </si>
  <si>
    <t xml:space="preserve">solute carrier family 25 (mitochondrial ornithine transporter) member 2/15 </t>
  </si>
  <si>
    <t>AGAP000448-PA</t>
  </si>
  <si>
    <t>met/energy membrane</t>
  </si>
  <si>
    <t xml:space="preserve"> mitochondrial ornithine transporter 1-like protein - 3 predicted membrane helices</t>
  </si>
  <si>
    <t>ExpAA=77.50 First60=19.04 PredHel=3 Topology=o13-31i218-237o265-287i</t>
  </si>
  <si>
    <t>hypothetical protein ZHAS_00006225</t>
  </si>
  <si>
    <t>1E-148</t>
  </si>
  <si>
    <t>KFB38906.1</t>
  </si>
  <si>
    <t>mitochondrial ornithine transporter 1-like</t>
  </si>
  <si>
    <t>1E-130</t>
  </si>
  <si>
    <t>XP_019530043.1</t>
  </si>
  <si>
    <t>carrier superfamily protein</t>
  </si>
  <si>
    <t>9E-045</t>
  </si>
  <si>
    <t>XP_004353185.1</t>
  </si>
  <si>
    <t>Acanthamoeba castellanii str. Neff</t>
  </si>
  <si>
    <t>Mitochondrial ornithine transporter 1</t>
  </si>
  <si>
    <t>2E-074</t>
  </si>
  <si>
    <t>Q9Y619</t>
  </si>
  <si>
    <t>FBpp0302592</t>
  </si>
  <si>
    <t>Mito_carr, Mitochondrial carrier protein</t>
  </si>
  <si>
    <t>pfam00153, Mito_carr, Mitochondrial carrier protein.</t>
  </si>
  <si>
    <t>Mito_carr 2e-016| PTZ00168 1e-007| PTZ00169 | CE4_SpCDA1 | permease_CysT | PRK09866 | HetN_like_SDR_c | Fe-ADH5 | M20_Acy1_like2 |</t>
  </si>
  <si>
    <t>Mitochondrial ornithine transporter</t>
  </si>
  <si>
    <t>KOG0763, KOG0763, KOG0763, Mitochondrial ornithine transporter [Energy production and conversion].</t>
  </si>
  <si>
    <t>STI, Soybean trypsin inhibitor (Kunitz) family of protease inhibitors</t>
  </si>
  <si>
    <t>smart00452, STI, Soybean trypsin inhibitor (Kunitz) family of protease inhibitors.</t>
  </si>
  <si>
    <t xml:space="preserve"> AgamP4_X:7854216-7855196(-) </t>
  </si>
  <si>
    <t>AGAP000448</t>
  </si>
  <si>
    <t>mitochondrial ornithine transporter 1</t>
  </si>
  <si>
    <t>XP_035919537.1</t>
  </si>
  <si>
    <t>AGAP010641-RA</t>
  </si>
  <si>
    <t>agap010641-pa - 28 OH-glycosylation sites -  28 NetOglyc sites</t>
  </si>
  <si>
    <t>AGAP010641-PA</t>
  </si>
  <si>
    <t xml:space="preserve"> proteoglycan 4-like protein - 28 OH-glycosylation sites -  28 NetOglyc sites</t>
  </si>
  <si>
    <t>27</t>
  </si>
  <si>
    <t>XP_311360.4</t>
  </si>
  <si>
    <t>hypothetical protein PHYSODRAFT_344011</t>
  </si>
  <si>
    <t>2E-018</t>
  </si>
  <si>
    <t>XP_009516559.1</t>
  </si>
  <si>
    <t>Phytophthora sojae</t>
  </si>
  <si>
    <t>Flocculation protein FLO11</t>
  </si>
  <si>
    <t>P08640</t>
  </si>
  <si>
    <t>Saccharomyces cerevisiae (strain ATCC 204508 / S288c)</t>
  </si>
  <si>
    <t>Herpes_BLLF1, Herpes virus major outer envelope glycoprotein (BLLF1)</t>
  </si>
  <si>
    <t>pfam05109, Herpes_BLLF1, Herpes virus major outer envelope glycoprotein (BLLF1).  This family consists of the BLLF1 viral late glycoprotein, also termed gp350/220. It is the most abundantly expressed glycoprotein in the viral envelope of the Herpesviruses and is the major antigen responsible for stimulating the production of neutralising antibodies in vivo.</t>
  </si>
  <si>
    <t>Herpes_BLLF1 0.075| PHA03247 | FAP | PHA03201 | flgK | VIR_N | retinal_rod | DamX | PRK07003 |</t>
  </si>
  <si>
    <t>RhoA GTPase effector DIA/Diaphanous</t>
  </si>
  <si>
    <t>KOG1924, KOG1924, KOG1924, RhoA GTPase effector DIA/Diaphanous [Signal transduction mechanisms, Cytoskeleton].</t>
  </si>
  <si>
    <t xml:space="preserve">Signal transduction mechanisms, Cytoskeleton </t>
  </si>
  <si>
    <t>WH2, Wiskott Aldrich syndrome homology region 2</t>
  </si>
  <si>
    <t>smart00246, WH2, Wiskott Aldrich syndrome homology region 2. Wiskott Aldrich syndrome homology region 2 / actin-binding motif.</t>
  </si>
  <si>
    <t xml:space="preserve"> AgamP4_3L:7909516-7916865(-) </t>
  </si>
  <si>
    <t>AGAP010641</t>
  </si>
  <si>
    <t>mucin-5AC-like</t>
  </si>
  <si>
    <t>XP_035892532.1</t>
  </si>
  <si>
    <t>AGAP003303-RA</t>
  </si>
  <si>
    <t>cation transport protein - 11 predicted membrane helices</t>
  </si>
  <si>
    <t>AGAP003303-PA</t>
  </si>
  <si>
    <t xml:space="preserve"> gnlcdd273328 organic anion transporter - 11 predicted membrane helices</t>
  </si>
  <si>
    <t>TIGR</t>
  </si>
  <si>
    <t>ExpAA=239.99 First60=0.00 PredHel=11 Topology=o71-93i233-252o256-278i291-313o323-345i413-435o445-467i474-491o496-518i531-553o557-579i</t>
  </si>
  <si>
    <t>XP_319528.4</t>
  </si>
  <si>
    <t>hypothetical protein EMIHUDRAFT_122419</t>
  </si>
  <si>
    <t>2E-031</t>
  </si>
  <si>
    <t>XP_005789646.1</t>
  </si>
  <si>
    <t>Emiliania huxleyi CCMP1516</t>
  </si>
  <si>
    <t>Organic cation transporter protein</t>
  </si>
  <si>
    <t>6E-063</t>
  </si>
  <si>
    <t>Q9VCA2</t>
  </si>
  <si>
    <t>FBpp0083985</t>
  </si>
  <si>
    <t>organic_anion_transporter, cation transport protein</t>
  </si>
  <si>
    <t>TIGR00898, organic_anion_transporter, cation transport protein. [Transport and binding proteins, Cations and iron carrying compounds].</t>
  </si>
  <si>
    <t>organic_anion_transporter 8e-072| Sugar_tr 3e-026| Membrane_transporter 8e-019| MFS 3e-015| MFS_1 8e-015| transport_protein 1e-014| Carboxylic_acid_transporter_protein_ho...    76   6e-014 6e-014| Putative_metabolite_transport_protein 4e-012| xylE 3e-011| synaptic_vesicle_protein_2C 1e-009|</t>
  </si>
  <si>
    <t>Synaptic vesicle transporter SVOP and related transporters (major facilitator superfamily)</t>
  </si>
  <si>
    <t>KOG0255, KOG0255, KOG0255, Synaptic vesicle transporter SVOP and related transporters (major facilitator superfamily) [General function prediction only].</t>
  </si>
  <si>
    <t>Sugar_tr, Sugar (and other) transporter</t>
  </si>
  <si>
    <t>pfam00083, Sugar_tr, Sugar (and other) transporter.</t>
  </si>
  <si>
    <t>COLFI, Fibrillar collagens C-terminal domain</t>
  </si>
  <si>
    <t>smart00038, COLFI, Fibrillar collagens C-terminal domain.  Found at C-termini of fibrillar collagens: Ephydatia muelleri procollagen EMF1alpha, vertebrate collagens alpha(1)III, alpha(1)II, alpha(2)V etc.</t>
  </si>
  <si>
    <t xml:space="preserve"> AgamP4_2R:35351762-35356978(-) </t>
  </si>
  <si>
    <t>AGAP003303</t>
  </si>
  <si>
    <t>AGAP009498-RA</t>
  </si>
  <si>
    <t>solute carrier family 17 (anion/sugar transporter), member 5</t>
  </si>
  <si>
    <t>Permease of the major facilitator superfamily - 11 predicted membrane helices</t>
  </si>
  <si>
    <t xml:space="preserve">solute carrier family 17 (anion/sugar transporter), member 5 </t>
  </si>
  <si>
    <t>AGAP009498-PA</t>
  </si>
  <si>
    <t xml:space="preserve"> transporter slc-7.2 - 11 predicted membrane helices</t>
  </si>
  <si>
    <t>ExpAA=233.47 First60=22.80 PredHel=10 Topology=o15-37i137-159o174-196i203-225o267-286i306-328o343-362i369-391o401-423i436-458o</t>
  </si>
  <si>
    <t>sodium-dependent phosphate transporter</t>
  </si>
  <si>
    <t>KFB39876.1</t>
  </si>
  <si>
    <t>sialin-like</t>
  </si>
  <si>
    <t>XP_019533079.1</t>
  </si>
  <si>
    <t>hypothetical protein PTSG_01814</t>
  </si>
  <si>
    <t>5E-071</t>
  </si>
  <si>
    <t>XP_004997794.1</t>
  </si>
  <si>
    <t>Sialin</t>
  </si>
  <si>
    <t>3E-089</t>
  </si>
  <si>
    <t>Q9NRA2</t>
  </si>
  <si>
    <t>FBpp0307796</t>
  </si>
  <si>
    <t>Sodium-dependent_phosphate_transport_protein_1, Na(+)-dependent inorganic phosphate cotransporter</t>
  </si>
  <si>
    <t>TIGR00894, Sodium-dependent_phosphate_transport_protein_1, Na(+)-dependent inorganic phosphate cotransporter. [Transport and binding proteins, Anions].</t>
  </si>
  <si>
    <t>Sodium-dependent_phosphate_transport_p...   271   4e-073 4e-073| Probable_glucarate_transporter 4e-032| MFS_1 4e-027| MFS 6e-025| Glycerol-3-phosphate_transporter 9e-017| transport_protein 1e-012| UhpC 3e-011| AraJ 9e-008| NarK 2e-007| PRK11551 2e-006|</t>
  </si>
  <si>
    <t>Permease of the major facilitator superfamily</t>
  </si>
  <si>
    <t>KOG2532, KOG2532, KOG2532, Permease of the major facilitator superfamily [Carbohydrate transport and metabolism].</t>
  </si>
  <si>
    <t>MFS_1, Major Facilitator Superfamily</t>
  </si>
  <si>
    <t>pfam07690, MFS_1, Major Facilitator Superfamily.</t>
  </si>
  <si>
    <t>PP2Cc, Serine/threonine phosphatases, family 2C, catalytic domain</t>
  </si>
  <si>
    <t>smart00332, PP2Cc, Serine/threonine phosphatases, family 2C, catalytic domain.  The protein architecture and deduced catalytic mechanism of PP2C phosphatases are similar to the PP1, PP2A, PP2B family of protein Ser/Thr phosphatases, with which PP2C shares no sequence similarity.</t>
  </si>
  <si>
    <t xml:space="preserve"> AgamP4_3R:34752410-34758175(+) </t>
  </si>
  <si>
    <t>AGAP009498</t>
  </si>
  <si>
    <t>sialin</t>
  </si>
  <si>
    <t>XP_035908813.1</t>
  </si>
  <si>
    <t>AGAP003153-RC</t>
  </si>
  <si>
    <t>VATA: V-type proton ATPase catalytic subunit A</t>
  </si>
  <si>
    <t>Vacuolar H+-ATPase V1 sector subunit A</t>
  </si>
  <si>
    <t xml:space="preserve">V-type proton ATPase catalytic subunit A [Source:UniProtKB/Swiss-Prot;Acc:Q5TTG1] </t>
  </si>
  <si>
    <t>AGAP003153-PC</t>
  </si>
  <si>
    <t>tr</t>
  </si>
  <si>
    <t xml:space="preserve"> gnlcdd130115</t>
  </si>
  <si>
    <t>ExpAA=0.14 First60=0.13 PredHel=0 Topology=o</t>
  </si>
  <si>
    <t>AGAP003153-PA</t>
  </si>
  <si>
    <t>XP_312843.1</t>
  </si>
  <si>
    <t>AGAP003153-PD</t>
  </si>
  <si>
    <t>XP_003436411.1</t>
  </si>
  <si>
    <t>V-type proton ATPase catalytic subunit A</t>
  </si>
  <si>
    <t>XP_004349325.2</t>
  </si>
  <si>
    <t>Q5TTG1</t>
  </si>
  <si>
    <t>FBpp0307597</t>
  </si>
  <si>
    <t>V-type_proton_ATPase_catalytic_subunit_A, V-type (H+)-ATPase V1, A subunit</t>
  </si>
  <si>
    <t>TIGR01042, V-type_proton_ATPase_catalytic_subunit_A, V-type (H+)-ATPase V1, A subunit.  This models eukaryotic vacuolar (H+)-ATPase that is responsible for acidifying cellular compartments. This enzyme shares extensive sequence similarity with archaeal ATP synthase. [Transport and binding proteins, Cations and iron carrying compounds].</t>
  </si>
  <si>
    <t>V-type_proton_ATPase_catalytic_subunit...  1220   0.0   | NtpA | PRK04192 | V_A-ATPase_A | V-type_ATP_synthase_alpha_chain | PRK14698 e-106| ATP-synt_ab 5e-083| ATP-synt_ab_Xtn 4e-056| III_secr_ATP 3e-037| ATPase_flagellum-secretory_path_III 3e-036|</t>
  </si>
  <si>
    <t>subunit A</t>
  </si>
  <si>
    <t>KOG1352, KOG1352, KOG1352, Vacuolar H+-ATPase V1 sector, subunit A [Energy production and conversion].</t>
  </si>
  <si>
    <t>ATP-synt_ab, ATP synthase alpha/beta family, nucleotide-binding domain</t>
  </si>
  <si>
    <t>pfam00006, ATP-synt_ab, ATP synthase alpha/beta family, nucleotide-binding domain.  This entry includes the ATP synthase alpha and beta subunits, the ATP synthase associated with flagella and the termination factor Rho.</t>
  </si>
  <si>
    <t>AGAP003153</t>
  </si>
  <si>
    <t xml:space="preserve">1 | 212    WPVRQPR|PV  0.548 *ProP*  | </t>
  </si>
  <si>
    <t>AGAP005653.R172</t>
  </si>
  <si>
    <t>solute carrier family 7 (cationic amino acid transporter, y+ system)</t>
  </si>
  <si>
    <t>Amino acid transporters - 13 predicted membrane helices</t>
  </si>
  <si>
    <t xml:space="preserve">solute carrier family 7 (cationic amino acid transporter, y+ system) </t>
  </si>
  <si>
    <t>AGAP005653-RA</t>
  </si>
  <si>
    <t>AGAP005653-PA</t>
  </si>
  <si>
    <t xml:space="preserve"> b0+ amino acid transporter 1 - 13 predicted membrane helices</t>
  </si>
  <si>
    <t>ExpAA=270.16 First60=30.40 PredHel=13 Topology=o20-42i55-77o97-116i123-142o152-174i183-205o220-239i260-282o302-324i356-373o378-400i413-435o441-463i</t>
  </si>
  <si>
    <t>Rattus norvegicus</t>
  </si>
  <si>
    <t>TIGR00911, High-affinity_methionine_permease, L-type amino acid transporter.  [Transport and binding proteins, Amino acids, peptides and amines].</t>
  </si>
  <si>
    <t>High-affinity_methionine_permease e-104| PotE 3e-033| AA_permease_2 6e-031| putative_amino_acid_transporter 1e-030| frlA 4e-025| putative_ethanolamine_permease 4e-017| AA_permease 5e-014| Low_affinity_cationic_amino_acid_trans...    67   2e-011 2e-011| Choline_transport_protein 1e-010| Arginine/ornithine_antiporter 3e-009|</t>
  </si>
  <si>
    <t>Amino acid transporters</t>
  </si>
  <si>
    <t>KOG1287, KOG1287, KOG1287, Amino acid transporters [Amino acid transport and metabolism].</t>
  </si>
  <si>
    <t xml:space="preserve">Amino acid transport and metabolism </t>
  </si>
  <si>
    <t>pfam13520, AA_permease_2, Amino acid permease.</t>
  </si>
  <si>
    <t>smart00700, JHBP, Juvenile hormone binding protein domains in insects.  The juvenile hormone exerts pleiotropic functions during insect life cycles and its binding proteins regulate these functions.</t>
  </si>
  <si>
    <t xml:space="preserve"> AgamP4_2L:18304594-18306299(-) </t>
  </si>
  <si>
    <t>AGAP008849-RA</t>
  </si>
  <si>
    <t>D-3-phosphoglycerate dehydrogenase</t>
  </si>
  <si>
    <t>Glyoxylate/hydroxypyruvate reductase (D-isomer-specific 2-hydroxy acid dehydrogenase superfamily)</t>
  </si>
  <si>
    <t xml:space="preserve">D-3-phosphoglycerate dehydrogenase </t>
  </si>
  <si>
    <t>AGAP008849-PA</t>
  </si>
  <si>
    <t>ExpAA=0.07 First60=0.00 PredHel=0 Topology=o</t>
  </si>
  <si>
    <t>XP_319591.2</t>
  </si>
  <si>
    <t>1E-103</t>
  </si>
  <si>
    <t>XP_004347061.2</t>
  </si>
  <si>
    <t>2E-099</t>
  </si>
  <si>
    <t>O08651</t>
  </si>
  <si>
    <t>FBpp0079809</t>
  </si>
  <si>
    <t>PGDH_4, Phosphoglycerate dehydrogenases, NAD-binding and catalytic domains</t>
  </si>
  <si>
    <t>cd12173, PGDH_4, Phosphoglycerate dehydrogenases, NAD-binding and catalytic domains.  Phosphoglycerate dehydrogenases (PGDHs) catalyze the initial step in the biosynthesis of L-serine from D-3-phosphoglycerate. PGDHs come in 3 distinct structural forms, with this first group being related to 2-hydroxy acid dehydrogenases, sharing structural similarity to formate and glycerate dehydrogenases. PGDH in E. coli and Mycobacterium tuberculosis form tetramers, with subunits containing a Rossmann-fold NAD binding domain. Formate/glycerate and related dehydrogenases of the D-specific 2-hydroxyacid dehydrogenase superfamily include groups such as formate dehydrogenase, glycerate dehydrogenase, L-alanine dehydrogenase, and S-adenosylhomocysteine hydrolase. Despite often low sequence identity, these proteins typically have a characteristic arrangement of 2 similar subdomains of the alpha/beta Rossmann fold NAD+ binding form. The NAD+ binding domain is inserted within the linear sequence of the mostly N-terminal catalytic domain, which has a similar domain structure to the internal NAD binding domain. Structurally, these domains are connected by extended alpha helices and create a cleft in which NAD is bound, primarily to the C-terminal portion of the 2nd (internal) domain. Some related proteins have similar structural subdomain but with a tandem arrangement of the catalytic and NAD-binding subdomains in the linear sequence.</t>
  </si>
  <si>
    <t>PGDH_4 e-124| PRK13581 e-121| D-3-phosphoglycerate_dehydrogenase e-101| PGDH_2 1e-092| SerA 2e-084| PGDH_like_2 5e-081| formate_dh_like 9e-078| 2-Hacid_dh 1e-076| PGDH_like_3 6e-070| LdhA 3e-069|</t>
  </si>
  <si>
    <t>D-isomer-specific 2-hydroxy acid dehydrogenase superfamily</t>
  </si>
  <si>
    <t>KOG0068, KOG0068, KOG0068, D-3-phosphoglycerate dehydrogenase, D-isomer-specific 2-hydroxy acid dehydrogenase superfamily [Amino acid transport and metabolism].</t>
  </si>
  <si>
    <t>2-Hacid_dh, D-isomer specific 2-hydroxyacid dehydrogenase, catalytic domain</t>
  </si>
  <si>
    <t>pfam00389, 2-Hacid_dh, D-isomer specific 2-hydroxyacid dehydrogenase, catalytic domain.  This family represents the largest portion of the catalytic domain of 2-hydroxyacid dehydrogenases as the NAD binding domain is inserted within the structural domain.</t>
  </si>
  <si>
    <t>AdoHcyase_NAD, S-adenosyl-L-homocysteine hydrolase, NAD binding domain</t>
  </si>
  <si>
    <t>smart00997, AdoHcyase_NAD, S-adenosyl-L-homocysteine hydrolase, NAD binding domain.</t>
  </si>
  <si>
    <t xml:space="preserve"> AgamP4_3R:19412110-19417249(-) </t>
  </si>
  <si>
    <t>AGAP008849</t>
  </si>
  <si>
    <t>AGAP004563-RA</t>
  </si>
  <si>
    <t>ANCE9: angiotensin-converting enzyme 9</t>
  </si>
  <si>
    <t>Angiotensin I-converting enzymes - M2 family peptidases - signalP detected - GPI anchored</t>
  </si>
  <si>
    <t xml:space="preserve">angiotensin-converting enzyme 9 </t>
  </si>
  <si>
    <t>AGAP004563-PA</t>
  </si>
  <si>
    <t>met/aa/gpi</t>
  </si>
  <si>
    <t xml:space="preserve"> family m2 unassigned peptidase - signalP detected - GPI anchored</t>
  </si>
  <si>
    <t>pm/protease/gpi</t>
  </si>
  <si>
    <t>7</t>
  </si>
  <si>
    <t xml:space="preserve"> 18-19</t>
  </si>
  <si>
    <t>ExpAA=21.38 First60=0.04 PredHel=1 Topology=o1200-1222i</t>
  </si>
  <si>
    <t>Y</t>
  </si>
  <si>
    <t>XP_313865.3</t>
  </si>
  <si>
    <t>hypothetical protein AMSG_12325</t>
  </si>
  <si>
    <t>XP_013753742.1</t>
  </si>
  <si>
    <t>Thecamonas trahens ATCC 50062</t>
  </si>
  <si>
    <t>Angiotensin-converting enzyme</t>
  </si>
  <si>
    <t>P47820</t>
  </si>
  <si>
    <t>FBpp0310259</t>
  </si>
  <si>
    <t>M2_ACE, Peptidase family M2 Angiotensin converting enzyme (ACE)</t>
  </si>
  <si>
    <t>cd06461, M2_ACE, Peptidase family M2 Angiotensin converting enzyme (ACE).  Peptidase family M2 Angiotensin converting enzyme (ACE, EC 3.4.15.1) is a membrane-bound, zinc dependent dipeptidase that catalyzes the conversion of the decapeptide angiotensin I to the potent vasopressor octapeptide angiotensin II, by removing two C-terminal amino acids. There are two forms of the enzyme in humans, the ubiquitous somatic ACE and the sperm-specific germinal ACE, both encoded by the same gene through transcription from alternative promoters. Somatic ACE has two tandem active sites with distinct catalytic properties, whereas germinal ACE, the function of which is largely unknown, has just a single active site. Recently, an ACE homolog, ACE2, has been identified in humans that differs from ACE; it preferentially removes carboxy-terminal hydrophobic or basic amino acids and appears to be important in cardiac function. ACE homologs (also known as members of the M2 gluzincin family) have been found in a wide variety of species, including those that neither have a cardiovascular system nor synthesize angiotensin. ACE is well-known as a key part of the renin-angiotensin system that regulates blood pressure and ACE inhibitors are important for the treatment of hypertension.</t>
  </si>
  <si>
    <t>M2_ACE | Peptidase_M2 | M3_like 3e-010| GluZincin 6e-010| M4_uncharacterized 0.035| PHA03170 | PLN02352 | RfaE | Uncharacterized_tRNA/rRNA_methyltransf...    32   2.1   | chromosome_segregation_protein_related...    31   3.8   |</t>
  </si>
  <si>
    <t>Angiotensin I-converting enzymes - M2 family peptidases</t>
  </si>
  <si>
    <t>KOG3690, KOG3690, KOG3690, Angiotensin I-converting enzymes - M2 family peptidases [Amino acid transport and metabolism].</t>
  </si>
  <si>
    <t>Peptidase_M2, Angiotensin-converting enzyme</t>
  </si>
  <si>
    <t>pfam01401, Peptidase_M2, Angiotensin-converting enzyme.  Members of this family are dipeptidyl carboxydipeptidases (cleave carboxyl dipeptides) and most notably convert angiotensin I to angiotensin II. Many members of this family contain a tandem duplication of the 600 amino acid peptidase domain, both of these are catalytically active. Most members are secreted membrane bound ectoenzymes.</t>
  </si>
  <si>
    <t>Piwi, This domain is found in the protein Piwi and its relatives</t>
  </si>
  <si>
    <t>smart00950, Piwi,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</si>
  <si>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 xml:space="preserve"> AgamP4_2R:57617863-57622382(+) </t>
  </si>
  <si>
    <t>AGAP004563</t>
  </si>
  <si>
    <t>AGAP008632-RA</t>
  </si>
  <si>
    <t>alpha-aminoadipic semialdehyde synthase</t>
  </si>
  <si>
    <t>Lysine-ketoglutarate reductase/saccharopine dehydrogenase</t>
  </si>
  <si>
    <t xml:space="preserve">alpha-aminoadipic semialdehyde synthase </t>
  </si>
  <si>
    <t>AGAP008632-PA</t>
  </si>
  <si>
    <t xml:space="preserve"> alpha-aminoadipic semialdehyde synthase</t>
  </si>
  <si>
    <t>ExpAA=6.81 First60=0.00 PredHel=0 Topology=o</t>
  </si>
  <si>
    <t>AGAP008632-PA, partial</t>
  </si>
  <si>
    <t>XP_314728.3</t>
  </si>
  <si>
    <t>lysine ketoglutarate reductase/saccharopine dehydrogenase</t>
  </si>
  <si>
    <t>XP_004344255.1</t>
  </si>
  <si>
    <t>Alpha-aminoadipic semialdehyde synthase, mitochondrial</t>
  </si>
  <si>
    <t>A2VCW9</t>
  </si>
  <si>
    <t>FBpp0310050</t>
  </si>
  <si>
    <t>LKR_SDH_like, bifunctional lysine ketoglutarate reductase /saccharopine dehydrogenase enzyme</t>
  </si>
  <si>
    <t>cd12189, LKR_SDH_like, bifunctional lysine ketoglutarate reductase /saccharopine dehydrogenase enzyme.  Bifunctional lysine ketoglutarate reductase /saccharopine dehydrogenase protein is a pair of enzymes linked on a single polypeptide chain that catalyze the initial, consecutive steps of lysine degradation. These proteins are related to the 2-domain saccharopine dehydrogenases. Along with formate dehydrogenase and similar enzymes, SDH consists paired domains resembling Rossmann folds in which the NAD-binding domain is inserted within the linear sequence of the catalytic domain. In this bifunctional enzyme, the LKR domain is N-terminal of the SDH domain. These proteins have a close match to the active site motif of SDHs, and an NAD-binding site motif that is a partial match to that found in SDH and other FDH-related proteins.</t>
  </si>
  <si>
    <t>LKR_SDH_like | PLN02819 e-116| Sacchrp_dh_C 1e-079| SDH_like 3e-079| LYS9 4e-048| SDH 2e-030| AlaDh_PNT_N 7e-027| Sacchrp_dh_NADP 5e-026| AlaDh_PNT_N 5e-023| AlaDh_PNT_C 2e-017|</t>
  </si>
  <si>
    <t>KOG0172, KOG0172, KOG0172, Lysine-ketoglutarate reductase/saccharopine dehydrogenase [Amino acid transport and metabolism].</t>
  </si>
  <si>
    <t>Sacchrp_dh_C, Saccharopine dehydrogenase C-terminal domain</t>
  </si>
  <si>
    <t>pfam16653, Sacchrp_dh_C, Saccharopine dehydrogenase C-terminal domain.  This family comprises the C-terminal domain of saccharopine dehydrogenase. In some organisms this enzyme is found as a bifunctional polypeptide with lysine ketoglutarate reductase. The saccharopine dehydrogenase can also function as a saccharopine reductase.</t>
  </si>
  <si>
    <t>AlaDh_PNT_N, Alanine dehydrogenase/PNT, N-terminal domain</t>
  </si>
  <si>
    <t>smart01003, AlaDh_PNT_N, Alanine dehydrogenase/PNT, N-terminal domain.  Alanine dehydrogenase catalyzes the NAD-dependent reversible reductive amination of pyruvate into alanine.</t>
  </si>
  <si>
    <t xml:space="preserve"> AgamP4_3R:13774626-13779588(-) </t>
  </si>
  <si>
    <t>AGAP008632</t>
  </si>
  <si>
    <t>AGAP004362-RA</t>
  </si>
  <si>
    <t>glutamate dehydrogenase (NAD(P)+)</t>
  </si>
  <si>
    <t>Glutamate/leucine/phenylalanine/valine dehydrogenases</t>
  </si>
  <si>
    <t xml:space="preserve">glutamate dehydrogenase (NAD(P)+) </t>
  </si>
  <si>
    <t>AGAP004362-PA</t>
  </si>
  <si>
    <t>ExpAA=0.13 First60=0.00 PredHel=0 Topology=o</t>
  </si>
  <si>
    <t>XP_313646.4</t>
  </si>
  <si>
    <t>hypothetical protein GUITHDRAFT_156771</t>
  </si>
  <si>
    <t>1E-128</t>
  </si>
  <si>
    <t>XP_005842292.1</t>
  </si>
  <si>
    <t>Guillardia theta CCMP2712</t>
  </si>
  <si>
    <t>Glutamate dehydrogenase, mitochondrial</t>
  </si>
  <si>
    <t>P54385</t>
  </si>
  <si>
    <t>FBpp0088988</t>
  </si>
  <si>
    <t>GdhA, Glutamate dehydrogenase/leucine dehydrogenase</t>
  </si>
  <si>
    <t>COG0334, GdhA, Glutamate dehydrogenase/leucine dehydrogenase [Amino acid transport and metabolism].</t>
  </si>
  <si>
    <t>GdhA e-105| PLN02477 3e-093| NAD_bind_1_Glu_DH 7e-082| ELFV_dehydrog_N 1e-059| ELFV_dehydrog 3e-052| PTZ00079 4e-042| PRK14030 4e-041| PRK14031 2e-040| PRK09414 4e-037| NAD_bind_Glu_Leu_Phe_Val 4e-035|</t>
  </si>
  <si>
    <t>KOG2250, KOG2250, KOG2250, Glutamate/leucine/phenylalanine/valine dehydrogenases [Amino acid transport and metabolism].</t>
  </si>
  <si>
    <t>ELFV_dehydrog_N, Glu/Leu/Phe/Val dehydrogenase, dimerisation domain</t>
  </si>
  <si>
    <t>pfam02812, ELFV_dehydrog_N, Glu/Leu/Phe/Val dehydrogenase, dimerisation domain.</t>
  </si>
  <si>
    <t>ELFV_dehydrog, Glutamate/Leucine/Phenylalanine/Valine dehydrogenase</t>
  </si>
  <si>
    <t>smart00839, ELFV_dehydrog, Glutamate/Leucine/Phenylalanine/Valine dehydrogenase.  Glutamate, leucine, phenylalanine and valine dehydrogenases are structurally and functionally related. They contain a Gly-rich region containing a conserved Lys residue, which has been implicated in the catalytic activity, in each case a reversible oxidative deamination reaction.</t>
  </si>
  <si>
    <t xml:space="preserve"> AgamP4_2R:55056306-55066884(-) </t>
  </si>
  <si>
    <t>AGAP004362</t>
  </si>
  <si>
    <t>AGAP005147-RB</t>
  </si>
  <si>
    <t>activating transcription factor 7-interacting protein 1 - 17 OH-glycosylation sites -  17 NetOglyc sites</t>
  </si>
  <si>
    <t xml:space="preserve">Fibronectin type-III domain-containing protein [Source:UniProtKB/TrEMBL;Acc:A0A1S4GN88] </t>
  </si>
  <si>
    <t>AGAP005147-PB</t>
  </si>
  <si>
    <t xml:space="preserve"> activating transcription factor 7-interacting protein 1 - 17 OH-glycosylation sites -  17 NetOglyc sites</t>
  </si>
  <si>
    <t>tm</t>
  </si>
  <si>
    <t>17</t>
  </si>
  <si>
    <t>AGAP005147-PA</t>
  </si>
  <si>
    <t>XP_001230969.2</t>
  </si>
  <si>
    <t>XP_314034.3</t>
  </si>
  <si>
    <t>proteophosphoglycan 5</t>
  </si>
  <si>
    <t>3E-027</t>
  </si>
  <si>
    <t>XP_003722449.1</t>
  </si>
  <si>
    <t>Leishmania major strain Friedlin</t>
  </si>
  <si>
    <t>Activating transcription factor 7-interacting protein 1</t>
  </si>
  <si>
    <t>5E-031</t>
  </si>
  <si>
    <t>Q7TT18</t>
  </si>
  <si>
    <t>FBpp0308553</t>
  </si>
  <si>
    <t>2E-38</t>
  </si>
  <si>
    <t>fn3_4, Fibronectin-III type domain</t>
  </si>
  <si>
    <t>pfam16794, fn3_4, Fibronectin-III type domain.</t>
  </si>
  <si>
    <t>fn3_4 4e-039| PRK13108 0.007| PRK13700 0.010| PLN03237 0.021| PHA03247 0.023| MDN1 0.029| PRK05901 0.036| FN3 0.057| FN3 0.073| PRK11637 0.083|</t>
  </si>
  <si>
    <t>ARK protein kinase family</t>
  </si>
  <si>
    <t>KOG1989, KOG1989, KOG1989, ARK protein kinase family [Signal transduction mechanisms].</t>
  </si>
  <si>
    <t>FN3, Fibronectin type 3 domain</t>
  </si>
  <si>
    <t>smart00060, FN3, Fibronectin type 3 domain.  One of three types of internal repeat within the plasma protein, fibronectin. The tenth fibronectin type III repeat contains a RGD cell recognition sequence in a flexible loop between 2 strands. Type III modules are present in both extracellular and intracellular proteins.</t>
  </si>
  <si>
    <t>AGAP005147</t>
  </si>
  <si>
    <t xml:space="preserve">1 | 178    PAQRVKK|AT  0.500 *ProP*  | </t>
  </si>
  <si>
    <t>RNA seq</t>
  </si>
  <si>
    <t>T: Gene name</t>
  </si>
  <si>
    <t>T: logFC</t>
  </si>
  <si>
    <t>FC</t>
  </si>
  <si>
    <t>AGAP013503-RA</t>
  </si>
  <si>
    <t>Vitellogenin-A1 (like)</t>
  </si>
  <si>
    <t>Conserved secreted protein precursor</t>
  </si>
  <si>
    <t>AGAP013503-PA</t>
  </si>
  <si>
    <t>storage/</t>
  </si>
  <si>
    <t>s/ucs</t>
  </si>
  <si>
    <t>ExpAA=0.58 First60=0.58 PredHel=0 Topology=o</t>
  </si>
  <si>
    <t>pfam01347, Vitellogenin_N, Lipoprotein amino terminal region.  This family contains regions from: Vitellogenin, Microsomal triglyceride transfer protein and apolipoprotein B-100. These proteins are all involved in lipid transport. This family contains the LV1n chain from lipovitellin, that contains two structural domains.</t>
  </si>
  <si>
    <t>Vitellogenin_N 8e-034| LPD_N 8e-029| AF-4 0.022| SR-25 0.031| Cwf_Cwc_15 0.062| PTZ00007 | DMP1 | SARAF | PHA03246 | PHA03308 |</t>
  </si>
  <si>
    <t>KOG4577, KOG4577, KOG4577, Transcription factor LIM3, contains LIM and HOX domains [Transcription].</t>
  </si>
  <si>
    <t xml:space="preserve">Transcription </t>
  </si>
  <si>
    <t>smart00638, LPD_N, Lipoprotein N-terminal Domain.</t>
  </si>
  <si>
    <t xml:space="preserve"> AgamP4_2R:51751482-51752216(+) </t>
  </si>
  <si>
    <t>ExpAA=0.59 First60=0.59 PredHel=0 Topology=o</t>
  </si>
  <si>
    <t>AGAP010961-RA</t>
  </si>
  <si>
    <t>cytochrome P450</t>
  </si>
  <si>
    <t>Cytochrome P450</t>
  </si>
  <si>
    <t>detox/ox</t>
  </si>
  <si>
    <t>AGAP010961-PA</t>
  </si>
  <si>
    <t xml:space="preserve"> cytochrome p450 6k1-like protein</t>
  </si>
  <si>
    <t>CYP6AK1: cytochrome P450</t>
  </si>
  <si>
    <t xml:space="preserve"> 33-34</t>
  </si>
  <si>
    <t>ExpAA=22.80 First60=20.40 PredHel=1 Topology=i13-35o</t>
  </si>
  <si>
    <t>Tetrahymena thermophila SB210</t>
  </si>
  <si>
    <t>pfam00067, p450, 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t>
  </si>
  <si>
    <t>p450 3e-071| CypX 3e-042| PLN02290 1e-029| PTZ00404 7e-026| PLN02655 3e-023| PLN02936 4e-022| PLN02302 1e-020| PLN02987 4e-020| PLN02738 5e-020| PLN00110 3e-019|</t>
  </si>
  <si>
    <t>KOG0158, KOG0158, KOG0158, Cytochrome P450 CYP3/CYP5/CYP6/CYP9 subfamilies [Secondary metabolites biosynthesis, transport and catabolism].</t>
  </si>
  <si>
    <t>smart01038, Bgal_small_N, Beta galactosidase small chain.  This domain comprises the small chain of dimeric beta-galactosidases EC:3.2.1.23. This domain is also found in single chain beta-galactosidase.</t>
  </si>
  <si>
    <t xml:space="preserve">cytochrome P450 </t>
  </si>
  <si>
    <t xml:space="preserve"> AgamP4_3L:13839199-13854044(-) </t>
  </si>
  <si>
    <t>AGAP003581-RA</t>
  </si>
  <si>
    <t>D-xylulose reductase A</t>
  </si>
  <si>
    <t>Alcohol dehydrogenase class V - 2 predicted membrane helices</t>
  </si>
  <si>
    <t>detox membrane</t>
  </si>
  <si>
    <t>AGAP003581-PA</t>
  </si>
  <si>
    <t xml:space="preserve"> protein - 2 predicted membrane helices</t>
  </si>
  <si>
    <t>met/aa membrane</t>
  </si>
  <si>
    <t>ExpAA=19.49 First60=0.00 PredHel=1 Topology=i173-195o</t>
  </si>
  <si>
    <t>Bos taurus</t>
  </si>
  <si>
    <t>cd05285, sorbitol_DH, Sorbitol dehydrogenase.  Sorbitol and aldose reductase are NAD(+) binding proteins of the polyol pathway, which interconverts glucose and fructose. Sorbitol dehydrogenase is tetrameric and has a single catalytic zinc per subunit. Aldose reductase catalyzes the NADP(H)-dependent conversion of glucose to sorbital, and SDH uses NAD(H) in the conversion of sorbitol to fructose.  NAD(P)(H)-dependent oxidoreductases are the major enzymes in the interconversion of alcohols and aldehydes, or ketones. The medium chain alcohol dehydrogenase family (MDR) have a NAD(P)(H)-binding domain in a Rossmann fold of a beta-alpha form. The N-terminal region typically has an all-beta catalytic domain. These proteins typically form dimers (typically higher plants, mammals) or tetramers (yeast, bacteria), and have 2 tightly bound zinc atoms per subunit.</t>
  </si>
  <si>
    <t>sorbitol_DH e-133| PLN02702 5e-087| butanediol_DH_like 6e-076| idonate-5-DH 2e-075| threonine_DH_like 8e-075| iditol_2_DH_like 2e-072| sugar_DH 6e-072| Tdh 7e-066| Zn_ADH7 4e-060| Zn_ADH4 8e-060|</t>
  </si>
  <si>
    <t>KOG0024, KOG0024, KOG0024, Sorbitol dehydrogenase [Secondary metabolites biosynthesis, transport and catabolism].</t>
  </si>
  <si>
    <t>pfam08240, ADH_N, Alcohol dehydrogenase GroES-like domain.  This is the catalytic domain of alcohol dehydrogenases. Many of them contain an inserted zinc binding domain. This domain has a GroES-like structure.</t>
  </si>
  <si>
    <t>smart00829, PKS_ER, Enoylreductase.  Enoylreductase in Polyketide synthases.</t>
  </si>
  <si>
    <t xml:space="preserve">D-xylulose reductase A </t>
  </si>
  <si>
    <t xml:space="preserve"> AgamP4_2R:40335765-40336933(-) </t>
  </si>
  <si>
    <t>AGAP008291-RA</t>
  </si>
  <si>
    <t>trypsin 5</t>
  </si>
  <si>
    <t>Trypsin-like serine protease - signalP detected</t>
  </si>
  <si>
    <t>AGAP008291-PA</t>
  </si>
  <si>
    <t xml:space="preserve"> trypsin - signalP detected</t>
  </si>
  <si>
    <t>s/protease</t>
  </si>
  <si>
    <t>TRYP5: trypsin 5</t>
  </si>
  <si>
    <t xml:space="preserve"> 21-22</t>
  </si>
  <si>
    <t>ExpAA=6.44 First60=6.21 PredHel=0 Topology=o</t>
  </si>
  <si>
    <t>Nannochloropsis gaditana CCMP526</t>
  </si>
  <si>
    <t>cd00190, Tryp_SPc, Trypsin-like serine protease; Many of these are synthesized as inactive precursor zymogens that are cleaved during limited proteolysis to generate their active forms. Alignment contains also inactive enzymes that have substitutions of the catalytic triad residues.</t>
  </si>
  <si>
    <t>Tryp_SPc 3e-079| Tryp_SPc 3e-078| Trypsin 4e-053| COG5640 1e-021| Tex 0.024| Trypsin_2 | DUF1986 | Androgen_recep | prsA | TIGR03663 |</t>
  </si>
  <si>
    <t>KOG3627, KOG3627, KOG3627, Trypsin [Amino acid transport and metabolism].</t>
  </si>
  <si>
    <t>pfam00089, Trypsin, Trypsin.</t>
  </si>
  <si>
    <t>smart00020, Tryp_SPc, Trypsin-like serine protease.  Many of these are synthesised as inactive precursor zymogens that are cleaved during limited proteolysis to generate their active forms. A few, however, are active as single chain molecules, and others are inactive due to substitutions of the catalytic triad residues.</t>
  </si>
  <si>
    <t xml:space="preserve">trypsin 5 </t>
  </si>
  <si>
    <t xml:space="preserve"> AgamP4_3R:8625813-8626637(+) </t>
  </si>
  <si>
    <t>Trypsin</t>
  </si>
  <si>
    <t>XP_003436740.1</t>
  </si>
  <si>
    <t>hypothetical protein, conserved</t>
  </si>
  <si>
    <t>0.005</t>
  </si>
  <si>
    <t>XP_013350671.1</t>
  </si>
  <si>
    <t>Vitellogenin-A1</t>
  </si>
  <si>
    <t>4E-052</t>
  </si>
  <si>
    <t>Q16927</t>
  </si>
  <si>
    <t>FBpp0307849</t>
  </si>
  <si>
    <t>0.19</t>
  </si>
  <si>
    <t>Vitellogenin_N, Lipoprotein amino terminal region</t>
  </si>
  <si>
    <t>contains LIM and HOX domains</t>
  </si>
  <si>
    <t>LPD_N, Lipoprotein N-terminal Domain</t>
  </si>
  <si>
    <t>AGAP013503</t>
  </si>
  <si>
    <t>AGAP013109-PA</t>
  </si>
  <si>
    <t>1E-153</t>
  </si>
  <si>
    <t>XP_003436741.1</t>
  </si>
  <si>
    <t>ETN67647.1</t>
  </si>
  <si>
    <t>AGAP010961-PA, partial</t>
  </si>
  <si>
    <t>XP_563971.3</t>
  </si>
  <si>
    <t>cytochrome P450 family monooxygenase</t>
  </si>
  <si>
    <t>2E-028</t>
  </si>
  <si>
    <t>XP_001011947.1</t>
  </si>
  <si>
    <t>Cytochrome P450 6g1</t>
  </si>
  <si>
    <t>1E-107</t>
  </si>
  <si>
    <t>Q9V674</t>
  </si>
  <si>
    <t>FBpp0087117</t>
  </si>
  <si>
    <t>1E-132</t>
  </si>
  <si>
    <t>p450, Cytochrome P450</t>
  </si>
  <si>
    <t>Cytochrome P450 CYP3/CYP5/CYP6/CYP9 subfamilies</t>
  </si>
  <si>
    <t>Bgal_small_N, Beta galactosidase small chain</t>
  </si>
  <si>
    <t>AGAP010961</t>
  </si>
  <si>
    <t>probable cytochrome P450 6g2 isoform X1</t>
  </si>
  <si>
    <t>XP_035895857.1</t>
  </si>
  <si>
    <t>AGAP012842-RA</t>
  </si>
  <si>
    <t>Trypsin-5 - probable fragment</t>
  </si>
  <si>
    <t>AGAP012842-PA</t>
  </si>
  <si>
    <t xml:space="preserve"> tra0ay9gku4a0ay9gku4 anoar trypsin os-arabiensis ox-773 pe-4 sv</t>
  </si>
  <si>
    <t>ExpAA=0.28 First60=0.00 PredHel=0 Topology=o</t>
  </si>
  <si>
    <t>3E-060</t>
  </si>
  <si>
    <t>XP_001230353.1</t>
  </si>
  <si>
    <t>hypothetical protein H257_14322</t>
  </si>
  <si>
    <t>1E-020</t>
  </si>
  <si>
    <t>XP_009840388.1</t>
  </si>
  <si>
    <t>Aphanomyces astaci</t>
  </si>
  <si>
    <t>Trypsin-5</t>
  </si>
  <si>
    <t>1E-058</t>
  </si>
  <si>
    <t>P35039</t>
  </si>
  <si>
    <t>FBpp0077252</t>
  </si>
  <si>
    <t>3E-36</t>
  </si>
  <si>
    <t>Tryp_SPc, Trypsin-like serine protease</t>
  </si>
  <si>
    <t>Tryp_SPc 5e-035| Tryp_SPc 3e-033| Trypsin 1e-023| COG5640 2e-008| PRK09181 | prsA | PTZ00225 | B12_rSAM_oligo | PHA02715 | pdxK |</t>
  </si>
  <si>
    <t>Trypsin, Trypsin</t>
  </si>
  <si>
    <t xml:space="preserve"> AgamP4_UNKN:33365624-33365956(-) </t>
  </si>
  <si>
    <t>AGAP012842</t>
  </si>
  <si>
    <t>5E-77</t>
  </si>
  <si>
    <t>XP_313335.4</t>
  </si>
  <si>
    <t>sorbitol dehydrogenase</t>
  </si>
  <si>
    <t>1E-090</t>
  </si>
  <si>
    <t>XP_004363600.1</t>
  </si>
  <si>
    <t>Sorbitol dehydrogenase</t>
  </si>
  <si>
    <t>5E-086</t>
  </si>
  <si>
    <t>Q58D31</t>
  </si>
  <si>
    <t>FBpp0081800</t>
  </si>
  <si>
    <t>sorbitol_DH, Sorbitol dehydrogenase</t>
  </si>
  <si>
    <t>ADH_N, Alcohol dehydrogenase GroES-like domain</t>
  </si>
  <si>
    <t>PKS_ER, Enoylreductase</t>
  </si>
  <si>
    <t>AGAP003581</t>
  </si>
  <si>
    <t>1E-158</t>
  </si>
  <si>
    <t>XP_317174.2</t>
  </si>
  <si>
    <t>transmembrane protease, serine 2</t>
  </si>
  <si>
    <t>XP_005853973.1</t>
  </si>
  <si>
    <t>1E-159</t>
  </si>
  <si>
    <t>7E-72</t>
  </si>
  <si>
    <t>AGAP008291</t>
  </si>
  <si>
    <t>AGAP004531-RA</t>
  </si>
  <si>
    <t>cathepsin B precursor</t>
  </si>
  <si>
    <t>cathepsin b - signalP detected</t>
  </si>
  <si>
    <t xml:space="preserve">cathepsin B precursor </t>
  </si>
  <si>
    <t>AGAP004531-PA</t>
  </si>
  <si>
    <t>NR-LIGHT</t>
  </si>
  <si>
    <t xml:space="preserve"> vitellogenic cathepsin b - signalP detected</t>
  </si>
  <si>
    <t>ExpAA=1.39 First60=1.38 PredHel=0 Topology=o</t>
  </si>
  <si>
    <t>XP_313831.5</t>
  </si>
  <si>
    <t>cathepsin B</t>
  </si>
  <si>
    <t>3E-069</t>
  </si>
  <si>
    <t>XP_004993760.1</t>
  </si>
  <si>
    <t>Cathepsin B</t>
  </si>
  <si>
    <t>2E-077</t>
  </si>
  <si>
    <t>P43233</t>
  </si>
  <si>
    <t>Gallus gallus</t>
  </si>
  <si>
    <t>FBpp0311925</t>
  </si>
  <si>
    <t>9E-90</t>
  </si>
  <si>
    <t>Peptidase_C1A_CathepsinB, Cathepsin B group</t>
  </si>
  <si>
    <t>cd02620, Peptidase_C1A_CathepsinB, Cathepsin B group; composed of cathepsin B and similar proteins, including tubulointerstitial nephritis antigen (TIN-Ag). Cathepsin B is a lysosomal papain-like cysteine peptidase which is expressed in all tissues and functions primarily as an exopeptidase through its carboxydipeptidyl activity. Together with other cathepsins, it is involved in the degradation of proteins, proenzyme activation, Ag processing, metabolism and apoptosis. Cathepsin B has been implicated in a number of human diseases such as cancer, rheumatoid arthritis, osteoporosis and Alzheimer's disease. The unique carboxydipeptidyl activity of cathepsin B is attributed to the presence of an occluding loop in its active site which favors the binding of the C-termini of substrate proteins. Some members of this group do not possess the occluding loop. TIN-Ag is an extracellular matrix basement protein which was originally identified as a target Ag involved in anti-tubular basement membrane antibody-mediated interstitial nephritis. It plays a role in renal tubulogenesis and is defective in hereditary tubulointerstitial disorders. TIN-Ag is exclusively expressed in kidney tissues. .</t>
  </si>
  <si>
    <t>Peptidase_C1A_CathepsinB 1e-097| Peptidase_C1 6e-049| Peptidase_C1A 2e-029| Peptidase_C1A_CathepsinC 9e-025| Peptidase_C1A_CathepsinX 2e-022| Pept_C1 2e-018| PTZ00049 3e-016| PTZ00364 1e-014| Peptidase_C1 2e-012| PTZ00203 3e-012|</t>
  </si>
  <si>
    <t>Cysteine proteinase Cathepsin L</t>
  </si>
  <si>
    <t>KOG1543, KOG1543, KOG1543, Cysteine proteinase Cathepsin L [Posttranslational modification, protein turnover, chaperones].</t>
  </si>
  <si>
    <t>Peptidase_C1, Papain family cysteine protease</t>
  </si>
  <si>
    <t>pfam00112, Peptidase_C1, Papain family cysteine protease.</t>
  </si>
  <si>
    <t>Pept_C1, Papain family cysteine protease</t>
  </si>
  <si>
    <t>smart00645, Pept_C1, Papain family cysteine protease.</t>
  </si>
  <si>
    <t xml:space="preserve"> AgamP4_2R:57429865-57430992(-) </t>
  </si>
  <si>
    <t>AGAP004531</t>
  </si>
  <si>
    <t>AGAP029128-RA</t>
  </si>
  <si>
    <t>Fasciclin - signalP detected</t>
  </si>
  <si>
    <t>AGAP029128-PA</t>
  </si>
  <si>
    <t xml:space="preserve"> transforming growth factor-beta-induced protein ig-h3 isoform x3 - signalP detected</t>
  </si>
  <si>
    <t xml:space="preserve">st/secreted </t>
  </si>
  <si>
    <t>ExpAA=16.73 First60=16.71 PredHel=0 Topology=o</t>
  </si>
  <si>
    <t>AGAP004428-PA, partial</t>
  </si>
  <si>
    <t>XP_313713.5</t>
  </si>
  <si>
    <t>1E-017</t>
  </si>
  <si>
    <t>XP_001748692.1</t>
  </si>
  <si>
    <t>Periostin</t>
  </si>
  <si>
    <t>2E-038</t>
  </si>
  <si>
    <t>Q62009</t>
  </si>
  <si>
    <t>FBpp0081974</t>
  </si>
  <si>
    <t>Fasciclin, Fasciclin domain</t>
  </si>
  <si>
    <t>pfam02469, Fasciclin, Fasciclin domain.  This extracellular domain is found repeated four times in grasshopper fasciclin I as well as in proteins from mammals, sea urchins, plants, yeast and bacteria.</t>
  </si>
  <si>
    <t>Fasciclin 3e-020| FAS1 3e-011| COG2335 2e-008| SOBP | PRK14949 | DS | PRK07688 | sucC | PRK09130 | Probable_deoxyhypusine_synthase_1 |</t>
  </si>
  <si>
    <t>Fasciclin and related adhesion glycoproteins</t>
  </si>
  <si>
    <t>KOG1437, KOG1437, KOG1437, Fasciclin and related adhesion glycoproteins [Cell wall/membrane/envelope biogenesis, Extracellular structures].</t>
  </si>
  <si>
    <t>FAS1, Four repeated domains in the Fasciclin I family of proteins, present in many other contexts</t>
  </si>
  <si>
    <t>smart00554, FAS1, Four repeated domains in the Fasciclin I family of proteins, present in many other contexts.</t>
  </si>
  <si>
    <t xml:space="preserve"> AgamP4_2R:55887911-55931932(+) </t>
  </si>
  <si>
    <t>AGAP029128</t>
  </si>
  <si>
    <t xml:space="preserve">1 | 376    PMARAKR|AI  0.682 *ProP*  | </t>
  </si>
  <si>
    <t>transforming growth factor-beta-induced protein ig-h3 isoform X2</t>
  </si>
  <si>
    <t>XP_035892058.1</t>
  </si>
  <si>
    <t>AGAP008225-RA</t>
  </si>
  <si>
    <t>trehalose 6-phosphate phosphatase</t>
  </si>
  <si>
    <t xml:space="preserve">trehalose 6-phosphate phosphatase </t>
  </si>
  <si>
    <t>AGAP008225-PA</t>
  </si>
  <si>
    <t xml:space="preserve"> gnlcdd279 trehalose-6-phosphate phosphatase - signalP detected</t>
  </si>
  <si>
    <t>ExpAA=1.61 First60=1.61 PredHel=0 Topology=o</t>
  </si>
  <si>
    <t>XP_317247.4</t>
  </si>
  <si>
    <t>trehalose-phosphatase</t>
  </si>
  <si>
    <t>2E-020</t>
  </si>
  <si>
    <t>XP_008893026.1</t>
  </si>
  <si>
    <t>Probable trehalose-phosphate phosphatase J</t>
  </si>
  <si>
    <t>4E-025</t>
  </si>
  <si>
    <t>Q5HZ05</t>
  </si>
  <si>
    <t>FBpp0311455</t>
  </si>
  <si>
    <t>7E-80</t>
  </si>
  <si>
    <t>HAD_TPP, trehalose-phosphate phosphatase similar to Escherichia coli trehalose-6-phosphate phosphatase OtsB and Saccharomyces cerevisiae trehalose-phosphatase TPS2</t>
  </si>
  <si>
    <t>cd01627, HAD_TPP, trehalose-phosphate phosphatase similar to Escherichia coli trehalose-6-phosphate phosphatase OtsB and Saccharomyces cerevisiae trehalose-phosphatase TPS2. Trehalose biosynthesis in bacteria is known through three pathways - OtsAB, TreYZ and TreS. The OtsAB pathway, also known as the trehalose 6-phosphate synthase (TSP)/ Trehalose-6-phosphate phosphatase (TPP) pathway, is the most common route known to be involved in the stress response of Escherichia coli. It involves converting glucose-6-phosphate and UDP-glucose to form trehalose-6-phosphate (T6P), catalyzed by TPS, the product of the otsA gene, this step is followed by the dephosphorylation of T6P to yield trehalose and inorganic phosphate, catalyzed by a specific TPP, the product of otsB gene. This OtsAB (or TSP/TPP) pathway, is also the most common route known to be involved in the stress response of yeast In Saccharomyces cerevisiae, the corresponding enzymes, TPS1p and TPS2p, form a multimeric synthase complex together with additional regulatory subunits encoded by Tsl1 and Tps3. Trehalose is a common disaccharide accumulated by organisms as a reservation of carbohydrate and in response to unfavorable growth conditions. This family belongs to the haloacid dehalogenase-like (HAD) hydrolases, a large superfamily of diverse enzymes that catalyze carbon or phosphoryl group transfer reactions on a range of substrates, using an active site aspartate in nucleophilic catalysis. Members of this superfamily include 2-L-haloalkanoic acid dehalogenase, azetidine hydrolase, phosphonoacetaldehyde hydrolase, phosphoserine phosphatase, phosphomannomutase, P-type ATPases and many others. HAD hydrolases are found in all three kingdoms of life, and most genomes are predicted to contain multiple HAD-like proteins. Members possess a highly conserved alpha/beta core domain, and many also possess a small cap domain, the fold and function of which is variable. HAD hydrolases are sometimes referred to as belonging to the DDDD superfamily of phosphohydrolases.</t>
  </si>
  <si>
    <t>HAD_TPP 3e-046| Trehalose_PPase 6e-031| OtsB 4e-030| PLN02580 3e-027| PRK14501 2e-026| PLN03017 3e-025| PLN02151 3e-024| Trehalose-6-phosphate_phosphatase 2e-022| Putative_mannosyl-3-phosphoglycerate_p...    77   9e-015 9e-015| PRK10187 2e-008|</t>
  </si>
  <si>
    <t>Trehalose-6-phosphate synthase component TPS1 and related subunits</t>
  </si>
  <si>
    <t>KOG1050, KOG1050, KOG1050, Trehalose-6-phosphate synthase component TPS1 and related subunits [Carbohydrate transport and metabolism].</t>
  </si>
  <si>
    <t>Trehalose_PPase, Trehalose-phosphatase</t>
  </si>
  <si>
    <t>pfam02358, Trehalose_PPase, Trehalose-phosphatase.  This family consist of trehalose-phosphatases EC:3.1.3.12 these enzyme catalyze the de-phosphorylation of trehalose-6-phosphate to trehalose and orthophosphate. The aligned region is present in trehalose-phosphatases and comprises the entire length of the protein it is also found in the C-terminus of trehalose-6-phosphate synthase EC:2.4.1.15 adjacent to the trehalose-6-phosphate synthase domain - pfam00982. It would appear that the two equivalent genes in the E. coli otsBA operon otsA the trehalose-6-phosphate synthase and otsB trehalose-phosphatase (this family) have undergone gene fusion in most eukaryotes. Trehalose is a common disaccharide of bacteria, fungi and invertebrates that appears to play a major role in desiccation tolerance.</t>
  </si>
  <si>
    <t>MCM, minichromosome maintenance proteins</t>
  </si>
  <si>
    <t>smart00350, MCM, minichromosome maintenance proteins.</t>
  </si>
  <si>
    <t xml:space="preserve"> AgamP4_3R:7163837-7164865(+) </t>
  </si>
  <si>
    <t>AGAP008225</t>
  </si>
  <si>
    <t>probable trehalose-phosphate phosphatase J isoform X1</t>
  </si>
  <si>
    <t>XP_035915572.1</t>
  </si>
  <si>
    <t>AGAP029720-RA</t>
  </si>
  <si>
    <t>Proton-coupled amino acid transporter</t>
  </si>
  <si>
    <t>Amino acid transporters - 11 predicted membrane helices</t>
  </si>
  <si>
    <t xml:space="preserve">Aa_trans domain-containing protein [Source:UniProtKB/TrEMBL;Acc:A0A453Z0F9] </t>
  </si>
  <si>
    <t>AGAP029720-PA</t>
  </si>
  <si>
    <t xml:space="preserve"> amino acid transporter - 11 predicted membrane helices</t>
  </si>
  <si>
    <t>ExpAA=229.71 First60=2.20 PredHel=10 Topology=o82-104i145-167o182-199i206-228o243-265i278-300o327-349i370-387o397-419i428-450o</t>
  </si>
  <si>
    <t>amino acid transporter</t>
  </si>
  <si>
    <t>ETN67041.1</t>
  </si>
  <si>
    <t>proton-coupled amino acid transporter-like protein pathetic</t>
  </si>
  <si>
    <t>XP_021704528.1</t>
  </si>
  <si>
    <t>hypothetical protein, partial</t>
  </si>
  <si>
    <t>1E-040</t>
  </si>
  <si>
    <t>XP_001744195.1</t>
  </si>
  <si>
    <t>Proton-coupled amino acid transporter-like protein pathetic</t>
  </si>
  <si>
    <t>1E-095</t>
  </si>
  <si>
    <t>Q9VT04</t>
  </si>
  <si>
    <t>FBpp0086994</t>
  </si>
  <si>
    <t>Aa_trans, Transmembrane amino acid transporter protein</t>
  </si>
  <si>
    <t>pfam01490, Aa_trans, Transmembrane amino acid transporter protein. This transmembrane region is found in many amino acid transporters including UNC-47 and MTR. UNC-47 encodes a vesicular amino butyric acid (GABA) transporter, (VGAT). UNC-47 is predicted to have 10 transmembrane domains. MTR is a N system amino acid transporter system protein involved in methyltryptophan resistance. Other members of this family include proline transporters and amino acid permeases.</t>
  </si>
  <si>
    <t>Aa_trans 2e-048| SdaC 1e-021| PTZ00206 1e-009| PRK15132 0.048| Trp_Tyr_perm 0.099| Tyrosine-specific_transport_protein | AA_permease_2 | PLN03074 | PRK10459 |</t>
  </si>
  <si>
    <t>KOG1304, KOG1304, KOG1304, Amino acid transporters [Amino acid transport and metabolism].</t>
  </si>
  <si>
    <t>IL7, Interleukin-7 and interleukin-9 family</t>
  </si>
  <si>
    <t>smart00127, IL7, Interleukin-7 and interleukin-9 family.  IL-7 is a cytokine that acts as a growth factor for early lymphoid cells of both B- and T-cell lineages. IL-9 is a multifunctional cytokine that, although originally described as a T-cell growth factor, its function in T-cell response remains unclear.</t>
  </si>
  <si>
    <t>AGAP029720</t>
  </si>
  <si>
    <t>XP_035902653.1</t>
  </si>
  <si>
    <t>AGAP009662-RA</t>
  </si>
  <si>
    <t>C2H2-type Zn-finger protein - probable fragment - 31 OH-glycosylation sites -  31 NetOglyc sites</t>
  </si>
  <si>
    <t>AGAP009662-PA</t>
  </si>
  <si>
    <t xml:space="preserve"> zinc finger protein 1 - 31 OH-glycosylation sites -  31 NetOglyc sites</t>
  </si>
  <si>
    <t>ExpAA=0.02 First60=0.00 PredHel=0 Topology=o</t>
  </si>
  <si>
    <t>31</t>
  </si>
  <si>
    <t>AGAP009662-PA, partial</t>
  </si>
  <si>
    <t>XP_318706.4</t>
  </si>
  <si>
    <t>zinc finger, c2h2 type family protein</t>
  </si>
  <si>
    <t>2E-046</t>
  </si>
  <si>
    <t>XP_002372116.1</t>
  </si>
  <si>
    <t>Toxoplasma gondii ME49</t>
  </si>
  <si>
    <t>Krueppel homolog 1</t>
  </si>
  <si>
    <t>1E-151</t>
  </si>
  <si>
    <t>P08155</t>
  </si>
  <si>
    <t>FBpp0310810</t>
  </si>
  <si>
    <t>1E-157</t>
  </si>
  <si>
    <t>ZF_C2H2, Zinc finger, C2H2 type</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</si>
  <si>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</si>
  <si>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4e-031| ZF_C2H2 6e-017| PAT1 8e-007| zf-H2C2_2 8e-005| PRK10263 9e-005| ZF_C2H2 1e-004| SFP1 8e-004| retinal_rod 0.001| Amelogenin 0.001| COG5048 0.002|</t>
  </si>
  <si>
    <t>C2H2-type Zn-finger protein</t>
  </si>
  <si>
    <t>KOG2462, KOG2462, KOG2462, C2H2-type Zn-finger protein [Transcription].</t>
  </si>
  <si>
    <t>PAT1, Topoisomerase II-associated protein PAT1</t>
  </si>
  <si>
    <t>pfam09770, PAT1, Topoisomerase II-associated protein PAT1.  Members of this family are necessary for accurate chromosome transmission during cell division.</t>
  </si>
  <si>
    <t>Amelogenin, Amelogenins, cell adhesion proteins, play a role in the biomineralisation of teeth</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</si>
  <si>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</si>
  <si>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 xml:space="preserve"> AgamP4_3R:37749296-37752319(+) </t>
  </si>
  <si>
    <t>AGAP009662</t>
  </si>
  <si>
    <t>Krueppel homolog 1 isoform X1</t>
  </si>
  <si>
    <t>XP_035910775.1</t>
  </si>
  <si>
    <t>AGAP000540-RA</t>
  </si>
  <si>
    <t>proton-coupled amino acid transporter</t>
  </si>
  <si>
    <t xml:space="preserve">proton-coupled amino acid transporter </t>
  </si>
  <si>
    <t>AGAP000540-PA</t>
  </si>
  <si>
    <t>ExpAA=221.23 First60=0.00 PredHel=10 Topology=o124-146i218-240o255-272i277-299o319-341i354-376o404-426i447-469o479-501i506-528o</t>
  </si>
  <si>
    <t>XP_565802.4</t>
  </si>
  <si>
    <t>2E-042</t>
  </si>
  <si>
    <t>Proton-coupled amino acid transporter-like protein CG1139</t>
  </si>
  <si>
    <t>8E-074</t>
  </si>
  <si>
    <t>Q9W056</t>
  </si>
  <si>
    <t>FBpp0074157</t>
  </si>
  <si>
    <t>Aa_trans 5e-053| SdaC 2e-017| Virul_fac_BrkB 0.012| MgtA | DUF1614 | PTZ00206 | AgrB | COG0398 | COG4769 |</t>
  </si>
  <si>
    <t>AgrB, Accessory gene regulator B</t>
  </si>
  <si>
    <t>smart00793, AgrB, Accessory gene regulator B.  The accessory gene regulator (agr) of Staphylococcus aureus is the central regulatory system that controls the gene expression for a large set of virulence factors. The arg locus consists of two transcripts: RNAII and RNAIII. RNAII encodes four genes (agrA, B, C, and D) whose gene products assemble a quorum sensing system. At low cell density, the agr genes are continuously expressed at basal levels. A signal molecule, autoinducing peptide (AIP), produced and secreted by the bacteria, accumulates outside of the cells. When the cell density increases and the AIP concentration reaches a threshold, it activates the agr response, i.e. activation of secreted protein gene expression and subsequent repression of cell wall-associated protein genes. AgrB and AgrD are essential for the production of the autoinducing peptide which functions as a signal for quorum sensing. AgrB is a transmembrane protein. AgrB is involved in the proteolytic processing of AgrD and may have both proteolytic enzyme activity and a transporter facilitating the export of the processed AgrD peptide.</t>
  </si>
  <si>
    <t xml:space="preserve"> AgamP4_X:9667147-9670481(+) </t>
  </si>
  <si>
    <t>AGAP000540</t>
  </si>
  <si>
    <t>AGAP006068-RB</t>
  </si>
  <si>
    <t>uncharacterized Alkaline phosphatase subfamily</t>
  </si>
  <si>
    <t>AGAP006068-PB</t>
  </si>
  <si>
    <t>ExpAA=16.83 First60=0.47 PredHel=0 Topology=o</t>
  </si>
  <si>
    <t>9</t>
  </si>
  <si>
    <t>AGAP006068-PA</t>
  </si>
  <si>
    <t>XP_001688779.1</t>
  </si>
  <si>
    <t>XP_001688780.1</t>
  </si>
  <si>
    <t>hypothetical protein GUITHDRAFT_108210</t>
  </si>
  <si>
    <t>9E-018</t>
  </si>
  <si>
    <t>XP_005832733.1</t>
  </si>
  <si>
    <t>Putative vacuolar protein sorting-associated protein 13D</t>
  </si>
  <si>
    <t>0.001</t>
  </si>
  <si>
    <t>Q54LN2</t>
  </si>
  <si>
    <t>Dictyostelium discoideum</t>
  </si>
  <si>
    <t>FBpp0305199</t>
  </si>
  <si>
    <t>1E-172</t>
  </si>
  <si>
    <t>DUF229, Protein of unknown function (DUF229)</t>
  </si>
  <si>
    <t>pfam02995, DUF229, Protein of unknown function (DUF229).  Members of this family are uncharacterized. They are 500-1200 amino acids in length and share a long region conservation that probably corresponds to several domains. The Go annotation for the protein indicates that it is involved in nematode larval development and has a positive regulation on growth rate.</t>
  </si>
  <si>
    <t>DUF229 e-139| ALP_like e-108| ALP_like 4e-008| sulfatase_like 4e-004| Sulfatase 6e-004| LTA_synthase 6e-004| Mucin 0.002| ARS_like 0.011| sulfatase_like 0.020| SSP160 0.020|</t>
  </si>
  <si>
    <t>Nuclear porin</t>
  </si>
  <si>
    <t>KOG2196, KOG2196, KOG2196, Nuclear porin [Nuclear structure].</t>
  </si>
  <si>
    <t xml:space="preserve">Nuclear structure </t>
  </si>
  <si>
    <t>PP2C_SIG, Sigma factor PP2C-like phosphatases</t>
  </si>
  <si>
    <t>smart00331, PP2C_SIG, Sigma factor PP2C-like phosphatases.</t>
  </si>
  <si>
    <t xml:space="preserve"> AgamP4_2L:25987093-25992299(-) </t>
  </si>
  <si>
    <t>AGAP006068</t>
  </si>
  <si>
    <t>AGAP005044-RB</t>
  </si>
  <si>
    <t>COPII vesicle protein - probable fragment</t>
  </si>
  <si>
    <t>AGAP005044-PB</t>
  </si>
  <si>
    <t xml:space="preserve"> endoplasmic reticulum-golgi intermediate compartment protein 2 isoform x1</t>
  </si>
  <si>
    <t>ExpAA=17.13 First60=0.00 PredHel=0 Topology=o</t>
  </si>
  <si>
    <t>1E-166</t>
  </si>
  <si>
    <t>XP_001688474.1</t>
  </si>
  <si>
    <t>hypothetical protein PTSG_04435</t>
  </si>
  <si>
    <t>4E-037</t>
  </si>
  <si>
    <t>XP_004994530.1</t>
  </si>
  <si>
    <t>Endoplasmic reticulum-Golgi intermediate compartment protein 2</t>
  </si>
  <si>
    <t>1E-048</t>
  </si>
  <si>
    <t>Q7T2D4</t>
  </si>
  <si>
    <t>Danio rerio</t>
  </si>
  <si>
    <t>FBpp0099909</t>
  </si>
  <si>
    <t>3E-57</t>
  </si>
  <si>
    <t>COPIIcoated_ERV, Endoplasmic reticulum vesicle transporter</t>
  </si>
  <si>
    <t>pfam07970, COPIIcoated_ERV, Endoplasmic reticulum vesicle transporter.  This family is conserved from plants and fungi to humans. Erv46 works in close conjunction with Erv41 and together they form a complex which cycles between the endoplasmic reticulum and Golgi complex. Erv46-41 interacts strongly with the endoplasmic reticulum glucosidase II. Mammalian glucosidase II comprises a catalytic alpha-subunit and a 58 kDa beta subunit, which is required for ER localization. All proteins identified biochemically as Erv41p-Erv46p interactors are localized to the early secretory pathway and are involved in protein maturation and processing in the ER and/or sorting into COPII vesicles for transport to the Golgi.</t>
  </si>
  <si>
    <t>COPIIcoated_ERV 1e-040| omega-3_polyunsaturated_fatty_acid_syn...    32   0.28  | EscV | PBP2_iGluR_ligand_binding | PLN02346 | MupV_like_SDR_e | PRK13606 | Secretion_system_apparatus_protein_Ssa...    28   6.7   | EVH1-like_Dcp1 | DCP1 |</t>
  </si>
  <si>
    <t>COPII vesicle protein</t>
  </si>
  <si>
    <t>KOG2667, KOG2667, KOG2667, COPII vesicle protein [Intracellular trafficking, secretion, and vesicular transport].</t>
  </si>
  <si>
    <t xml:space="preserve">Intracellular trafficking, secretion, and vesicular transport </t>
  </si>
  <si>
    <t>SNc, Staphylococcal nuclease homologues</t>
  </si>
  <si>
    <t>smart00318, SNc, Staphylococcal nuclease homologues.</t>
  </si>
  <si>
    <t xml:space="preserve"> AgamP4_2L:8787362-8791009(-) </t>
  </si>
  <si>
    <t>AGAP005044</t>
  </si>
  <si>
    <t>AGAP002684-RA</t>
  </si>
  <si>
    <t>ribosomal RNA-processing protein 1</t>
  </si>
  <si>
    <t>Nucleolar protein</t>
  </si>
  <si>
    <t xml:space="preserve">ribosomal RNA-processing protein 1 </t>
  </si>
  <si>
    <t>AGAP002684-PA</t>
  </si>
  <si>
    <t xml:space="preserve"> nucleolar protein</t>
  </si>
  <si>
    <t>ExpAA=0.11 First60=0.00 PredHel=0 Topology=o</t>
  </si>
  <si>
    <t>XP_312240.5</t>
  </si>
  <si>
    <t>AGAP002684-PB</t>
  </si>
  <si>
    <t>XP_003436209.1</t>
  </si>
  <si>
    <t>hypothetical protein PHYSODRAFT_552619</t>
  </si>
  <si>
    <t>1E-037</t>
  </si>
  <si>
    <t>XP_009516468.1</t>
  </si>
  <si>
    <t>Ribosomal RNA processing protein 1 homolog</t>
  </si>
  <si>
    <t>1E-088</t>
  </si>
  <si>
    <t>Q9VJZ7</t>
  </si>
  <si>
    <t>FBpp0080052</t>
  </si>
  <si>
    <t>1E-78</t>
  </si>
  <si>
    <t>Nop52, Nucleolar protein,Nop52</t>
  </si>
  <si>
    <t>pfam05997, Nop52, Nucleolar protein,Nop52.  Nop52 believed to be involved in the generation of 28S rRNA.</t>
  </si>
  <si>
    <t>Nop52 1e-075| PRK05035 3e-006| PLN03237 3e-005| PTZ00108 4e-005| PTZ00121 5e-005| retinal_rod 1e-004| CobT 4e-004| PRK07735 0.009| chromosome_segregation_protein_related...    39   0.010 0.010| Mpp10 0.013|</t>
  </si>
  <si>
    <t>Nucleolar protein NOP52/RRP1</t>
  </si>
  <si>
    <t>KOG3911, KOG3911, KOG3911, Nucleolar protein NOP52/RRP1 [RNA processing and modification].</t>
  </si>
  <si>
    <t>Candida_ALS_N, Cell-wall agglutinin N-terminal ligand-sugar binding</t>
  </si>
  <si>
    <t>smart01056, Candida_ALS_N, Cell-wall agglutinin N-terminal ligand-sugar binding.  This is likely to be the sugar or ligand binding domain of the yeast alpha-agglutinins.</t>
  </si>
  <si>
    <t xml:space="preserve"> AgamP4_2R:25611808-25614217(+) </t>
  </si>
  <si>
    <t>AGAP002684</t>
  </si>
  <si>
    <t xml:space="preserve">Comments </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</si>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</sst>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1"/>
      <color rgb="FF3176C9"/>
      <name val="Aptos Narrow"/>
      <family val="2"/>
      <scheme val="minor"/>
    </font>
    <font>
      <b/>
      <sz val="12"/>
      <color theme="1"/>
      <name val="Aptos Narrow"/>
      <family val="2"/>
      <scheme val="minor"/>
    </font>
    <font>
      <b/>
      <sz val="12"/>
      <color rgb="FF3F3F76"/>
      <name val="Aptos Narrow"/>
      <family val="2"/>
      <scheme val="minor"/>
    </font>
    <font>
      <sz val="11"/>
      <name val="Aptos Narrow"/>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rgb="FFB2B2B2"/>
      </left>
      <right style="thin">
        <color rgb="FFB2B2B2"/>
      </right>
      <top style="thin">
        <color rgb="FFB2B2B2"/>
      </top>
      <bottom/>
      <diagonal/>
    </border>
    <border>
      <left style="thin">
        <color indexed="64"/>
      </left>
      <right style="thin">
        <color indexed="64"/>
      </right>
      <top style="thin">
        <color indexed="64"/>
      </top>
      <bottom/>
      <diagonal/>
    </border>
  </borders>
  <cellStyleXfs count="3">
    <xf numFmtId="0" fontId="0" fillId="0" borderId="0"/>
    <xf numFmtId="0" fontId="2" fillId="2" borderId="1" applyNumberFormat="0" applyAlignment="0" applyProtection="0"/>
    <xf numFmtId="0" fontId="1" fillId="3" borderId="2" applyNumberFormat="0" applyFont="0" applyAlignment="0" applyProtection="0"/>
  </cellStyleXfs>
  <cellXfs count="19">
    <xf numFmtId="0" fontId="0" fillId="0" borderId="0" xfId="0"/>
    <xf numFmtId="0" fontId="4" fillId="0" borderId="8" xfId="2" applyFont="1" applyFill="1" applyBorder="1" applyAlignment="1"/>
    <xf numFmtId="0" fontId="0" fillId="0" borderId="0" xfId="0" applyFill="1"/>
    <xf numFmtId="0" fontId="3" fillId="0" borderId="9" xfId="0" applyFont="1" applyFill="1" applyBorder="1" applyAlignment="1">
      <alignment horizontal="center" wrapText="1"/>
    </xf>
    <xf numFmtId="0" fontId="0" fillId="0" borderId="3" xfId="0" applyFill="1" applyBorder="1"/>
    <xf numFmtId="49" fontId="0" fillId="0" borderId="0" xfId="0" applyNumberFormat="1" applyFill="1"/>
    <xf numFmtId="0" fontId="0" fillId="0" borderId="6" xfId="0" applyFill="1" applyBorder="1"/>
    <xf numFmtId="0" fontId="3" fillId="0" borderId="3" xfId="0" applyFont="1" applyFill="1" applyBorder="1" applyAlignment="1">
      <alignment horizontal="center" wrapText="1"/>
    </xf>
    <xf numFmtId="0" fontId="4" fillId="0" borderId="2" xfId="2" applyFont="1" applyFill="1" applyAlignment="1"/>
    <xf numFmtId="0" fontId="3" fillId="0" borderId="4" xfId="0" applyFont="1" applyFill="1" applyBorder="1" applyAlignment="1">
      <alignment horizontal="center" wrapText="1"/>
    </xf>
    <xf numFmtId="0" fontId="5" fillId="0" borderId="1" xfId="1" applyFont="1" applyFill="1" applyAlignment="1"/>
    <xf numFmtId="0" fontId="3" fillId="0" borderId="5" xfId="0" applyFont="1" applyFill="1" applyBorder="1" applyAlignment="1">
      <alignment horizontal="center" wrapText="1"/>
    </xf>
    <xf numFmtId="0" fontId="4" fillId="0" borderId="2" xfId="2" applyFont="1" applyFill="1" applyAlignment="1">
      <alignment horizontal="center"/>
    </xf>
    <xf numFmtId="0" fontId="0" fillId="0" borderId="0" xfId="0" applyFill="1" applyAlignment="1">
      <alignment horizontal="center"/>
    </xf>
    <xf numFmtId="0" fontId="6" fillId="0" borderId="1" xfId="1" applyFont="1" applyFill="1"/>
    <xf numFmtId="0" fontId="0" fillId="0" borderId="6" xfId="0" applyFill="1" applyBorder="1" applyAlignment="1">
      <alignment horizontal="center"/>
    </xf>
    <xf numFmtId="0" fontId="0" fillId="0" borderId="7" xfId="0" applyFill="1" applyBorder="1" applyAlignment="1">
      <alignment horizontal="center"/>
    </xf>
    <xf numFmtId="11" fontId="0" fillId="0" borderId="0" xfId="0" applyNumberFormat="1" applyFill="1"/>
    <xf numFmtId="0" fontId="0" fillId="0" borderId="7" xfId="0" applyFill="1" applyBorder="1"/>
  </cellXfs>
  <cellStyles count="3">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82054-33CA-4738-B212-F1D0D73C48C8}">
  <dimension ref="A1:EZ50"/>
  <sheetViews>
    <sheetView tabSelected="1" workbookViewId="0">
      <selection activeCell="C24" sqref="C24"/>
    </sheetView>
  </sheetViews>
  <sheetFormatPr defaultRowHeight="15" x14ac:dyDescent="0.25"/>
  <cols>
    <col min="1" max="1" width="22.5703125" style="2" customWidth="1"/>
    <col min="2" max="2" width="44.85546875" style="2" customWidth="1"/>
    <col min="3" max="3" width="34.42578125" style="2" customWidth="1"/>
    <col min="4" max="5" width="10.7109375" style="2" customWidth="1"/>
    <col min="6" max="16384" width="9.140625" style="2"/>
  </cols>
  <sheetData>
    <row r="1" spans="1:156" ht="105" x14ac:dyDescent="0.25">
      <c r="A1" s="2" t="s">
        <v>0</v>
      </c>
      <c r="B1" s="7" t="s">
        <v>55</v>
      </c>
      <c r="C1" s="7" t="s">
        <v>1433</v>
      </c>
      <c r="D1" s="2" t="s">
        <v>1</v>
      </c>
      <c r="E1" s="2" t="s">
        <v>1059</v>
      </c>
      <c r="F1" s="2" t="s">
        <v>2</v>
      </c>
      <c r="G1" s="2" t="s">
        <v>3</v>
      </c>
      <c r="H1" s="2" t="s">
        <v>4</v>
      </c>
      <c r="I1" s="2" t="s">
        <v>5</v>
      </c>
      <c r="J1" s="8" t="s">
        <v>6</v>
      </c>
      <c r="K1" s="8" t="s">
        <v>7</v>
      </c>
      <c r="L1" s="8" t="s">
        <v>8</v>
      </c>
      <c r="M1" s="7" t="s">
        <v>9</v>
      </c>
      <c r="N1" s="7" t="s">
        <v>10</v>
      </c>
      <c r="O1" s="7" t="s">
        <v>11</v>
      </c>
      <c r="P1" s="7" t="s">
        <v>12</v>
      </c>
      <c r="Q1" s="7" t="s">
        <v>13</v>
      </c>
      <c r="R1" s="9" t="s">
        <v>14</v>
      </c>
      <c r="S1" s="7" t="s">
        <v>15</v>
      </c>
      <c r="T1" s="7" t="s">
        <v>16</v>
      </c>
      <c r="U1" s="7" t="s">
        <v>17</v>
      </c>
      <c r="V1" s="10" t="s">
        <v>18</v>
      </c>
      <c r="W1" s="10" t="s">
        <v>19</v>
      </c>
      <c r="X1" s="10" t="s">
        <v>20</v>
      </c>
      <c r="Y1" s="10" t="s">
        <v>21</v>
      </c>
      <c r="Z1" s="10" t="s">
        <v>16</v>
      </c>
      <c r="AA1" s="10" t="s">
        <v>22</v>
      </c>
      <c r="AB1" s="7" t="s">
        <v>23</v>
      </c>
      <c r="AC1" s="7" t="s">
        <v>24</v>
      </c>
      <c r="AD1" s="9" t="s">
        <v>25</v>
      </c>
      <c r="AE1" s="7" t="s">
        <v>26</v>
      </c>
      <c r="AF1" s="7" t="s">
        <v>27</v>
      </c>
      <c r="AG1" s="7" t="s">
        <v>28</v>
      </c>
      <c r="AH1" s="7" t="s">
        <v>29</v>
      </c>
      <c r="AI1" s="7" t="s">
        <v>30</v>
      </c>
      <c r="AJ1" s="7" t="s">
        <v>31</v>
      </c>
      <c r="AK1" s="7" t="s">
        <v>32</v>
      </c>
      <c r="AL1" s="7" t="s">
        <v>33</v>
      </c>
      <c r="AM1" s="11" t="s">
        <v>34</v>
      </c>
      <c r="AN1" s="7" t="s">
        <v>35</v>
      </c>
      <c r="AO1" s="9" t="s">
        <v>36</v>
      </c>
      <c r="AP1" s="7" t="s">
        <v>37</v>
      </c>
      <c r="AQ1" s="7" t="s">
        <v>38</v>
      </c>
      <c r="AR1" s="7" t="s">
        <v>39</v>
      </c>
      <c r="AS1" s="7" t="s">
        <v>40</v>
      </c>
      <c r="AT1" s="7" t="s">
        <v>41</v>
      </c>
      <c r="AU1" s="9" t="s">
        <v>42</v>
      </c>
      <c r="AV1" s="7" t="s">
        <v>43</v>
      </c>
      <c r="AW1" s="7" t="s">
        <v>44</v>
      </c>
      <c r="AX1" s="7" t="s">
        <v>45</v>
      </c>
      <c r="AY1" s="7" t="s">
        <v>17</v>
      </c>
      <c r="AZ1" s="11" t="s">
        <v>46</v>
      </c>
      <c r="BA1" s="7" t="s">
        <v>47</v>
      </c>
      <c r="BB1" s="9" t="s">
        <v>42</v>
      </c>
      <c r="BC1" s="7" t="s">
        <v>43</v>
      </c>
      <c r="BD1" s="7" t="s">
        <v>44</v>
      </c>
      <c r="BE1" s="7" t="s">
        <v>45</v>
      </c>
      <c r="BF1" s="7" t="s">
        <v>17</v>
      </c>
      <c r="BG1" s="11" t="s">
        <v>46</v>
      </c>
      <c r="BH1" s="7" t="s">
        <v>48</v>
      </c>
      <c r="BI1" s="9" t="s">
        <v>42</v>
      </c>
      <c r="BJ1" s="7" t="s">
        <v>43</v>
      </c>
      <c r="BK1" s="7" t="s">
        <v>44</v>
      </c>
      <c r="BL1" s="7" t="s">
        <v>45</v>
      </c>
      <c r="BM1" s="7" t="s">
        <v>17</v>
      </c>
      <c r="BN1" s="11" t="s">
        <v>46</v>
      </c>
      <c r="BO1" s="7" t="s">
        <v>49</v>
      </c>
      <c r="BP1" s="9" t="s">
        <v>42</v>
      </c>
      <c r="BQ1" s="7" t="s">
        <v>43</v>
      </c>
      <c r="BR1" s="7" t="s">
        <v>44</v>
      </c>
      <c r="BS1" s="7" t="s">
        <v>45</v>
      </c>
      <c r="BT1" s="7" t="s">
        <v>17</v>
      </c>
      <c r="BU1" s="11" t="s">
        <v>46</v>
      </c>
      <c r="BV1" s="7" t="s">
        <v>50</v>
      </c>
      <c r="BW1" s="9" t="s">
        <v>51</v>
      </c>
      <c r="BX1" s="7" t="s">
        <v>52</v>
      </c>
      <c r="BY1" s="7" t="s">
        <v>44</v>
      </c>
      <c r="BZ1" s="7" t="s">
        <v>45</v>
      </c>
      <c r="CA1" s="7" t="s">
        <v>17</v>
      </c>
      <c r="CB1" s="7" t="s">
        <v>53</v>
      </c>
      <c r="CC1" s="9" t="s">
        <v>42</v>
      </c>
      <c r="CD1" s="7" t="s">
        <v>54</v>
      </c>
      <c r="CE1" s="7" t="s">
        <v>55</v>
      </c>
      <c r="CF1" s="11" t="s">
        <v>56</v>
      </c>
      <c r="CG1" s="7" t="s">
        <v>57</v>
      </c>
      <c r="CH1" s="9" t="s">
        <v>42</v>
      </c>
      <c r="CI1" s="7" t="s">
        <v>54</v>
      </c>
      <c r="CJ1" s="7" t="s">
        <v>55</v>
      </c>
      <c r="CK1" s="11" t="s">
        <v>20</v>
      </c>
      <c r="CL1" s="7" t="s">
        <v>58</v>
      </c>
      <c r="CM1" s="9" t="s">
        <v>42</v>
      </c>
      <c r="CN1" s="7" t="s">
        <v>54</v>
      </c>
      <c r="CO1" s="11" t="s">
        <v>59</v>
      </c>
      <c r="CP1" s="7" t="s">
        <v>60</v>
      </c>
      <c r="CQ1" s="9" t="s">
        <v>42</v>
      </c>
      <c r="CR1" s="7" t="s">
        <v>54</v>
      </c>
      <c r="CS1" s="11" t="s">
        <v>59</v>
      </c>
      <c r="CT1" s="11" t="s">
        <v>61</v>
      </c>
      <c r="CU1" s="11" t="s">
        <v>62</v>
      </c>
      <c r="CV1" s="8" t="s">
        <v>63</v>
      </c>
      <c r="CW1" s="8" t="s">
        <v>63</v>
      </c>
      <c r="CX1" s="8" t="s">
        <v>54</v>
      </c>
      <c r="CY1" s="8" t="s">
        <v>11</v>
      </c>
      <c r="CZ1" s="8" t="s">
        <v>64</v>
      </c>
      <c r="DA1" s="8" t="s">
        <v>65</v>
      </c>
      <c r="DB1" s="8" t="s">
        <v>12</v>
      </c>
      <c r="DC1" s="8" t="s">
        <v>13</v>
      </c>
      <c r="DD1" s="8" t="s">
        <v>66</v>
      </c>
      <c r="DE1" s="8" t="s">
        <v>67</v>
      </c>
      <c r="DF1" s="8" t="s">
        <v>6</v>
      </c>
      <c r="DG1" s="8" t="s">
        <v>7</v>
      </c>
      <c r="DH1" s="8" t="s">
        <v>8</v>
      </c>
      <c r="DI1" s="8" t="s">
        <v>10</v>
      </c>
      <c r="DJ1" s="8" t="s">
        <v>11</v>
      </c>
      <c r="DK1" s="8" t="s">
        <v>36</v>
      </c>
      <c r="DL1" s="8" t="s">
        <v>37</v>
      </c>
      <c r="DM1" s="8" t="s">
        <v>38</v>
      </c>
      <c r="DN1" s="8" t="s">
        <v>39</v>
      </c>
      <c r="DO1" s="8" t="s">
        <v>40</v>
      </c>
      <c r="DP1" s="8" t="s">
        <v>68</v>
      </c>
      <c r="DQ1" s="8" t="s">
        <v>24</v>
      </c>
      <c r="DR1" s="8" t="s">
        <v>25</v>
      </c>
      <c r="DS1" s="8" t="s">
        <v>26</v>
      </c>
      <c r="DT1" s="8" t="s">
        <v>27</v>
      </c>
      <c r="DU1" s="8" t="s">
        <v>28</v>
      </c>
      <c r="DV1" s="8" t="s">
        <v>29</v>
      </c>
      <c r="DW1" s="8" t="s">
        <v>30</v>
      </c>
      <c r="DX1" s="8" t="s">
        <v>69</v>
      </c>
      <c r="DY1" s="12" t="s">
        <v>31</v>
      </c>
      <c r="DZ1" s="8" t="s">
        <v>32</v>
      </c>
      <c r="EA1" s="8" t="s">
        <v>33</v>
      </c>
      <c r="EB1" s="8" t="s">
        <v>34</v>
      </c>
      <c r="EC1" s="8" t="s">
        <v>70</v>
      </c>
      <c r="ED1" s="8" t="s">
        <v>71</v>
      </c>
      <c r="EE1" s="8" t="s">
        <v>72</v>
      </c>
      <c r="EF1" s="8" t="s">
        <v>73</v>
      </c>
      <c r="EG1" s="8" t="s">
        <v>23</v>
      </c>
      <c r="EH1" s="8" t="s">
        <v>74</v>
      </c>
      <c r="EI1" s="8" t="s">
        <v>75</v>
      </c>
      <c r="EJ1" s="8" t="s">
        <v>76</v>
      </c>
      <c r="EK1" s="8" t="s">
        <v>77</v>
      </c>
      <c r="EL1" s="8" t="s">
        <v>78</v>
      </c>
      <c r="EM1" s="8" t="s">
        <v>79</v>
      </c>
      <c r="EN1" s="8" t="s">
        <v>80</v>
      </c>
      <c r="EO1" s="8" t="s">
        <v>81</v>
      </c>
      <c r="EP1" s="8" t="s">
        <v>82</v>
      </c>
      <c r="EQ1" s="8" t="s">
        <v>83</v>
      </c>
      <c r="ER1" s="8" t="s">
        <v>84</v>
      </c>
      <c r="ES1" s="8" t="s">
        <v>85</v>
      </c>
      <c r="ET1" s="8" t="s">
        <v>47</v>
      </c>
      <c r="EU1" s="8" t="s">
        <v>42</v>
      </c>
      <c r="EV1" s="8" t="s">
        <v>43</v>
      </c>
      <c r="EW1" s="8" t="s">
        <v>44</v>
      </c>
      <c r="EX1" s="8" t="s">
        <v>45</v>
      </c>
      <c r="EY1" s="8" t="s">
        <v>17</v>
      </c>
      <c r="EZ1" s="8" t="s">
        <v>86</v>
      </c>
    </row>
    <row r="2" spans="1:156" x14ac:dyDescent="0.25">
      <c r="A2" s="5" t="s">
        <v>1060</v>
      </c>
      <c r="B2" s="2" t="s">
        <v>100</v>
      </c>
      <c r="C2" s="6" t="s">
        <v>1062</v>
      </c>
      <c r="D2" s="2">
        <v>1.79282707752849</v>
      </c>
      <c r="E2" s="2">
        <v>3.4649320914420749</v>
      </c>
      <c r="F2" s="2">
        <v>2.43477433989244</v>
      </c>
      <c r="G2" s="2">
        <v>16.6035882835777</v>
      </c>
      <c r="H2" s="2">
        <v>4.60637874412365E-5</v>
      </c>
      <c r="I2" s="2">
        <v>1.47296637641261E-2</v>
      </c>
      <c r="J2" s="2" t="s">
        <v>263</v>
      </c>
      <c r="K2" s="2" t="s">
        <v>91</v>
      </c>
      <c r="L2" s="2" t="s">
        <v>1060</v>
      </c>
      <c r="M2" s="2" t="s">
        <v>1063</v>
      </c>
      <c r="N2" s="13" t="s">
        <v>93</v>
      </c>
      <c r="O2" s="2">
        <v>350</v>
      </c>
      <c r="P2" s="2">
        <v>0</v>
      </c>
      <c r="Q2" s="2">
        <v>0</v>
      </c>
      <c r="R2" s="2" t="s">
        <v>1065</v>
      </c>
      <c r="S2" s="2" t="s">
        <v>389</v>
      </c>
      <c r="T2" s="2">
        <v>0</v>
      </c>
      <c r="V2" s="2" t="s">
        <v>1063</v>
      </c>
      <c r="W2" s="14" t="s">
        <v>280</v>
      </c>
      <c r="X2" s="2" t="s">
        <v>1064</v>
      </c>
      <c r="Y2" s="2" t="s">
        <v>391</v>
      </c>
      <c r="Z2" s="2">
        <v>0</v>
      </c>
      <c r="AA2" s="2">
        <v>28</v>
      </c>
      <c r="AB2" s="15" t="s">
        <v>100</v>
      </c>
      <c r="AC2" s="15" t="s">
        <v>141</v>
      </c>
      <c r="AD2" s="2" t="s">
        <v>697</v>
      </c>
      <c r="AE2" s="2">
        <v>40.451000000000001</v>
      </c>
      <c r="AF2" s="2">
        <v>7.51</v>
      </c>
      <c r="AG2" s="2">
        <v>38.828000000000003</v>
      </c>
      <c r="AH2" s="2">
        <v>7.13</v>
      </c>
      <c r="AI2" s="2" t="s">
        <v>1066</v>
      </c>
      <c r="AJ2" s="15">
        <v>0</v>
      </c>
      <c r="AK2" s="2" t="s">
        <v>100</v>
      </c>
      <c r="AL2" s="2" t="s">
        <v>100</v>
      </c>
      <c r="AM2" s="2" t="s">
        <v>100</v>
      </c>
      <c r="AN2" s="15" t="s">
        <v>102</v>
      </c>
      <c r="AO2" s="16" t="s">
        <v>210</v>
      </c>
      <c r="AP2" s="15">
        <v>15.1</v>
      </c>
      <c r="AQ2" s="2">
        <v>4.5999999999999996</v>
      </c>
      <c r="AR2" s="2">
        <v>5.7</v>
      </c>
      <c r="AS2" s="2" t="s">
        <v>104</v>
      </c>
      <c r="AT2" s="6" t="s">
        <v>1063</v>
      </c>
      <c r="AU2" s="2" t="s">
        <v>105</v>
      </c>
      <c r="AV2" s="2" t="s">
        <v>1124</v>
      </c>
      <c r="AW2" s="2">
        <v>100</v>
      </c>
      <c r="AX2" s="2">
        <v>100</v>
      </c>
      <c r="AY2" s="2">
        <v>100</v>
      </c>
      <c r="AZ2" s="2" t="s">
        <v>107</v>
      </c>
      <c r="BA2" s="6" t="s">
        <v>1063</v>
      </c>
      <c r="BB2" s="2" t="s">
        <v>105</v>
      </c>
      <c r="BC2" s="2" t="s">
        <v>1124</v>
      </c>
      <c r="BD2" s="2">
        <v>100</v>
      </c>
      <c r="BE2" s="2">
        <v>100</v>
      </c>
      <c r="BF2" s="2">
        <v>100</v>
      </c>
      <c r="BG2" s="2" t="s">
        <v>107</v>
      </c>
      <c r="BH2" s="6" t="s">
        <v>1125</v>
      </c>
      <c r="BI2" s="2" t="s">
        <v>1126</v>
      </c>
      <c r="BJ2" s="2" t="s">
        <v>1127</v>
      </c>
      <c r="BK2" s="2">
        <v>48</v>
      </c>
      <c r="BL2" s="2">
        <v>63</v>
      </c>
      <c r="BM2" s="2">
        <v>7</v>
      </c>
      <c r="BN2" s="2" t="s">
        <v>397</v>
      </c>
      <c r="BO2" s="6" t="s">
        <v>1128</v>
      </c>
      <c r="BP2" s="2" t="s">
        <v>1129</v>
      </c>
      <c r="BQ2" s="2" t="s">
        <v>1130</v>
      </c>
      <c r="BR2" s="2">
        <v>48</v>
      </c>
      <c r="BS2" s="2">
        <v>58</v>
      </c>
      <c r="BT2" s="2">
        <v>10</v>
      </c>
      <c r="BU2" s="2" t="s">
        <v>247</v>
      </c>
      <c r="BV2" s="6" t="s">
        <v>1131</v>
      </c>
      <c r="BW2" s="2" t="s">
        <v>1132</v>
      </c>
      <c r="BX2" s="2">
        <v>729</v>
      </c>
      <c r="BY2" s="2">
        <v>29</v>
      </c>
      <c r="BZ2" s="2">
        <v>47</v>
      </c>
      <c r="CA2" s="2">
        <v>16</v>
      </c>
      <c r="CB2" s="6" t="s">
        <v>1133</v>
      </c>
      <c r="CC2" s="17">
        <v>7.9999999999999994E-34</v>
      </c>
      <c r="CD2" s="2">
        <v>21.6</v>
      </c>
      <c r="CE2" s="2" t="s">
        <v>1067</v>
      </c>
      <c r="CF2" s="2" t="s">
        <v>1068</v>
      </c>
      <c r="CG2" s="6" t="s">
        <v>1134</v>
      </c>
      <c r="CH2" s="17">
        <v>1.6E-2</v>
      </c>
      <c r="CI2" s="2">
        <v>12.5</v>
      </c>
      <c r="CJ2" s="2" t="s">
        <v>1069</v>
      </c>
      <c r="CK2" s="2" t="s">
        <v>1070</v>
      </c>
      <c r="CL2" s="6" t="s">
        <v>1133</v>
      </c>
      <c r="CM2" s="17">
        <v>1.9999999999999999E-34</v>
      </c>
      <c r="CN2" s="2">
        <v>21.6</v>
      </c>
      <c r="CO2" s="2" t="s">
        <v>1067</v>
      </c>
      <c r="CP2" s="6" t="s">
        <v>1135</v>
      </c>
      <c r="CQ2" s="17">
        <v>6.9999999999999997E-31</v>
      </c>
      <c r="CR2" s="2">
        <v>22.1</v>
      </c>
      <c r="CS2" s="2" t="s">
        <v>1071</v>
      </c>
      <c r="CT2" s="2" t="s">
        <v>1063</v>
      </c>
      <c r="CU2" s="2" t="s">
        <v>1063</v>
      </c>
      <c r="CV2" s="2" t="s">
        <v>1063</v>
      </c>
      <c r="CW2" s="2" t="s">
        <v>1063</v>
      </c>
      <c r="CX2" s="2" t="s">
        <v>93</v>
      </c>
      <c r="CY2" s="2">
        <v>212</v>
      </c>
      <c r="CZ2" s="2" t="s">
        <v>124</v>
      </c>
      <c r="DA2" s="2" t="s">
        <v>1072</v>
      </c>
      <c r="DB2" s="2">
        <v>0</v>
      </c>
      <c r="DC2" s="2">
        <v>0</v>
      </c>
      <c r="DD2" s="2" t="s">
        <v>1136</v>
      </c>
      <c r="DE2" s="2" t="s">
        <v>1060</v>
      </c>
      <c r="DF2" s="2" t="s">
        <v>263</v>
      </c>
      <c r="DG2" s="2" t="s">
        <v>91</v>
      </c>
      <c r="DH2" s="2" t="s">
        <v>1060</v>
      </c>
      <c r="DI2" s="2" t="s">
        <v>234</v>
      </c>
      <c r="DJ2" s="2">
        <v>685</v>
      </c>
      <c r="DK2" s="2" t="s">
        <v>145</v>
      </c>
      <c r="DL2" s="2">
        <v>12.7</v>
      </c>
      <c r="DM2" s="2">
        <v>6.1</v>
      </c>
      <c r="DN2" s="2">
        <v>7.1</v>
      </c>
      <c r="DO2" s="2" t="s">
        <v>104</v>
      </c>
      <c r="DP2" s="2" t="s">
        <v>100</v>
      </c>
      <c r="DQ2" s="2" t="s">
        <v>141</v>
      </c>
      <c r="DR2" s="2" t="s">
        <v>697</v>
      </c>
      <c r="DS2" s="2">
        <v>24.664999999999999</v>
      </c>
      <c r="DT2" s="2">
        <v>5.83</v>
      </c>
      <c r="DU2" s="2">
        <v>23.026</v>
      </c>
      <c r="DV2" s="2">
        <v>5.61</v>
      </c>
      <c r="DW2" s="2" t="s">
        <v>1073</v>
      </c>
      <c r="DX2" s="2">
        <v>212</v>
      </c>
      <c r="DY2" s="13">
        <v>0</v>
      </c>
      <c r="DZ2" s="2" t="s">
        <v>100</v>
      </c>
      <c r="EA2" s="2" t="s">
        <v>100</v>
      </c>
      <c r="EB2" s="2" t="s">
        <v>100</v>
      </c>
      <c r="EC2" s="2" t="s">
        <v>102</v>
      </c>
      <c r="ED2" s="2">
        <v>0.38</v>
      </c>
      <c r="EF2" s="2">
        <v>2</v>
      </c>
      <c r="EG2" s="2" t="s">
        <v>100</v>
      </c>
      <c r="EH2" s="2" t="s">
        <v>100</v>
      </c>
      <c r="EI2" s="2">
        <v>12.735849056603801</v>
      </c>
      <c r="EJ2" s="2">
        <v>7.0754716981132102</v>
      </c>
      <c r="EK2" s="2">
        <v>6.1320754716981103</v>
      </c>
      <c r="EL2" s="2">
        <v>13.207547169811299</v>
      </c>
      <c r="EM2" s="2" t="s">
        <v>100</v>
      </c>
      <c r="EN2" s="2">
        <v>3</v>
      </c>
      <c r="EO2" s="2">
        <v>3</v>
      </c>
      <c r="EP2" s="2" t="s">
        <v>100</v>
      </c>
      <c r="EQ2" s="2" t="s">
        <v>100</v>
      </c>
      <c r="ER2" s="2" t="s">
        <v>100</v>
      </c>
      <c r="ES2" s="2" t="s">
        <v>100</v>
      </c>
      <c r="ET2" s="2" t="s">
        <v>1137</v>
      </c>
      <c r="EU2" s="2" t="s">
        <v>1138</v>
      </c>
      <c r="EV2" s="2" t="s">
        <v>1139</v>
      </c>
      <c r="EW2" s="2">
        <v>100</v>
      </c>
      <c r="EX2" s="2">
        <v>100</v>
      </c>
      <c r="EY2" s="2">
        <v>26</v>
      </c>
      <c r="EZ2" s="2" t="s">
        <v>107</v>
      </c>
    </row>
    <row r="3" spans="1:156" x14ac:dyDescent="0.25">
      <c r="A3" s="5" t="s">
        <v>1074</v>
      </c>
      <c r="B3" s="2" t="s">
        <v>1080</v>
      </c>
      <c r="C3" s="6" t="s">
        <v>1076</v>
      </c>
      <c r="D3" s="2">
        <v>1.50856599339469</v>
      </c>
      <c r="E3" s="2">
        <v>2.8452708495854964</v>
      </c>
      <c r="F3" s="2">
        <v>4.253671483073</v>
      </c>
      <c r="G3" s="2">
        <v>21.364695312159</v>
      </c>
      <c r="H3" s="2">
        <v>3.7969911184770202E-6</v>
      </c>
      <c r="I3" s="2">
        <v>2.1201399305892901E-3</v>
      </c>
      <c r="J3" s="2" t="s">
        <v>1088</v>
      </c>
      <c r="K3" s="2" t="s">
        <v>91</v>
      </c>
      <c r="L3" s="2" t="s">
        <v>1074</v>
      </c>
      <c r="M3" s="2" t="s">
        <v>1078</v>
      </c>
      <c r="N3" s="13" t="s">
        <v>93</v>
      </c>
      <c r="O3" s="2">
        <v>525</v>
      </c>
      <c r="P3" s="2">
        <v>0</v>
      </c>
      <c r="Q3" s="2">
        <v>4</v>
      </c>
      <c r="R3" s="2" t="s">
        <v>1077</v>
      </c>
      <c r="S3" s="2" t="s">
        <v>175</v>
      </c>
      <c r="T3" s="2">
        <v>7E-72</v>
      </c>
      <c r="U3" s="2">
        <v>105.8</v>
      </c>
      <c r="V3" s="2" t="s">
        <v>1078</v>
      </c>
      <c r="W3" s="14" t="s">
        <v>1079</v>
      </c>
      <c r="X3" s="2" t="s">
        <v>1077</v>
      </c>
      <c r="Y3" s="2" t="s">
        <v>177</v>
      </c>
      <c r="Z3" s="2">
        <v>0</v>
      </c>
      <c r="AA3" s="2">
        <v>99</v>
      </c>
      <c r="AB3" s="15" t="s">
        <v>100</v>
      </c>
      <c r="AC3" s="15" t="s">
        <v>720</v>
      </c>
      <c r="AD3" s="2" t="s">
        <v>1081</v>
      </c>
      <c r="AE3" s="2">
        <v>60.238999999999997</v>
      </c>
      <c r="AF3" s="2">
        <v>6.38</v>
      </c>
      <c r="AG3" s="2">
        <v>56.45</v>
      </c>
      <c r="AH3" s="2">
        <v>6.7</v>
      </c>
      <c r="AI3" s="2" t="s">
        <v>1082</v>
      </c>
      <c r="AJ3" s="15" t="s">
        <v>103</v>
      </c>
      <c r="AK3" s="2">
        <v>4.2</v>
      </c>
      <c r="AL3" s="2">
        <v>93.3</v>
      </c>
      <c r="AM3" s="2">
        <v>2.5</v>
      </c>
      <c r="AN3" s="15" t="s">
        <v>102</v>
      </c>
      <c r="AO3" s="16" t="s">
        <v>145</v>
      </c>
      <c r="AP3" s="15">
        <v>10.9</v>
      </c>
      <c r="AQ3" s="2">
        <v>5</v>
      </c>
      <c r="AR3" s="2">
        <v>6.9</v>
      </c>
      <c r="AS3" s="2" t="s">
        <v>104</v>
      </c>
      <c r="AT3" s="6" t="s">
        <v>1075</v>
      </c>
      <c r="AU3" s="2" t="s">
        <v>105</v>
      </c>
      <c r="AV3" s="2" t="s">
        <v>1140</v>
      </c>
      <c r="AW3" s="2">
        <v>81</v>
      </c>
      <c r="AX3" s="2">
        <v>90</v>
      </c>
      <c r="AY3" s="2">
        <v>99</v>
      </c>
      <c r="AZ3" s="2" t="s">
        <v>213</v>
      </c>
      <c r="BA3" s="6" t="s">
        <v>1141</v>
      </c>
      <c r="BB3" s="2" t="s">
        <v>105</v>
      </c>
      <c r="BC3" s="2" t="s">
        <v>1142</v>
      </c>
      <c r="BD3" s="2">
        <v>80</v>
      </c>
      <c r="BE3" s="2">
        <v>85</v>
      </c>
      <c r="BF3" s="2">
        <v>99</v>
      </c>
      <c r="BG3" s="2" t="s">
        <v>107</v>
      </c>
      <c r="BH3" s="6" t="s">
        <v>1143</v>
      </c>
      <c r="BI3" s="2" t="s">
        <v>1144</v>
      </c>
      <c r="BJ3" s="2" t="s">
        <v>1145</v>
      </c>
      <c r="BK3" s="2">
        <v>25</v>
      </c>
      <c r="BL3" s="2">
        <v>43</v>
      </c>
      <c r="BM3" s="2">
        <v>102</v>
      </c>
      <c r="BN3" s="2" t="s">
        <v>1083</v>
      </c>
      <c r="BO3" s="6" t="s">
        <v>1146</v>
      </c>
      <c r="BP3" s="2" t="s">
        <v>1147</v>
      </c>
      <c r="BQ3" s="2" t="s">
        <v>1148</v>
      </c>
      <c r="BR3" s="2">
        <v>39</v>
      </c>
      <c r="BS3" s="2">
        <v>58</v>
      </c>
      <c r="BT3" s="2">
        <v>98</v>
      </c>
      <c r="BU3" s="2" t="s">
        <v>253</v>
      </c>
      <c r="BV3" s="6" t="s">
        <v>1149</v>
      </c>
      <c r="BW3" s="2" t="s">
        <v>1150</v>
      </c>
      <c r="BX3" s="2">
        <v>519</v>
      </c>
      <c r="BY3" s="2">
        <v>39</v>
      </c>
      <c r="BZ3" s="2">
        <v>59</v>
      </c>
      <c r="CA3" s="2">
        <v>100</v>
      </c>
      <c r="CB3" s="6" t="s">
        <v>1151</v>
      </c>
      <c r="CC3" s="17">
        <v>3.0000000000000001E-71</v>
      </c>
      <c r="CD3" s="2">
        <v>105.9</v>
      </c>
      <c r="CE3" s="2" t="s">
        <v>1084</v>
      </c>
      <c r="CF3" s="2" t="s">
        <v>1085</v>
      </c>
      <c r="CG3" s="6" t="s">
        <v>1152</v>
      </c>
      <c r="CH3" s="17">
        <v>9.9999999999999995E-127</v>
      </c>
      <c r="CI3" s="2">
        <v>102.4</v>
      </c>
      <c r="CJ3" s="2" t="s">
        <v>1086</v>
      </c>
      <c r="CK3" s="2" t="s">
        <v>162</v>
      </c>
      <c r="CL3" s="6" t="s">
        <v>1151</v>
      </c>
      <c r="CM3" s="17">
        <v>7E-72</v>
      </c>
      <c r="CN3" s="2">
        <v>105.9</v>
      </c>
      <c r="CO3" s="2" t="s">
        <v>1084</v>
      </c>
      <c r="CP3" s="6" t="s">
        <v>1153</v>
      </c>
      <c r="CQ3" s="17">
        <v>0.57999999999999996</v>
      </c>
      <c r="CR3" s="2">
        <v>10.3</v>
      </c>
      <c r="CS3" s="2" t="s">
        <v>1087</v>
      </c>
      <c r="CT3" s="2" t="s">
        <v>1078</v>
      </c>
      <c r="CU3" s="2" t="s">
        <v>1078</v>
      </c>
      <c r="CV3" s="2" t="s">
        <v>1078</v>
      </c>
      <c r="CW3" s="2" t="s">
        <v>1078</v>
      </c>
      <c r="CX3" s="2" t="s">
        <v>93</v>
      </c>
      <c r="CY3" s="2">
        <v>525</v>
      </c>
      <c r="CZ3" s="2" t="s">
        <v>124</v>
      </c>
      <c r="DA3" s="2" t="s">
        <v>1089</v>
      </c>
      <c r="DB3" s="2">
        <v>0</v>
      </c>
      <c r="DC3" s="2">
        <v>4</v>
      </c>
      <c r="DD3" s="2" t="s">
        <v>1154</v>
      </c>
      <c r="DE3" s="2" t="s">
        <v>1074</v>
      </c>
      <c r="DF3" s="2" t="s">
        <v>1088</v>
      </c>
      <c r="DG3" s="2" t="s">
        <v>91</v>
      </c>
      <c r="DH3" s="2" t="s">
        <v>1074</v>
      </c>
      <c r="DI3" s="2" t="s">
        <v>552</v>
      </c>
      <c r="DJ3" s="2">
        <v>2007</v>
      </c>
      <c r="DK3" s="2" t="s">
        <v>145</v>
      </c>
      <c r="DL3" s="2">
        <v>10.9</v>
      </c>
      <c r="DM3" s="2">
        <v>5</v>
      </c>
      <c r="DN3" s="2">
        <v>6.9</v>
      </c>
      <c r="DO3" s="2" t="s">
        <v>104</v>
      </c>
      <c r="DP3" s="2" t="s">
        <v>100</v>
      </c>
      <c r="DQ3" s="2" t="s">
        <v>720</v>
      </c>
      <c r="DR3" s="2" t="s">
        <v>1081</v>
      </c>
      <c r="DS3" s="2">
        <v>60.238999999999997</v>
      </c>
      <c r="DT3" s="2">
        <v>6.38</v>
      </c>
      <c r="DU3" s="2">
        <v>56.45</v>
      </c>
      <c r="DV3" s="2">
        <v>6.7</v>
      </c>
      <c r="DW3" s="2" t="s">
        <v>1082</v>
      </c>
      <c r="DX3" s="2">
        <v>525</v>
      </c>
      <c r="DY3" s="13" t="s">
        <v>103</v>
      </c>
      <c r="DZ3" s="2">
        <v>4.2</v>
      </c>
      <c r="EA3" s="2">
        <v>93.3</v>
      </c>
      <c r="EB3" s="2">
        <v>2.5</v>
      </c>
      <c r="EC3" s="2" t="s">
        <v>102</v>
      </c>
      <c r="ED3" s="2">
        <v>0.24</v>
      </c>
      <c r="EF3" s="2">
        <v>8</v>
      </c>
      <c r="EG3" s="2" t="s">
        <v>100</v>
      </c>
      <c r="EH3" s="2" t="s">
        <v>100</v>
      </c>
      <c r="EI3" s="2">
        <v>10.8571428571429</v>
      </c>
      <c r="EJ3" s="2">
        <v>6.8571428571428603</v>
      </c>
      <c r="EK3" s="2">
        <v>4.9523809523809499</v>
      </c>
      <c r="EL3" s="2">
        <v>11.8095238095238</v>
      </c>
      <c r="EM3" s="2">
        <v>1</v>
      </c>
      <c r="EN3" s="2">
        <v>2</v>
      </c>
      <c r="EO3" s="2">
        <v>2</v>
      </c>
      <c r="EP3" s="2" t="s">
        <v>100</v>
      </c>
      <c r="EQ3" s="2" t="s">
        <v>100</v>
      </c>
      <c r="ER3" s="2" t="s">
        <v>100</v>
      </c>
      <c r="ES3" s="2" t="s">
        <v>100</v>
      </c>
      <c r="ET3" s="2" t="s">
        <v>1155</v>
      </c>
      <c r="EU3" s="2" t="s">
        <v>105</v>
      </c>
      <c r="EV3" s="2" t="s">
        <v>1156</v>
      </c>
      <c r="EW3" s="2">
        <v>88</v>
      </c>
      <c r="EX3" s="2">
        <v>94</v>
      </c>
      <c r="EY3" s="2">
        <v>100</v>
      </c>
      <c r="EZ3" s="2" t="s">
        <v>239</v>
      </c>
    </row>
    <row r="4" spans="1:156" x14ac:dyDescent="0.25">
      <c r="A4" s="5" t="s">
        <v>87</v>
      </c>
      <c r="B4" s="2" t="s">
        <v>88</v>
      </c>
      <c r="C4" s="6" t="s">
        <v>89</v>
      </c>
      <c r="D4" s="2">
        <v>1.4839189771213499</v>
      </c>
      <c r="E4" s="2">
        <v>2.7970750751481552</v>
      </c>
      <c r="F4" s="2">
        <v>1.1442166897853401</v>
      </c>
      <c r="G4" s="2">
        <v>14.706966880601399</v>
      </c>
      <c r="H4" s="2">
        <v>1.25581487858056E-4</v>
      </c>
      <c r="I4" s="2">
        <v>3.3463978139509201E-2</v>
      </c>
      <c r="J4" s="2" t="s">
        <v>90</v>
      </c>
      <c r="K4" s="2" t="s">
        <v>91</v>
      </c>
      <c r="L4" s="2" t="s">
        <v>87</v>
      </c>
      <c r="M4" s="2" t="s">
        <v>92</v>
      </c>
      <c r="N4" s="13" t="s">
        <v>93</v>
      </c>
      <c r="O4" s="2">
        <v>1748</v>
      </c>
      <c r="P4" s="2">
        <v>0</v>
      </c>
      <c r="Q4" s="2">
        <v>7</v>
      </c>
      <c r="R4" s="2" t="s">
        <v>94</v>
      </c>
      <c r="S4" s="2" t="s">
        <v>95</v>
      </c>
      <c r="T4" s="2">
        <v>3.9999999999999998E-74</v>
      </c>
      <c r="U4" s="2">
        <v>87.6</v>
      </c>
      <c r="V4" s="2" t="s">
        <v>92</v>
      </c>
      <c r="W4" s="14" t="s">
        <v>96</v>
      </c>
      <c r="X4" s="2" t="s">
        <v>94</v>
      </c>
      <c r="Y4" s="2" t="s">
        <v>97</v>
      </c>
      <c r="Z4" s="17">
        <v>0</v>
      </c>
      <c r="AA4" s="2">
        <v>56</v>
      </c>
      <c r="AB4" s="15" t="s">
        <v>98</v>
      </c>
      <c r="AC4" s="15" t="s">
        <v>99</v>
      </c>
      <c r="AD4" s="2" t="s">
        <v>100</v>
      </c>
      <c r="AE4" s="2">
        <v>185.756</v>
      </c>
      <c r="AF4" s="2">
        <v>5.98</v>
      </c>
      <c r="AG4" s="2" t="s">
        <v>100</v>
      </c>
      <c r="AH4" s="2" t="s">
        <v>100</v>
      </c>
      <c r="AI4" s="2" t="s">
        <v>101</v>
      </c>
      <c r="AJ4" s="15">
        <v>0</v>
      </c>
      <c r="AK4" s="2" t="s">
        <v>100</v>
      </c>
      <c r="AL4" s="2" t="s">
        <v>100</v>
      </c>
      <c r="AM4" s="2" t="s">
        <v>100</v>
      </c>
      <c r="AN4" s="15" t="s">
        <v>102</v>
      </c>
      <c r="AO4" s="16" t="s">
        <v>103</v>
      </c>
      <c r="AP4" s="15">
        <v>14.1</v>
      </c>
      <c r="AQ4" s="2">
        <v>10.1</v>
      </c>
      <c r="AR4" s="2">
        <v>7.3</v>
      </c>
      <c r="AS4" s="2" t="s">
        <v>104</v>
      </c>
      <c r="AT4" s="6" t="s">
        <v>92</v>
      </c>
      <c r="AU4" s="2" t="s">
        <v>105</v>
      </c>
      <c r="AV4" s="2" t="s">
        <v>106</v>
      </c>
      <c r="AW4" s="2">
        <v>100</v>
      </c>
      <c r="AX4" s="2">
        <v>100</v>
      </c>
      <c r="AY4" s="2">
        <v>100</v>
      </c>
      <c r="AZ4" s="2" t="s">
        <v>107</v>
      </c>
      <c r="BA4" s="6" t="s">
        <v>92</v>
      </c>
      <c r="BB4" s="2" t="s">
        <v>105</v>
      </c>
      <c r="BC4" s="2" t="s">
        <v>106</v>
      </c>
      <c r="BD4" s="2">
        <v>100</v>
      </c>
      <c r="BE4" s="2">
        <v>100</v>
      </c>
      <c r="BF4" s="2">
        <v>100</v>
      </c>
      <c r="BG4" s="2" t="s">
        <v>107</v>
      </c>
      <c r="BH4" s="6" t="s">
        <v>108</v>
      </c>
      <c r="BI4" s="2" t="s">
        <v>109</v>
      </c>
      <c r="BJ4" s="2" t="s">
        <v>110</v>
      </c>
      <c r="BK4" s="2">
        <v>21</v>
      </c>
      <c r="BL4" s="2">
        <v>36</v>
      </c>
      <c r="BM4" s="2">
        <v>70</v>
      </c>
      <c r="BN4" s="2" t="s">
        <v>111</v>
      </c>
      <c r="BO4" s="6" t="s">
        <v>112</v>
      </c>
      <c r="BP4" s="2" t="s">
        <v>113</v>
      </c>
      <c r="BQ4" s="2" t="s">
        <v>114</v>
      </c>
      <c r="BR4" s="2">
        <v>24</v>
      </c>
      <c r="BS4" s="2">
        <v>38</v>
      </c>
      <c r="BT4" s="2">
        <v>70</v>
      </c>
      <c r="BU4" s="2" t="s">
        <v>115</v>
      </c>
      <c r="BV4" s="6" t="s">
        <v>116</v>
      </c>
      <c r="BW4" s="2" t="s">
        <v>105</v>
      </c>
      <c r="BX4" s="2">
        <v>2955</v>
      </c>
      <c r="BY4" s="2">
        <v>74</v>
      </c>
      <c r="BZ4" s="2">
        <v>85</v>
      </c>
      <c r="CA4" s="2">
        <v>59</v>
      </c>
      <c r="CB4" s="6" t="s">
        <v>117</v>
      </c>
      <c r="CC4" s="17">
        <v>4.0000000000000002E-22</v>
      </c>
      <c r="CD4" s="2">
        <v>102.2</v>
      </c>
      <c r="CE4" s="2" t="s">
        <v>118</v>
      </c>
      <c r="CF4" s="2" t="s">
        <v>119</v>
      </c>
      <c r="CG4" s="6" t="s">
        <v>88</v>
      </c>
      <c r="CH4" s="17">
        <v>3.9999999999999998E-74</v>
      </c>
      <c r="CI4" s="2">
        <v>87.7</v>
      </c>
      <c r="CJ4" s="2" t="s">
        <v>120</v>
      </c>
      <c r="CK4" s="2" t="s">
        <v>121</v>
      </c>
      <c r="CL4" s="6" t="s">
        <v>122</v>
      </c>
      <c r="CM4" s="17">
        <v>2E-19</v>
      </c>
      <c r="CN4" s="2">
        <v>101.1</v>
      </c>
      <c r="CO4" s="2" t="s">
        <v>123</v>
      </c>
      <c r="CP4" s="6" t="s">
        <v>117</v>
      </c>
      <c r="CQ4" s="17">
        <v>3E-24</v>
      </c>
      <c r="CR4" s="2">
        <v>102.2</v>
      </c>
      <c r="CS4" s="2" t="s">
        <v>118</v>
      </c>
      <c r="CT4" s="2" t="s">
        <v>92</v>
      </c>
      <c r="CU4" s="2" t="s">
        <v>92</v>
      </c>
      <c r="CV4" s="2" t="s">
        <v>92</v>
      </c>
      <c r="CW4" s="2" t="s">
        <v>92</v>
      </c>
      <c r="CX4" s="2" t="s">
        <v>93</v>
      </c>
      <c r="CY4" s="2">
        <v>1748</v>
      </c>
      <c r="CZ4" s="2" t="s">
        <v>124</v>
      </c>
      <c r="DA4" s="2" t="s">
        <v>125</v>
      </c>
      <c r="DB4" s="2">
        <v>0</v>
      </c>
      <c r="DC4" s="2">
        <v>7</v>
      </c>
      <c r="DD4" s="2" t="s">
        <v>126</v>
      </c>
      <c r="DE4" s="2" t="s">
        <v>87</v>
      </c>
      <c r="DF4" s="2" t="s">
        <v>90</v>
      </c>
      <c r="DG4" s="2" t="s">
        <v>91</v>
      </c>
      <c r="DH4" s="2" t="s">
        <v>87</v>
      </c>
      <c r="DI4" s="2" t="s">
        <v>127</v>
      </c>
      <c r="DJ4" s="2">
        <v>6090</v>
      </c>
      <c r="DK4" s="2" t="s">
        <v>103</v>
      </c>
      <c r="DL4" s="2">
        <v>14.1</v>
      </c>
      <c r="DM4" s="2">
        <v>10.1</v>
      </c>
      <c r="DN4" s="2">
        <v>7.3</v>
      </c>
      <c r="DO4" s="2" t="s">
        <v>104</v>
      </c>
      <c r="DP4" s="2" t="s">
        <v>100</v>
      </c>
      <c r="DQ4" s="2" t="s">
        <v>99</v>
      </c>
      <c r="DR4" s="2" t="s">
        <v>100</v>
      </c>
      <c r="DS4" s="2">
        <v>185.756</v>
      </c>
      <c r="DT4" s="2">
        <v>5.98</v>
      </c>
      <c r="DU4" s="2" t="s">
        <v>100</v>
      </c>
      <c r="DV4" s="2" t="s">
        <v>100</v>
      </c>
      <c r="DW4" s="2" t="s">
        <v>101</v>
      </c>
      <c r="DX4" s="2">
        <v>1748</v>
      </c>
      <c r="DY4" s="13">
        <v>0</v>
      </c>
      <c r="DZ4" s="2" t="s">
        <v>100</v>
      </c>
      <c r="EA4" s="2" t="s">
        <v>100</v>
      </c>
      <c r="EB4" s="2" t="s">
        <v>100</v>
      </c>
      <c r="EC4" s="2" t="s">
        <v>102</v>
      </c>
      <c r="ED4" s="2">
        <v>0.25</v>
      </c>
      <c r="EF4" s="2">
        <v>31</v>
      </c>
      <c r="EG4" s="2" t="s">
        <v>98</v>
      </c>
      <c r="EH4" s="2" t="s">
        <v>100</v>
      </c>
      <c r="EI4" s="2">
        <v>14.130434782608701</v>
      </c>
      <c r="EJ4" s="2">
        <v>7.3226544622425598</v>
      </c>
      <c r="EK4" s="2">
        <v>10.0686498855835</v>
      </c>
      <c r="EL4" s="2">
        <v>17.3913043478261</v>
      </c>
      <c r="EM4" s="2">
        <v>9</v>
      </c>
      <c r="EN4" s="2">
        <v>6</v>
      </c>
      <c r="EO4" s="2">
        <v>8</v>
      </c>
      <c r="EP4" s="2" t="s">
        <v>100</v>
      </c>
      <c r="EQ4" s="2" t="s">
        <v>100</v>
      </c>
      <c r="ER4" s="2" t="s">
        <v>100</v>
      </c>
      <c r="ES4" s="2" t="s">
        <v>100</v>
      </c>
      <c r="ET4" s="2" t="s">
        <v>128</v>
      </c>
      <c r="EU4" s="2" t="s">
        <v>105</v>
      </c>
      <c r="EV4" s="2" t="s">
        <v>129</v>
      </c>
      <c r="EW4" s="2">
        <v>100</v>
      </c>
      <c r="EX4" s="2">
        <v>100</v>
      </c>
      <c r="EY4" s="2">
        <v>60</v>
      </c>
      <c r="EZ4" s="2" t="s">
        <v>107</v>
      </c>
    </row>
    <row r="5" spans="1:156" x14ac:dyDescent="0.25">
      <c r="A5" s="5" t="s">
        <v>1157</v>
      </c>
      <c r="B5" s="2" t="s">
        <v>100</v>
      </c>
      <c r="C5" s="6" t="s">
        <v>1158</v>
      </c>
      <c r="D5" s="2">
        <v>1.2523678364000199</v>
      </c>
      <c r="E5" s="2">
        <v>2.3823210292206984</v>
      </c>
      <c r="F5" s="2">
        <v>3.5382326918841902</v>
      </c>
      <c r="G5" s="2">
        <v>27.687946641185899</v>
      </c>
      <c r="H5" s="2">
        <v>1.4254814527235001E-7</v>
      </c>
      <c r="I5" s="2">
        <v>1.5194048417751699E-4</v>
      </c>
      <c r="J5" s="2" t="s">
        <v>263</v>
      </c>
      <c r="K5" s="2" t="s">
        <v>91</v>
      </c>
      <c r="L5" s="2" t="s">
        <v>1157</v>
      </c>
      <c r="M5" s="2" t="s">
        <v>1159</v>
      </c>
      <c r="N5" s="13" t="s">
        <v>93</v>
      </c>
      <c r="O5" s="2">
        <v>110</v>
      </c>
      <c r="P5" s="2">
        <v>0</v>
      </c>
      <c r="Q5" s="2">
        <v>0</v>
      </c>
      <c r="R5" s="2" t="s">
        <v>1111</v>
      </c>
      <c r="S5" s="2" t="s">
        <v>356</v>
      </c>
      <c r="T5" s="2">
        <v>1E-58</v>
      </c>
      <c r="U5" s="2">
        <v>40.1</v>
      </c>
      <c r="V5" s="2" t="s">
        <v>1159</v>
      </c>
      <c r="W5" s="14" t="s">
        <v>1160</v>
      </c>
      <c r="X5" s="2" t="s">
        <v>358</v>
      </c>
      <c r="Y5" s="2" t="s">
        <v>391</v>
      </c>
      <c r="Z5" s="17">
        <v>9.0000000000000001E-77</v>
      </c>
      <c r="AA5" s="2">
        <v>40.1</v>
      </c>
      <c r="AB5" s="15" t="s">
        <v>100</v>
      </c>
      <c r="AC5" s="15" t="s">
        <v>99</v>
      </c>
      <c r="AD5" s="2" t="s">
        <v>100</v>
      </c>
      <c r="AE5" s="2">
        <v>11.68</v>
      </c>
      <c r="AF5" s="2">
        <v>5.1100000000000003</v>
      </c>
      <c r="AG5" s="2" t="s">
        <v>100</v>
      </c>
      <c r="AH5" s="2" t="s">
        <v>100</v>
      </c>
      <c r="AI5" s="2" t="s">
        <v>1161</v>
      </c>
      <c r="AJ5" s="15">
        <v>0</v>
      </c>
      <c r="AK5" s="2" t="s">
        <v>100</v>
      </c>
      <c r="AL5" s="2" t="s">
        <v>100</v>
      </c>
      <c r="AM5" s="2" t="s">
        <v>100</v>
      </c>
      <c r="AN5" s="15" t="s">
        <v>102</v>
      </c>
      <c r="AO5" s="16" t="s">
        <v>103</v>
      </c>
      <c r="AP5" s="15">
        <v>12.7</v>
      </c>
      <c r="AQ5" s="2">
        <v>14.5</v>
      </c>
      <c r="AR5" s="2">
        <v>2.7</v>
      </c>
      <c r="AS5" s="2" t="s">
        <v>104</v>
      </c>
      <c r="AT5" s="6" t="s">
        <v>1159</v>
      </c>
      <c r="AU5" s="2" t="s">
        <v>1162</v>
      </c>
      <c r="AV5" s="2" t="s">
        <v>1163</v>
      </c>
      <c r="AW5" s="2">
        <v>100</v>
      </c>
      <c r="AX5" s="2">
        <v>100</v>
      </c>
      <c r="AY5" s="2">
        <v>100</v>
      </c>
      <c r="AZ5" s="2" t="s">
        <v>107</v>
      </c>
      <c r="BA5" s="6" t="s">
        <v>1159</v>
      </c>
      <c r="BB5" s="2" t="s">
        <v>1162</v>
      </c>
      <c r="BC5" s="2" t="s">
        <v>1163</v>
      </c>
      <c r="BD5" s="2">
        <v>100</v>
      </c>
      <c r="BE5" s="2">
        <v>100</v>
      </c>
      <c r="BF5" s="2">
        <v>100</v>
      </c>
      <c r="BG5" s="2" t="s">
        <v>107</v>
      </c>
      <c r="BH5" s="6" t="s">
        <v>1164</v>
      </c>
      <c r="BI5" s="2" t="s">
        <v>1165</v>
      </c>
      <c r="BJ5" s="2" t="s">
        <v>1166</v>
      </c>
      <c r="BK5" s="2">
        <v>48</v>
      </c>
      <c r="BL5" s="2">
        <v>64</v>
      </c>
      <c r="BM5" s="2">
        <v>33</v>
      </c>
      <c r="BN5" s="2" t="s">
        <v>1167</v>
      </c>
      <c r="BO5" s="6" t="s">
        <v>1168</v>
      </c>
      <c r="BP5" s="2" t="s">
        <v>1169</v>
      </c>
      <c r="BQ5" s="2" t="s">
        <v>1170</v>
      </c>
      <c r="BR5" s="2">
        <v>95</v>
      </c>
      <c r="BS5" s="2">
        <v>97</v>
      </c>
      <c r="BT5" s="2">
        <v>40</v>
      </c>
      <c r="BU5" s="2" t="s">
        <v>345</v>
      </c>
      <c r="BV5" s="6" t="s">
        <v>1171</v>
      </c>
      <c r="BW5" s="2" t="s">
        <v>1172</v>
      </c>
      <c r="BX5" s="2">
        <v>277</v>
      </c>
      <c r="BY5" s="2">
        <v>54</v>
      </c>
      <c r="BZ5" s="2">
        <v>74</v>
      </c>
      <c r="CA5" s="2">
        <v>39</v>
      </c>
      <c r="CB5" s="6" t="s">
        <v>1173</v>
      </c>
      <c r="CC5" s="17">
        <v>4.9999999999999996E-35</v>
      </c>
      <c r="CD5" s="2">
        <v>47.8</v>
      </c>
      <c r="CE5" s="2" t="s">
        <v>1116</v>
      </c>
      <c r="CF5" s="2" t="s">
        <v>1174</v>
      </c>
      <c r="CG5" s="6" t="s">
        <v>1123</v>
      </c>
      <c r="CH5" s="17">
        <v>2.0000000000000001E-26</v>
      </c>
      <c r="CI5" s="2">
        <v>45.3</v>
      </c>
      <c r="CJ5" s="2" t="s">
        <v>1118</v>
      </c>
      <c r="CK5" s="2" t="s">
        <v>923</v>
      </c>
      <c r="CL5" s="6" t="s">
        <v>1175</v>
      </c>
      <c r="CM5" s="17">
        <v>3E-24</v>
      </c>
      <c r="CN5" s="2">
        <v>47.7</v>
      </c>
      <c r="CO5" s="2" t="s">
        <v>1119</v>
      </c>
      <c r="CP5" s="6" t="s">
        <v>1173</v>
      </c>
      <c r="CQ5" s="17">
        <v>2.9999999999999999E-35</v>
      </c>
      <c r="CR5" s="2">
        <v>47.2</v>
      </c>
      <c r="CS5" s="2" t="s">
        <v>1120</v>
      </c>
      <c r="CT5" s="2" t="s">
        <v>1159</v>
      </c>
      <c r="CU5" s="2" t="s">
        <v>1159</v>
      </c>
      <c r="CV5" s="2" t="s">
        <v>1159</v>
      </c>
      <c r="CW5" s="2" t="s">
        <v>1159</v>
      </c>
      <c r="CX5" s="2" t="s">
        <v>93</v>
      </c>
      <c r="CY5" s="2">
        <v>110</v>
      </c>
      <c r="CZ5" s="2" t="s">
        <v>124</v>
      </c>
      <c r="DA5" s="2" t="s">
        <v>1176</v>
      </c>
      <c r="DB5" s="2">
        <v>0</v>
      </c>
      <c r="DC5" s="2">
        <v>0</v>
      </c>
      <c r="DD5" s="2" t="s">
        <v>1177</v>
      </c>
      <c r="DE5" s="2" t="s">
        <v>1157</v>
      </c>
      <c r="DF5" s="2" t="s">
        <v>263</v>
      </c>
      <c r="DG5" s="2" t="s">
        <v>91</v>
      </c>
      <c r="DH5" s="2" t="s">
        <v>1157</v>
      </c>
      <c r="DI5" s="2" t="s">
        <v>234</v>
      </c>
      <c r="DJ5" s="2">
        <v>333</v>
      </c>
      <c r="DK5" s="2" t="s">
        <v>103</v>
      </c>
      <c r="DL5" s="2">
        <v>12.7</v>
      </c>
      <c r="DM5" s="2">
        <v>14.5</v>
      </c>
      <c r="DN5" s="2">
        <v>2.7</v>
      </c>
      <c r="DO5" s="2" t="s">
        <v>104</v>
      </c>
      <c r="DP5" s="2" t="s">
        <v>100</v>
      </c>
      <c r="DQ5" s="2" t="s">
        <v>99</v>
      </c>
      <c r="DR5" s="2" t="s">
        <v>100</v>
      </c>
      <c r="DS5" s="2">
        <v>11.68</v>
      </c>
      <c r="DT5" s="2">
        <v>5.1100000000000003</v>
      </c>
      <c r="DU5" s="2" t="s">
        <v>100</v>
      </c>
      <c r="DV5" s="2" t="s">
        <v>100</v>
      </c>
      <c r="DW5" s="2" t="s">
        <v>1161</v>
      </c>
      <c r="DX5" s="2">
        <v>110</v>
      </c>
      <c r="DY5" s="13">
        <v>0</v>
      </c>
      <c r="DZ5" s="2" t="s">
        <v>100</v>
      </c>
      <c r="EA5" s="2" t="s">
        <v>100</v>
      </c>
      <c r="EB5" s="2" t="s">
        <v>100</v>
      </c>
      <c r="EC5" s="2" t="s">
        <v>102</v>
      </c>
      <c r="ED5" s="2">
        <v>0.4</v>
      </c>
      <c r="EF5" s="2">
        <v>4</v>
      </c>
      <c r="EG5" s="2" t="s">
        <v>100</v>
      </c>
      <c r="EH5" s="2" t="s">
        <v>100</v>
      </c>
      <c r="EI5" s="2">
        <v>12.7272727272727</v>
      </c>
      <c r="EJ5" s="2">
        <v>2.7272727272727302</v>
      </c>
      <c r="EK5" s="2">
        <v>14.545454545454501</v>
      </c>
      <c r="EL5" s="2">
        <v>17.272727272727298</v>
      </c>
      <c r="EM5" s="2" t="s">
        <v>100</v>
      </c>
      <c r="EN5" s="2" t="s">
        <v>100</v>
      </c>
      <c r="EO5" s="2">
        <v>1</v>
      </c>
      <c r="EP5" s="2" t="s">
        <v>100</v>
      </c>
      <c r="EQ5" s="2" t="s">
        <v>100</v>
      </c>
      <c r="ER5" s="2" t="s">
        <v>100</v>
      </c>
      <c r="ES5" s="2" t="s">
        <v>100</v>
      </c>
      <c r="ET5" s="2" t="s">
        <v>1159</v>
      </c>
      <c r="EU5" s="2" t="s">
        <v>1178</v>
      </c>
      <c r="EV5" s="2" t="s">
        <v>1163</v>
      </c>
      <c r="EW5" s="2">
        <v>100</v>
      </c>
      <c r="EX5" s="2">
        <v>100</v>
      </c>
      <c r="EY5" s="2">
        <v>100</v>
      </c>
      <c r="EZ5" s="2" t="s">
        <v>107</v>
      </c>
    </row>
    <row r="6" spans="1:156" x14ac:dyDescent="0.25">
      <c r="A6" s="5" t="s">
        <v>1090</v>
      </c>
      <c r="B6" s="2" t="s">
        <v>1091</v>
      </c>
      <c r="C6" s="6" t="s">
        <v>1092</v>
      </c>
      <c r="D6" s="2">
        <v>1.2506046169225</v>
      </c>
      <c r="E6" s="2">
        <v>2.3794112049892968</v>
      </c>
      <c r="F6" s="2">
        <v>3.87441281446843</v>
      </c>
      <c r="G6" s="2">
        <v>14.814080454760999</v>
      </c>
      <c r="H6" s="2">
        <v>1.1864632993744E-4</v>
      </c>
      <c r="I6" s="2">
        <v>3.2519264088281798E-2</v>
      </c>
      <c r="J6" s="2" t="s">
        <v>1104</v>
      </c>
      <c r="K6" s="2" t="s">
        <v>91</v>
      </c>
      <c r="L6" s="2" t="s">
        <v>1090</v>
      </c>
      <c r="M6" s="2" t="s">
        <v>1094</v>
      </c>
      <c r="N6" s="13" t="s">
        <v>93</v>
      </c>
      <c r="O6" s="2">
        <v>363</v>
      </c>
      <c r="P6" s="2">
        <v>0</v>
      </c>
      <c r="Q6" s="2">
        <v>0</v>
      </c>
      <c r="R6" s="2" t="s">
        <v>1093</v>
      </c>
      <c r="S6" s="2" t="s">
        <v>95</v>
      </c>
      <c r="T6" s="2">
        <v>4.0000000000000002E-33</v>
      </c>
      <c r="U6" s="2">
        <v>96.9</v>
      </c>
      <c r="V6" s="2" t="s">
        <v>1094</v>
      </c>
      <c r="W6" s="14" t="s">
        <v>1095</v>
      </c>
      <c r="X6" s="2" t="s">
        <v>1096</v>
      </c>
      <c r="Y6" s="2" t="s">
        <v>139</v>
      </c>
      <c r="Z6" s="17">
        <v>1.0000000000000001E-33</v>
      </c>
      <c r="AA6" s="2">
        <v>101.7</v>
      </c>
      <c r="AB6" s="15" t="s">
        <v>100</v>
      </c>
      <c r="AC6" s="15" t="s">
        <v>99</v>
      </c>
      <c r="AD6" s="2" t="s">
        <v>100</v>
      </c>
      <c r="AE6" s="2">
        <v>39.302</v>
      </c>
      <c r="AF6" s="2">
        <v>6.93</v>
      </c>
      <c r="AG6" s="2" t="s">
        <v>100</v>
      </c>
      <c r="AH6" s="2" t="s">
        <v>100</v>
      </c>
      <c r="AI6" s="2" t="s">
        <v>1097</v>
      </c>
      <c r="AJ6" s="15" t="s">
        <v>103</v>
      </c>
      <c r="AK6" s="2">
        <v>6.1</v>
      </c>
      <c r="AL6" s="2">
        <v>46.3</v>
      </c>
      <c r="AM6" s="2">
        <v>47.7</v>
      </c>
      <c r="AN6" s="15" t="s">
        <v>102</v>
      </c>
      <c r="AO6" s="16" t="s">
        <v>145</v>
      </c>
      <c r="AP6" s="15">
        <v>7.2</v>
      </c>
      <c r="AQ6" s="2">
        <v>9.6</v>
      </c>
      <c r="AR6" s="2">
        <v>4.4000000000000004</v>
      </c>
      <c r="AS6" s="2" t="s">
        <v>104</v>
      </c>
      <c r="AT6" s="6" t="s">
        <v>1094</v>
      </c>
      <c r="AU6" s="2" t="s">
        <v>105</v>
      </c>
      <c r="AV6" s="2" t="s">
        <v>1179</v>
      </c>
      <c r="AW6" s="2">
        <v>100</v>
      </c>
      <c r="AX6" s="2">
        <v>100</v>
      </c>
      <c r="AY6" s="2">
        <v>100</v>
      </c>
      <c r="AZ6" s="2" t="s">
        <v>107</v>
      </c>
      <c r="BA6" s="6" t="s">
        <v>1094</v>
      </c>
      <c r="BB6" s="2" t="s">
        <v>105</v>
      </c>
      <c r="BC6" s="2" t="s">
        <v>1179</v>
      </c>
      <c r="BD6" s="2">
        <v>100</v>
      </c>
      <c r="BE6" s="2">
        <v>100</v>
      </c>
      <c r="BF6" s="2">
        <v>100</v>
      </c>
      <c r="BG6" s="2" t="s">
        <v>107</v>
      </c>
      <c r="BH6" s="6" t="s">
        <v>1180</v>
      </c>
      <c r="BI6" s="2" t="s">
        <v>1181</v>
      </c>
      <c r="BJ6" s="2" t="s">
        <v>1182</v>
      </c>
      <c r="BK6" s="2">
        <v>48</v>
      </c>
      <c r="BL6" s="2">
        <v>67</v>
      </c>
      <c r="BM6" s="2">
        <v>99</v>
      </c>
      <c r="BN6" s="2" t="s">
        <v>150</v>
      </c>
      <c r="BO6" s="6" t="s">
        <v>1183</v>
      </c>
      <c r="BP6" s="2" t="s">
        <v>1184</v>
      </c>
      <c r="BQ6" s="2" t="s">
        <v>1185</v>
      </c>
      <c r="BR6" s="2">
        <v>45</v>
      </c>
      <c r="BS6" s="2">
        <v>66</v>
      </c>
      <c r="BT6" s="2">
        <v>100</v>
      </c>
      <c r="BU6" s="2" t="s">
        <v>1098</v>
      </c>
      <c r="BV6" s="6" t="s">
        <v>1186</v>
      </c>
      <c r="BW6" s="2" t="s">
        <v>495</v>
      </c>
      <c r="BX6" s="2">
        <v>360</v>
      </c>
      <c r="BY6" s="2">
        <v>51</v>
      </c>
      <c r="BZ6" s="2">
        <v>72</v>
      </c>
      <c r="CA6" s="2">
        <v>99</v>
      </c>
      <c r="CB6" s="6" t="s">
        <v>1187</v>
      </c>
      <c r="CC6" s="17">
        <v>1.0000000000000001E-133</v>
      </c>
      <c r="CD6" s="2">
        <v>100.6</v>
      </c>
      <c r="CE6" s="2" t="s">
        <v>1099</v>
      </c>
      <c r="CF6" s="2" t="s">
        <v>1100</v>
      </c>
      <c r="CG6" s="6" t="s">
        <v>1183</v>
      </c>
      <c r="CH6" s="17">
        <v>1E-107</v>
      </c>
      <c r="CI6" s="2">
        <v>100.8</v>
      </c>
      <c r="CJ6" s="2" t="s">
        <v>1101</v>
      </c>
      <c r="CK6" s="2" t="s">
        <v>162</v>
      </c>
      <c r="CL6" s="6" t="s">
        <v>1188</v>
      </c>
      <c r="CM6" s="17">
        <v>3E-24</v>
      </c>
      <c r="CN6" s="2">
        <v>98.1</v>
      </c>
      <c r="CO6" s="2" t="s">
        <v>1102</v>
      </c>
      <c r="CP6" s="6" t="s">
        <v>1189</v>
      </c>
      <c r="CQ6" s="17">
        <v>8E-14</v>
      </c>
      <c r="CR6" s="2">
        <v>47.4</v>
      </c>
      <c r="CS6" s="2" t="s">
        <v>1103</v>
      </c>
      <c r="CT6" s="2" t="s">
        <v>1094</v>
      </c>
      <c r="CU6" s="2" t="s">
        <v>1094</v>
      </c>
      <c r="CV6" s="2" t="s">
        <v>1094</v>
      </c>
      <c r="CW6" s="2" t="s">
        <v>1094</v>
      </c>
      <c r="CX6" s="2" t="s">
        <v>93</v>
      </c>
      <c r="CY6" s="2">
        <v>363</v>
      </c>
      <c r="CZ6" s="2" t="s">
        <v>124</v>
      </c>
      <c r="DA6" s="2" t="s">
        <v>1105</v>
      </c>
      <c r="DB6" s="2">
        <v>0</v>
      </c>
      <c r="DC6" s="2">
        <v>0</v>
      </c>
      <c r="DD6" s="2" t="s">
        <v>1190</v>
      </c>
      <c r="DE6" s="2" t="s">
        <v>1090</v>
      </c>
      <c r="DF6" s="2" t="s">
        <v>1104</v>
      </c>
      <c r="DG6" s="2" t="s">
        <v>91</v>
      </c>
      <c r="DH6" s="2" t="s">
        <v>1090</v>
      </c>
      <c r="DI6" s="2" t="s">
        <v>127</v>
      </c>
      <c r="DJ6" s="2">
        <v>1174</v>
      </c>
      <c r="DK6" s="2" t="s">
        <v>145</v>
      </c>
      <c r="DL6" s="2">
        <v>7.2</v>
      </c>
      <c r="DM6" s="2">
        <v>9.6</v>
      </c>
      <c r="DN6" s="2">
        <v>4.4000000000000004</v>
      </c>
      <c r="DO6" s="2" t="s">
        <v>104</v>
      </c>
      <c r="DP6" s="2" t="s">
        <v>100</v>
      </c>
      <c r="DQ6" s="2" t="s">
        <v>99</v>
      </c>
      <c r="DR6" s="2" t="s">
        <v>100</v>
      </c>
      <c r="DS6" s="2">
        <v>39.302</v>
      </c>
      <c r="DT6" s="2">
        <v>6.93</v>
      </c>
      <c r="DU6" s="2" t="s">
        <v>100</v>
      </c>
      <c r="DV6" s="2" t="s">
        <v>100</v>
      </c>
      <c r="DW6" s="2" t="s">
        <v>1097</v>
      </c>
      <c r="DX6" s="2">
        <v>363</v>
      </c>
      <c r="DY6" s="13" t="s">
        <v>103</v>
      </c>
      <c r="DZ6" s="2">
        <v>6.1</v>
      </c>
      <c r="EA6" s="2">
        <v>46.3</v>
      </c>
      <c r="EB6" s="2">
        <v>47.7</v>
      </c>
      <c r="EC6" s="2" t="s">
        <v>102</v>
      </c>
      <c r="ED6" s="2">
        <v>0.32</v>
      </c>
      <c r="EF6" s="2">
        <v>13</v>
      </c>
      <c r="EG6" s="2" t="s">
        <v>100</v>
      </c>
      <c r="EH6" s="2" t="s">
        <v>100</v>
      </c>
      <c r="EI6" s="2">
        <v>7.1625344352617102</v>
      </c>
      <c r="EJ6" s="2">
        <v>4.4077134986225897</v>
      </c>
      <c r="EK6" s="2">
        <v>9.6418732782369094</v>
      </c>
      <c r="EL6" s="2">
        <v>14.049586776859501</v>
      </c>
      <c r="EM6" s="2" t="s">
        <v>100</v>
      </c>
      <c r="EN6" s="2" t="s">
        <v>100</v>
      </c>
      <c r="EO6" s="2">
        <v>1</v>
      </c>
      <c r="EP6" s="2" t="s">
        <v>100</v>
      </c>
      <c r="EQ6" s="2" t="s">
        <v>100</v>
      </c>
      <c r="ER6" s="2" t="s">
        <v>100</v>
      </c>
      <c r="ES6" s="2" t="s">
        <v>100</v>
      </c>
      <c r="ET6" s="2" t="s">
        <v>1094</v>
      </c>
      <c r="EU6" s="2" t="s">
        <v>105</v>
      </c>
      <c r="EV6" s="2" t="s">
        <v>1179</v>
      </c>
      <c r="EW6" s="2">
        <v>100</v>
      </c>
      <c r="EX6" s="2">
        <v>100</v>
      </c>
      <c r="EY6" s="2">
        <v>100</v>
      </c>
      <c r="EZ6" s="2" t="s">
        <v>107</v>
      </c>
    </row>
    <row r="7" spans="1:156" x14ac:dyDescent="0.25">
      <c r="A7" s="5" t="s">
        <v>1106</v>
      </c>
      <c r="B7" s="2" t="s">
        <v>1112</v>
      </c>
      <c r="C7" s="6" t="s">
        <v>1108</v>
      </c>
      <c r="D7" s="2">
        <v>1.1916152895519601</v>
      </c>
      <c r="E7" s="2">
        <v>2.2840833366207702</v>
      </c>
      <c r="F7" s="2">
        <v>5.9990517567283002</v>
      </c>
      <c r="G7" s="2">
        <v>24.152970994683301</v>
      </c>
      <c r="H7" s="2">
        <v>8.8978791457105302E-7</v>
      </c>
      <c r="I7" s="2">
        <v>6.5659503572923896E-4</v>
      </c>
      <c r="J7" s="2" t="s">
        <v>1121</v>
      </c>
      <c r="K7" s="2" t="s">
        <v>91</v>
      </c>
      <c r="L7" s="2" t="s">
        <v>1106</v>
      </c>
      <c r="M7" s="2" t="s">
        <v>1109</v>
      </c>
      <c r="N7" s="13" t="s">
        <v>93</v>
      </c>
      <c r="O7" s="2">
        <v>274</v>
      </c>
      <c r="P7" s="2">
        <v>0</v>
      </c>
      <c r="Q7" s="2">
        <v>0</v>
      </c>
      <c r="R7" s="2" t="s">
        <v>616</v>
      </c>
      <c r="S7" s="2" t="s">
        <v>419</v>
      </c>
      <c r="T7" s="2">
        <v>3.0000000000000001E-80</v>
      </c>
      <c r="U7" s="2">
        <v>100.4</v>
      </c>
      <c r="V7" s="2" t="s">
        <v>1109</v>
      </c>
      <c r="W7" s="14" t="s">
        <v>1110</v>
      </c>
      <c r="X7" s="2" t="s">
        <v>1111</v>
      </c>
      <c r="Y7" s="2" t="s">
        <v>359</v>
      </c>
      <c r="Z7" s="2">
        <v>0</v>
      </c>
      <c r="AA7" s="2">
        <v>100.4</v>
      </c>
      <c r="AB7" s="15" t="s">
        <v>103</v>
      </c>
      <c r="AC7" s="15" t="s">
        <v>141</v>
      </c>
      <c r="AD7" s="2" t="s">
        <v>1113</v>
      </c>
      <c r="AE7" s="2">
        <v>29.841000000000001</v>
      </c>
      <c r="AF7" s="2">
        <v>8.85</v>
      </c>
      <c r="AG7" s="2">
        <v>27.548999999999999</v>
      </c>
      <c r="AH7" s="2">
        <v>8.51</v>
      </c>
      <c r="AI7" s="2" t="s">
        <v>1114</v>
      </c>
      <c r="AJ7" s="15">
        <v>0</v>
      </c>
      <c r="AK7" s="2" t="s">
        <v>100</v>
      </c>
      <c r="AL7" s="2" t="s">
        <v>100</v>
      </c>
      <c r="AM7" s="2" t="s">
        <v>100</v>
      </c>
      <c r="AN7" s="15" t="s">
        <v>102</v>
      </c>
      <c r="AO7" s="16" t="s">
        <v>208</v>
      </c>
      <c r="AP7" s="15">
        <v>12.8</v>
      </c>
      <c r="AQ7" s="2">
        <v>9.5</v>
      </c>
      <c r="AR7" s="2">
        <v>5.0999999999999996</v>
      </c>
      <c r="AS7" s="2" t="s">
        <v>104</v>
      </c>
      <c r="AT7" s="6" t="s">
        <v>1109</v>
      </c>
      <c r="AU7" s="2" t="s">
        <v>1191</v>
      </c>
      <c r="AV7" s="2" t="s">
        <v>1192</v>
      </c>
      <c r="AW7" s="2">
        <v>100</v>
      </c>
      <c r="AX7" s="2">
        <v>100</v>
      </c>
      <c r="AY7" s="2">
        <v>100</v>
      </c>
      <c r="AZ7" s="2" t="s">
        <v>107</v>
      </c>
      <c r="BA7" s="6" t="s">
        <v>1109</v>
      </c>
      <c r="BB7" s="2" t="s">
        <v>1191</v>
      </c>
      <c r="BC7" s="2" t="s">
        <v>1192</v>
      </c>
      <c r="BD7" s="2">
        <v>100</v>
      </c>
      <c r="BE7" s="2">
        <v>100</v>
      </c>
      <c r="BF7" s="2">
        <v>100</v>
      </c>
      <c r="BG7" s="2" t="s">
        <v>107</v>
      </c>
      <c r="BH7" s="6" t="s">
        <v>1193</v>
      </c>
      <c r="BI7" s="2" t="s">
        <v>836</v>
      </c>
      <c r="BJ7" s="2" t="s">
        <v>1194</v>
      </c>
      <c r="BK7" s="2">
        <v>33</v>
      </c>
      <c r="BL7" s="2">
        <v>49</v>
      </c>
      <c r="BM7" s="2">
        <v>43</v>
      </c>
      <c r="BN7" s="2" t="s">
        <v>1115</v>
      </c>
      <c r="BO7" s="6" t="s">
        <v>1168</v>
      </c>
      <c r="BP7" s="2" t="s">
        <v>1195</v>
      </c>
      <c r="BQ7" s="2" t="s">
        <v>1170</v>
      </c>
      <c r="BR7" s="2">
        <v>100</v>
      </c>
      <c r="BS7" s="2">
        <v>100</v>
      </c>
      <c r="BT7" s="2">
        <v>100</v>
      </c>
      <c r="BU7" s="2" t="s">
        <v>345</v>
      </c>
      <c r="BV7" s="6" t="s">
        <v>1171</v>
      </c>
      <c r="BW7" s="2" t="s">
        <v>1196</v>
      </c>
      <c r="BX7" s="2">
        <v>277</v>
      </c>
      <c r="BY7" s="2">
        <v>47</v>
      </c>
      <c r="BZ7" s="2">
        <v>66</v>
      </c>
      <c r="CA7" s="2">
        <v>85</v>
      </c>
      <c r="CB7" s="6" t="s">
        <v>1173</v>
      </c>
      <c r="CC7" s="17">
        <v>3E-79</v>
      </c>
      <c r="CD7" s="2">
        <v>100.4</v>
      </c>
      <c r="CE7" s="2" t="s">
        <v>1116</v>
      </c>
      <c r="CF7" s="2" t="s">
        <v>1117</v>
      </c>
      <c r="CG7" s="6" t="s">
        <v>1123</v>
      </c>
      <c r="CH7" s="17">
        <v>9.0000000000000006E-58</v>
      </c>
      <c r="CI7" s="2">
        <v>96.1</v>
      </c>
      <c r="CJ7" s="2" t="s">
        <v>1118</v>
      </c>
      <c r="CK7" s="2" t="s">
        <v>923</v>
      </c>
      <c r="CL7" s="6" t="s">
        <v>1175</v>
      </c>
      <c r="CM7" s="17">
        <v>8.0000000000000002E-54</v>
      </c>
      <c r="CN7" s="2">
        <v>103.2</v>
      </c>
      <c r="CO7" s="2" t="s">
        <v>1119</v>
      </c>
      <c r="CP7" s="6" t="s">
        <v>1173</v>
      </c>
      <c r="CQ7" s="17">
        <v>3.0000000000000001E-80</v>
      </c>
      <c r="CR7" s="2">
        <v>100.4</v>
      </c>
      <c r="CS7" s="2" t="s">
        <v>1120</v>
      </c>
      <c r="CT7" s="2" t="s">
        <v>1109</v>
      </c>
      <c r="CU7" s="2" t="s">
        <v>1109</v>
      </c>
      <c r="CV7" s="2" t="s">
        <v>1109</v>
      </c>
      <c r="CW7" s="2" t="s">
        <v>1109</v>
      </c>
      <c r="CX7" s="2" t="s">
        <v>93</v>
      </c>
      <c r="CY7" s="2">
        <v>274</v>
      </c>
      <c r="CZ7" s="2" t="s">
        <v>124</v>
      </c>
      <c r="DA7" s="2" t="s">
        <v>1122</v>
      </c>
      <c r="DB7" s="2">
        <v>0</v>
      </c>
      <c r="DC7" s="2">
        <v>0</v>
      </c>
      <c r="DD7" s="2" t="s">
        <v>1197</v>
      </c>
      <c r="DE7" s="2" t="s">
        <v>1106</v>
      </c>
      <c r="DF7" s="2" t="s">
        <v>1121</v>
      </c>
      <c r="DG7" s="2" t="s">
        <v>91</v>
      </c>
      <c r="DH7" s="2" t="s">
        <v>1106</v>
      </c>
      <c r="DI7" s="2" t="s">
        <v>168</v>
      </c>
      <c r="DJ7" s="2">
        <v>1142</v>
      </c>
      <c r="DK7" s="2" t="s">
        <v>208</v>
      </c>
      <c r="DL7" s="2">
        <v>12.8</v>
      </c>
      <c r="DM7" s="2">
        <v>9.5</v>
      </c>
      <c r="DN7" s="2">
        <v>5.0999999999999996</v>
      </c>
      <c r="DO7" s="2" t="s">
        <v>104</v>
      </c>
      <c r="DP7" s="2" t="s">
        <v>100</v>
      </c>
      <c r="DQ7" s="2" t="s">
        <v>141</v>
      </c>
      <c r="DR7" s="2" t="s">
        <v>1113</v>
      </c>
      <c r="DS7" s="2">
        <v>29.841000000000001</v>
      </c>
      <c r="DT7" s="2">
        <v>8.85</v>
      </c>
      <c r="DU7" s="2">
        <v>27.548999999999999</v>
      </c>
      <c r="DV7" s="2">
        <v>8.51</v>
      </c>
      <c r="DW7" s="2" t="s">
        <v>1114</v>
      </c>
      <c r="DX7" s="2">
        <v>274</v>
      </c>
      <c r="DY7" s="13">
        <v>0</v>
      </c>
      <c r="DZ7" s="2" t="s">
        <v>100</v>
      </c>
      <c r="EA7" s="2" t="s">
        <v>100</v>
      </c>
      <c r="EB7" s="2" t="s">
        <v>100</v>
      </c>
      <c r="EC7" s="2" t="s">
        <v>102</v>
      </c>
      <c r="ED7" s="2">
        <v>0.18</v>
      </c>
      <c r="EF7" s="2">
        <v>6</v>
      </c>
      <c r="EG7" s="2" t="s">
        <v>103</v>
      </c>
      <c r="EH7" s="2" t="s">
        <v>100</v>
      </c>
      <c r="EI7" s="2">
        <v>12.7737226277372</v>
      </c>
      <c r="EJ7" s="2">
        <v>5.10948905109489</v>
      </c>
      <c r="EK7" s="2">
        <v>9.4890510948905096</v>
      </c>
      <c r="EL7" s="2">
        <v>14.5985401459854</v>
      </c>
      <c r="EM7" s="2" t="s">
        <v>100</v>
      </c>
      <c r="EN7" s="2">
        <v>1</v>
      </c>
      <c r="EO7" s="2">
        <v>2</v>
      </c>
      <c r="EP7" s="2" t="s">
        <v>100</v>
      </c>
      <c r="EQ7" s="2" t="s">
        <v>100</v>
      </c>
      <c r="ER7" s="2" t="s">
        <v>100</v>
      </c>
      <c r="ES7" s="2" t="s">
        <v>100</v>
      </c>
      <c r="ET7" s="2" t="s">
        <v>1109</v>
      </c>
      <c r="EU7" s="2" t="s">
        <v>105</v>
      </c>
      <c r="EV7" s="2" t="s">
        <v>1192</v>
      </c>
      <c r="EW7" s="2">
        <v>100</v>
      </c>
      <c r="EX7" s="2">
        <v>100</v>
      </c>
      <c r="EY7" s="2">
        <v>100</v>
      </c>
      <c r="EZ7" s="2" t="s">
        <v>107</v>
      </c>
    </row>
    <row r="8" spans="1:156" x14ac:dyDescent="0.25">
      <c r="A8" s="5" t="s">
        <v>1198</v>
      </c>
      <c r="B8" s="2" t="s">
        <v>1199</v>
      </c>
      <c r="C8" s="6" t="s">
        <v>1200</v>
      </c>
      <c r="D8" s="2">
        <v>1.0358758343194601</v>
      </c>
      <c r="E8" s="2">
        <v>2.0503580039342761</v>
      </c>
      <c r="F8" s="2">
        <v>5.4214227164105404</v>
      </c>
      <c r="G8" s="2">
        <v>17.546226856421701</v>
      </c>
      <c r="H8" s="2">
        <v>2.80406654245419E-5</v>
      </c>
      <c r="I8" s="2">
        <v>1.0759764136705201E-2</v>
      </c>
      <c r="J8" s="2" t="s">
        <v>1201</v>
      </c>
      <c r="K8" s="2" t="s">
        <v>91</v>
      </c>
      <c r="L8" s="2" t="s">
        <v>1198</v>
      </c>
      <c r="M8" s="2" t="s">
        <v>1202</v>
      </c>
      <c r="N8" s="13" t="s">
        <v>93</v>
      </c>
      <c r="O8" s="2">
        <v>375</v>
      </c>
      <c r="P8" s="2">
        <v>0</v>
      </c>
      <c r="Q8" s="2">
        <v>0</v>
      </c>
      <c r="R8" s="2" t="s">
        <v>1111</v>
      </c>
      <c r="S8" s="2" t="s">
        <v>1203</v>
      </c>
      <c r="T8" s="2">
        <v>0</v>
      </c>
      <c r="U8" s="2">
        <v>98.9</v>
      </c>
      <c r="V8" s="2" t="s">
        <v>1202</v>
      </c>
      <c r="W8" s="14" t="s">
        <v>1204</v>
      </c>
      <c r="X8" s="2" t="s">
        <v>1111</v>
      </c>
      <c r="Y8" s="2" t="s">
        <v>359</v>
      </c>
      <c r="Z8" s="17">
        <v>0</v>
      </c>
      <c r="AA8" s="2">
        <v>96</v>
      </c>
      <c r="AB8" s="15" t="s">
        <v>100</v>
      </c>
      <c r="AC8" s="15" t="s">
        <v>141</v>
      </c>
      <c r="AD8" s="2" t="s">
        <v>178</v>
      </c>
      <c r="AE8" s="2">
        <v>41.884</v>
      </c>
      <c r="AF8" s="2">
        <v>6.45</v>
      </c>
      <c r="AG8" s="2">
        <v>39.902000000000001</v>
      </c>
      <c r="AH8" s="2">
        <v>6.43</v>
      </c>
      <c r="AI8" s="2" t="s">
        <v>1205</v>
      </c>
      <c r="AJ8" s="15">
        <v>0</v>
      </c>
      <c r="AK8" s="2" t="s">
        <v>100</v>
      </c>
      <c r="AL8" s="2" t="s">
        <v>100</v>
      </c>
      <c r="AM8" s="2" t="s">
        <v>100</v>
      </c>
      <c r="AN8" s="15" t="s">
        <v>102</v>
      </c>
      <c r="AO8" s="16" t="s">
        <v>145</v>
      </c>
      <c r="AP8" s="15">
        <v>13.9</v>
      </c>
      <c r="AQ8" s="2">
        <v>10.1</v>
      </c>
      <c r="AR8" s="2">
        <v>4</v>
      </c>
      <c r="AS8" s="2" t="s">
        <v>104</v>
      </c>
      <c r="AT8" s="6" t="s">
        <v>1202</v>
      </c>
      <c r="AU8" s="2" t="s">
        <v>105</v>
      </c>
      <c r="AV8" s="2" t="s">
        <v>1206</v>
      </c>
      <c r="AW8" s="2">
        <v>100</v>
      </c>
      <c r="AX8" s="2">
        <v>100</v>
      </c>
      <c r="AY8" s="2">
        <v>100</v>
      </c>
      <c r="AZ8" s="2" t="s">
        <v>107</v>
      </c>
      <c r="BA8" s="6" t="s">
        <v>1202</v>
      </c>
      <c r="BB8" s="2" t="s">
        <v>105</v>
      </c>
      <c r="BC8" s="2" t="s">
        <v>1206</v>
      </c>
      <c r="BD8" s="2">
        <v>100</v>
      </c>
      <c r="BE8" s="2">
        <v>100</v>
      </c>
      <c r="BF8" s="2">
        <v>100</v>
      </c>
      <c r="BG8" s="2" t="s">
        <v>107</v>
      </c>
      <c r="BH8" s="6" t="s">
        <v>1207</v>
      </c>
      <c r="BI8" s="2" t="s">
        <v>1208</v>
      </c>
      <c r="BJ8" s="2" t="s">
        <v>1209</v>
      </c>
      <c r="BK8" s="2">
        <v>44</v>
      </c>
      <c r="BL8" s="2">
        <v>59</v>
      </c>
      <c r="BM8" s="2">
        <v>88</v>
      </c>
      <c r="BN8" s="2" t="s">
        <v>219</v>
      </c>
      <c r="BO8" s="6" t="s">
        <v>1210</v>
      </c>
      <c r="BP8" s="2" t="s">
        <v>1211</v>
      </c>
      <c r="BQ8" s="2" t="s">
        <v>1212</v>
      </c>
      <c r="BR8" s="2">
        <v>43</v>
      </c>
      <c r="BS8" s="2">
        <v>60</v>
      </c>
      <c r="BT8" s="2">
        <v>89</v>
      </c>
      <c r="BU8" s="2" t="s">
        <v>1213</v>
      </c>
      <c r="BV8" s="6" t="s">
        <v>1214</v>
      </c>
      <c r="BW8" s="2" t="s">
        <v>1215</v>
      </c>
      <c r="BX8" s="2">
        <v>340</v>
      </c>
      <c r="BY8" s="2">
        <v>41</v>
      </c>
      <c r="BZ8" s="2">
        <v>58</v>
      </c>
      <c r="CA8" s="2">
        <v>92</v>
      </c>
      <c r="CB8" s="6" t="s">
        <v>1216</v>
      </c>
      <c r="CC8" s="17">
        <v>1E-97</v>
      </c>
      <c r="CD8" s="2">
        <v>103</v>
      </c>
      <c r="CE8" s="2" t="s">
        <v>1217</v>
      </c>
      <c r="CF8" s="2" t="s">
        <v>1218</v>
      </c>
      <c r="CG8" s="6" t="s">
        <v>1219</v>
      </c>
      <c r="CH8" s="17">
        <v>3.0000000000000001E-45</v>
      </c>
      <c r="CI8" s="2">
        <v>100</v>
      </c>
      <c r="CJ8" s="2" t="s">
        <v>1220</v>
      </c>
      <c r="CK8" s="2" t="s">
        <v>630</v>
      </c>
      <c r="CL8" s="6" t="s">
        <v>1221</v>
      </c>
      <c r="CM8" s="17">
        <v>9.9999999999999994E-50</v>
      </c>
      <c r="CN8" s="2">
        <v>115.9</v>
      </c>
      <c r="CO8" s="2" t="s">
        <v>1222</v>
      </c>
      <c r="CP8" s="6" t="s">
        <v>1223</v>
      </c>
      <c r="CQ8" s="17">
        <v>1.9999999999999999E-20</v>
      </c>
      <c r="CR8" s="2">
        <v>47.4</v>
      </c>
      <c r="CS8" s="2" t="s">
        <v>1224</v>
      </c>
      <c r="CT8" s="2" t="s">
        <v>1202</v>
      </c>
      <c r="CU8" s="2" t="s">
        <v>1202</v>
      </c>
      <c r="CV8" s="2" t="s">
        <v>1202</v>
      </c>
      <c r="CW8" s="2" t="s">
        <v>1202</v>
      </c>
      <c r="CX8" s="2" t="s">
        <v>93</v>
      </c>
      <c r="CY8" s="2">
        <v>375</v>
      </c>
      <c r="CZ8" s="2" t="s">
        <v>124</v>
      </c>
      <c r="DA8" s="2" t="s">
        <v>1225</v>
      </c>
      <c r="DB8" s="2">
        <v>0</v>
      </c>
      <c r="DC8" s="2">
        <v>0</v>
      </c>
      <c r="DD8" s="2" t="s">
        <v>1226</v>
      </c>
      <c r="DE8" s="2" t="s">
        <v>1198</v>
      </c>
      <c r="DF8" s="2" t="s">
        <v>1201</v>
      </c>
      <c r="DG8" s="2" t="s">
        <v>91</v>
      </c>
      <c r="DH8" s="2" t="s">
        <v>1198</v>
      </c>
      <c r="DI8" s="2" t="s">
        <v>127</v>
      </c>
      <c r="DJ8" s="2">
        <v>1280</v>
      </c>
      <c r="DK8" s="2" t="s">
        <v>145</v>
      </c>
      <c r="DL8" s="2">
        <v>13.9</v>
      </c>
      <c r="DM8" s="2">
        <v>10.1</v>
      </c>
      <c r="DN8" s="2">
        <v>4</v>
      </c>
      <c r="DO8" s="2" t="s">
        <v>104</v>
      </c>
      <c r="DP8" s="2" t="s">
        <v>100</v>
      </c>
      <c r="DQ8" s="2" t="s">
        <v>141</v>
      </c>
      <c r="DR8" s="2" t="s">
        <v>178</v>
      </c>
      <c r="DS8" s="2">
        <v>41.884</v>
      </c>
      <c r="DT8" s="2">
        <v>6.45</v>
      </c>
      <c r="DU8" s="2">
        <v>39.902000000000001</v>
      </c>
      <c r="DV8" s="2">
        <v>6.43</v>
      </c>
      <c r="DW8" s="2" t="s">
        <v>1205</v>
      </c>
      <c r="DX8" s="2">
        <v>375</v>
      </c>
      <c r="DY8" s="13">
        <v>0</v>
      </c>
      <c r="DZ8" s="2" t="s">
        <v>100</v>
      </c>
      <c r="EA8" s="2" t="s">
        <v>100</v>
      </c>
      <c r="EB8" s="2" t="s">
        <v>100</v>
      </c>
      <c r="EC8" s="2" t="s">
        <v>236</v>
      </c>
      <c r="ED8" s="2">
        <v>0.31</v>
      </c>
      <c r="EF8" s="2">
        <v>13</v>
      </c>
      <c r="EG8" s="2" t="s">
        <v>100</v>
      </c>
      <c r="EH8" s="2" t="s">
        <v>100</v>
      </c>
      <c r="EI8" s="2">
        <v>13.866666666666699</v>
      </c>
      <c r="EJ8" s="2">
        <v>4</v>
      </c>
      <c r="EK8" s="2">
        <v>10.133333333333301</v>
      </c>
      <c r="EL8" s="2">
        <v>14.133333333333301</v>
      </c>
      <c r="EM8" s="2" t="s">
        <v>100</v>
      </c>
      <c r="EN8" s="2" t="s">
        <v>100</v>
      </c>
      <c r="EO8" s="2">
        <v>1</v>
      </c>
      <c r="EP8" s="2" t="s">
        <v>100</v>
      </c>
      <c r="EQ8" s="2" t="s">
        <v>100</v>
      </c>
      <c r="ER8" s="2" t="s">
        <v>100</v>
      </c>
      <c r="ES8" s="2" t="s">
        <v>100</v>
      </c>
      <c r="ET8" s="2" t="s">
        <v>1202</v>
      </c>
      <c r="EU8" s="2" t="s">
        <v>105</v>
      </c>
      <c r="EV8" s="2" t="s">
        <v>1206</v>
      </c>
      <c r="EW8" s="2">
        <v>100</v>
      </c>
      <c r="EX8" s="2">
        <v>100</v>
      </c>
      <c r="EY8" s="2">
        <v>100</v>
      </c>
      <c r="EZ8" s="2" t="s">
        <v>107</v>
      </c>
    </row>
    <row r="9" spans="1:156" x14ac:dyDescent="0.25">
      <c r="A9" s="5" t="s">
        <v>1227</v>
      </c>
      <c r="B9" s="2" t="s">
        <v>100</v>
      </c>
      <c r="C9" s="6" t="s">
        <v>1228</v>
      </c>
      <c r="D9" s="2">
        <v>0.91252570247353004</v>
      </c>
      <c r="E9" s="2">
        <v>1.8823379936866431</v>
      </c>
      <c r="F9" s="2">
        <v>3.5773458845571402</v>
      </c>
      <c r="G9" s="2">
        <v>18.5196236745143</v>
      </c>
      <c r="H9" s="2">
        <v>1.6816394878392401E-5</v>
      </c>
      <c r="I9" s="2">
        <v>7.0138989594964504E-3</v>
      </c>
      <c r="J9" s="2" t="s">
        <v>263</v>
      </c>
      <c r="K9" s="2" t="s">
        <v>91</v>
      </c>
      <c r="L9" s="2" t="s">
        <v>1227</v>
      </c>
      <c r="M9" s="2" t="s">
        <v>1229</v>
      </c>
      <c r="N9" s="13" t="s">
        <v>93</v>
      </c>
      <c r="O9" s="2">
        <v>955</v>
      </c>
      <c r="P9" s="2">
        <v>0</v>
      </c>
      <c r="Q9" s="2">
        <v>1</v>
      </c>
      <c r="R9" s="2" t="s">
        <v>205</v>
      </c>
      <c r="S9" s="2" t="s">
        <v>95</v>
      </c>
      <c r="T9" s="2">
        <v>5E-52</v>
      </c>
      <c r="U9" s="2">
        <v>106</v>
      </c>
      <c r="V9" s="2" t="s">
        <v>1229</v>
      </c>
      <c r="W9" s="14" t="s">
        <v>1230</v>
      </c>
      <c r="X9" s="2" t="s">
        <v>1231</v>
      </c>
      <c r="Y9" s="2" t="s">
        <v>389</v>
      </c>
      <c r="Z9" s="2">
        <v>0</v>
      </c>
      <c r="AA9" s="2">
        <v>96.7</v>
      </c>
      <c r="AB9" s="15" t="s">
        <v>208</v>
      </c>
      <c r="AC9" s="15" t="s">
        <v>141</v>
      </c>
      <c r="AD9" s="2" t="s">
        <v>421</v>
      </c>
      <c r="AE9" s="2">
        <v>106.657</v>
      </c>
      <c r="AF9" s="2">
        <v>5.21</v>
      </c>
      <c r="AG9" s="2">
        <v>103.75700000000001</v>
      </c>
      <c r="AH9" s="2">
        <v>5.13</v>
      </c>
      <c r="AI9" s="2" t="s">
        <v>1232</v>
      </c>
      <c r="AJ9" s="15">
        <v>0</v>
      </c>
      <c r="AK9" s="2" t="s">
        <v>100</v>
      </c>
      <c r="AL9" s="2" t="s">
        <v>100</v>
      </c>
      <c r="AM9" s="2" t="s">
        <v>100</v>
      </c>
      <c r="AN9" s="6" t="s">
        <v>102</v>
      </c>
      <c r="AO9" s="16" t="s">
        <v>98</v>
      </c>
      <c r="AP9" s="15">
        <v>13.4</v>
      </c>
      <c r="AQ9" s="2">
        <v>6.5</v>
      </c>
      <c r="AR9" s="2">
        <v>5.3</v>
      </c>
      <c r="AS9" s="2" t="s">
        <v>104</v>
      </c>
      <c r="AT9" s="6" t="s">
        <v>1233</v>
      </c>
      <c r="AU9" s="2" t="s">
        <v>105</v>
      </c>
      <c r="AV9" s="2" t="s">
        <v>1234</v>
      </c>
      <c r="AW9" s="2">
        <v>100</v>
      </c>
      <c r="AX9" s="2">
        <v>100</v>
      </c>
      <c r="AY9" s="2">
        <v>100</v>
      </c>
      <c r="AZ9" s="2" t="s">
        <v>107</v>
      </c>
      <c r="BA9" s="6" t="s">
        <v>1233</v>
      </c>
      <c r="BB9" s="2" t="s">
        <v>105</v>
      </c>
      <c r="BC9" s="2" t="s">
        <v>1234</v>
      </c>
      <c r="BD9" s="2">
        <v>100</v>
      </c>
      <c r="BE9" s="2">
        <v>100</v>
      </c>
      <c r="BF9" s="2">
        <v>100</v>
      </c>
      <c r="BG9" s="2" t="s">
        <v>107</v>
      </c>
      <c r="BH9" s="6" t="s">
        <v>181</v>
      </c>
      <c r="BI9" s="2" t="s">
        <v>1235</v>
      </c>
      <c r="BJ9" s="2" t="s">
        <v>1236</v>
      </c>
      <c r="BK9" s="2">
        <v>23</v>
      </c>
      <c r="BL9" s="2">
        <v>42</v>
      </c>
      <c r="BM9" s="2">
        <v>33</v>
      </c>
      <c r="BN9" s="2" t="s">
        <v>184</v>
      </c>
      <c r="BO9" s="6" t="s">
        <v>1237</v>
      </c>
      <c r="BP9" s="2" t="s">
        <v>1238</v>
      </c>
      <c r="BQ9" s="2" t="s">
        <v>1239</v>
      </c>
      <c r="BR9" s="2">
        <v>24</v>
      </c>
      <c r="BS9" s="2">
        <v>41</v>
      </c>
      <c r="BT9" s="2">
        <v>69</v>
      </c>
      <c r="BU9" s="2" t="s">
        <v>188</v>
      </c>
      <c r="BV9" s="6" t="s">
        <v>1240</v>
      </c>
      <c r="BW9" s="2" t="s">
        <v>105</v>
      </c>
      <c r="BX9" s="2">
        <v>840</v>
      </c>
      <c r="BY9" s="2">
        <v>42</v>
      </c>
      <c r="BZ9" s="2">
        <v>59</v>
      </c>
      <c r="CA9" s="2">
        <v>99</v>
      </c>
      <c r="CB9" s="6" t="s">
        <v>1241</v>
      </c>
      <c r="CC9" s="17">
        <v>3.0000000000000003E-20</v>
      </c>
      <c r="CD9" s="2">
        <v>122</v>
      </c>
      <c r="CE9" s="2" t="s">
        <v>1242</v>
      </c>
      <c r="CF9" s="2" t="s">
        <v>1243</v>
      </c>
      <c r="CG9" s="6" t="s">
        <v>1244</v>
      </c>
      <c r="CH9" s="17">
        <v>5E-52</v>
      </c>
      <c r="CI9" s="2">
        <v>106.6</v>
      </c>
      <c r="CJ9" s="2" t="s">
        <v>1245</v>
      </c>
      <c r="CK9" s="2" t="s">
        <v>440</v>
      </c>
      <c r="CL9" s="6" t="s">
        <v>1241</v>
      </c>
      <c r="CM9" s="17">
        <v>7.0000000000000007E-21</v>
      </c>
      <c r="CN9" s="2">
        <v>122</v>
      </c>
      <c r="CO9" s="2" t="s">
        <v>1242</v>
      </c>
      <c r="CP9" s="6" t="s">
        <v>1246</v>
      </c>
      <c r="CQ9" s="17">
        <v>2.9999999999999998E-13</v>
      </c>
      <c r="CR9" s="2">
        <v>118.6</v>
      </c>
      <c r="CS9" s="2" t="s">
        <v>1247</v>
      </c>
      <c r="CT9" s="2" t="s">
        <v>1229</v>
      </c>
      <c r="CU9" s="2" t="s">
        <v>1229</v>
      </c>
      <c r="CV9" s="2" t="s">
        <v>1229</v>
      </c>
      <c r="CW9" s="2" t="s">
        <v>1229</v>
      </c>
      <c r="CX9" s="2" t="s">
        <v>93</v>
      </c>
      <c r="CY9" s="2">
        <v>955</v>
      </c>
      <c r="CZ9" s="2" t="s">
        <v>124</v>
      </c>
      <c r="DA9" s="2" t="s">
        <v>1248</v>
      </c>
      <c r="DB9" s="2">
        <v>0</v>
      </c>
      <c r="DC9" s="2">
        <v>1</v>
      </c>
      <c r="DD9" s="2" t="s">
        <v>1249</v>
      </c>
      <c r="DE9" s="2" t="s">
        <v>1227</v>
      </c>
      <c r="DF9" s="2" t="s">
        <v>263</v>
      </c>
      <c r="DG9" s="2" t="s">
        <v>91</v>
      </c>
      <c r="DH9" s="2" t="s">
        <v>1227</v>
      </c>
      <c r="DI9" s="2" t="s">
        <v>552</v>
      </c>
      <c r="DJ9" s="2">
        <v>3476</v>
      </c>
      <c r="DK9" s="2" t="s">
        <v>98</v>
      </c>
      <c r="DL9" s="2">
        <v>13.4</v>
      </c>
      <c r="DM9" s="2">
        <v>6.5</v>
      </c>
      <c r="DN9" s="2">
        <v>5.3</v>
      </c>
      <c r="DO9" s="2" t="s">
        <v>104</v>
      </c>
      <c r="DP9" s="2" t="s">
        <v>1250</v>
      </c>
      <c r="DQ9" s="2" t="s">
        <v>141</v>
      </c>
      <c r="DR9" s="2" t="s">
        <v>421</v>
      </c>
      <c r="DS9" s="2">
        <v>106.657</v>
      </c>
      <c r="DT9" s="2">
        <v>5.21</v>
      </c>
      <c r="DU9" s="2">
        <v>103.75700000000001</v>
      </c>
      <c r="DV9" s="2">
        <v>5.13</v>
      </c>
      <c r="DW9" s="2" t="s">
        <v>1232</v>
      </c>
      <c r="DX9" s="2">
        <v>955</v>
      </c>
      <c r="DY9" s="13">
        <v>0</v>
      </c>
      <c r="DZ9" s="2" t="s">
        <v>100</v>
      </c>
      <c r="EA9" s="2" t="s">
        <v>100</v>
      </c>
      <c r="EB9" s="2" t="s">
        <v>100</v>
      </c>
      <c r="EC9" s="2" t="s">
        <v>236</v>
      </c>
      <c r="ED9" s="2">
        <v>0.17</v>
      </c>
      <c r="EF9" s="2">
        <v>15</v>
      </c>
      <c r="EG9" s="2" t="s">
        <v>208</v>
      </c>
      <c r="EH9" s="2" t="s">
        <v>100</v>
      </c>
      <c r="EI9" s="2">
        <v>13.4031413612565</v>
      </c>
      <c r="EJ9" s="2">
        <v>5.3403141361256496</v>
      </c>
      <c r="EK9" s="2">
        <v>6.4921465968586398</v>
      </c>
      <c r="EL9" s="2">
        <v>11.8324607329843</v>
      </c>
      <c r="EM9" s="2">
        <v>2</v>
      </c>
      <c r="EN9" s="2">
        <v>1</v>
      </c>
      <c r="EO9" s="2">
        <v>2</v>
      </c>
      <c r="EP9" s="2" t="s">
        <v>100</v>
      </c>
      <c r="EQ9" s="2" t="s">
        <v>100</v>
      </c>
      <c r="ER9" s="2" t="s">
        <v>100</v>
      </c>
      <c r="ES9" s="2" t="s">
        <v>100</v>
      </c>
      <c r="ET9" s="2" t="s">
        <v>1251</v>
      </c>
      <c r="EU9" s="2" t="s">
        <v>105</v>
      </c>
      <c r="EV9" s="2" t="s">
        <v>1252</v>
      </c>
      <c r="EW9" s="2">
        <v>87</v>
      </c>
      <c r="EX9" s="2">
        <v>92</v>
      </c>
      <c r="EY9" s="2">
        <v>99</v>
      </c>
      <c r="EZ9" s="2" t="s">
        <v>239</v>
      </c>
    </row>
    <row r="10" spans="1:156" x14ac:dyDescent="0.25">
      <c r="A10" s="5" t="s">
        <v>130</v>
      </c>
      <c r="B10" s="2" t="s">
        <v>131</v>
      </c>
      <c r="C10" s="6" t="s">
        <v>132</v>
      </c>
      <c r="D10" s="2">
        <v>0.80645411155205504</v>
      </c>
      <c r="E10" s="2">
        <v>1.7489076511049353</v>
      </c>
      <c r="F10" s="2">
        <v>8.5460399175413304</v>
      </c>
      <c r="G10" s="2">
        <v>14.420296904115499</v>
      </c>
      <c r="H10" s="2">
        <v>1.46217841104691E-4</v>
      </c>
      <c r="I10" s="2">
        <v>3.6912309203086899E-2</v>
      </c>
      <c r="J10" s="2" t="s">
        <v>133</v>
      </c>
      <c r="K10" s="2" t="s">
        <v>100</v>
      </c>
      <c r="L10" s="2" t="s">
        <v>130</v>
      </c>
      <c r="M10" s="2" t="s">
        <v>134</v>
      </c>
      <c r="N10" s="13" t="s">
        <v>93</v>
      </c>
      <c r="O10" s="2">
        <v>1414</v>
      </c>
      <c r="P10" s="2">
        <v>0</v>
      </c>
      <c r="Q10" s="2">
        <v>4</v>
      </c>
      <c r="R10" s="2" t="s">
        <v>135</v>
      </c>
      <c r="S10" s="2" t="s">
        <v>136</v>
      </c>
      <c r="T10" s="2">
        <v>0</v>
      </c>
      <c r="U10" s="2">
        <v>74.3</v>
      </c>
      <c r="V10" s="2" t="s">
        <v>134</v>
      </c>
      <c r="W10" s="14" t="s">
        <v>137</v>
      </c>
      <c r="X10" s="2" t="s">
        <v>138</v>
      </c>
      <c r="Y10" s="2" t="s">
        <v>139</v>
      </c>
      <c r="Z10" s="17">
        <v>1.9999999999999999E-40</v>
      </c>
      <c r="AA10" s="2">
        <v>69.5</v>
      </c>
      <c r="AB10" s="15" t="s">
        <v>140</v>
      </c>
      <c r="AC10" s="15" t="s">
        <v>141</v>
      </c>
      <c r="AD10" s="2" t="s">
        <v>142</v>
      </c>
      <c r="AE10" s="2">
        <v>158.57</v>
      </c>
      <c r="AF10" s="2">
        <v>8.6</v>
      </c>
      <c r="AG10" s="2">
        <v>154.40600000000001</v>
      </c>
      <c r="AH10" s="2">
        <v>8.7200000000000006</v>
      </c>
      <c r="AI10" s="2" t="s">
        <v>143</v>
      </c>
      <c r="AJ10" s="15" t="s">
        <v>144</v>
      </c>
      <c r="AK10" s="2">
        <v>21.6</v>
      </c>
      <c r="AL10" s="2">
        <v>38.1</v>
      </c>
      <c r="AM10" s="2">
        <v>40.299999999999997</v>
      </c>
      <c r="AN10" s="15" t="s">
        <v>102</v>
      </c>
      <c r="AO10" s="16" t="s">
        <v>145</v>
      </c>
      <c r="AP10" s="15">
        <v>13.5</v>
      </c>
      <c r="AQ10" s="2">
        <v>7</v>
      </c>
      <c r="AR10" s="2">
        <v>2.8</v>
      </c>
      <c r="AS10" s="2" t="s">
        <v>104</v>
      </c>
      <c r="AT10" s="6" t="s">
        <v>134</v>
      </c>
      <c r="AU10" s="2" t="s">
        <v>105</v>
      </c>
      <c r="AV10" s="2" t="s">
        <v>146</v>
      </c>
      <c r="AW10" s="2">
        <v>99</v>
      </c>
      <c r="AX10" s="2">
        <v>99</v>
      </c>
      <c r="AY10" s="2">
        <v>100</v>
      </c>
      <c r="AZ10" s="2" t="s">
        <v>107</v>
      </c>
      <c r="BA10" s="6" t="s">
        <v>134</v>
      </c>
      <c r="BB10" s="2" t="s">
        <v>105</v>
      </c>
      <c r="BC10" s="2" t="s">
        <v>146</v>
      </c>
      <c r="BD10" s="2">
        <v>99</v>
      </c>
      <c r="BE10" s="2">
        <v>99</v>
      </c>
      <c r="BF10" s="2">
        <v>100</v>
      </c>
      <c r="BG10" s="2" t="s">
        <v>107</v>
      </c>
      <c r="BH10" s="6" t="s">
        <v>147</v>
      </c>
      <c r="BI10" s="2" t="s">
        <v>148</v>
      </c>
      <c r="BJ10" s="2" t="s">
        <v>149</v>
      </c>
      <c r="BK10" s="2">
        <v>30</v>
      </c>
      <c r="BL10" s="2">
        <v>48</v>
      </c>
      <c r="BM10" s="2">
        <v>82</v>
      </c>
      <c r="BN10" s="2" t="s">
        <v>150</v>
      </c>
      <c r="BO10" s="6" t="s">
        <v>151</v>
      </c>
      <c r="BP10" s="2" t="s">
        <v>152</v>
      </c>
      <c r="BQ10" s="2" t="s">
        <v>153</v>
      </c>
      <c r="BR10" s="2">
        <v>29</v>
      </c>
      <c r="BS10" s="2">
        <v>47</v>
      </c>
      <c r="BT10" s="2">
        <v>81</v>
      </c>
      <c r="BU10" s="2" t="s">
        <v>154</v>
      </c>
      <c r="BV10" s="6" t="s">
        <v>155</v>
      </c>
      <c r="BW10" s="2" t="s">
        <v>156</v>
      </c>
      <c r="BX10" s="2">
        <v>1323</v>
      </c>
      <c r="BY10" s="2">
        <v>27</v>
      </c>
      <c r="BZ10" s="2">
        <v>47</v>
      </c>
      <c r="CA10" s="2">
        <v>93</v>
      </c>
      <c r="CB10" s="6" t="s">
        <v>157</v>
      </c>
      <c r="CC10" s="17">
        <v>1E-141</v>
      </c>
      <c r="CD10" s="2">
        <v>74.400000000000006</v>
      </c>
      <c r="CE10" s="2" t="s">
        <v>158</v>
      </c>
      <c r="CF10" s="2" t="s">
        <v>159</v>
      </c>
      <c r="CG10" s="6" t="s">
        <v>160</v>
      </c>
      <c r="CH10" s="17">
        <v>0</v>
      </c>
      <c r="CI10" s="2">
        <v>100</v>
      </c>
      <c r="CJ10" s="2" t="s">
        <v>161</v>
      </c>
      <c r="CK10" s="2" t="s">
        <v>162</v>
      </c>
      <c r="CL10" s="6" t="s">
        <v>163</v>
      </c>
      <c r="CM10" s="17">
        <v>1.9999999999999998E-21</v>
      </c>
      <c r="CN10" s="2">
        <v>80.400000000000006</v>
      </c>
      <c r="CO10" s="2" t="s">
        <v>164</v>
      </c>
      <c r="CP10" s="6" t="s">
        <v>165</v>
      </c>
      <c r="CQ10" s="17">
        <v>1.9999999999999999E-6</v>
      </c>
      <c r="CR10" s="2">
        <v>112.8</v>
      </c>
      <c r="CS10" s="2" t="s">
        <v>166</v>
      </c>
      <c r="CT10" s="2" t="s">
        <v>134</v>
      </c>
      <c r="CU10" s="2" t="s">
        <v>134</v>
      </c>
      <c r="CV10" s="2" t="s">
        <v>134</v>
      </c>
      <c r="CW10" s="2" t="s">
        <v>134</v>
      </c>
      <c r="CX10" s="2" t="s">
        <v>93</v>
      </c>
      <c r="CY10" s="2">
        <v>1414</v>
      </c>
      <c r="CZ10" s="2" t="s">
        <v>124</v>
      </c>
      <c r="DA10" s="2">
        <v>0</v>
      </c>
      <c r="DB10" s="2">
        <v>4</v>
      </c>
      <c r="DD10" s="2" t="s">
        <v>167</v>
      </c>
      <c r="DE10" s="2" t="s">
        <v>130</v>
      </c>
      <c r="DF10" s="2" t="s">
        <v>133</v>
      </c>
      <c r="DG10" s="2" t="s">
        <v>100</v>
      </c>
      <c r="DH10" s="2" t="s">
        <v>130</v>
      </c>
      <c r="DI10" s="2" t="s">
        <v>168</v>
      </c>
      <c r="DJ10" s="2">
        <v>4594</v>
      </c>
      <c r="DK10" s="2" t="s">
        <v>145</v>
      </c>
      <c r="DL10" s="2">
        <v>13.5</v>
      </c>
      <c r="DM10" s="2">
        <v>7</v>
      </c>
      <c r="DN10" s="2">
        <v>2.8</v>
      </c>
      <c r="DO10" s="2" t="s">
        <v>104</v>
      </c>
      <c r="DP10" s="2" t="s">
        <v>100</v>
      </c>
      <c r="DQ10" s="2" t="s">
        <v>141</v>
      </c>
      <c r="DR10" s="2" t="s">
        <v>142</v>
      </c>
      <c r="DS10" s="2">
        <v>158.57</v>
      </c>
      <c r="DT10" s="2">
        <v>8.6</v>
      </c>
      <c r="DU10" s="2">
        <v>154.40600000000001</v>
      </c>
      <c r="DV10" s="2">
        <v>8.7200000000000006</v>
      </c>
      <c r="DW10" s="2" t="s">
        <v>143</v>
      </c>
      <c r="DX10" s="2">
        <v>1414</v>
      </c>
      <c r="DY10" s="13" t="s">
        <v>144</v>
      </c>
      <c r="DZ10" s="2">
        <v>21.6</v>
      </c>
      <c r="EA10" s="2">
        <v>38.1</v>
      </c>
      <c r="EB10" s="2">
        <v>40.299999999999997</v>
      </c>
      <c r="EC10" s="2" t="s">
        <v>102</v>
      </c>
      <c r="ED10" s="2">
        <v>0.23</v>
      </c>
      <c r="EF10" s="2">
        <v>23</v>
      </c>
      <c r="EG10" s="2" t="s">
        <v>140</v>
      </c>
      <c r="EH10" s="2" t="s">
        <v>100</v>
      </c>
      <c r="EI10" s="2">
        <v>13.507779349363499</v>
      </c>
      <c r="EJ10" s="2">
        <v>2.7581329561527599</v>
      </c>
      <c r="EK10" s="2">
        <v>7.001414427157</v>
      </c>
      <c r="EL10" s="2">
        <v>9.7595473833097603</v>
      </c>
      <c r="EM10" s="2" t="s">
        <v>100</v>
      </c>
      <c r="EN10" s="2">
        <v>1</v>
      </c>
      <c r="EO10" s="2">
        <v>1</v>
      </c>
      <c r="EP10" s="2" t="s">
        <v>100</v>
      </c>
      <c r="EQ10" s="2" t="s">
        <v>100</v>
      </c>
      <c r="ER10" s="2" t="s">
        <v>100</v>
      </c>
      <c r="ES10" s="2" t="s">
        <v>100</v>
      </c>
      <c r="ET10" s="2" t="s">
        <v>134</v>
      </c>
      <c r="EU10" s="2" t="s">
        <v>105</v>
      </c>
      <c r="EV10" s="2" t="s">
        <v>146</v>
      </c>
      <c r="EW10" s="2">
        <v>99</v>
      </c>
      <c r="EX10" s="2">
        <v>99</v>
      </c>
      <c r="EY10" s="2">
        <v>100</v>
      </c>
      <c r="EZ10" s="2" t="s">
        <v>107</v>
      </c>
    </row>
    <row r="11" spans="1:156" x14ac:dyDescent="0.25">
      <c r="A11" s="5" t="s">
        <v>169</v>
      </c>
      <c r="B11" s="2" t="s">
        <v>170</v>
      </c>
      <c r="C11" s="6" t="s">
        <v>171</v>
      </c>
      <c r="D11" s="2">
        <v>0.77959605697490097</v>
      </c>
      <c r="E11" s="2">
        <v>1.7166501573228465</v>
      </c>
      <c r="F11" s="2">
        <v>3.04136336919212</v>
      </c>
      <c r="G11" s="2">
        <v>20.753886802650399</v>
      </c>
      <c r="H11" s="2">
        <v>5.2225471612144203E-6</v>
      </c>
      <c r="I11" s="2">
        <v>2.63683657460684E-3</v>
      </c>
      <c r="J11" s="2" t="s">
        <v>172</v>
      </c>
      <c r="K11" s="2" t="s">
        <v>91</v>
      </c>
      <c r="L11" s="2" t="s">
        <v>169</v>
      </c>
      <c r="M11" s="2" t="s">
        <v>173</v>
      </c>
      <c r="N11" s="13" t="s">
        <v>93</v>
      </c>
      <c r="O11" s="2">
        <v>511</v>
      </c>
      <c r="P11" s="2">
        <v>0</v>
      </c>
      <c r="Q11" s="2">
        <v>1</v>
      </c>
      <c r="R11" s="2" t="s">
        <v>174</v>
      </c>
      <c r="S11" s="2" t="s">
        <v>175</v>
      </c>
      <c r="T11" s="2">
        <v>1.9999999999999999E-67</v>
      </c>
      <c r="U11" s="2">
        <v>78.7</v>
      </c>
      <c r="V11" s="2" t="s">
        <v>173</v>
      </c>
      <c r="W11" s="14" t="s">
        <v>176</v>
      </c>
      <c r="X11" s="2" t="s">
        <v>174</v>
      </c>
      <c r="Y11" s="2" t="s">
        <v>177</v>
      </c>
      <c r="Z11" s="17">
        <v>2.9999999999999999E-82</v>
      </c>
      <c r="AA11" s="2">
        <v>92</v>
      </c>
      <c r="AB11" s="15" t="s">
        <v>100</v>
      </c>
      <c r="AC11" s="15" t="s">
        <v>141</v>
      </c>
      <c r="AD11" s="2" t="s">
        <v>178</v>
      </c>
      <c r="AE11" s="2">
        <v>57.667000000000002</v>
      </c>
      <c r="AF11" s="2">
        <v>8.84</v>
      </c>
      <c r="AG11" s="2">
        <v>55.825000000000003</v>
      </c>
      <c r="AH11" s="2">
        <v>8.83</v>
      </c>
      <c r="AI11" s="2" t="s">
        <v>179</v>
      </c>
      <c r="AJ11" s="15" t="s">
        <v>140</v>
      </c>
      <c r="AK11" s="2">
        <v>8.6</v>
      </c>
      <c r="AL11" s="2">
        <v>86.9</v>
      </c>
      <c r="AM11" s="2">
        <v>4.5</v>
      </c>
      <c r="AN11" s="15" t="s">
        <v>102</v>
      </c>
      <c r="AO11" s="16" t="s">
        <v>145</v>
      </c>
      <c r="AP11" s="15">
        <v>10</v>
      </c>
      <c r="AQ11" s="2">
        <v>6.7</v>
      </c>
      <c r="AR11" s="2">
        <v>5.9</v>
      </c>
      <c r="AS11" s="2" t="s">
        <v>104</v>
      </c>
      <c r="AT11" s="6" t="s">
        <v>173</v>
      </c>
      <c r="AU11" s="2" t="s">
        <v>105</v>
      </c>
      <c r="AV11" s="2" t="s">
        <v>180</v>
      </c>
      <c r="AW11" s="2">
        <v>100</v>
      </c>
      <c r="AX11" s="2">
        <v>100</v>
      </c>
      <c r="AY11" s="2">
        <v>96</v>
      </c>
      <c r="AZ11" s="2" t="s">
        <v>107</v>
      </c>
      <c r="BA11" s="6" t="s">
        <v>173</v>
      </c>
      <c r="BB11" s="2" t="s">
        <v>105</v>
      </c>
      <c r="BC11" s="2" t="s">
        <v>180</v>
      </c>
      <c r="BD11" s="2">
        <v>100</v>
      </c>
      <c r="BE11" s="2">
        <v>100</v>
      </c>
      <c r="BF11" s="2">
        <v>96</v>
      </c>
      <c r="BG11" s="2" t="s">
        <v>107</v>
      </c>
      <c r="BH11" s="6" t="s">
        <v>181</v>
      </c>
      <c r="BI11" s="2" t="s">
        <v>182</v>
      </c>
      <c r="BJ11" s="2" t="s">
        <v>183</v>
      </c>
      <c r="BK11" s="2">
        <v>27</v>
      </c>
      <c r="BL11" s="2">
        <v>44</v>
      </c>
      <c r="BM11" s="2">
        <v>82</v>
      </c>
      <c r="BN11" s="2" t="s">
        <v>184</v>
      </c>
      <c r="BO11" s="6" t="s">
        <v>185</v>
      </c>
      <c r="BP11" s="2" t="s">
        <v>186</v>
      </c>
      <c r="BQ11" s="2" t="s">
        <v>187</v>
      </c>
      <c r="BR11" s="2">
        <v>30</v>
      </c>
      <c r="BS11" s="2">
        <v>51</v>
      </c>
      <c r="BT11" s="2">
        <v>98</v>
      </c>
      <c r="BU11" s="2" t="s">
        <v>188</v>
      </c>
      <c r="BV11" s="6" t="s">
        <v>189</v>
      </c>
      <c r="BW11" s="2" t="s">
        <v>105</v>
      </c>
      <c r="BX11" s="2">
        <v>524</v>
      </c>
      <c r="BY11" s="2">
        <v>64</v>
      </c>
      <c r="BZ11" s="2">
        <v>78</v>
      </c>
      <c r="CA11" s="2">
        <v>90</v>
      </c>
      <c r="CB11" s="6" t="s">
        <v>190</v>
      </c>
      <c r="CC11" s="17">
        <v>9.9999999999999998E-67</v>
      </c>
      <c r="CD11" s="2">
        <v>78.8</v>
      </c>
      <c r="CE11" s="2" t="s">
        <v>191</v>
      </c>
      <c r="CF11" s="2" t="s">
        <v>192</v>
      </c>
      <c r="CG11" s="6" t="s">
        <v>193</v>
      </c>
      <c r="CH11" s="17">
        <v>1E-46</v>
      </c>
      <c r="CI11" s="2">
        <v>71.7</v>
      </c>
      <c r="CJ11" s="2" t="s">
        <v>194</v>
      </c>
      <c r="CK11" s="2" t="s">
        <v>195</v>
      </c>
      <c r="CL11" s="6" t="s">
        <v>190</v>
      </c>
      <c r="CM11" s="17">
        <v>1.9999999999999999E-67</v>
      </c>
      <c r="CN11" s="2">
        <v>78.8</v>
      </c>
      <c r="CO11" s="2" t="s">
        <v>191</v>
      </c>
      <c r="CP11" s="6" t="s">
        <v>196</v>
      </c>
      <c r="CQ11" s="17">
        <v>2</v>
      </c>
      <c r="CR11" s="2">
        <v>9.1</v>
      </c>
      <c r="CS11" s="2" t="s">
        <v>197</v>
      </c>
      <c r="CT11" s="2" t="s">
        <v>173</v>
      </c>
      <c r="CU11" s="2" t="s">
        <v>173</v>
      </c>
      <c r="CV11" s="2" t="s">
        <v>173</v>
      </c>
      <c r="CW11" s="2" t="s">
        <v>173</v>
      </c>
      <c r="CX11" s="2" t="s">
        <v>93</v>
      </c>
      <c r="CY11" s="2">
        <v>511</v>
      </c>
      <c r="CZ11" s="2" t="s">
        <v>124</v>
      </c>
      <c r="DA11" s="2" t="s">
        <v>198</v>
      </c>
      <c r="DB11" s="2">
        <v>0</v>
      </c>
      <c r="DC11" s="2">
        <v>1</v>
      </c>
      <c r="DD11" s="2" t="s">
        <v>199</v>
      </c>
      <c r="DE11" s="2" t="s">
        <v>169</v>
      </c>
      <c r="DF11" s="2" t="s">
        <v>172</v>
      </c>
      <c r="DG11" s="2" t="s">
        <v>91</v>
      </c>
      <c r="DH11" s="2" t="s">
        <v>169</v>
      </c>
      <c r="DI11" s="2" t="s">
        <v>127</v>
      </c>
      <c r="DJ11" s="2">
        <v>3044</v>
      </c>
      <c r="DK11" s="2" t="s">
        <v>145</v>
      </c>
      <c r="DL11" s="2">
        <v>10</v>
      </c>
      <c r="DM11" s="2">
        <v>6.7</v>
      </c>
      <c r="DN11" s="2">
        <v>5.9</v>
      </c>
      <c r="DO11" s="2" t="s">
        <v>104</v>
      </c>
      <c r="DP11" s="2" t="s">
        <v>100</v>
      </c>
      <c r="DQ11" s="2" t="s">
        <v>141</v>
      </c>
      <c r="DR11" s="2" t="s">
        <v>178</v>
      </c>
      <c r="DS11" s="2">
        <v>57.667000000000002</v>
      </c>
      <c r="DT11" s="2">
        <v>8.84</v>
      </c>
      <c r="DU11" s="2">
        <v>55.825000000000003</v>
      </c>
      <c r="DV11" s="2">
        <v>8.83</v>
      </c>
      <c r="DW11" s="2" t="s">
        <v>179</v>
      </c>
      <c r="DX11" s="2">
        <v>511</v>
      </c>
      <c r="DY11" s="13" t="s">
        <v>140</v>
      </c>
      <c r="DZ11" s="2">
        <v>8.6</v>
      </c>
      <c r="EA11" s="2">
        <v>86.9</v>
      </c>
      <c r="EB11" s="2">
        <v>4.5</v>
      </c>
      <c r="EC11" s="2" t="s">
        <v>102</v>
      </c>
      <c r="ED11" s="2">
        <v>0.24</v>
      </c>
      <c r="EF11" s="2">
        <v>8</v>
      </c>
      <c r="EG11" s="2" t="s">
        <v>100</v>
      </c>
      <c r="EH11" s="2" t="s">
        <v>100</v>
      </c>
      <c r="EI11" s="2">
        <v>9.9804305283757309</v>
      </c>
      <c r="EJ11" s="2">
        <v>5.87084148727984</v>
      </c>
      <c r="EK11" s="2">
        <v>6.6536203522504902</v>
      </c>
      <c r="EL11" s="2">
        <v>12.5244618395303</v>
      </c>
      <c r="EM11" s="2" t="s">
        <v>100</v>
      </c>
      <c r="EN11" s="2">
        <v>1</v>
      </c>
      <c r="EO11" s="2">
        <v>1</v>
      </c>
      <c r="EP11" s="2" t="s">
        <v>100</v>
      </c>
      <c r="EQ11" s="2" t="s">
        <v>100</v>
      </c>
      <c r="ER11" s="2" t="s">
        <v>100</v>
      </c>
      <c r="ES11" s="2" t="s">
        <v>100</v>
      </c>
      <c r="ET11" s="2" t="s">
        <v>173</v>
      </c>
      <c r="EU11" s="2" t="s">
        <v>105</v>
      </c>
      <c r="EV11" s="2" t="s">
        <v>180</v>
      </c>
      <c r="EW11" s="2">
        <v>100</v>
      </c>
      <c r="EX11" s="2">
        <v>100</v>
      </c>
      <c r="EY11" s="2">
        <v>96</v>
      </c>
      <c r="EZ11" s="2" t="s">
        <v>107</v>
      </c>
    </row>
    <row r="12" spans="1:156" x14ac:dyDescent="0.25">
      <c r="A12" s="5" t="s">
        <v>200</v>
      </c>
      <c r="B12" s="2" t="s">
        <v>201</v>
      </c>
      <c r="C12" s="6" t="s">
        <v>202</v>
      </c>
      <c r="D12" s="2">
        <v>0.72605510864764</v>
      </c>
      <c r="E12" s="2">
        <v>1.6541099200383254</v>
      </c>
      <c r="F12" s="2">
        <v>5.0517071453667102</v>
      </c>
      <c r="G12" s="2">
        <v>13.715781992616</v>
      </c>
      <c r="H12" s="2">
        <v>2.1265992972409499E-4</v>
      </c>
      <c r="I12" s="2">
        <v>4.7546791548097697E-2</v>
      </c>
      <c r="J12" s="2" t="s">
        <v>203</v>
      </c>
      <c r="K12" s="2" t="s">
        <v>91</v>
      </c>
      <c r="L12" s="2" t="s">
        <v>200</v>
      </c>
      <c r="M12" s="2" t="s">
        <v>204</v>
      </c>
      <c r="N12" s="13" t="s">
        <v>93</v>
      </c>
      <c r="O12" s="2">
        <v>1813</v>
      </c>
      <c r="P12" s="2">
        <v>0</v>
      </c>
      <c r="Q12" s="2">
        <v>12</v>
      </c>
      <c r="R12" s="2" t="s">
        <v>205</v>
      </c>
      <c r="S12" s="2" t="s">
        <v>175</v>
      </c>
      <c r="T12" s="2">
        <v>3.9999999999999997E-49</v>
      </c>
      <c r="U12" s="2">
        <v>100.9</v>
      </c>
      <c r="V12" s="2" t="s">
        <v>204</v>
      </c>
      <c r="W12" s="14" t="s">
        <v>206</v>
      </c>
      <c r="X12" s="2" t="s">
        <v>205</v>
      </c>
      <c r="Y12" s="2" t="s">
        <v>207</v>
      </c>
      <c r="Z12" s="17">
        <v>0</v>
      </c>
      <c r="AA12" s="2">
        <v>73</v>
      </c>
      <c r="AB12" s="15" t="s">
        <v>208</v>
      </c>
      <c r="AC12" s="15" t="s">
        <v>99</v>
      </c>
      <c r="AD12" s="2" t="s">
        <v>100</v>
      </c>
      <c r="AE12" s="2">
        <v>183.35</v>
      </c>
      <c r="AF12" s="2">
        <v>5.6</v>
      </c>
      <c r="AG12" s="2" t="s">
        <v>100</v>
      </c>
      <c r="AH12" s="2" t="s">
        <v>100</v>
      </c>
      <c r="AI12" s="2" t="s">
        <v>209</v>
      </c>
      <c r="AJ12" s="15">
        <v>0</v>
      </c>
      <c r="AK12" s="2" t="s">
        <v>100</v>
      </c>
      <c r="AL12" s="2" t="s">
        <v>100</v>
      </c>
      <c r="AM12" s="2" t="s">
        <v>100</v>
      </c>
      <c r="AN12" s="15" t="s">
        <v>102</v>
      </c>
      <c r="AO12" s="16" t="s">
        <v>210</v>
      </c>
      <c r="AP12" s="15">
        <v>6.1</v>
      </c>
      <c r="AQ12" s="2">
        <v>26.3</v>
      </c>
      <c r="AR12" s="2">
        <v>12.5</v>
      </c>
      <c r="AS12" s="2" t="s">
        <v>104</v>
      </c>
      <c r="AT12" s="6" t="s">
        <v>211</v>
      </c>
      <c r="AU12" s="2" t="s">
        <v>105</v>
      </c>
      <c r="AV12" s="2" t="s">
        <v>212</v>
      </c>
      <c r="AW12" s="2">
        <v>75</v>
      </c>
      <c r="AX12" s="2">
        <v>82</v>
      </c>
      <c r="AY12" s="2">
        <v>98</v>
      </c>
      <c r="AZ12" s="2" t="s">
        <v>213</v>
      </c>
      <c r="BA12" s="6" t="s">
        <v>214</v>
      </c>
      <c r="BB12" s="2" t="s">
        <v>105</v>
      </c>
      <c r="BC12" s="2" t="s">
        <v>215</v>
      </c>
      <c r="BD12" s="2">
        <v>63</v>
      </c>
      <c r="BE12" s="2">
        <v>74</v>
      </c>
      <c r="BF12" s="2">
        <v>101</v>
      </c>
      <c r="BG12" s="2" t="s">
        <v>216</v>
      </c>
      <c r="BH12" s="6" t="s">
        <v>217</v>
      </c>
      <c r="BI12" s="2" t="s">
        <v>105</v>
      </c>
      <c r="BJ12" s="2" t="s">
        <v>218</v>
      </c>
      <c r="BK12" s="2">
        <v>36</v>
      </c>
      <c r="BL12" s="2">
        <v>45</v>
      </c>
      <c r="BM12" s="2">
        <v>47</v>
      </c>
      <c r="BN12" s="2" t="s">
        <v>219</v>
      </c>
      <c r="BO12" s="6" t="s">
        <v>220</v>
      </c>
      <c r="BP12" s="2" t="s">
        <v>105</v>
      </c>
      <c r="BQ12" s="2" t="s">
        <v>221</v>
      </c>
      <c r="BR12" s="2">
        <v>44</v>
      </c>
      <c r="BS12" s="2">
        <v>54</v>
      </c>
      <c r="BT12" s="2">
        <v>102</v>
      </c>
      <c r="BU12" s="2" t="s">
        <v>222</v>
      </c>
      <c r="BV12" s="6" t="s">
        <v>223</v>
      </c>
      <c r="BW12" s="2" t="s">
        <v>105</v>
      </c>
      <c r="BX12" s="2">
        <v>1940</v>
      </c>
      <c r="BY12" s="2">
        <v>48</v>
      </c>
      <c r="BZ12" s="2">
        <v>60</v>
      </c>
      <c r="CA12" s="2">
        <v>92</v>
      </c>
      <c r="CB12" s="6" t="s">
        <v>224</v>
      </c>
      <c r="CC12" s="17">
        <v>1.9999999999999999E-48</v>
      </c>
      <c r="CD12" s="2">
        <v>100.9</v>
      </c>
      <c r="CE12" s="2" t="s">
        <v>225</v>
      </c>
      <c r="CF12" s="2" t="s">
        <v>226</v>
      </c>
      <c r="CG12" s="6" t="s">
        <v>227</v>
      </c>
      <c r="CH12" s="17">
        <v>9.9999999999999997E-48</v>
      </c>
      <c r="CI12" s="2">
        <v>56.6</v>
      </c>
      <c r="CJ12" s="2" t="s">
        <v>228</v>
      </c>
      <c r="CK12" s="2" t="s">
        <v>229</v>
      </c>
      <c r="CL12" s="6" t="s">
        <v>224</v>
      </c>
      <c r="CM12" s="17">
        <v>3.9999999999999997E-49</v>
      </c>
      <c r="CN12" s="2">
        <v>100.9</v>
      </c>
      <c r="CO12" s="2" t="s">
        <v>225</v>
      </c>
      <c r="CP12" s="6" t="s">
        <v>230</v>
      </c>
      <c r="CQ12" s="17">
        <v>2.0000000000000002E-43</v>
      </c>
      <c r="CR12" s="2">
        <v>100</v>
      </c>
      <c r="CS12" s="2" t="s">
        <v>231</v>
      </c>
      <c r="CT12" s="2" t="s">
        <v>204</v>
      </c>
      <c r="CU12" s="2" t="s">
        <v>204</v>
      </c>
      <c r="CV12" s="2" t="s">
        <v>204</v>
      </c>
      <c r="CW12" s="2" t="s">
        <v>204</v>
      </c>
      <c r="CX12" s="2" t="s">
        <v>93</v>
      </c>
      <c r="CY12" s="2">
        <v>1813</v>
      </c>
      <c r="CZ12" s="2" t="s">
        <v>124</v>
      </c>
      <c r="DA12" s="2" t="s">
        <v>232</v>
      </c>
      <c r="DB12" s="2">
        <v>0</v>
      </c>
      <c r="DC12" s="2">
        <v>12</v>
      </c>
      <c r="DD12" s="2" t="s">
        <v>233</v>
      </c>
      <c r="DE12" s="2" t="s">
        <v>200</v>
      </c>
      <c r="DF12" s="2" t="s">
        <v>203</v>
      </c>
      <c r="DG12" s="2" t="s">
        <v>91</v>
      </c>
      <c r="DH12" s="2" t="s">
        <v>200</v>
      </c>
      <c r="DI12" s="2" t="s">
        <v>234</v>
      </c>
      <c r="DJ12" s="2">
        <v>6434</v>
      </c>
      <c r="DK12" s="2" t="s">
        <v>210</v>
      </c>
      <c r="DL12" s="2">
        <v>6.1</v>
      </c>
      <c r="DM12" s="2">
        <v>26.3</v>
      </c>
      <c r="DN12" s="2">
        <v>12.5</v>
      </c>
      <c r="DO12" s="2" t="s">
        <v>104</v>
      </c>
      <c r="DP12" s="2" t="s">
        <v>235</v>
      </c>
      <c r="DQ12" s="2" t="s">
        <v>99</v>
      </c>
      <c r="DR12" s="2" t="s">
        <v>100</v>
      </c>
      <c r="DS12" s="2">
        <v>183.35</v>
      </c>
      <c r="DT12" s="2">
        <v>5.6</v>
      </c>
      <c r="DU12" s="2" t="s">
        <v>100</v>
      </c>
      <c r="DV12" s="2" t="s">
        <v>100</v>
      </c>
      <c r="DW12" s="2" t="s">
        <v>209</v>
      </c>
      <c r="DX12" s="2">
        <v>1813</v>
      </c>
      <c r="DY12" s="13">
        <v>0</v>
      </c>
      <c r="DZ12" s="2" t="s">
        <v>100</v>
      </c>
      <c r="EA12" s="2" t="s">
        <v>100</v>
      </c>
      <c r="EB12" s="2" t="s">
        <v>100</v>
      </c>
      <c r="EC12" s="2" t="s">
        <v>236</v>
      </c>
      <c r="ED12" s="2">
        <v>0.6</v>
      </c>
      <c r="EE12" s="2" t="s">
        <v>237</v>
      </c>
      <c r="EF12" s="2">
        <v>19</v>
      </c>
      <c r="EG12" s="2" t="s">
        <v>208</v>
      </c>
      <c r="EH12" s="2" t="s">
        <v>100</v>
      </c>
      <c r="EI12" s="2">
        <v>6.0672917815774996</v>
      </c>
      <c r="EJ12" s="2">
        <v>12.465526751241001</v>
      </c>
      <c r="EK12" s="2">
        <v>26.309983452840601</v>
      </c>
      <c r="EL12" s="2">
        <v>38.775510204081598</v>
      </c>
      <c r="EM12" s="2">
        <v>51</v>
      </c>
      <c r="EN12" s="2">
        <v>58</v>
      </c>
      <c r="EO12" s="2">
        <v>65</v>
      </c>
      <c r="EP12" s="2" t="s">
        <v>100</v>
      </c>
      <c r="EQ12" s="2" t="s">
        <v>100</v>
      </c>
      <c r="ER12" s="2" t="s">
        <v>100</v>
      </c>
      <c r="ES12" s="2" t="s">
        <v>100</v>
      </c>
      <c r="ET12" s="2" t="s">
        <v>214</v>
      </c>
      <c r="EU12" s="2" t="s">
        <v>105</v>
      </c>
      <c r="EV12" s="2" t="s">
        <v>238</v>
      </c>
      <c r="EW12" s="2">
        <v>87</v>
      </c>
      <c r="EX12" s="2">
        <v>91</v>
      </c>
      <c r="EY12" s="2">
        <v>100</v>
      </c>
      <c r="EZ12" s="2" t="s">
        <v>239</v>
      </c>
    </row>
    <row r="13" spans="1:156" x14ac:dyDescent="0.25">
      <c r="A13" s="5" t="s">
        <v>240</v>
      </c>
      <c r="B13" s="2" t="s">
        <v>88</v>
      </c>
      <c r="C13" s="6" t="s">
        <v>89</v>
      </c>
      <c r="D13" s="2">
        <v>0.69936562113212597</v>
      </c>
      <c r="E13" s="2">
        <v>1.6237906258655102</v>
      </c>
      <c r="F13" s="2">
        <v>6.3778752646195302</v>
      </c>
      <c r="G13" s="2">
        <v>14.0450457391733</v>
      </c>
      <c r="H13" s="2">
        <v>1.7848341093003599E-4</v>
      </c>
      <c r="I13" s="2">
        <v>4.2804784026295797E-2</v>
      </c>
      <c r="J13" s="2" t="s">
        <v>90</v>
      </c>
      <c r="K13" s="2" t="s">
        <v>91</v>
      </c>
      <c r="L13" s="2" t="s">
        <v>240</v>
      </c>
      <c r="M13" s="2" t="s">
        <v>241</v>
      </c>
      <c r="N13" s="13" t="s">
        <v>93</v>
      </c>
      <c r="O13" s="2">
        <v>2295</v>
      </c>
      <c r="P13" s="2">
        <v>0</v>
      </c>
      <c r="Q13" s="2">
        <v>7</v>
      </c>
      <c r="R13" s="2" t="s">
        <v>94</v>
      </c>
      <c r="S13" s="2" t="s">
        <v>95</v>
      </c>
      <c r="T13" s="2">
        <v>0</v>
      </c>
      <c r="U13" s="2">
        <v>108</v>
      </c>
      <c r="V13" s="2" t="s">
        <v>241</v>
      </c>
      <c r="W13" s="14" t="s">
        <v>242</v>
      </c>
      <c r="X13" s="2" t="s">
        <v>94</v>
      </c>
      <c r="Y13" s="2" t="s">
        <v>97</v>
      </c>
      <c r="Z13" s="17">
        <v>0</v>
      </c>
      <c r="AA13" s="2">
        <v>103.6</v>
      </c>
      <c r="AB13" s="15" t="s">
        <v>140</v>
      </c>
      <c r="AC13" s="15" t="s">
        <v>99</v>
      </c>
      <c r="AD13" s="2" t="s">
        <v>100</v>
      </c>
      <c r="AE13" s="2">
        <v>247.87899999999999</v>
      </c>
      <c r="AF13" s="2">
        <v>5.81</v>
      </c>
      <c r="AG13" s="2" t="s">
        <v>100</v>
      </c>
      <c r="AH13" s="2" t="s">
        <v>100</v>
      </c>
      <c r="AI13" s="2" t="s">
        <v>243</v>
      </c>
      <c r="AJ13" s="15">
        <v>0</v>
      </c>
      <c r="AK13" s="2" t="s">
        <v>100</v>
      </c>
      <c r="AL13" s="2" t="s">
        <v>100</v>
      </c>
      <c r="AM13" s="2" t="s">
        <v>100</v>
      </c>
      <c r="AN13" s="15" t="s">
        <v>102</v>
      </c>
      <c r="AO13" s="16" t="s">
        <v>244</v>
      </c>
      <c r="AP13" s="15">
        <v>12.8</v>
      </c>
      <c r="AQ13" s="2">
        <v>9.6</v>
      </c>
      <c r="AR13" s="2">
        <v>6.9</v>
      </c>
      <c r="AS13" s="2" t="s">
        <v>104</v>
      </c>
      <c r="AT13" s="6" t="s">
        <v>245</v>
      </c>
      <c r="AU13" s="2" t="s">
        <v>105</v>
      </c>
      <c r="AV13" s="2" t="s">
        <v>246</v>
      </c>
      <c r="AW13" s="2">
        <v>86</v>
      </c>
      <c r="AX13" s="2">
        <v>92</v>
      </c>
      <c r="AY13" s="2">
        <v>100</v>
      </c>
      <c r="AZ13" s="2" t="s">
        <v>247</v>
      </c>
      <c r="BA13" s="6" t="s">
        <v>245</v>
      </c>
      <c r="BB13" s="2" t="s">
        <v>105</v>
      </c>
      <c r="BC13" s="2" t="s">
        <v>246</v>
      </c>
      <c r="BD13" s="2">
        <v>86</v>
      </c>
      <c r="BE13" s="2">
        <v>92</v>
      </c>
      <c r="BF13" s="2">
        <v>100</v>
      </c>
      <c r="BG13" s="2" t="s">
        <v>247</v>
      </c>
      <c r="BH13" s="6" t="s">
        <v>248</v>
      </c>
      <c r="BI13" s="2" t="s">
        <v>249</v>
      </c>
      <c r="BJ13" s="2" t="s">
        <v>250</v>
      </c>
      <c r="BK13" s="2">
        <v>29</v>
      </c>
      <c r="BL13" s="2">
        <v>44</v>
      </c>
      <c r="BM13" s="2">
        <v>101</v>
      </c>
      <c r="BN13" s="2" t="s">
        <v>251</v>
      </c>
      <c r="BO13" s="6" t="s">
        <v>112</v>
      </c>
      <c r="BP13" s="2" t="s">
        <v>105</v>
      </c>
      <c r="BQ13" s="2" t="s">
        <v>252</v>
      </c>
      <c r="BR13" s="2">
        <v>71</v>
      </c>
      <c r="BS13" s="2">
        <v>82</v>
      </c>
      <c r="BT13" s="2">
        <v>104</v>
      </c>
      <c r="BU13" s="2" t="s">
        <v>253</v>
      </c>
      <c r="BV13" s="6" t="s">
        <v>254</v>
      </c>
      <c r="BW13" s="2" t="s">
        <v>105</v>
      </c>
      <c r="BX13" s="2">
        <v>2240</v>
      </c>
      <c r="BY13" s="2">
        <v>71</v>
      </c>
      <c r="BZ13" s="2">
        <v>82</v>
      </c>
      <c r="CA13" s="2">
        <v>103</v>
      </c>
      <c r="CB13" s="6" t="s">
        <v>255</v>
      </c>
      <c r="CC13" s="17">
        <v>1E-27</v>
      </c>
      <c r="CD13" s="2">
        <v>38.9</v>
      </c>
      <c r="CE13" s="2" t="s">
        <v>256</v>
      </c>
      <c r="CF13" s="2" t="s">
        <v>257</v>
      </c>
      <c r="CG13" s="6" t="s">
        <v>88</v>
      </c>
      <c r="CH13" s="17">
        <v>9.9999999999999999E-160</v>
      </c>
      <c r="CI13" s="2">
        <v>108</v>
      </c>
      <c r="CJ13" s="2" t="s">
        <v>120</v>
      </c>
      <c r="CK13" s="2" t="s">
        <v>121</v>
      </c>
      <c r="CL13" s="6" t="s">
        <v>122</v>
      </c>
      <c r="CM13" s="17">
        <v>2.0000000000000001E-22</v>
      </c>
      <c r="CN13" s="2">
        <v>98.9</v>
      </c>
      <c r="CO13" s="2" t="s">
        <v>123</v>
      </c>
      <c r="CP13" s="6" t="s">
        <v>117</v>
      </c>
      <c r="CQ13" s="17">
        <v>8.9999999999999996E-29</v>
      </c>
      <c r="CR13" s="2">
        <v>96.8</v>
      </c>
      <c r="CS13" s="2" t="s">
        <v>118</v>
      </c>
      <c r="CT13" s="2" t="s">
        <v>241</v>
      </c>
      <c r="CU13" s="2" t="s">
        <v>241</v>
      </c>
      <c r="CV13" s="2" t="s">
        <v>241</v>
      </c>
      <c r="CW13" s="2" t="s">
        <v>241</v>
      </c>
      <c r="CX13" s="2" t="s">
        <v>93</v>
      </c>
      <c r="CY13" s="2">
        <v>2295</v>
      </c>
      <c r="CZ13" s="2" t="s">
        <v>124</v>
      </c>
      <c r="DA13" s="2" t="s">
        <v>258</v>
      </c>
      <c r="DB13" s="2">
        <v>0</v>
      </c>
      <c r="DC13" s="2">
        <v>7</v>
      </c>
      <c r="DD13" s="2" t="s">
        <v>259</v>
      </c>
      <c r="DE13" s="2" t="s">
        <v>240</v>
      </c>
      <c r="DF13" s="2" t="s">
        <v>90</v>
      </c>
      <c r="DG13" s="2" t="s">
        <v>91</v>
      </c>
      <c r="DH13" s="2" t="s">
        <v>240</v>
      </c>
      <c r="DI13" s="2" t="s">
        <v>168</v>
      </c>
      <c r="DJ13" s="2">
        <v>8230</v>
      </c>
      <c r="DK13" s="2" t="s">
        <v>244</v>
      </c>
      <c r="DL13" s="2">
        <v>12.8</v>
      </c>
      <c r="DM13" s="2">
        <v>9.6</v>
      </c>
      <c r="DN13" s="2">
        <v>6.9</v>
      </c>
      <c r="DO13" s="2" t="s">
        <v>104</v>
      </c>
      <c r="DP13" s="2" t="s">
        <v>100</v>
      </c>
      <c r="DQ13" s="2" t="s">
        <v>99</v>
      </c>
      <c r="DR13" s="2" t="s">
        <v>100</v>
      </c>
      <c r="DS13" s="2">
        <v>247.87899999999999</v>
      </c>
      <c r="DT13" s="2">
        <v>5.81</v>
      </c>
      <c r="DU13" s="2" t="s">
        <v>100</v>
      </c>
      <c r="DV13" s="2" t="s">
        <v>100</v>
      </c>
      <c r="DW13" s="2" t="s">
        <v>243</v>
      </c>
      <c r="DX13" s="2">
        <v>2295</v>
      </c>
      <c r="DY13" s="13">
        <v>0</v>
      </c>
      <c r="DZ13" s="2" t="s">
        <v>100</v>
      </c>
      <c r="EA13" s="2" t="s">
        <v>100</v>
      </c>
      <c r="EB13" s="2" t="s">
        <v>100</v>
      </c>
      <c r="EC13" s="2" t="s">
        <v>102</v>
      </c>
      <c r="ED13" s="2">
        <v>0.23</v>
      </c>
      <c r="EF13" s="2">
        <v>33</v>
      </c>
      <c r="EG13" s="2" t="s">
        <v>140</v>
      </c>
      <c r="EH13" s="2" t="s">
        <v>100</v>
      </c>
      <c r="EI13" s="2">
        <v>12.8104575163399</v>
      </c>
      <c r="EJ13" s="2">
        <v>6.9281045751633998</v>
      </c>
      <c r="EK13" s="2">
        <v>9.6296296296296298</v>
      </c>
      <c r="EL13" s="2">
        <v>16.557734204793</v>
      </c>
      <c r="EM13" s="2">
        <v>16</v>
      </c>
      <c r="EN13" s="2">
        <v>9</v>
      </c>
      <c r="EO13" s="2">
        <v>10</v>
      </c>
      <c r="EP13" s="2" t="s">
        <v>100</v>
      </c>
      <c r="EQ13" s="2" t="s">
        <v>100</v>
      </c>
      <c r="ER13" s="2" t="s">
        <v>100</v>
      </c>
      <c r="ES13" s="2" t="s">
        <v>100</v>
      </c>
      <c r="ET13" s="2" t="s">
        <v>260</v>
      </c>
      <c r="EU13" s="2" t="s">
        <v>105</v>
      </c>
      <c r="EV13" s="2" t="s">
        <v>261</v>
      </c>
      <c r="EW13" s="2">
        <v>97</v>
      </c>
      <c r="EX13" s="2">
        <v>98</v>
      </c>
      <c r="EY13" s="2">
        <v>98</v>
      </c>
      <c r="EZ13" s="2" t="s">
        <v>239</v>
      </c>
    </row>
    <row r="14" spans="1:156" x14ac:dyDescent="0.25">
      <c r="A14" s="5" t="s">
        <v>1253</v>
      </c>
      <c r="B14" s="2" t="s">
        <v>1254</v>
      </c>
      <c r="C14" s="6" t="s">
        <v>1062</v>
      </c>
      <c r="D14" s="2">
        <v>0.64461432445869404</v>
      </c>
      <c r="E14" s="2">
        <v>1.563321307839725</v>
      </c>
      <c r="F14" s="2">
        <v>5.4540402607844403</v>
      </c>
      <c r="G14" s="2">
        <v>26.3066144620201</v>
      </c>
      <c r="H14" s="2">
        <v>2.9128934556011802E-7</v>
      </c>
      <c r="I14" s="2">
        <v>2.5403079017801902E-4</v>
      </c>
      <c r="J14" s="2" t="s">
        <v>1255</v>
      </c>
      <c r="K14" s="2" t="s">
        <v>91</v>
      </c>
      <c r="L14" s="2" t="s">
        <v>1253</v>
      </c>
      <c r="M14" s="2" t="s">
        <v>1256</v>
      </c>
      <c r="N14" s="13" t="s">
        <v>93</v>
      </c>
      <c r="O14" s="2">
        <v>295</v>
      </c>
      <c r="P14" s="2">
        <v>0</v>
      </c>
      <c r="Q14" s="2">
        <v>0</v>
      </c>
      <c r="R14" s="2" t="s">
        <v>1065</v>
      </c>
      <c r="S14" s="2" t="s">
        <v>389</v>
      </c>
      <c r="T14" s="2">
        <v>0</v>
      </c>
      <c r="V14" s="2" t="s">
        <v>1256</v>
      </c>
      <c r="W14" s="14" t="s">
        <v>1257</v>
      </c>
      <c r="X14" s="2" t="s">
        <v>205</v>
      </c>
      <c r="Y14" s="2" t="s">
        <v>832</v>
      </c>
      <c r="Z14" s="17">
        <v>1E-13</v>
      </c>
      <c r="AA14" s="2">
        <v>86</v>
      </c>
      <c r="AB14" s="15" t="s">
        <v>100</v>
      </c>
      <c r="AC14" s="15" t="s">
        <v>141</v>
      </c>
      <c r="AD14" s="2" t="s">
        <v>588</v>
      </c>
      <c r="AE14" s="2">
        <v>33.063000000000002</v>
      </c>
      <c r="AF14" s="2">
        <v>5.73</v>
      </c>
      <c r="AG14" s="2">
        <v>30.475000000000001</v>
      </c>
      <c r="AH14" s="2">
        <v>5.49</v>
      </c>
      <c r="AI14" s="2" t="s">
        <v>1258</v>
      </c>
      <c r="AJ14" s="15">
        <v>0</v>
      </c>
      <c r="AK14" s="2" t="s">
        <v>100</v>
      </c>
      <c r="AL14" s="2" t="s">
        <v>100</v>
      </c>
      <c r="AM14" s="2" t="s">
        <v>100</v>
      </c>
      <c r="AN14" s="15" t="s">
        <v>102</v>
      </c>
      <c r="AO14" s="16" t="s">
        <v>145</v>
      </c>
      <c r="AP14" s="15">
        <v>10.5</v>
      </c>
      <c r="AQ14" s="2">
        <v>6.4</v>
      </c>
      <c r="AR14" s="2">
        <v>4.0999999999999996</v>
      </c>
      <c r="AS14" s="2" t="s">
        <v>104</v>
      </c>
      <c r="AT14" s="6" t="s">
        <v>1256</v>
      </c>
      <c r="AU14" s="2" t="s">
        <v>779</v>
      </c>
      <c r="AV14" s="2" t="s">
        <v>1259</v>
      </c>
      <c r="AW14" s="2">
        <v>100</v>
      </c>
      <c r="AX14" s="2">
        <v>100</v>
      </c>
      <c r="AY14" s="2">
        <v>100</v>
      </c>
      <c r="AZ14" s="2" t="s">
        <v>107</v>
      </c>
      <c r="BA14" s="6" t="s">
        <v>1256</v>
      </c>
      <c r="BB14" s="2" t="s">
        <v>779</v>
      </c>
      <c r="BC14" s="2" t="s">
        <v>1259</v>
      </c>
      <c r="BD14" s="2">
        <v>100</v>
      </c>
      <c r="BE14" s="2">
        <v>100</v>
      </c>
      <c r="BF14" s="2">
        <v>100</v>
      </c>
      <c r="BG14" s="2" t="s">
        <v>107</v>
      </c>
      <c r="BH14" s="6" t="s">
        <v>1260</v>
      </c>
      <c r="BI14" s="2" t="s">
        <v>1261</v>
      </c>
      <c r="BJ14" s="2" t="s">
        <v>1262</v>
      </c>
      <c r="BK14" s="2">
        <v>27</v>
      </c>
      <c r="BL14" s="2">
        <v>47</v>
      </c>
      <c r="BM14" s="2">
        <v>78</v>
      </c>
      <c r="BN14" s="2" t="s">
        <v>757</v>
      </c>
      <c r="BO14" s="6" t="s">
        <v>1263</v>
      </c>
      <c r="BP14" s="2" t="s">
        <v>1264</v>
      </c>
      <c r="BQ14" s="2" t="s">
        <v>1265</v>
      </c>
      <c r="BR14" s="2">
        <v>28</v>
      </c>
      <c r="BS14" s="2">
        <v>54</v>
      </c>
      <c r="BT14" s="2">
        <v>68</v>
      </c>
      <c r="BU14" s="2" t="s">
        <v>154</v>
      </c>
      <c r="BV14" s="6" t="s">
        <v>1266</v>
      </c>
      <c r="BW14" s="2" t="s">
        <v>1267</v>
      </c>
      <c r="BX14" s="2">
        <v>273</v>
      </c>
      <c r="BY14" s="2">
        <v>44</v>
      </c>
      <c r="BZ14" s="2">
        <v>65</v>
      </c>
      <c r="CA14" s="2">
        <v>96</v>
      </c>
      <c r="CB14" s="6" t="s">
        <v>1268</v>
      </c>
      <c r="CC14" s="17">
        <v>2.9999999999999999E-46</v>
      </c>
      <c r="CD14" s="2">
        <v>102.2</v>
      </c>
      <c r="CE14" s="2" t="s">
        <v>1269</v>
      </c>
      <c r="CF14" s="2" t="s">
        <v>1270</v>
      </c>
      <c r="CG14" s="6" t="s">
        <v>1271</v>
      </c>
      <c r="CH14" s="17">
        <v>9.9999999999999995E-21</v>
      </c>
      <c r="CI14" s="2">
        <v>35.5</v>
      </c>
      <c r="CJ14" s="2" t="s">
        <v>1272</v>
      </c>
      <c r="CK14" s="2" t="s">
        <v>297</v>
      </c>
      <c r="CL14" s="6" t="s">
        <v>1273</v>
      </c>
      <c r="CM14" s="17">
        <v>1.0000000000000001E-31</v>
      </c>
      <c r="CN14" s="2">
        <v>100.9</v>
      </c>
      <c r="CO14" s="2" t="s">
        <v>1274</v>
      </c>
      <c r="CP14" s="6" t="s">
        <v>1275</v>
      </c>
      <c r="CQ14" s="17">
        <v>0.82</v>
      </c>
      <c r="CR14" s="2">
        <v>5.7</v>
      </c>
      <c r="CS14" s="2" t="s">
        <v>1276</v>
      </c>
      <c r="CT14" s="2" t="s">
        <v>1256</v>
      </c>
      <c r="CU14" s="2" t="s">
        <v>1256</v>
      </c>
      <c r="CV14" s="2" t="s">
        <v>1256</v>
      </c>
      <c r="CW14" s="2" t="s">
        <v>1256</v>
      </c>
      <c r="CX14" s="2" t="s">
        <v>93</v>
      </c>
      <c r="CY14" s="2">
        <v>295</v>
      </c>
      <c r="CZ14" s="2" t="s">
        <v>124</v>
      </c>
      <c r="DA14" s="2" t="s">
        <v>1277</v>
      </c>
      <c r="DB14" s="2">
        <v>0</v>
      </c>
      <c r="DC14" s="2">
        <v>0</v>
      </c>
      <c r="DD14" s="2" t="s">
        <v>1278</v>
      </c>
      <c r="DE14" s="2" t="s">
        <v>1253</v>
      </c>
      <c r="DF14" s="2" t="s">
        <v>1255</v>
      </c>
      <c r="DG14" s="2" t="s">
        <v>91</v>
      </c>
      <c r="DH14" s="2" t="s">
        <v>1253</v>
      </c>
      <c r="DI14" s="2" t="s">
        <v>168</v>
      </c>
      <c r="DJ14" s="2">
        <v>1537</v>
      </c>
      <c r="DK14" s="2" t="s">
        <v>145</v>
      </c>
      <c r="DL14" s="2">
        <v>10.5</v>
      </c>
      <c r="DM14" s="2">
        <v>6.4</v>
      </c>
      <c r="DN14" s="2">
        <v>4.0999999999999996</v>
      </c>
      <c r="DO14" s="2" t="s">
        <v>104</v>
      </c>
      <c r="DP14" s="2" t="s">
        <v>100</v>
      </c>
      <c r="DQ14" s="2" t="s">
        <v>141</v>
      </c>
      <c r="DR14" s="2" t="s">
        <v>588</v>
      </c>
      <c r="DS14" s="2">
        <v>33.063000000000002</v>
      </c>
      <c r="DT14" s="2">
        <v>5.73</v>
      </c>
      <c r="DU14" s="2">
        <v>30.475000000000001</v>
      </c>
      <c r="DV14" s="2">
        <v>5.49</v>
      </c>
      <c r="DW14" s="2" t="s">
        <v>1258</v>
      </c>
      <c r="DX14" s="2">
        <v>295</v>
      </c>
      <c r="DY14" s="13">
        <v>0</v>
      </c>
      <c r="DZ14" s="2" t="s">
        <v>100</v>
      </c>
      <c r="EA14" s="2" t="s">
        <v>100</v>
      </c>
      <c r="EB14" s="2" t="s">
        <v>100</v>
      </c>
      <c r="EC14" s="2" t="s">
        <v>102</v>
      </c>
      <c r="ED14" s="2">
        <v>0.19</v>
      </c>
      <c r="EF14" s="2">
        <v>2</v>
      </c>
      <c r="EG14" s="2" t="s">
        <v>100</v>
      </c>
      <c r="EH14" s="2" t="s">
        <v>100</v>
      </c>
      <c r="EI14" s="2">
        <v>10.508474576271199</v>
      </c>
      <c r="EJ14" s="2">
        <v>4.0677966101694896</v>
      </c>
      <c r="EK14" s="2">
        <v>6.4406779661016902</v>
      </c>
      <c r="EL14" s="2">
        <v>10.508474576271199</v>
      </c>
      <c r="EM14" s="2" t="s">
        <v>100</v>
      </c>
      <c r="EN14" s="2">
        <v>2</v>
      </c>
      <c r="EO14" s="2">
        <v>2</v>
      </c>
      <c r="EP14" s="2" t="s">
        <v>100</v>
      </c>
      <c r="EQ14" s="2" t="s">
        <v>100</v>
      </c>
      <c r="ER14" s="2" t="s">
        <v>100</v>
      </c>
      <c r="ES14" s="2" t="s">
        <v>100</v>
      </c>
      <c r="ET14" s="2" t="s">
        <v>1279</v>
      </c>
      <c r="EU14" s="2" t="s">
        <v>105</v>
      </c>
      <c r="EV14" s="2" t="s">
        <v>1280</v>
      </c>
      <c r="EW14" s="2">
        <v>91</v>
      </c>
      <c r="EX14" s="2">
        <v>96</v>
      </c>
      <c r="EY14" s="2">
        <v>100</v>
      </c>
      <c r="EZ14" s="2" t="s">
        <v>239</v>
      </c>
    </row>
    <row r="15" spans="1:156" x14ac:dyDescent="0.25">
      <c r="A15" s="5" t="s">
        <v>262</v>
      </c>
      <c r="C15" s="6"/>
      <c r="D15" s="2">
        <v>0.61685456046289</v>
      </c>
      <c r="E15" s="2">
        <v>1.53352805537572</v>
      </c>
      <c r="F15" s="2">
        <v>4.9706105060447197</v>
      </c>
      <c r="G15" s="2">
        <v>21.453232169400401</v>
      </c>
      <c r="H15" s="2">
        <v>3.6256435513193701E-6</v>
      </c>
      <c r="I15" s="2">
        <v>2.1201399305892901E-3</v>
      </c>
      <c r="J15" s="2" t="s">
        <v>263</v>
      </c>
      <c r="K15" s="2" t="s">
        <v>91</v>
      </c>
      <c r="L15" s="2" t="s">
        <v>262</v>
      </c>
      <c r="M15" s="2" t="s">
        <v>264</v>
      </c>
      <c r="R15" s="2" t="s">
        <v>265</v>
      </c>
      <c r="V15" s="2" t="s">
        <v>264</v>
      </c>
      <c r="W15" s="14" t="s">
        <v>266</v>
      </c>
      <c r="X15" s="2" t="s">
        <v>94</v>
      </c>
      <c r="Y15" s="2" t="s">
        <v>136</v>
      </c>
      <c r="Z15" s="17">
        <v>1.9999999999999999E-57</v>
      </c>
      <c r="AA15" s="2">
        <v>100</v>
      </c>
      <c r="AB15" s="6"/>
      <c r="AC15" s="6"/>
      <c r="AJ15" s="6"/>
      <c r="AN15" s="6"/>
      <c r="AO15" s="18"/>
      <c r="AP15" s="6"/>
      <c r="AT15" s="6"/>
      <c r="BA15" s="6"/>
      <c r="BH15" s="6"/>
      <c r="BO15" s="6"/>
      <c r="BV15" s="6"/>
      <c r="CB15" s="6"/>
      <c r="CG15" s="6"/>
      <c r="CL15" s="6"/>
      <c r="CP15" s="6"/>
      <c r="CW15" s="2" t="s">
        <v>264</v>
      </c>
      <c r="CX15" s="2" t="s">
        <v>93</v>
      </c>
      <c r="CY15" s="2">
        <v>16070</v>
      </c>
      <c r="CZ15" s="2" t="s">
        <v>124</v>
      </c>
      <c r="DA15" s="2" t="s">
        <v>267</v>
      </c>
      <c r="DB15" s="2">
        <v>0</v>
      </c>
      <c r="DC15" s="2">
        <v>17</v>
      </c>
      <c r="DD15" s="2" t="s">
        <v>268</v>
      </c>
      <c r="DE15" s="2" t="s">
        <v>262</v>
      </c>
      <c r="DF15" s="2" t="s">
        <v>263</v>
      </c>
      <c r="DG15" s="2" t="s">
        <v>91</v>
      </c>
      <c r="DH15" s="2" t="s">
        <v>262</v>
      </c>
      <c r="DI15" s="2" t="s">
        <v>234</v>
      </c>
      <c r="DJ15" s="2">
        <v>49748</v>
      </c>
      <c r="DK15" s="2" t="s">
        <v>103</v>
      </c>
      <c r="DL15" s="2">
        <v>16.100000000000001</v>
      </c>
      <c r="DM15" s="2">
        <v>7.1</v>
      </c>
      <c r="DN15" s="2">
        <v>4.3</v>
      </c>
      <c r="DO15" s="2" t="s">
        <v>104</v>
      </c>
      <c r="DP15" s="2" t="s">
        <v>100</v>
      </c>
      <c r="DQ15" s="2" t="s">
        <v>269</v>
      </c>
      <c r="DR15" s="2" t="s">
        <v>100</v>
      </c>
      <c r="DS15" s="2">
        <v>1820.846</v>
      </c>
      <c r="DT15" s="2">
        <v>4.87</v>
      </c>
      <c r="DU15" s="2" t="s">
        <v>100</v>
      </c>
      <c r="DV15" s="2" t="s">
        <v>100</v>
      </c>
      <c r="DW15" s="2" t="s">
        <v>270</v>
      </c>
      <c r="DX15" s="2">
        <v>16070</v>
      </c>
      <c r="DY15" s="13">
        <v>0</v>
      </c>
      <c r="DZ15" s="2" t="s">
        <v>100</v>
      </c>
      <c r="EA15" s="2" t="s">
        <v>100</v>
      </c>
      <c r="EB15" s="2" t="s">
        <v>100</v>
      </c>
      <c r="EC15" s="2" t="s">
        <v>236</v>
      </c>
      <c r="ED15" s="2">
        <v>0.24</v>
      </c>
      <c r="EF15" s="2">
        <v>146</v>
      </c>
      <c r="EG15" s="2" t="s">
        <v>271</v>
      </c>
      <c r="EH15" s="2" t="s">
        <v>100</v>
      </c>
      <c r="EI15" s="2">
        <v>14.5177349097698</v>
      </c>
      <c r="EJ15" s="2">
        <v>3.2545115121344099</v>
      </c>
      <c r="EK15" s="2">
        <v>3.23584318606098</v>
      </c>
      <c r="EL15" s="2">
        <v>6.4903546981953903</v>
      </c>
      <c r="EM15" s="2">
        <v>1</v>
      </c>
      <c r="EN15" s="2">
        <v>29</v>
      </c>
      <c r="EO15" s="2">
        <v>29</v>
      </c>
      <c r="EP15" s="2" t="s">
        <v>100</v>
      </c>
      <c r="EQ15" s="2" t="s">
        <v>100</v>
      </c>
      <c r="ER15" s="2" t="s">
        <v>100</v>
      </c>
      <c r="ES15" s="2" t="s">
        <v>100</v>
      </c>
      <c r="ET15" s="2" t="s">
        <v>272</v>
      </c>
      <c r="EU15" s="2" t="s">
        <v>105</v>
      </c>
      <c r="EV15" s="2" t="s">
        <v>273</v>
      </c>
      <c r="EW15" s="2">
        <v>88</v>
      </c>
      <c r="EX15" s="2">
        <v>92</v>
      </c>
      <c r="EY15" s="2">
        <v>56</v>
      </c>
      <c r="EZ15" s="2" t="s">
        <v>239</v>
      </c>
    </row>
    <row r="16" spans="1:156" x14ac:dyDescent="0.25">
      <c r="A16" s="5" t="s">
        <v>274</v>
      </c>
      <c r="B16" s="2" t="s">
        <v>275</v>
      </c>
      <c r="C16" s="6" t="s">
        <v>276</v>
      </c>
      <c r="D16" s="2">
        <v>0.60585144797748502</v>
      </c>
      <c r="E16" s="2">
        <v>1.5218766675420827</v>
      </c>
      <c r="F16" s="2">
        <v>10.2871721039302</v>
      </c>
      <c r="G16" s="2">
        <v>41.3366399617422</v>
      </c>
      <c r="H16" s="2">
        <v>1.28144287706759E-10</v>
      </c>
      <c r="I16" s="2">
        <v>3.0732203799273501E-7</v>
      </c>
      <c r="J16" s="2" t="s">
        <v>277</v>
      </c>
      <c r="K16" s="2" t="s">
        <v>91</v>
      </c>
      <c r="L16" s="2" t="s">
        <v>274</v>
      </c>
      <c r="M16" s="2" t="s">
        <v>278</v>
      </c>
      <c r="N16" s="13" t="s">
        <v>93</v>
      </c>
      <c r="O16" s="2">
        <v>599</v>
      </c>
      <c r="P16" s="2">
        <v>0</v>
      </c>
      <c r="Q16" s="2">
        <v>5</v>
      </c>
      <c r="R16" s="2" t="s">
        <v>279</v>
      </c>
      <c r="S16" s="2" t="s">
        <v>95</v>
      </c>
      <c r="T16" s="2">
        <v>0</v>
      </c>
      <c r="U16" s="2">
        <v>103.1</v>
      </c>
      <c r="V16" s="2" t="s">
        <v>278</v>
      </c>
      <c r="W16" s="14" t="s">
        <v>280</v>
      </c>
      <c r="X16" s="2" t="s">
        <v>281</v>
      </c>
      <c r="Y16" s="2" t="s">
        <v>139</v>
      </c>
      <c r="Z16" s="17">
        <v>2E-78</v>
      </c>
      <c r="AA16" s="2">
        <v>104.3</v>
      </c>
      <c r="AB16" s="15" t="s">
        <v>140</v>
      </c>
      <c r="AC16" s="15" t="s">
        <v>141</v>
      </c>
      <c r="AD16" s="2" t="s">
        <v>178</v>
      </c>
      <c r="AE16" s="2">
        <v>68.62</v>
      </c>
      <c r="AF16" s="2">
        <v>5.14</v>
      </c>
      <c r="AG16" s="2">
        <v>66.454999999999998</v>
      </c>
      <c r="AH16" s="2">
        <v>5.14</v>
      </c>
      <c r="AI16" s="2" t="s">
        <v>282</v>
      </c>
      <c r="AJ16" s="15">
        <v>0</v>
      </c>
      <c r="AK16" s="2" t="s">
        <v>100</v>
      </c>
      <c r="AL16" s="2" t="s">
        <v>100</v>
      </c>
      <c r="AM16" s="2" t="s">
        <v>100</v>
      </c>
      <c r="AN16" s="15" t="s">
        <v>102</v>
      </c>
      <c r="AO16" s="16" t="s">
        <v>145</v>
      </c>
      <c r="AP16" s="15">
        <v>13</v>
      </c>
      <c r="AQ16" s="2">
        <v>5.5</v>
      </c>
      <c r="AR16" s="2">
        <v>5.3</v>
      </c>
      <c r="AS16" s="2" t="s">
        <v>104</v>
      </c>
      <c r="AT16" s="6" t="s">
        <v>278</v>
      </c>
      <c r="AU16" s="2" t="s">
        <v>105</v>
      </c>
      <c r="AV16" s="2" t="s">
        <v>283</v>
      </c>
      <c r="AW16" s="2">
        <v>100</v>
      </c>
      <c r="AX16" s="2">
        <v>100</v>
      </c>
      <c r="AY16" s="2">
        <v>100</v>
      </c>
      <c r="AZ16" s="2" t="s">
        <v>107</v>
      </c>
      <c r="BA16" s="6" t="s">
        <v>278</v>
      </c>
      <c r="BB16" s="2" t="s">
        <v>105</v>
      </c>
      <c r="BC16" s="2" t="s">
        <v>283</v>
      </c>
      <c r="BD16" s="2">
        <v>100</v>
      </c>
      <c r="BE16" s="2">
        <v>100</v>
      </c>
      <c r="BF16" s="2">
        <v>100</v>
      </c>
      <c r="BG16" s="2" t="s">
        <v>107</v>
      </c>
      <c r="BH16" s="6" t="s">
        <v>284</v>
      </c>
      <c r="BI16" s="2" t="s">
        <v>285</v>
      </c>
      <c r="BJ16" s="2" t="s">
        <v>286</v>
      </c>
      <c r="BK16" s="2">
        <v>38</v>
      </c>
      <c r="BL16" s="2">
        <v>55</v>
      </c>
      <c r="BM16" s="2">
        <v>80</v>
      </c>
      <c r="BN16" s="2" t="s">
        <v>219</v>
      </c>
      <c r="BO16" s="6" t="s">
        <v>287</v>
      </c>
      <c r="BP16" s="2" t="s">
        <v>288</v>
      </c>
      <c r="BQ16" s="2" t="s">
        <v>289</v>
      </c>
      <c r="BR16" s="2">
        <v>50</v>
      </c>
      <c r="BS16" s="2">
        <v>68</v>
      </c>
      <c r="BT16" s="2">
        <v>93</v>
      </c>
      <c r="BU16" s="2" t="s">
        <v>290</v>
      </c>
      <c r="BV16" s="6" t="s">
        <v>291</v>
      </c>
      <c r="BW16" s="2" t="s">
        <v>105</v>
      </c>
      <c r="BX16" s="2">
        <v>601</v>
      </c>
      <c r="BY16" s="2">
        <v>52</v>
      </c>
      <c r="BZ16" s="2">
        <v>71</v>
      </c>
      <c r="CA16" s="2">
        <v>94</v>
      </c>
      <c r="CB16" s="6" t="s">
        <v>292</v>
      </c>
      <c r="CC16" s="17">
        <v>0</v>
      </c>
      <c r="CD16" s="2">
        <v>100.6</v>
      </c>
      <c r="CE16" s="2" t="s">
        <v>293</v>
      </c>
      <c r="CF16" s="2" t="s">
        <v>294</v>
      </c>
      <c r="CG16" s="6" t="s">
        <v>295</v>
      </c>
      <c r="CH16" s="17">
        <v>9.9999999999999993E-130</v>
      </c>
      <c r="CI16" s="2">
        <v>103.1</v>
      </c>
      <c r="CJ16" s="2" t="s">
        <v>296</v>
      </c>
      <c r="CK16" s="2" t="s">
        <v>297</v>
      </c>
      <c r="CL16" s="6" t="s">
        <v>298</v>
      </c>
      <c r="CM16" s="17">
        <v>5.9999999999999999E-89</v>
      </c>
      <c r="CN16" s="2">
        <v>106.8</v>
      </c>
      <c r="CO16" s="2" t="s">
        <v>299</v>
      </c>
      <c r="CP16" s="6" t="s">
        <v>300</v>
      </c>
      <c r="CQ16" s="17">
        <v>7.0000000000000003E-37</v>
      </c>
      <c r="CR16" s="2">
        <v>58.4</v>
      </c>
      <c r="CS16" s="2" t="s">
        <v>301</v>
      </c>
      <c r="CT16" s="2" t="s">
        <v>278</v>
      </c>
      <c r="CU16" s="2" t="s">
        <v>278</v>
      </c>
      <c r="CV16" s="2" t="s">
        <v>278</v>
      </c>
      <c r="CW16" s="2" t="s">
        <v>278</v>
      </c>
      <c r="CX16" s="2" t="s">
        <v>93</v>
      </c>
      <c r="CY16" s="2">
        <v>599</v>
      </c>
      <c r="CZ16" s="2" t="s">
        <v>124</v>
      </c>
      <c r="DA16" s="2" t="s">
        <v>302</v>
      </c>
      <c r="DB16" s="2">
        <v>0</v>
      </c>
      <c r="DC16" s="2">
        <v>5</v>
      </c>
      <c r="DD16" s="2" t="s">
        <v>303</v>
      </c>
      <c r="DE16" s="2" t="s">
        <v>274</v>
      </c>
      <c r="DF16" s="2" t="s">
        <v>277</v>
      </c>
      <c r="DG16" s="2" t="s">
        <v>91</v>
      </c>
      <c r="DH16" s="2" t="s">
        <v>274</v>
      </c>
      <c r="DI16" s="2" t="s">
        <v>234</v>
      </c>
      <c r="DJ16" s="2">
        <v>1893</v>
      </c>
      <c r="DK16" s="2" t="s">
        <v>145</v>
      </c>
      <c r="DL16" s="2">
        <v>13</v>
      </c>
      <c r="DM16" s="2">
        <v>5.5</v>
      </c>
      <c r="DN16" s="2">
        <v>5.3</v>
      </c>
      <c r="DO16" s="2" t="s">
        <v>104</v>
      </c>
      <c r="DP16" s="2" t="s">
        <v>100</v>
      </c>
      <c r="DQ16" s="2" t="s">
        <v>141</v>
      </c>
      <c r="DR16" s="2" t="s">
        <v>178</v>
      </c>
      <c r="DS16" s="2">
        <v>68.62</v>
      </c>
      <c r="DT16" s="2">
        <v>5.14</v>
      </c>
      <c r="DU16" s="2">
        <v>66.454999999999998</v>
      </c>
      <c r="DV16" s="2">
        <v>5.14</v>
      </c>
      <c r="DW16" s="2" t="s">
        <v>282</v>
      </c>
      <c r="DX16" s="2">
        <v>599</v>
      </c>
      <c r="DY16" s="13">
        <v>0</v>
      </c>
      <c r="DZ16" s="2" t="s">
        <v>100</v>
      </c>
      <c r="EA16" s="2" t="s">
        <v>100</v>
      </c>
      <c r="EB16" s="2" t="s">
        <v>100</v>
      </c>
      <c r="EC16" s="2" t="s">
        <v>236</v>
      </c>
      <c r="ED16" s="2">
        <v>0.21</v>
      </c>
      <c r="EE16" s="2" t="s">
        <v>304</v>
      </c>
      <c r="EF16" s="2">
        <v>1</v>
      </c>
      <c r="EG16" s="2" t="s">
        <v>140</v>
      </c>
      <c r="EH16" s="2" t="s">
        <v>100</v>
      </c>
      <c r="EI16" s="2">
        <v>13.021702838063399</v>
      </c>
      <c r="EJ16" s="2">
        <v>5.3422370617696204</v>
      </c>
      <c r="EK16" s="2">
        <v>5.5091819699499203</v>
      </c>
      <c r="EL16" s="2">
        <v>10.8514190317195</v>
      </c>
      <c r="EM16" s="2">
        <v>2</v>
      </c>
      <c r="EN16" s="2" t="s">
        <v>100</v>
      </c>
      <c r="EO16" s="2">
        <v>3</v>
      </c>
      <c r="EP16" s="2" t="s">
        <v>100</v>
      </c>
      <c r="EQ16" s="2" t="s">
        <v>100</v>
      </c>
      <c r="ER16" s="2" t="s">
        <v>100</v>
      </c>
      <c r="ES16" s="2" t="s">
        <v>100</v>
      </c>
      <c r="ET16" s="2" t="s">
        <v>278</v>
      </c>
      <c r="EU16" s="2" t="s">
        <v>105</v>
      </c>
      <c r="EV16" s="2" t="s">
        <v>283</v>
      </c>
      <c r="EW16" s="2">
        <v>100</v>
      </c>
      <c r="EX16" s="2">
        <v>100</v>
      </c>
      <c r="EY16" s="2">
        <v>100</v>
      </c>
      <c r="EZ16" s="2" t="s">
        <v>107</v>
      </c>
    </row>
    <row r="17" spans="1:156" x14ac:dyDescent="0.25">
      <c r="A17" s="5" t="s">
        <v>305</v>
      </c>
      <c r="B17" s="2" t="s">
        <v>100</v>
      </c>
      <c r="C17" s="6" t="s">
        <v>306</v>
      </c>
      <c r="D17" s="2">
        <v>0.56779472080983695</v>
      </c>
      <c r="E17" s="2">
        <v>1.4822560865175964</v>
      </c>
      <c r="F17" s="2">
        <v>4.7260636311607502</v>
      </c>
      <c r="G17" s="2">
        <v>16.619681709063101</v>
      </c>
      <c r="H17" s="2">
        <v>4.5674578339545799E-5</v>
      </c>
      <c r="I17" s="2">
        <v>1.47296637641261E-2</v>
      </c>
      <c r="J17" s="2" t="s">
        <v>263</v>
      </c>
      <c r="K17" s="2" t="s">
        <v>91</v>
      </c>
      <c r="L17" s="2" t="s">
        <v>305</v>
      </c>
      <c r="M17" s="2" t="s">
        <v>307</v>
      </c>
      <c r="N17" s="13" t="s">
        <v>93</v>
      </c>
      <c r="O17" s="2">
        <v>1491</v>
      </c>
      <c r="P17" s="2">
        <v>0</v>
      </c>
      <c r="Q17" s="2">
        <v>2</v>
      </c>
      <c r="R17" s="2" t="s">
        <v>308</v>
      </c>
      <c r="S17" s="2" t="s">
        <v>95</v>
      </c>
      <c r="T17" s="2">
        <v>8.9999999999999998E-74</v>
      </c>
      <c r="U17" s="2">
        <v>42.7</v>
      </c>
      <c r="V17" s="2" t="s">
        <v>307</v>
      </c>
      <c r="W17" s="14" t="s">
        <v>309</v>
      </c>
      <c r="X17" s="2" t="s">
        <v>310</v>
      </c>
      <c r="Y17" s="2" t="s">
        <v>311</v>
      </c>
      <c r="Z17" s="17">
        <v>8.9999999999999999E-83</v>
      </c>
      <c r="AA17" s="2">
        <v>38.5</v>
      </c>
      <c r="AB17" s="15" t="s">
        <v>140</v>
      </c>
      <c r="AC17" s="15" t="s">
        <v>99</v>
      </c>
      <c r="AD17" s="2" t="s">
        <v>100</v>
      </c>
      <c r="AE17" s="2">
        <v>164.15700000000001</v>
      </c>
      <c r="AF17" s="2">
        <v>4.88</v>
      </c>
      <c r="AG17" s="2" t="s">
        <v>100</v>
      </c>
      <c r="AH17" s="2" t="s">
        <v>100</v>
      </c>
      <c r="AI17" s="2" t="s">
        <v>101</v>
      </c>
      <c r="AJ17" s="15">
        <v>0</v>
      </c>
      <c r="AK17" s="2" t="s">
        <v>100</v>
      </c>
      <c r="AL17" s="2" t="s">
        <v>100</v>
      </c>
      <c r="AM17" s="2" t="s">
        <v>100</v>
      </c>
      <c r="AN17" s="15" t="s">
        <v>102</v>
      </c>
      <c r="AO17" s="16" t="s">
        <v>312</v>
      </c>
      <c r="AP17" s="15">
        <v>16.3</v>
      </c>
      <c r="AQ17" s="2">
        <v>7</v>
      </c>
      <c r="AR17" s="2">
        <v>3.5</v>
      </c>
      <c r="AS17" s="2" t="s">
        <v>104</v>
      </c>
      <c r="AT17" s="6" t="s">
        <v>313</v>
      </c>
      <c r="AU17" s="2" t="s">
        <v>105</v>
      </c>
      <c r="AV17" s="2" t="s">
        <v>314</v>
      </c>
      <c r="AW17" s="2">
        <v>82</v>
      </c>
      <c r="AX17" s="2">
        <v>84</v>
      </c>
      <c r="AY17" s="2">
        <v>114</v>
      </c>
      <c r="AZ17" s="2" t="s">
        <v>107</v>
      </c>
      <c r="BA17" s="6" t="s">
        <v>313</v>
      </c>
      <c r="BB17" s="2" t="s">
        <v>105</v>
      </c>
      <c r="BC17" s="2" t="s">
        <v>314</v>
      </c>
      <c r="BD17" s="2">
        <v>82</v>
      </c>
      <c r="BE17" s="2">
        <v>84</v>
      </c>
      <c r="BF17" s="2">
        <v>114</v>
      </c>
      <c r="BG17" s="2" t="s">
        <v>107</v>
      </c>
      <c r="BH17" s="6" t="s">
        <v>315</v>
      </c>
      <c r="BI17" s="2" t="s">
        <v>316</v>
      </c>
      <c r="BJ17" s="2" t="s">
        <v>317</v>
      </c>
      <c r="BK17" s="2">
        <v>19</v>
      </c>
      <c r="BL17" s="2">
        <v>41</v>
      </c>
      <c r="BM17" s="2">
        <v>58</v>
      </c>
      <c r="BN17" s="2" t="s">
        <v>318</v>
      </c>
      <c r="BO17" s="6" t="s">
        <v>319</v>
      </c>
      <c r="BP17" s="2" t="s">
        <v>320</v>
      </c>
      <c r="BQ17" s="2" t="s">
        <v>321</v>
      </c>
      <c r="BR17" s="2">
        <v>24</v>
      </c>
      <c r="BS17" s="2">
        <v>43</v>
      </c>
      <c r="BT17" s="2">
        <v>73</v>
      </c>
      <c r="BU17" s="2" t="s">
        <v>188</v>
      </c>
      <c r="BV17" s="6" t="s">
        <v>322</v>
      </c>
      <c r="BW17" s="2" t="s">
        <v>105</v>
      </c>
      <c r="BX17" s="2">
        <v>1357</v>
      </c>
      <c r="BY17" s="2">
        <v>31</v>
      </c>
      <c r="BZ17" s="2">
        <v>50</v>
      </c>
      <c r="CA17" s="2">
        <v>101</v>
      </c>
      <c r="CB17" s="6" t="s">
        <v>323</v>
      </c>
      <c r="CC17" s="17">
        <v>2.0000000000000001E-18</v>
      </c>
      <c r="CD17" s="2">
        <v>106.2</v>
      </c>
      <c r="CE17" s="2" t="s">
        <v>324</v>
      </c>
      <c r="CF17" s="2" t="s">
        <v>325</v>
      </c>
      <c r="CG17" s="6" t="s">
        <v>326</v>
      </c>
      <c r="CH17" s="17">
        <v>8.9999999999999998E-74</v>
      </c>
      <c r="CI17" s="2">
        <v>42.8</v>
      </c>
      <c r="CJ17" s="2" t="s">
        <v>327</v>
      </c>
      <c r="CK17" s="2" t="s">
        <v>328</v>
      </c>
      <c r="CL17" s="6" t="s">
        <v>323</v>
      </c>
      <c r="CM17" s="17">
        <v>3.9999999999999999E-19</v>
      </c>
      <c r="CN17" s="2">
        <v>106.2</v>
      </c>
      <c r="CO17" s="2" t="s">
        <v>324</v>
      </c>
      <c r="CP17" s="6" t="s">
        <v>329</v>
      </c>
      <c r="CQ17" s="17">
        <v>2E-3</v>
      </c>
      <c r="CR17" s="2">
        <v>49.7</v>
      </c>
      <c r="CS17" s="2" t="s">
        <v>330</v>
      </c>
      <c r="CT17" s="2" t="s">
        <v>307</v>
      </c>
      <c r="CU17" s="2" t="s">
        <v>307</v>
      </c>
      <c r="CV17" s="2" t="s">
        <v>307</v>
      </c>
      <c r="CW17" s="2" t="s">
        <v>307</v>
      </c>
      <c r="CX17" s="2" t="s">
        <v>93</v>
      </c>
      <c r="CY17" s="2">
        <v>1491</v>
      </c>
      <c r="CZ17" s="2" t="s">
        <v>124</v>
      </c>
      <c r="DA17" s="2" t="s">
        <v>331</v>
      </c>
      <c r="DB17" s="2">
        <v>0</v>
      </c>
      <c r="DC17" s="2">
        <v>2</v>
      </c>
      <c r="DD17" s="2" t="s">
        <v>332</v>
      </c>
      <c r="DE17" s="2" t="s">
        <v>305</v>
      </c>
      <c r="DF17" s="2" t="s">
        <v>263</v>
      </c>
      <c r="DG17" s="2" t="s">
        <v>91</v>
      </c>
      <c r="DH17" s="2" t="s">
        <v>305</v>
      </c>
      <c r="DI17" s="2" t="s">
        <v>168</v>
      </c>
      <c r="DJ17" s="2">
        <v>7891</v>
      </c>
      <c r="DK17" s="2" t="s">
        <v>312</v>
      </c>
      <c r="DL17" s="2">
        <v>16.3</v>
      </c>
      <c r="DM17" s="2">
        <v>7</v>
      </c>
      <c r="DN17" s="2">
        <v>3.5</v>
      </c>
      <c r="DO17" s="2" t="s">
        <v>104</v>
      </c>
      <c r="DP17" s="2" t="s">
        <v>333</v>
      </c>
      <c r="DQ17" s="2" t="s">
        <v>99</v>
      </c>
      <c r="DR17" s="2" t="s">
        <v>100</v>
      </c>
      <c r="DS17" s="2">
        <v>164.15700000000001</v>
      </c>
      <c r="DT17" s="2">
        <v>4.88</v>
      </c>
      <c r="DU17" s="2" t="s">
        <v>100</v>
      </c>
      <c r="DV17" s="2" t="s">
        <v>100</v>
      </c>
      <c r="DW17" s="2" t="s">
        <v>101</v>
      </c>
      <c r="DX17" s="2">
        <v>1491</v>
      </c>
      <c r="DY17" s="13">
        <v>0</v>
      </c>
      <c r="DZ17" s="2" t="s">
        <v>100</v>
      </c>
      <c r="EA17" s="2" t="s">
        <v>100</v>
      </c>
      <c r="EB17" s="2" t="s">
        <v>100</v>
      </c>
      <c r="EC17" s="2" t="s">
        <v>236</v>
      </c>
      <c r="ED17" s="2">
        <v>0.19</v>
      </c>
      <c r="EF17" s="2">
        <v>21</v>
      </c>
      <c r="EG17" s="2" t="s">
        <v>140</v>
      </c>
      <c r="EH17" s="2" t="s">
        <v>100</v>
      </c>
      <c r="EI17" s="2">
        <v>16.297786720321898</v>
      </c>
      <c r="EJ17" s="2">
        <v>3.4875922199865901</v>
      </c>
      <c r="EK17" s="2">
        <v>7.0422535211267601</v>
      </c>
      <c r="EL17" s="2">
        <v>10.5298457411133</v>
      </c>
      <c r="EM17" s="2" t="s">
        <v>100</v>
      </c>
      <c r="EN17" s="2">
        <v>4</v>
      </c>
      <c r="EO17" s="2">
        <v>4</v>
      </c>
      <c r="EP17" s="2" t="s">
        <v>100</v>
      </c>
      <c r="EQ17" s="2" t="s">
        <v>100</v>
      </c>
      <c r="ER17" s="2" t="s">
        <v>100</v>
      </c>
      <c r="ES17" s="2" t="s">
        <v>100</v>
      </c>
      <c r="ET17" s="2" t="s">
        <v>334</v>
      </c>
      <c r="EU17" s="2" t="s">
        <v>105</v>
      </c>
      <c r="EV17" s="2" t="s">
        <v>335</v>
      </c>
      <c r="EW17" s="2">
        <v>72</v>
      </c>
      <c r="EX17" s="2">
        <v>79</v>
      </c>
      <c r="EY17" s="2">
        <v>104</v>
      </c>
      <c r="EZ17" s="2" t="s">
        <v>239</v>
      </c>
    </row>
    <row r="18" spans="1:156" x14ac:dyDescent="0.25">
      <c r="A18" s="5" t="s">
        <v>336</v>
      </c>
      <c r="B18" s="2" t="s">
        <v>337</v>
      </c>
      <c r="C18" s="6" t="s">
        <v>338</v>
      </c>
      <c r="D18" s="2">
        <v>0.55314449242094499</v>
      </c>
      <c r="E18" s="2">
        <v>1.4672802915532601</v>
      </c>
      <c r="F18" s="2">
        <v>9.1417672303867903</v>
      </c>
      <c r="G18" s="2">
        <v>13.505167321726599</v>
      </c>
      <c r="H18" s="2">
        <v>2.37907431909589E-4</v>
      </c>
      <c r="I18" s="2">
        <v>4.7546791548097697E-2</v>
      </c>
      <c r="J18" s="2" t="s">
        <v>339</v>
      </c>
      <c r="K18" s="2" t="s">
        <v>91</v>
      </c>
      <c r="L18" s="2" t="str">
        <f>HYPERLINK("https://vectorbase.org/vectorbase/app/record/gene/AGAP010343","AGAP010343-RA")</f>
        <v>AGAP010343-RA</v>
      </c>
      <c r="M18" s="2" t="str">
        <f>HYPERLINK(".\links\pep\AGAP010343-PA-pep.txt","AGAP010343-PA")</f>
        <v>AGAP010343-PA</v>
      </c>
      <c r="N18" s="13" t="s">
        <v>93</v>
      </c>
      <c r="O18" s="2">
        <v>707</v>
      </c>
      <c r="P18" s="2">
        <v>0</v>
      </c>
      <c r="Q18" s="2">
        <v>2</v>
      </c>
      <c r="R18" s="2" t="s">
        <v>135</v>
      </c>
      <c r="S18" s="2" t="str">
        <f>HYPERLINK(".\links\KOG\AGAP010343-PA-KOG.txt","KOG")</f>
        <v>KOG</v>
      </c>
      <c r="T18" s="2">
        <v>0</v>
      </c>
      <c r="U18" s="2">
        <v>111.7</v>
      </c>
      <c r="V18" s="2" t="s">
        <v>341</v>
      </c>
      <c r="W18" s="14" t="s">
        <v>342</v>
      </c>
      <c r="X18" s="2" t="s">
        <v>135</v>
      </c>
      <c r="Y18" s="2" t="str">
        <f>HYPERLINK(".\links\REFSEQ-PROTOZOA\AGAP010343-PA-REFSEQ-PROTOZOA.txt","REFSEQ-PROTOZOA")</f>
        <v>REFSEQ-PROTOZOA</v>
      </c>
      <c r="Z18" s="2">
        <v>0</v>
      </c>
      <c r="AA18" s="2">
        <v>105.9</v>
      </c>
      <c r="AB18" s="15" t="s">
        <v>100</v>
      </c>
      <c r="AC18" s="15" t="str">
        <f>HYPERLINK(".\links\Sigp\AGAP010343-PA-SigP.txt","CYT")</f>
        <v>CYT</v>
      </c>
      <c r="AD18" s="2" t="s">
        <v>100</v>
      </c>
      <c r="AE18" s="2">
        <v>80.063000000000002</v>
      </c>
      <c r="AF18" s="2">
        <v>8.74</v>
      </c>
      <c r="AG18" s="2" t="s">
        <v>100</v>
      </c>
      <c r="AH18" s="2" t="s">
        <v>100</v>
      </c>
      <c r="AI18" s="2" t="s">
        <v>343</v>
      </c>
      <c r="AJ18" s="15" t="str">
        <f>HYPERLINK(".\links\tmhmm\AGAP010343-PA-tmhmm.txt","10")</f>
        <v>10</v>
      </c>
      <c r="AK18" s="2">
        <v>30.3</v>
      </c>
      <c r="AL18" s="2">
        <v>42.7</v>
      </c>
      <c r="AM18" s="2">
        <v>27</v>
      </c>
      <c r="AN18" s="15" t="str">
        <f>HYPERLINK(".\links\gpi\AGAP010343-PA-gpi.txt","N")</f>
        <v>N</v>
      </c>
      <c r="AO18" s="16" t="str">
        <f>HYPERLINK(".\links\netoglyc\AGAP010343-PA-netoglyc.txt","0")</f>
        <v>0</v>
      </c>
      <c r="AP18" s="15">
        <v>13</v>
      </c>
      <c r="AQ18" s="2">
        <v>4.4000000000000004</v>
      </c>
      <c r="AR18" s="2">
        <v>3.5</v>
      </c>
      <c r="AS18" s="2" t="s">
        <v>104</v>
      </c>
      <c r="AT18" s="6" t="str">
        <f>HYPERLINK(".\links\NR-LIGHT\AGAP010343-PA-NR-LIGHT.txt","ctl2")</f>
        <v>ctl2</v>
      </c>
      <c r="AU18" s="2" t="str">
        <f>HYPERLINK("http://www.ncbi.nlm.nih.gov/sutils/blink.cgi?pid=ETN66327.1","0.0")</f>
        <v>0.0</v>
      </c>
      <c r="AV18" s="2" t="str">
        <f>HYPERLINK("http://www.ncbi.nlm.nih.gov/protein/ETN66327.1","ETN66327.1")</f>
        <v>ETN66327.1</v>
      </c>
      <c r="AW18" s="2">
        <v>80</v>
      </c>
      <c r="AX18" s="2">
        <v>90</v>
      </c>
      <c r="AY18" s="2">
        <v>99</v>
      </c>
      <c r="AZ18" s="2" t="s">
        <v>213</v>
      </c>
      <c r="BA18" s="6" t="str">
        <f>HYPERLINK(".\links\REFSEQ-INVERTEBRATE\AGAP010343-PA-REFSEQ-INVERTEBRATE.txt","CTL-like protein 2 isoform X3")</f>
        <v>CTL-like protein 2 isoform X3</v>
      </c>
      <c r="BB18" s="2" t="str">
        <f>HYPERLINK("http://www.ncbi.nlm.nih.gov/sutils/blink.cgi?pid=XP_021707993.1","0.0")</f>
        <v>0.0</v>
      </c>
      <c r="BC18" s="2" t="str">
        <f>HYPERLINK("http://www.ncbi.nlm.nih.gov/protein/XP_021707993.1","XP_021707993.1")</f>
        <v>XP_021707993.1</v>
      </c>
      <c r="BD18" s="2">
        <v>69</v>
      </c>
      <c r="BE18" s="2">
        <v>82</v>
      </c>
      <c r="BF18" s="2">
        <v>100</v>
      </c>
      <c r="BG18" s="2" t="s">
        <v>247</v>
      </c>
      <c r="BH18" s="6" t="str">
        <f>HYPERLINK(".\links\REFSEQ-PROTOZOA\AGAP010343-PA-REFSEQ-PROTOZOA.txt","choline transporter-like protein")</f>
        <v>choline transporter-like protein</v>
      </c>
      <c r="BI18" s="2" t="str">
        <f>HYPERLINK("http://www.ncbi.nlm.nih.gov/sutils/blink.cgi?pid=XP_004363972.1","1E-108")</f>
        <v>1E-108</v>
      </c>
      <c r="BJ18" s="2" t="str">
        <f>HYPERLINK("http://www.ncbi.nlm.nih.gov/protein/XP_004363972.1","XP_004363972.1")</f>
        <v>XP_004363972.1</v>
      </c>
      <c r="BK18" s="2">
        <v>32</v>
      </c>
      <c r="BL18" s="2">
        <v>52</v>
      </c>
      <c r="BM18" s="2">
        <v>106</v>
      </c>
      <c r="BN18" s="2" t="s">
        <v>150</v>
      </c>
      <c r="BO18" s="6" t="str">
        <f>HYPERLINK(".\links\SWISSP\AGAP010343-PA-SWISSP.txt","CTL-like protein 2")</f>
        <v>CTL-like protein 2</v>
      </c>
      <c r="BP18" s="2" t="str">
        <f>HYPERLINK("http://www.uniprot.org/uniprot/Q7PRJ0","0.0")</f>
        <v>0.0</v>
      </c>
      <c r="BQ18" s="2" t="str">
        <f>HYPERLINK("http://www.uniprot.org/uniprot/Q7PRJ0#expression","Q7PRJ0")</f>
        <v>Q7PRJ0</v>
      </c>
      <c r="BR18" s="2">
        <v>97</v>
      </c>
      <c r="BS18" s="2">
        <v>98</v>
      </c>
      <c r="BT18" s="2">
        <v>63</v>
      </c>
      <c r="BU18" s="2" t="s">
        <v>345</v>
      </c>
      <c r="BV18" s="6" t="str">
        <f>HYPERLINK(".\links\FLYBASE\AGAP010343-PA-FLYBASE.txt","FBpp0084742")</f>
        <v>FBpp0084742</v>
      </c>
      <c r="BW18" s="2" t="str">
        <f>HYPERLINK("http://flybase.org/reports/FBgn0039637#alliance_summary_container","1E-154")</f>
        <v>1E-154</v>
      </c>
      <c r="BX18" s="2">
        <v>796</v>
      </c>
      <c r="BY18" s="2">
        <v>52</v>
      </c>
      <c r="BZ18" s="2">
        <v>68</v>
      </c>
      <c r="CA18" s="2">
        <v>63</v>
      </c>
      <c r="CB18" s="6" t="str">
        <f>HYPERLINK(".\links\CDD\AGAP010343-PA-CDD.txt","Choline_transpo, Plasma-membrane choline transporter")</f>
        <v>Choline_transpo, Plasma-membrane choline transporter</v>
      </c>
      <c r="CC18" s="17">
        <v>6.0000000000000002E-86</v>
      </c>
      <c r="CD18" s="2">
        <v>113.5</v>
      </c>
      <c r="CE18" s="2" t="s">
        <v>346</v>
      </c>
      <c r="CF18" s="2" t="s">
        <v>347</v>
      </c>
      <c r="CG18" s="6" t="str">
        <f>HYPERLINK(".\links\KOG\AGAP010343-PA-KOG.txt","Choline transporter-like protein")</f>
        <v>Choline transporter-like protein</v>
      </c>
      <c r="CH18" s="17">
        <v>1E-119</v>
      </c>
      <c r="CI18" s="2">
        <v>111.8</v>
      </c>
      <c r="CJ18" s="2" t="s">
        <v>348</v>
      </c>
      <c r="CK18" s="2" t="s">
        <v>349</v>
      </c>
      <c r="CL18" s="6" t="str">
        <f>HYPERLINK(".\links\PFAM\AGAP010343-PA-PFAM.txt","Choline_transpo, Plasma-membrane choline transporter")</f>
        <v>Choline_transpo, Plasma-membrane choline transporter</v>
      </c>
      <c r="CM18" s="17">
        <v>1.0000000000000001E-86</v>
      </c>
      <c r="CN18" s="2">
        <v>113.5</v>
      </c>
      <c r="CO18" s="2" t="s">
        <v>346</v>
      </c>
      <c r="CP18" s="6" t="str">
        <f>HYPERLINK(".\links\SMART\AGAP010343-PA-SMART.txt","PKS_KS, Beta-ketoacyl synthase")</f>
        <v>PKS_KS, Beta-ketoacyl synthase</v>
      </c>
      <c r="CQ18" s="17">
        <v>1</v>
      </c>
      <c r="CR18" s="2">
        <v>7.4</v>
      </c>
      <c r="CS18" s="2" t="s">
        <v>350</v>
      </c>
      <c r="CT18" s="2" t="s">
        <v>341</v>
      </c>
      <c r="CU18" s="2" t="s">
        <v>341</v>
      </c>
      <c r="CV18" s="2" t="s">
        <v>341</v>
      </c>
      <c r="CW18" s="2" t="str">
        <f>HYPERLINK(".\links\pep\AGAP010343-PA-pep.txt","AGAP010343-PA")</f>
        <v>AGAP010343-PA</v>
      </c>
      <c r="CX18" s="2" t="s">
        <v>93</v>
      </c>
      <c r="CY18" s="2">
        <v>707</v>
      </c>
      <c r="CZ18" s="2" t="s">
        <v>124</v>
      </c>
      <c r="DA18" s="2" t="s">
        <v>351</v>
      </c>
      <c r="DB18" s="2">
        <v>0</v>
      </c>
      <c r="DC18" s="2">
        <v>2</v>
      </c>
      <c r="DD18" s="2" t="str">
        <f>HYPERLINK("https://www.kegg.jp/kegg-bin/search_pathway_text?map=aga&amp;keyword=AGAP010343&amp;mode=1&amp;viewImage=true","AGAP010343")</f>
        <v>AGAP010343</v>
      </c>
      <c r="DE18" s="2" t="s">
        <v>340</v>
      </c>
      <c r="DF18" s="2" t="s">
        <v>339</v>
      </c>
      <c r="DG18" s="2" t="s">
        <v>91</v>
      </c>
      <c r="DH18" s="2" t="str">
        <f>HYPERLINK("https://vectorbase.org/vectorbase/app/record/gene/AGAP010343","AGAP010343-RA")</f>
        <v>AGAP010343-RA</v>
      </c>
      <c r="DI18" s="2" t="s">
        <v>168</v>
      </c>
      <c r="DJ18" s="2">
        <v>3313</v>
      </c>
      <c r="DK18" s="2" t="str">
        <f>HYPERLINK(".\links\netoglyc\AGAP010343-PA-netoglyc.txt","0")</f>
        <v>0</v>
      </c>
      <c r="DL18" s="2">
        <v>13</v>
      </c>
      <c r="DM18" s="2">
        <v>4.4000000000000004</v>
      </c>
      <c r="DN18" s="2">
        <v>3.5</v>
      </c>
      <c r="DO18" s="2" t="s">
        <v>104</v>
      </c>
      <c r="DP18" s="2" t="s">
        <v>100</v>
      </c>
      <c r="DQ18" s="2" t="str">
        <f>HYPERLINK(".\links\Sigp\AGAP010343-PA-SigP.txt","CYT")</f>
        <v>CYT</v>
      </c>
      <c r="DR18" s="2" t="s">
        <v>100</v>
      </c>
      <c r="DS18" s="2">
        <v>80.063000000000002</v>
      </c>
      <c r="DT18" s="2">
        <v>8.74</v>
      </c>
      <c r="DU18" s="2" t="s">
        <v>100</v>
      </c>
      <c r="DV18" s="2" t="s">
        <v>100</v>
      </c>
      <c r="DW18" s="2" t="s">
        <v>343</v>
      </c>
      <c r="DX18" s="2">
        <v>707</v>
      </c>
      <c r="DY18" s="13" t="str">
        <f>HYPERLINK(".\links\tmhmm\AGAP010343-PA-tmhmm.txt","10")</f>
        <v>10</v>
      </c>
      <c r="DZ18" s="2">
        <v>30.3</v>
      </c>
      <c r="EA18" s="2">
        <v>42.7</v>
      </c>
      <c r="EB18" s="2">
        <v>27</v>
      </c>
      <c r="EC18" s="2" t="str">
        <f>HYPERLINK(".\links\gpi\AGAP010343-PA-gpi.txt","Y-NoSP")</f>
        <v>Y-NoSP</v>
      </c>
      <c r="ED18" s="2">
        <v>0.31</v>
      </c>
      <c r="EF18" s="2">
        <v>33</v>
      </c>
      <c r="EG18" s="2" t="s">
        <v>100</v>
      </c>
      <c r="EH18" s="2" t="s">
        <v>100</v>
      </c>
      <c r="EI18" s="2">
        <v>13.012729844413</v>
      </c>
      <c r="EJ18" s="2">
        <v>3.53606789250354</v>
      </c>
      <c r="EK18" s="2">
        <v>4.3847241867043802</v>
      </c>
      <c r="EL18" s="2">
        <v>7.9207920792079198</v>
      </c>
      <c r="EM18" s="2" t="s">
        <v>100</v>
      </c>
      <c r="EN18" s="2" t="s">
        <v>100</v>
      </c>
      <c r="EO18" s="2">
        <v>1</v>
      </c>
      <c r="EP18" s="2" t="s">
        <v>100</v>
      </c>
      <c r="EQ18" s="2" t="s">
        <v>100</v>
      </c>
      <c r="ER18" s="2" t="s">
        <v>100</v>
      </c>
      <c r="ES18" s="2" t="s">
        <v>100</v>
      </c>
      <c r="ET18" s="2" t="str">
        <f>HYPERLINK(".\links\REFSEQ-INVERTEBRATE\AGAP010343-PA-REFSEQ-INVERTEBRATE.txt","CTL-like protein 2 isoform X3")</f>
        <v>CTL-like protein 2 isoform X3</v>
      </c>
      <c r="EU18" s="2" t="str">
        <f>HYPERLINK("http://www.ncbi.nlm.nih.gov/sutils/blink.cgi?pid=XP_035919879.1","0.0")</f>
        <v>0.0</v>
      </c>
      <c r="EV18" s="2" t="str">
        <f>HYPERLINK("http://www.ncbi.nlm.nih.gov/protein/XP_035919879.1","XP_035919879.1")</f>
        <v>XP_035919879.1</v>
      </c>
      <c r="EW18" s="2">
        <v>87</v>
      </c>
      <c r="EX18" s="2">
        <v>94</v>
      </c>
      <c r="EY18" s="2">
        <v>100</v>
      </c>
      <c r="EZ18" s="2" t="s">
        <v>239</v>
      </c>
    </row>
    <row r="19" spans="1:156" x14ac:dyDescent="0.25">
      <c r="A19" s="5" t="s">
        <v>352</v>
      </c>
      <c r="B19" s="2" t="s">
        <v>100</v>
      </c>
      <c r="C19" s="6" t="s">
        <v>353</v>
      </c>
      <c r="D19" s="2">
        <v>0.51564799786022297</v>
      </c>
      <c r="E19" s="2">
        <v>1.4296361278996981</v>
      </c>
      <c r="F19" s="2">
        <v>6.11935508121746</v>
      </c>
      <c r="G19" s="2">
        <v>15.7694837049927</v>
      </c>
      <c r="H19" s="2">
        <v>7.1547269164603107E-5</v>
      </c>
      <c r="I19" s="2">
        <v>2.14485297842512E-2</v>
      </c>
      <c r="J19" s="2" t="s">
        <v>263</v>
      </c>
      <c r="K19" s="2" t="s">
        <v>91</v>
      </c>
      <c r="L19" s="2" t="s">
        <v>352</v>
      </c>
      <c r="M19" s="2" t="s">
        <v>354</v>
      </c>
      <c r="N19" s="13" t="s">
        <v>93</v>
      </c>
      <c r="O19" s="2">
        <v>191</v>
      </c>
      <c r="P19" s="2">
        <v>0</v>
      </c>
      <c r="Q19" s="2">
        <v>2</v>
      </c>
      <c r="R19" s="2" t="s">
        <v>355</v>
      </c>
      <c r="S19" s="2" t="s">
        <v>356</v>
      </c>
      <c r="T19" s="2">
        <v>5E-36</v>
      </c>
      <c r="U19" s="2">
        <v>78.7</v>
      </c>
      <c r="V19" s="2" t="s">
        <v>354</v>
      </c>
      <c r="W19" s="14" t="s">
        <v>357</v>
      </c>
      <c r="X19" s="2" t="s">
        <v>358</v>
      </c>
      <c r="Y19" s="2" t="s">
        <v>359</v>
      </c>
      <c r="Z19" s="2">
        <v>0</v>
      </c>
      <c r="AA19" s="2">
        <v>96.6</v>
      </c>
      <c r="AB19" s="15" t="s">
        <v>100</v>
      </c>
      <c r="AC19" s="15" t="s">
        <v>99</v>
      </c>
      <c r="AD19" s="2" t="s">
        <v>100</v>
      </c>
      <c r="AE19" s="2">
        <v>22.31</v>
      </c>
      <c r="AF19" s="2">
        <v>6.2</v>
      </c>
      <c r="AG19" s="2" t="s">
        <v>100</v>
      </c>
      <c r="AH19" s="2" t="s">
        <v>100</v>
      </c>
      <c r="AI19" s="2" t="s">
        <v>360</v>
      </c>
      <c r="AJ19" s="15">
        <v>0</v>
      </c>
      <c r="AK19" s="2" t="s">
        <v>100</v>
      </c>
      <c r="AL19" s="2" t="s">
        <v>100</v>
      </c>
      <c r="AM19" s="2" t="s">
        <v>100</v>
      </c>
      <c r="AN19" s="15" t="s">
        <v>102</v>
      </c>
      <c r="AO19" s="16" t="s">
        <v>140</v>
      </c>
      <c r="AP19" s="15">
        <v>9.4</v>
      </c>
      <c r="AQ19" s="2">
        <v>5.2</v>
      </c>
      <c r="AR19" s="2">
        <v>8.4</v>
      </c>
      <c r="AS19" s="2" t="s">
        <v>104</v>
      </c>
      <c r="AT19" s="6" t="s">
        <v>354</v>
      </c>
      <c r="AU19" s="2" t="s">
        <v>361</v>
      </c>
      <c r="AV19" s="2" t="s">
        <v>362</v>
      </c>
      <c r="AW19" s="2">
        <v>100</v>
      </c>
      <c r="AX19" s="2">
        <v>100</v>
      </c>
      <c r="AY19" s="2">
        <v>100</v>
      </c>
      <c r="AZ19" s="2" t="s">
        <v>107</v>
      </c>
      <c r="BA19" s="6" t="s">
        <v>354</v>
      </c>
      <c r="BB19" s="2" t="s">
        <v>361</v>
      </c>
      <c r="BC19" s="2" t="s">
        <v>362</v>
      </c>
      <c r="BD19" s="2">
        <v>100</v>
      </c>
      <c r="BE19" s="2">
        <v>100</v>
      </c>
      <c r="BF19" s="2">
        <v>100</v>
      </c>
      <c r="BG19" s="2" t="s">
        <v>107</v>
      </c>
      <c r="BH19" s="6" t="s">
        <v>363</v>
      </c>
      <c r="BI19" s="2" t="s">
        <v>364</v>
      </c>
      <c r="BJ19" s="2" t="s">
        <v>365</v>
      </c>
      <c r="BK19" s="2">
        <v>37</v>
      </c>
      <c r="BL19" s="2">
        <v>53</v>
      </c>
      <c r="BM19" s="2">
        <v>89</v>
      </c>
      <c r="BN19" s="2" t="s">
        <v>366</v>
      </c>
      <c r="BO19" s="6" t="s">
        <v>353</v>
      </c>
      <c r="BP19" s="2" t="s">
        <v>367</v>
      </c>
      <c r="BQ19" s="2" t="s">
        <v>368</v>
      </c>
      <c r="BR19" s="2">
        <v>40</v>
      </c>
      <c r="BS19" s="2">
        <v>60</v>
      </c>
      <c r="BT19" s="2">
        <v>79</v>
      </c>
      <c r="BU19" s="2" t="s">
        <v>369</v>
      </c>
      <c r="BV19" s="6" t="s">
        <v>370</v>
      </c>
      <c r="BW19" s="2" t="s">
        <v>371</v>
      </c>
      <c r="BX19" s="2">
        <v>176</v>
      </c>
      <c r="BY19" s="2">
        <v>47</v>
      </c>
      <c r="BZ19" s="2">
        <v>64</v>
      </c>
      <c r="CA19" s="2">
        <v>97</v>
      </c>
      <c r="CB19" s="6" t="s">
        <v>372</v>
      </c>
      <c r="CC19" s="17">
        <v>1.9999999999999999E-34</v>
      </c>
      <c r="CD19" s="2">
        <v>98.7</v>
      </c>
      <c r="CE19" s="2" t="s">
        <v>373</v>
      </c>
      <c r="CF19" s="2" t="s">
        <v>374</v>
      </c>
      <c r="CG19" s="6" t="s">
        <v>375</v>
      </c>
      <c r="CH19" s="17">
        <v>2.0000000000000002E-43</v>
      </c>
      <c r="CI19" s="2">
        <v>102.7</v>
      </c>
      <c r="CJ19" s="2" t="s">
        <v>376</v>
      </c>
      <c r="CK19" s="2" t="s">
        <v>377</v>
      </c>
      <c r="CL19" s="6" t="s">
        <v>378</v>
      </c>
      <c r="CM19" s="17">
        <v>2.0000000000000001E-13</v>
      </c>
      <c r="CN19" s="2">
        <v>66.2</v>
      </c>
      <c r="CO19" s="2" t="s">
        <v>379</v>
      </c>
      <c r="CP19" s="6" t="s">
        <v>380</v>
      </c>
      <c r="CQ19" s="17">
        <v>1.9</v>
      </c>
      <c r="CR19" s="2">
        <v>30.5</v>
      </c>
      <c r="CS19" s="2" t="s">
        <v>381</v>
      </c>
      <c r="CT19" s="2" t="s">
        <v>354</v>
      </c>
      <c r="CU19" s="2" t="s">
        <v>354</v>
      </c>
      <c r="CV19" s="2" t="s">
        <v>354</v>
      </c>
      <c r="CW19" s="2" t="s">
        <v>354</v>
      </c>
      <c r="CX19" s="2" t="s">
        <v>93</v>
      </c>
      <c r="CY19" s="2">
        <v>191</v>
      </c>
      <c r="CZ19" s="2" t="s">
        <v>124</v>
      </c>
      <c r="DA19" s="2" t="s">
        <v>382</v>
      </c>
      <c r="DB19" s="2">
        <v>0</v>
      </c>
      <c r="DC19" s="2">
        <v>2</v>
      </c>
      <c r="DD19" s="2" t="s">
        <v>383</v>
      </c>
      <c r="DE19" s="2" t="s">
        <v>352</v>
      </c>
      <c r="DF19" s="2" t="s">
        <v>263</v>
      </c>
      <c r="DG19" s="2" t="s">
        <v>91</v>
      </c>
      <c r="DH19" s="2" t="s">
        <v>352</v>
      </c>
      <c r="DI19" s="2" t="s">
        <v>168</v>
      </c>
      <c r="DJ19" s="2">
        <v>1396</v>
      </c>
      <c r="DK19" s="2" t="s">
        <v>140</v>
      </c>
      <c r="DL19" s="2">
        <v>9.4</v>
      </c>
      <c r="DM19" s="2">
        <v>5.2</v>
      </c>
      <c r="DN19" s="2">
        <v>8.4</v>
      </c>
      <c r="DO19" s="2" t="s">
        <v>104</v>
      </c>
      <c r="DP19" s="2" t="s">
        <v>100</v>
      </c>
      <c r="DQ19" s="2" t="s">
        <v>99</v>
      </c>
      <c r="DR19" s="2" t="s">
        <v>100</v>
      </c>
      <c r="DS19" s="2">
        <v>22.31</v>
      </c>
      <c r="DT19" s="2">
        <v>6.2</v>
      </c>
      <c r="DU19" s="2" t="s">
        <v>100</v>
      </c>
      <c r="DV19" s="2" t="s">
        <v>100</v>
      </c>
      <c r="DW19" s="2" t="s">
        <v>360</v>
      </c>
      <c r="DX19" s="2">
        <v>191</v>
      </c>
      <c r="DY19" s="13">
        <v>0</v>
      </c>
      <c r="DZ19" s="2" t="s">
        <v>100</v>
      </c>
      <c r="EA19" s="2" t="s">
        <v>100</v>
      </c>
      <c r="EB19" s="2" t="s">
        <v>100</v>
      </c>
      <c r="EC19" s="2" t="s">
        <v>102</v>
      </c>
      <c r="ED19" s="2">
        <v>0.37</v>
      </c>
      <c r="EF19" s="2">
        <v>1</v>
      </c>
      <c r="EG19" s="2" t="s">
        <v>100</v>
      </c>
      <c r="EH19" s="2" t="s">
        <v>100</v>
      </c>
      <c r="EI19" s="2">
        <v>9.4240837696335102</v>
      </c>
      <c r="EJ19" s="2">
        <v>8.3769633507853403</v>
      </c>
      <c r="EK19" s="2">
        <v>5.2356020942408401</v>
      </c>
      <c r="EL19" s="2">
        <v>13.612565445026201</v>
      </c>
      <c r="EM19" s="2" t="s">
        <v>100</v>
      </c>
      <c r="EN19" s="2" t="s">
        <v>100</v>
      </c>
      <c r="EO19" s="2">
        <v>1</v>
      </c>
      <c r="EP19" s="2" t="s">
        <v>100</v>
      </c>
      <c r="EQ19" s="2" t="s">
        <v>100</v>
      </c>
      <c r="ER19" s="2" t="s">
        <v>100</v>
      </c>
      <c r="ES19" s="2" t="s">
        <v>100</v>
      </c>
      <c r="ET19" s="2" t="s">
        <v>354</v>
      </c>
      <c r="EU19" s="2" t="s">
        <v>384</v>
      </c>
      <c r="EV19" s="2" t="s">
        <v>362</v>
      </c>
      <c r="EW19" s="2">
        <v>100</v>
      </c>
      <c r="EX19" s="2">
        <v>100</v>
      </c>
      <c r="EY19" s="2">
        <v>100</v>
      </c>
      <c r="EZ19" s="2" t="s">
        <v>107</v>
      </c>
    </row>
    <row r="20" spans="1:156" x14ac:dyDescent="0.25">
      <c r="A20" s="5" t="s">
        <v>385</v>
      </c>
      <c r="B20" s="2" t="s">
        <v>100</v>
      </c>
      <c r="C20" s="6" t="s">
        <v>386</v>
      </c>
      <c r="D20" s="2">
        <v>0.50513055788751304</v>
      </c>
      <c r="E20" s="2">
        <v>1.4192517867598142</v>
      </c>
      <c r="F20" s="2">
        <v>6.4793345047125204</v>
      </c>
      <c r="G20" s="2">
        <v>13.549218241488999</v>
      </c>
      <c r="H20" s="2">
        <v>2.3238819753449599E-4</v>
      </c>
      <c r="I20" s="2">
        <v>4.7546791548097697E-2</v>
      </c>
      <c r="J20" s="2" t="s">
        <v>263</v>
      </c>
      <c r="K20" s="2" t="s">
        <v>91</v>
      </c>
      <c r="L20" s="2" t="s">
        <v>385</v>
      </c>
      <c r="M20" s="2" t="s">
        <v>387</v>
      </c>
      <c r="N20" s="13" t="s">
        <v>93</v>
      </c>
      <c r="O20" s="2">
        <v>988</v>
      </c>
      <c r="P20" s="2">
        <v>0</v>
      </c>
      <c r="Q20" s="2">
        <v>1</v>
      </c>
      <c r="R20" s="2" t="s">
        <v>388</v>
      </c>
      <c r="S20" s="2" t="s">
        <v>389</v>
      </c>
      <c r="T20" s="2">
        <v>0</v>
      </c>
      <c r="U20" s="2">
        <v>100</v>
      </c>
      <c r="V20" s="2" t="s">
        <v>387</v>
      </c>
      <c r="W20" s="14" t="s">
        <v>390</v>
      </c>
      <c r="X20" s="2" t="s">
        <v>388</v>
      </c>
      <c r="Y20" s="2" t="s">
        <v>391</v>
      </c>
      <c r="Z20" s="2">
        <v>0</v>
      </c>
      <c r="AA20" s="2">
        <v>100</v>
      </c>
      <c r="AB20" s="15" t="s">
        <v>103</v>
      </c>
      <c r="AC20" s="15" t="s">
        <v>99</v>
      </c>
      <c r="AD20" s="2" t="s">
        <v>100</v>
      </c>
      <c r="AE20" s="2">
        <v>108.643</v>
      </c>
      <c r="AF20" s="2">
        <v>7.57</v>
      </c>
      <c r="AG20" s="2" t="s">
        <v>100</v>
      </c>
      <c r="AH20" s="2" t="s">
        <v>100</v>
      </c>
      <c r="AI20" s="2" t="s">
        <v>101</v>
      </c>
      <c r="AJ20" s="15">
        <v>0</v>
      </c>
      <c r="AK20" s="2" t="s">
        <v>100</v>
      </c>
      <c r="AL20" s="2" t="s">
        <v>100</v>
      </c>
      <c r="AM20" s="2" t="s">
        <v>100</v>
      </c>
      <c r="AN20" s="15" t="s">
        <v>102</v>
      </c>
      <c r="AO20" s="16" t="s">
        <v>392</v>
      </c>
      <c r="AP20" s="15">
        <v>19.399999999999999</v>
      </c>
      <c r="AQ20" s="2">
        <v>6</v>
      </c>
      <c r="AR20" s="2">
        <v>4.3</v>
      </c>
      <c r="AS20" s="2" t="s">
        <v>104</v>
      </c>
      <c r="AT20" s="6" t="s">
        <v>387</v>
      </c>
      <c r="AU20" s="2" t="s">
        <v>105</v>
      </c>
      <c r="AV20" s="2" t="s">
        <v>393</v>
      </c>
      <c r="AW20" s="2">
        <v>100</v>
      </c>
      <c r="AX20" s="2">
        <v>100</v>
      </c>
      <c r="AY20" s="2">
        <v>100</v>
      </c>
      <c r="AZ20" s="2" t="s">
        <v>107</v>
      </c>
      <c r="BA20" s="6" t="s">
        <v>387</v>
      </c>
      <c r="BB20" s="2" t="s">
        <v>105</v>
      </c>
      <c r="BC20" s="2" t="s">
        <v>393</v>
      </c>
      <c r="BD20" s="2">
        <v>100</v>
      </c>
      <c r="BE20" s="2">
        <v>100</v>
      </c>
      <c r="BF20" s="2">
        <v>100</v>
      </c>
      <c r="BG20" s="2" t="s">
        <v>107</v>
      </c>
      <c r="BH20" s="6" t="s">
        <v>394</v>
      </c>
      <c r="BI20" s="2" t="s">
        <v>395</v>
      </c>
      <c r="BJ20" s="2" t="s">
        <v>396</v>
      </c>
      <c r="BK20" s="2">
        <v>23</v>
      </c>
      <c r="BL20" s="2">
        <v>39</v>
      </c>
      <c r="BM20" s="2">
        <v>91</v>
      </c>
      <c r="BN20" s="2" t="s">
        <v>397</v>
      </c>
      <c r="BO20" s="6" t="s">
        <v>398</v>
      </c>
      <c r="BP20" s="2" t="s">
        <v>399</v>
      </c>
      <c r="BQ20" s="2" t="s">
        <v>400</v>
      </c>
      <c r="BR20" s="2">
        <v>26</v>
      </c>
      <c r="BS20" s="2">
        <v>44</v>
      </c>
      <c r="BT20" s="2">
        <v>53</v>
      </c>
      <c r="BU20" s="2" t="s">
        <v>115</v>
      </c>
      <c r="BV20" s="6" t="s">
        <v>401</v>
      </c>
      <c r="BW20" s="2" t="s">
        <v>402</v>
      </c>
      <c r="BX20" s="2">
        <v>798</v>
      </c>
      <c r="BY20" s="2">
        <v>42</v>
      </c>
      <c r="BZ20" s="2">
        <v>61</v>
      </c>
      <c r="CA20" s="2">
        <v>47</v>
      </c>
      <c r="CB20" s="6" t="s">
        <v>403</v>
      </c>
      <c r="CC20" s="17">
        <v>9.0000000000000002E-6</v>
      </c>
      <c r="CD20" s="2">
        <v>18.3</v>
      </c>
      <c r="CE20" s="2" t="s">
        <v>404</v>
      </c>
      <c r="CF20" s="2" t="s">
        <v>405</v>
      </c>
      <c r="CG20" s="6" t="s">
        <v>406</v>
      </c>
      <c r="CH20" s="17">
        <v>4.0000000000000003E-5</v>
      </c>
      <c r="CI20" s="2">
        <v>17.100000000000001</v>
      </c>
      <c r="CJ20" s="2" t="s">
        <v>407</v>
      </c>
      <c r="CK20" s="2" t="s">
        <v>377</v>
      </c>
      <c r="CL20" s="6" t="s">
        <v>408</v>
      </c>
      <c r="CM20" s="17">
        <v>3.0000000000000001E-6</v>
      </c>
      <c r="CN20" s="2">
        <v>21.9</v>
      </c>
      <c r="CO20" s="2" t="s">
        <v>409</v>
      </c>
      <c r="CP20" s="6" t="s">
        <v>410</v>
      </c>
      <c r="CQ20" s="17">
        <v>2.2000000000000002</v>
      </c>
      <c r="CR20" s="2">
        <v>14.8</v>
      </c>
      <c r="CS20" s="2" t="s">
        <v>411</v>
      </c>
      <c r="CT20" s="2" t="s">
        <v>387</v>
      </c>
      <c r="CU20" s="2" t="s">
        <v>387</v>
      </c>
      <c r="CV20" s="2" t="s">
        <v>387</v>
      </c>
      <c r="CW20" s="2" t="s">
        <v>387</v>
      </c>
      <c r="CX20" s="2" t="s">
        <v>93</v>
      </c>
      <c r="CY20" s="2">
        <v>988</v>
      </c>
      <c r="CZ20" s="2" t="s">
        <v>124</v>
      </c>
      <c r="DA20" s="2" t="s">
        <v>412</v>
      </c>
      <c r="DB20" s="2">
        <v>0</v>
      </c>
      <c r="DC20" s="2">
        <v>1</v>
      </c>
      <c r="DD20" s="2" t="s">
        <v>413</v>
      </c>
      <c r="DE20" s="2" t="s">
        <v>385</v>
      </c>
      <c r="DF20" s="2" t="s">
        <v>263</v>
      </c>
      <c r="DG20" s="2" t="s">
        <v>91</v>
      </c>
      <c r="DH20" s="2" t="s">
        <v>385</v>
      </c>
      <c r="DI20" s="2" t="s">
        <v>168</v>
      </c>
      <c r="DJ20" s="2">
        <v>4432</v>
      </c>
      <c r="DK20" s="2" t="s">
        <v>392</v>
      </c>
      <c r="DL20" s="2">
        <v>19.399999999999999</v>
      </c>
      <c r="DM20" s="2">
        <v>6</v>
      </c>
      <c r="DN20" s="2">
        <v>4.3</v>
      </c>
      <c r="DO20" s="2" t="s">
        <v>104</v>
      </c>
      <c r="DP20" s="2" t="s">
        <v>414</v>
      </c>
      <c r="DQ20" s="2" t="s">
        <v>99</v>
      </c>
      <c r="DR20" s="2" t="s">
        <v>100</v>
      </c>
      <c r="DS20" s="2">
        <v>108.643</v>
      </c>
      <c r="DT20" s="2">
        <v>7.57</v>
      </c>
      <c r="DU20" s="2" t="s">
        <v>100</v>
      </c>
      <c r="DV20" s="2" t="s">
        <v>100</v>
      </c>
      <c r="DW20" s="2" t="s">
        <v>101</v>
      </c>
      <c r="DX20" s="2">
        <v>988</v>
      </c>
      <c r="DY20" s="13">
        <v>0</v>
      </c>
      <c r="DZ20" s="2" t="s">
        <v>100</v>
      </c>
      <c r="EA20" s="2" t="s">
        <v>100</v>
      </c>
      <c r="EB20" s="2" t="s">
        <v>100</v>
      </c>
      <c r="EC20" s="2" t="s">
        <v>102</v>
      </c>
      <c r="ED20" s="2">
        <v>0.26</v>
      </c>
      <c r="EF20" s="2">
        <v>12</v>
      </c>
      <c r="EG20" s="2" t="s">
        <v>103</v>
      </c>
      <c r="EH20" s="2" t="s">
        <v>100</v>
      </c>
      <c r="EI20" s="2">
        <v>19.4331983805668</v>
      </c>
      <c r="EJ20" s="2">
        <v>4.25101214574899</v>
      </c>
      <c r="EK20" s="2">
        <v>5.9716599190283404</v>
      </c>
      <c r="EL20" s="2">
        <v>10.222672064777299</v>
      </c>
      <c r="EM20" s="2">
        <v>1</v>
      </c>
      <c r="EN20" s="2">
        <v>3</v>
      </c>
      <c r="EO20" s="2">
        <v>4</v>
      </c>
      <c r="EP20" s="2" t="s">
        <v>100</v>
      </c>
      <c r="EQ20" s="2" t="s">
        <v>100</v>
      </c>
      <c r="ER20" s="2" t="s">
        <v>100</v>
      </c>
      <c r="ES20" s="2" t="s">
        <v>100</v>
      </c>
      <c r="ET20" s="2" t="s">
        <v>387</v>
      </c>
      <c r="EU20" s="2" t="s">
        <v>105</v>
      </c>
      <c r="EV20" s="2" t="s">
        <v>393</v>
      </c>
      <c r="EW20" s="2">
        <v>100</v>
      </c>
      <c r="EX20" s="2">
        <v>100</v>
      </c>
      <c r="EY20" s="2">
        <v>100</v>
      </c>
      <c r="EZ20" s="2" t="s">
        <v>107</v>
      </c>
    </row>
    <row r="21" spans="1:156" x14ac:dyDescent="0.25">
      <c r="A21" s="5" t="s">
        <v>415</v>
      </c>
      <c r="B21" s="2" t="s">
        <v>100</v>
      </c>
      <c r="C21" s="6" t="s">
        <v>416</v>
      </c>
      <c r="D21" s="2">
        <v>0.478723568454818</v>
      </c>
      <c r="E21" s="2">
        <v>1.3935102057557203</v>
      </c>
      <c r="F21" s="2">
        <v>7.4723064612014998</v>
      </c>
      <c r="G21" s="2">
        <v>13.4592003228375</v>
      </c>
      <c r="H21" s="2">
        <v>2.43807651966309E-4</v>
      </c>
      <c r="I21" s="2">
        <v>4.7731567455363201E-2</v>
      </c>
      <c r="J21" s="2" t="s">
        <v>263</v>
      </c>
      <c r="K21" s="2" t="s">
        <v>91</v>
      </c>
      <c r="L21" s="2" t="s">
        <v>415</v>
      </c>
      <c r="M21" s="2" t="s">
        <v>417</v>
      </c>
      <c r="N21" s="13" t="s">
        <v>93</v>
      </c>
      <c r="O21" s="2">
        <v>391</v>
      </c>
      <c r="P21" s="2">
        <v>0</v>
      </c>
      <c r="Q21" s="2">
        <v>1</v>
      </c>
      <c r="R21" s="2" t="s">
        <v>418</v>
      </c>
      <c r="S21" s="2" t="s">
        <v>419</v>
      </c>
      <c r="T21" s="2">
        <v>1.0000000000000001E-5</v>
      </c>
      <c r="U21" s="2">
        <v>76</v>
      </c>
      <c r="V21" s="2" t="s">
        <v>417</v>
      </c>
      <c r="W21" s="14" t="s">
        <v>420</v>
      </c>
      <c r="X21" s="2" t="s">
        <v>418</v>
      </c>
      <c r="Y21" s="2" t="s">
        <v>419</v>
      </c>
      <c r="Z21" s="2">
        <v>1.0000000000000001E-5</v>
      </c>
      <c r="AA21" s="2">
        <v>78.2</v>
      </c>
      <c r="AB21" s="15" t="s">
        <v>140</v>
      </c>
      <c r="AC21" s="15" t="s">
        <v>141</v>
      </c>
      <c r="AD21" s="2" t="s">
        <v>421</v>
      </c>
      <c r="AE21" s="2">
        <v>43</v>
      </c>
      <c r="AF21" s="2">
        <v>5.62</v>
      </c>
      <c r="AG21" s="2">
        <v>39.957999999999998</v>
      </c>
      <c r="AH21" s="2">
        <v>5.37</v>
      </c>
      <c r="AI21" s="2" t="s">
        <v>422</v>
      </c>
      <c r="AJ21" s="15">
        <v>0</v>
      </c>
      <c r="AK21" s="2" t="s">
        <v>100</v>
      </c>
      <c r="AL21" s="2" t="s">
        <v>100</v>
      </c>
      <c r="AM21" s="2" t="s">
        <v>100</v>
      </c>
      <c r="AN21" s="15" t="s">
        <v>102</v>
      </c>
      <c r="AO21" s="16" t="s">
        <v>423</v>
      </c>
      <c r="AP21" s="15">
        <v>15.1</v>
      </c>
      <c r="AQ21" s="2">
        <v>8.6999999999999993</v>
      </c>
      <c r="AR21" s="2">
        <v>5.4</v>
      </c>
      <c r="AS21" s="2" t="s">
        <v>104</v>
      </c>
      <c r="AT21" s="6" t="s">
        <v>417</v>
      </c>
      <c r="AU21" s="2" t="s">
        <v>105</v>
      </c>
      <c r="AV21" s="2" t="s">
        <v>424</v>
      </c>
      <c r="AW21" s="2">
        <v>100</v>
      </c>
      <c r="AX21" s="2">
        <v>100</v>
      </c>
      <c r="AY21" s="2">
        <v>100</v>
      </c>
      <c r="AZ21" s="2" t="s">
        <v>107</v>
      </c>
      <c r="BA21" s="6" t="s">
        <v>417</v>
      </c>
      <c r="BB21" s="2" t="s">
        <v>105</v>
      </c>
      <c r="BC21" s="2" t="s">
        <v>424</v>
      </c>
      <c r="BD21" s="2">
        <v>100</v>
      </c>
      <c r="BE21" s="2">
        <v>100</v>
      </c>
      <c r="BF21" s="2">
        <v>100</v>
      </c>
      <c r="BG21" s="2" t="s">
        <v>107</v>
      </c>
      <c r="BH21" s="6" t="s">
        <v>425</v>
      </c>
      <c r="BI21" s="2" t="s">
        <v>426</v>
      </c>
      <c r="BJ21" s="2" t="s">
        <v>427</v>
      </c>
      <c r="BK21" s="2">
        <v>30</v>
      </c>
      <c r="BL21" s="2">
        <v>40</v>
      </c>
      <c r="BM21" s="2">
        <v>2</v>
      </c>
      <c r="BN21" s="2" t="s">
        <v>428</v>
      </c>
      <c r="BO21" s="6" t="s">
        <v>429</v>
      </c>
      <c r="BP21" s="2" t="s">
        <v>430</v>
      </c>
      <c r="BQ21" s="2" t="s">
        <v>431</v>
      </c>
      <c r="BR21" s="2">
        <v>28</v>
      </c>
      <c r="BS21" s="2">
        <v>45</v>
      </c>
      <c r="BT21" s="2">
        <v>20</v>
      </c>
      <c r="BU21" s="2" t="s">
        <v>432</v>
      </c>
      <c r="BV21" s="6" t="s">
        <v>433</v>
      </c>
      <c r="BW21" s="2" t="s">
        <v>434</v>
      </c>
      <c r="BX21" s="2">
        <v>520</v>
      </c>
      <c r="BY21" s="2">
        <v>38</v>
      </c>
      <c r="BZ21" s="2">
        <v>52</v>
      </c>
      <c r="CA21" s="2">
        <v>7</v>
      </c>
      <c r="CB21" s="6" t="s">
        <v>435</v>
      </c>
      <c r="CC21" s="17">
        <v>2.0000000000000002E-5</v>
      </c>
      <c r="CD21" s="2">
        <v>66.7</v>
      </c>
      <c r="CE21" s="2" t="s">
        <v>436</v>
      </c>
      <c r="CF21" s="2" t="s">
        <v>437</v>
      </c>
      <c r="CG21" s="6" t="s">
        <v>438</v>
      </c>
      <c r="CH21" s="17">
        <v>8.9999999999999993E-3</v>
      </c>
      <c r="CI21" s="2">
        <v>11.6</v>
      </c>
      <c r="CJ21" s="2" t="s">
        <v>439</v>
      </c>
      <c r="CK21" s="2" t="s">
        <v>440</v>
      </c>
      <c r="CL21" s="6" t="s">
        <v>435</v>
      </c>
      <c r="CM21" s="17">
        <v>3.9999999999999998E-6</v>
      </c>
      <c r="CN21" s="2">
        <v>66.7</v>
      </c>
      <c r="CO21" s="2" t="s">
        <v>436</v>
      </c>
      <c r="CP21" s="6" t="s">
        <v>441</v>
      </c>
      <c r="CQ21" s="17">
        <v>1.0000000000000001E-5</v>
      </c>
      <c r="CR21" s="2">
        <v>76.099999999999994</v>
      </c>
      <c r="CS21" s="2" t="s">
        <v>442</v>
      </c>
      <c r="CT21" s="2" t="s">
        <v>417</v>
      </c>
      <c r="CU21" s="2" t="s">
        <v>417</v>
      </c>
      <c r="CV21" s="2" t="s">
        <v>417</v>
      </c>
      <c r="CW21" s="2" t="s">
        <v>417</v>
      </c>
      <c r="CX21" s="2" t="s">
        <v>93</v>
      </c>
      <c r="CY21" s="2">
        <v>391</v>
      </c>
      <c r="CZ21" s="2" t="s">
        <v>124</v>
      </c>
      <c r="DA21" s="2" t="s">
        <v>443</v>
      </c>
      <c r="DB21" s="2">
        <v>0</v>
      </c>
      <c r="DC21" s="2">
        <v>1</v>
      </c>
      <c r="DD21" s="2" t="s">
        <v>444</v>
      </c>
      <c r="DE21" s="2" t="s">
        <v>415</v>
      </c>
      <c r="DF21" s="2" t="s">
        <v>263</v>
      </c>
      <c r="DG21" s="2" t="s">
        <v>91</v>
      </c>
      <c r="DH21" s="2" t="s">
        <v>415</v>
      </c>
      <c r="DI21" s="2" t="s">
        <v>234</v>
      </c>
      <c r="DJ21" s="2">
        <v>1287</v>
      </c>
      <c r="DK21" s="2" t="s">
        <v>423</v>
      </c>
      <c r="DL21" s="2">
        <v>15.1</v>
      </c>
      <c r="DM21" s="2">
        <v>8.6999999999999993</v>
      </c>
      <c r="DN21" s="2">
        <v>5.4</v>
      </c>
      <c r="DO21" s="2" t="s">
        <v>104</v>
      </c>
      <c r="DP21" s="2" t="s">
        <v>100</v>
      </c>
      <c r="DQ21" s="2" t="s">
        <v>141</v>
      </c>
      <c r="DR21" s="2" t="s">
        <v>421</v>
      </c>
      <c r="DS21" s="2">
        <v>43</v>
      </c>
      <c r="DT21" s="2">
        <v>5.62</v>
      </c>
      <c r="DU21" s="2">
        <v>39.957999999999998</v>
      </c>
      <c r="DV21" s="2">
        <v>5.37</v>
      </c>
      <c r="DW21" s="2" t="s">
        <v>422</v>
      </c>
      <c r="DX21" s="2">
        <v>391</v>
      </c>
      <c r="DY21" s="13">
        <v>0</v>
      </c>
      <c r="DZ21" s="2" t="s">
        <v>100</v>
      </c>
      <c r="EA21" s="2" t="s">
        <v>100</v>
      </c>
      <c r="EB21" s="2" t="s">
        <v>100</v>
      </c>
      <c r="EC21" s="2" t="s">
        <v>102</v>
      </c>
      <c r="ED21" s="2">
        <v>0.26</v>
      </c>
      <c r="EE21" s="2" t="s">
        <v>445</v>
      </c>
      <c r="EF21" s="2">
        <v>30</v>
      </c>
      <c r="EG21" s="2" t="s">
        <v>140</v>
      </c>
      <c r="EH21" s="2" t="s">
        <v>100</v>
      </c>
      <c r="EI21" s="2">
        <v>15.0895140664962</v>
      </c>
      <c r="EJ21" s="2">
        <v>5.3708439897698197</v>
      </c>
      <c r="EK21" s="2">
        <v>8.6956521739130395</v>
      </c>
      <c r="EL21" s="2">
        <v>14.066496163682899</v>
      </c>
      <c r="EM21" s="2">
        <v>1</v>
      </c>
      <c r="EN21" s="2" t="s">
        <v>100</v>
      </c>
      <c r="EO21" s="2">
        <v>2</v>
      </c>
      <c r="EP21" s="2" t="s">
        <v>100</v>
      </c>
      <c r="EQ21" s="2" t="s">
        <v>100</v>
      </c>
      <c r="ER21" s="2" t="s">
        <v>100</v>
      </c>
      <c r="ES21" s="2" t="s">
        <v>100</v>
      </c>
      <c r="ET21" s="2" t="s">
        <v>417</v>
      </c>
      <c r="EU21" s="2" t="s">
        <v>105</v>
      </c>
      <c r="EV21" s="2" t="s">
        <v>424</v>
      </c>
      <c r="EW21" s="2">
        <v>100</v>
      </c>
      <c r="EX21" s="2">
        <v>100</v>
      </c>
      <c r="EY21" s="2">
        <v>100</v>
      </c>
      <c r="EZ21" s="2" t="s">
        <v>107</v>
      </c>
    </row>
    <row r="22" spans="1:156" x14ac:dyDescent="0.25">
      <c r="A22" s="5" t="s">
        <v>446</v>
      </c>
      <c r="B22" s="2" t="s">
        <v>447</v>
      </c>
      <c r="C22" s="6" t="s">
        <v>448</v>
      </c>
      <c r="D22" s="2">
        <v>0.41805793751755699</v>
      </c>
      <c r="E22" s="2">
        <v>1.3361277351696266</v>
      </c>
      <c r="F22" s="2">
        <v>6.5319448359016699</v>
      </c>
      <c r="G22" s="2">
        <v>14.1525496577274</v>
      </c>
      <c r="H22" s="2">
        <v>1.6856850067728001E-4</v>
      </c>
      <c r="I22" s="2">
        <v>4.14635288973626E-2</v>
      </c>
      <c r="J22" s="2" t="s">
        <v>449</v>
      </c>
      <c r="K22" s="2" t="s">
        <v>91</v>
      </c>
      <c r="L22" s="2" t="s">
        <v>446</v>
      </c>
      <c r="M22" s="2" t="s">
        <v>450</v>
      </c>
      <c r="N22" s="13" t="s">
        <v>93</v>
      </c>
      <c r="O22" s="2">
        <v>558</v>
      </c>
      <c r="P22" s="2">
        <v>0</v>
      </c>
      <c r="Q22" s="2">
        <v>2</v>
      </c>
      <c r="R22" s="2" t="s">
        <v>281</v>
      </c>
      <c r="S22" s="2" t="s">
        <v>95</v>
      </c>
      <c r="T22" s="2">
        <v>0</v>
      </c>
      <c r="U22" s="2">
        <v>101.2</v>
      </c>
      <c r="V22" s="2" t="s">
        <v>450</v>
      </c>
      <c r="W22" s="14" t="s">
        <v>451</v>
      </c>
      <c r="X22" s="2" t="s">
        <v>281</v>
      </c>
      <c r="Y22" s="2" t="s">
        <v>139</v>
      </c>
      <c r="Z22" s="17">
        <v>0</v>
      </c>
      <c r="AA22" s="2">
        <v>110.7</v>
      </c>
      <c r="AB22" s="15" t="s">
        <v>100</v>
      </c>
      <c r="AC22" s="15" t="s">
        <v>99</v>
      </c>
      <c r="AD22" s="2" t="s">
        <v>100</v>
      </c>
      <c r="AE22" s="2">
        <v>62.421999999999997</v>
      </c>
      <c r="AF22" s="2">
        <v>5.79</v>
      </c>
      <c r="AG22" s="2" t="s">
        <v>100</v>
      </c>
      <c r="AH22" s="2" t="s">
        <v>100</v>
      </c>
      <c r="AI22" s="2" t="s">
        <v>452</v>
      </c>
      <c r="AJ22" s="15">
        <v>0</v>
      </c>
      <c r="AK22" s="2" t="s">
        <v>100</v>
      </c>
      <c r="AL22" s="2" t="s">
        <v>100</v>
      </c>
      <c r="AM22" s="2" t="s">
        <v>100</v>
      </c>
      <c r="AN22" s="15" t="s">
        <v>102</v>
      </c>
      <c r="AO22" s="16" t="s">
        <v>145</v>
      </c>
      <c r="AP22" s="15">
        <v>11.5</v>
      </c>
      <c r="AQ22" s="2">
        <v>7</v>
      </c>
      <c r="AR22" s="2">
        <v>3.2</v>
      </c>
      <c r="AS22" s="2" t="s">
        <v>104</v>
      </c>
      <c r="AT22" s="6" t="s">
        <v>450</v>
      </c>
      <c r="AU22" s="2" t="s">
        <v>105</v>
      </c>
      <c r="AV22" s="2" t="s">
        <v>453</v>
      </c>
      <c r="AW22" s="2">
        <v>100</v>
      </c>
      <c r="AX22" s="2">
        <v>100</v>
      </c>
      <c r="AY22" s="2">
        <v>100</v>
      </c>
      <c r="AZ22" s="2" t="s">
        <v>107</v>
      </c>
      <c r="BA22" s="6" t="s">
        <v>450</v>
      </c>
      <c r="BB22" s="2" t="s">
        <v>105</v>
      </c>
      <c r="BC22" s="2" t="s">
        <v>453</v>
      </c>
      <c r="BD22" s="2">
        <v>100</v>
      </c>
      <c r="BE22" s="2">
        <v>100</v>
      </c>
      <c r="BF22" s="2">
        <v>100</v>
      </c>
      <c r="BG22" s="2" t="s">
        <v>107</v>
      </c>
      <c r="BH22" s="6" t="s">
        <v>454</v>
      </c>
      <c r="BI22" s="2" t="s">
        <v>105</v>
      </c>
      <c r="BJ22" s="2" t="s">
        <v>455</v>
      </c>
      <c r="BK22" s="2">
        <v>68</v>
      </c>
      <c r="BL22" s="2">
        <v>80</v>
      </c>
      <c r="BM22" s="2">
        <v>100</v>
      </c>
      <c r="BN22" s="2" t="s">
        <v>219</v>
      </c>
      <c r="BO22" s="6" t="s">
        <v>448</v>
      </c>
      <c r="BP22" s="2" t="s">
        <v>105</v>
      </c>
      <c r="BQ22" s="2" t="s">
        <v>456</v>
      </c>
      <c r="BR22" s="2">
        <v>73</v>
      </c>
      <c r="BS22" s="2">
        <v>85</v>
      </c>
      <c r="BT22" s="2">
        <v>98</v>
      </c>
      <c r="BU22" s="2" t="s">
        <v>457</v>
      </c>
      <c r="BV22" s="6" t="s">
        <v>458</v>
      </c>
      <c r="BW22" s="2" t="s">
        <v>105</v>
      </c>
      <c r="BX22" s="2">
        <v>558</v>
      </c>
      <c r="BY22" s="2">
        <v>72</v>
      </c>
      <c r="BZ22" s="2">
        <v>84</v>
      </c>
      <c r="CA22" s="2">
        <v>98</v>
      </c>
      <c r="CB22" s="6" t="s">
        <v>459</v>
      </c>
      <c r="CC22" s="17">
        <v>0</v>
      </c>
      <c r="CD22" s="2">
        <v>100</v>
      </c>
      <c r="CE22" s="2" t="s">
        <v>460</v>
      </c>
      <c r="CF22" s="2" t="s">
        <v>461</v>
      </c>
      <c r="CG22" s="6" t="s">
        <v>448</v>
      </c>
      <c r="CH22" s="17">
        <v>0</v>
      </c>
      <c r="CI22" s="2">
        <v>101.3</v>
      </c>
      <c r="CJ22" s="2" t="s">
        <v>462</v>
      </c>
      <c r="CK22" s="2" t="s">
        <v>297</v>
      </c>
      <c r="CL22" s="6" t="s">
        <v>463</v>
      </c>
      <c r="CM22" s="17">
        <v>0</v>
      </c>
      <c r="CN22" s="2">
        <v>101.2</v>
      </c>
      <c r="CO22" s="2" t="s">
        <v>464</v>
      </c>
      <c r="CP22" s="6" t="s">
        <v>465</v>
      </c>
      <c r="CQ22" s="17">
        <v>1.5</v>
      </c>
      <c r="CR22" s="2">
        <v>25.9</v>
      </c>
      <c r="CS22" s="2" t="s">
        <v>466</v>
      </c>
      <c r="CT22" s="2" t="s">
        <v>450</v>
      </c>
      <c r="CU22" s="2" t="s">
        <v>450</v>
      </c>
      <c r="CV22" s="2" t="s">
        <v>450</v>
      </c>
      <c r="CW22" s="2" t="s">
        <v>450</v>
      </c>
      <c r="CX22" s="2" t="s">
        <v>93</v>
      </c>
      <c r="CY22" s="2">
        <v>558</v>
      </c>
      <c r="CZ22" s="2" t="s">
        <v>124</v>
      </c>
      <c r="DA22" s="2" t="s">
        <v>467</v>
      </c>
      <c r="DB22" s="2">
        <v>0</v>
      </c>
      <c r="DC22" s="2">
        <v>2</v>
      </c>
      <c r="DD22" s="2" t="s">
        <v>468</v>
      </c>
      <c r="DE22" s="2" t="s">
        <v>446</v>
      </c>
      <c r="DF22" s="2" t="s">
        <v>449</v>
      </c>
      <c r="DG22" s="2" t="s">
        <v>91</v>
      </c>
      <c r="DH22" s="2" t="s">
        <v>446</v>
      </c>
      <c r="DI22" s="2" t="s">
        <v>168</v>
      </c>
      <c r="DJ22" s="2">
        <v>1970</v>
      </c>
      <c r="DK22" s="2" t="s">
        <v>145</v>
      </c>
      <c r="DL22" s="2">
        <v>11.5</v>
      </c>
      <c r="DM22" s="2">
        <v>7</v>
      </c>
      <c r="DN22" s="2">
        <v>3.2</v>
      </c>
      <c r="DO22" s="2" t="s">
        <v>104</v>
      </c>
      <c r="DP22" s="2" t="s">
        <v>100</v>
      </c>
      <c r="DQ22" s="2" t="s">
        <v>99</v>
      </c>
      <c r="DR22" s="2" t="s">
        <v>100</v>
      </c>
      <c r="DS22" s="2">
        <v>62.421999999999997</v>
      </c>
      <c r="DT22" s="2">
        <v>5.79</v>
      </c>
      <c r="DU22" s="2" t="s">
        <v>100</v>
      </c>
      <c r="DV22" s="2" t="s">
        <v>100</v>
      </c>
      <c r="DW22" s="2" t="s">
        <v>452</v>
      </c>
      <c r="DX22" s="2">
        <v>558</v>
      </c>
      <c r="DY22" s="13">
        <v>0</v>
      </c>
      <c r="DZ22" s="2" t="s">
        <v>100</v>
      </c>
      <c r="EA22" s="2" t="s">
        <v>100</v>
      </c>
      <c r="EB22" s="2" t="s">
        <v>100</v>
      </c>
      <c r="EC22" s="2" t="s">
        <v>236</v>
      </c>
      <c r="ED22" s="2">
        <v>0.23</v>
      </c>
      <c r="EF22" s="2">
        <v>2</v>
      </c>
      <c r="EG22" s="2" t="s">
        <v>100</v>
      </c>
      <c r="EH22" s="2" t="s">
        <v>100</v>
      </c>
      <c r="EI22" s="2">
        <v>11.469534050179201</v>
      </c>
      <c r="EJ22" s="2">
        <v>3.2258064516128999</v>
      </c>
      <c r="EK22" s="2">
        <v>6.9892473118279597</v>
      </c>
      <c r="EL22" s="2">
        <v>10.215053763440901</v>
      </c>
      <c r="EM22" s="2" t="s">
        <v>100</v>
      </c>
      <c r="EN22" s="2" t="s">
        <v>100</v>
      </c>
      <c r="EO22" s="2">
        <v>1</v>
      </c>
      <c r="EP22" s="2" t="s">
        <v>100</v>
      </c>
      <c r="EQ22" s="2" t="s">
        <v>100</v>
      </c>
      <c r="ER22" s="2" t="s">
        <v>100</v>
      </c>
      <c r="ES22" s="2" t="s">
        <v>100</v>
      </c>
      <c r="ET22" s="2" t="s">
        <v>450</v>
      </c>
      <c r="EU22" s="2" t="s">
        <v>105</v>
      </c>
      <c r="EV22" s="2" t="s">
        <v>453</v>
      </c>
      <c r="EW22" s="2">
        <v>100</v>
      </c>
      <c r="EX22" s="2">
        <v>100</v>
      </c>
      <c r="EY22" s="2">
        <v>100</v>
      </c>
      <c r="EZ22" s="2" t="s">
        <v>107</v>
      </c>
    </row>
    <row r="23" spans="1:156" x14ac:dyDescent="0.25">
      <c r="A23" s="5" t="s">
        <v>469</v>
      </c>
      <c r="B23" s="2" t="s">
        <v>470</v>
      </c>
      <c r="C23" s="6" t="s">
        <v>471</v>
      </c>
      <c r="D23" s="2">
        <v>-0.354409115627913</v>
      </c>
      <c r="E23" s="2">
        <v>0.78218993893780608</v>
      </c>
      <c r="F23" s="2">
        <v>7.97222569645223</v>
      </c>
      <c r="G23" s="2">
        <v>15.4771888172945</v>
      </c>
      <c r="H23" s="2">
        <v>8.3506980041187198E-5</v>
      </c>
      <c r="I23" s="2">
        <v>2.4275226046518401E-2</v>
      </c>
      <c r="J23" s="2" t="s">
        <v>472</v>
      </c>
      <c r="K23" s="2" t="s">
        <v>91</v>
      </c>
      <c r="L23" s="2" t="s">
        <v>469</v>
      </c>
      <c r="M23" s="2" t="s">
        <v>471</v>
      </c>
      <c r="N23" s="13" t="s">
        <v>93</v>
      </c>
      <c r="O23" s="2">
        <v>175</v>
      </c>
      <c r="P23" s="2">
        <v>0</v>
      </c>
      <c r="Q23" s="2">
        <v>1</v>
      </c>
      <c r="R23" s="2" t="s">
        <v>473</v>
      </c>
      <c r="S23" s="2" t="s">
        <v>389</v>
      </c>
      <c r="T23" s="2">
        <v>2.0000000000000001E-97</v>
      </c>
      <c r="U23" s="2">
        <v>100</v>
      </c>
      <c r="V23" s="2" t="s">
        <v>471</v>
      </c>
      <c r="W23" s="14" t="s">
        <v>474</v>
      </c>
      <c r="X23" s="2" t="s">
        <v>473</v>
      </c>
      <c r="Y23" s="2" t="s">
        <v>311</v>
      </c>
      <c r="Z23" s="17">
        <v>2.9999999999999998E-31</v>
      </c>
      <c r="AA23" s="2">
        <v>71.7</v>
      </c>
      <c r="AB23" s="15" t="s">
        <v>100</v>
      </c>
      <c r="AC23" s="15" t="s">
        <v>99</v>
      </c>
      <c r="AD23" s="2" t="s">
        <v>100</v>
      </c>
      <c r="AE23" s="2">
        <v>19.541</v>
      </c>
      <c r="AF23" s="2">
        <v>4.74</v>
      </c>
      <c r="AG23" s="2" t="s">
        <v>100</v>
      </c>
      <c r="AH23" s="2" t="s">
        <v>100</v>
      </c>
      <c r="AI23" s="2" t="s">
        <v>101</v>
      </c>
      <c r="AJ23" s="15">
        <v>0</v>
      </c>
      <c r="AK23" s="2" t="s">
        <v>100</v>
      </c>
      <c r="AL23" s="2" t="s">
        <v>100</v>
      </c>
      <c r="AM23" s="2" t="s">
        <v>100</v>
      </c>
      <c r="AN23" s="15" t="s">
        <v>102</v>
      </c>
      <c r="AO23" s="16" t="s">
        <v>103</v>
      </c>
      <c r="AP23" s="15">
        <v>9.1</v>
      </c>
      <c r="AQ23" s="2">
        <v>8.6</v>
      </c>
      <c r="AR23" s="2">
        <v>5.0999999999999996</v>
      </c>
      <c r="AS23" s="2" t="s">
        <v>104</v>
      </c>
      <c r="AT23" s="6" t="s">
        <v>471</v>
      </c>
      <c r="AU23" s="2" t="s">
        <v>475</v>
      </c>
      <c r="AV23" s="2" t="s">
        <v>476</v>
      </c>
      <c r="AW23" s="2">
        <v>100</v>
      </c>
      <c r="AX23" s="2">
        <v>100</v>
      </c>
      <c r="AY23" s="2">
        <v>100</v>
      </c>
      <c r="AZ23" s="2" t="s">
        <v>107</v>
      </c>
      <c r="BA23" s="6" t="s">
        <v>471</v>
      </c>
      <c r="BB23" s="2" t="s">
        <v>475</v>
      </c>
      <c r="BC23" s="2" t="s">
        <v>476</v>
      </c>
      <c r="BD23" s="2">
        <v>100</v>
      </c>
      <c r="BE23" s="2">
        <v>100</v>
      </c>
      <c r="BF23" s="2">
        <v>100</v>
      </c>
      <c r="BG23" s="2" t="s">
        <v>107</v>
      </c>
      <c r="BH23" s="6" t="s">
        <v>477</v>
      </c>
      <c r="BI23" s="2" t="s">
        <v>478</v>
      </c>
      <c r="BJ23" s="2" t="s">
        <v>479</v>
      </c>
      <c r="BK23" s="2">
        <v>32</v>
      </c>
      <c r="BL23" s="2">
        <v>50</v>
      </c>
      <c r="BM23" s="2">
        <v>43</v>
      </c>
      <c r="BN23" s="2" t="s">
        <v>219</v>
      </c>
      <c r="BO23" s="6" t="s">
        <v>480</v>
      </c>
      <c r="BP23" s="2" t="s">
        <v>481</v>
      </c>
      <c r="BQ23" s="2" t="s">
        <v>482</v>
      </c>
      <c r="BR23" s="2">
        <v>46</v>
      </c>
      <c r="BS23" s="2">
        <v>60</v>
      </c>
      <c r="BT23" s="2">
        <v>115</v>
      </c>
      <c r="BU23" s="2" t="s">
        <v>253</v>
      </c>
      <c r="BV23" s="6" t="s">
        <v>483</v>
      </c>
      <c r="BW23" s="2" t="s">
        <v>484</v>
      </c>
      <c r="BX23" s="2">
        <v>152</v>
      </c>
      <c r="BY23" s="2">
        <v>54</v>
      </c>
      <c r="BZ23" s="2">
        <v>68</v>
      </c>
      <c r="CA23" s="2">
        <v>72</v>
      </c>
      <c r="CB23" s="6" t="s">
        <v>485</v>
      </c>
      <c r="CC23" s="17">
        <v>6.9999999999999997E-33</v>
      </c>
      <c r="CD23" s="2">
        <v>104</v>
      </c>
      <c r="CE23" s="2" t="s">
        <v>486</v>
      </c>
      <c r="CF23" s="2" t="s">
        <v>487</v>
      </c>
      <c r="CG23" s="6" t="s">
        <v>488</v>
      </c>
      <c r="CH23" s="17">
        <v>0.11</v>
      </c>
      <c r="CI23" s="2">
        <v>5.7</v>
      </c>
      <c r="CJ23" s="2" t="s">
        <v>489</v>
      </c>
      <c r="CK23" s="2" t="s">
        <v>490</v>
      </c>
      <c r="CL23" s="6" t="s">
        <v>485</v>
      </c>
      <c r="CM23" s="17">
        <v>2.0000000000000001E-33</v>
      </c>
      <c r="CN23" s="2">
        <v>104</v>
      </c>
      <c r="CO23" s="2" t="s">
        <v>486</v>
      </c>
      <c r="CP23" s="6" t="s">
        <v>491</v>
      </c>
      <c r="CQ23" s="17">
        <v>0.17</v>
      </c>
      <c r="CR23" s="2">
        <v>17.899999999999999</v>
      </c>
      <c r="CS23" s="2" t="s">
        <v>492</v>
      </c>
      <c r="CT23" s="2" t="s">
        <v>471</v>
      </c>
      <c r="CU23" s="2" t="s">
        <v>471</v>
      </c>
      <c r="CV23" s="2" t="s">
        <v>471</v>
      </c>
      <c r="CW23" s="2" t="s">
        <v>471</v>
      </c>
      <c r="CX23" s="2" t="s">
        <v>93</v>
      </c>
      <c r="CY23" s="2">
        <v>175</v>
      </c>
      <c r="CZ23" s="2" t="s">
        <v>124</v>
      </c>
      <c r="DA23" s="2" t="s">
        <v>493</v>
      </c>
      <c r="DB23" s="2">
        <v>0</v>
      </c>
      <c r="DC23" s="2">
        <v>1</v>
      </c>
      <c r="DD23" s="2" t="s">
        <v>494</v>
      </c>
      <c r="DE23" s="2" t="s">
        <v>469</v>
      </c>
      <c r="DF23" s="2" t="s">
        <v>472</v>
      </c>
      <c r="DG23" s="2" t="s">
        <v>91</v>
      </c>
      <c r="DH23" s="2" t="s">
        <v>469</v>
      </c>
      <c r="DI23" s="2" t="s">
        <v>234</v>
      </c>
      <c r="DJ23" s="2">
        <v>1809</v>
      </c>
      <c r="DK23" s="2" t="s">
        <v>103</v>
      </c>
      <c r="DL23" s="2">
        <v>9.1</v>
      </c>
      <c r="DM23" s="2">
        <v>8.6</v>
      </c>
      <c r="DN23" s="2">
        <v>5.0999999999999996</v>
      </c>
      <c r="DO23" s="2" t="s">
        <v>104</v>
      </c>
      <c r="DP23" s="2" t="s">
        <v>100</v>
      </c>
      <c r="DQ23" s="2" t="s">
        <v>99</v>
      </c>
      <c r="DR23" s="2" t="s">
        <v>100</v>
      </c>
      <c r="DS23" s="2">
        <v>19.541</v>
      </c>
      <c r="DT23" s="2">
        <v>4.74</v>
      </c>
      <c r="DU23" s="2" t="s">
        <v>100</v>
      </c>
      <c r="DV23" s="2" t="s">
        <v>100</v>
      </c>
      <c r="DW23" s="2" t="s">
        <v>101</v>
      </c>
      <c r="DX23" s="2">
        <v>175</v>
      </c>
      <c r="DY23" s="13">
        <v>0</v>
      </c>
      <c r="DZ23" s="2" t="s">
        <v>100</v>
      </c>
      <c r="EA23" s="2" t="s">
        <v>100</v>
      </c>
      <c r="EB23" s="2" t="s">
        <v>100</v>
      </c>
      <c r="EC23" s="2" t="s">
        <v>236</v>
      </c>
      <c r="ED23" s="2">
        <v>0.33</v>
      </c>
      <c r="EF23" s="2">
        <v>2</v>
      </c>
      <c r="EG23" s="2" t="s">
        <v>100</v>
      </c>
      <c r="EH23" s="2" t="s">
        <v>100</v>
      </c>
      <c r="EI23" s="2">
        <v>9.1428571428571406</v>
      </c>
      <c r="EJ23" s="2">
        <v>5.1428571428571397</v>
      </c>
      <c r="EK23" s="2">
        <v>8.5714285714285694</v>
      </c>
      <c r="EL23" s="2">
        <v>13.714285714285699</v>
      </c>
      <c r="EM23" s="2" t="s">
        <v>100</v>
      </c>
      <c r="EN23" s="2">
        <v>1</v>
      </c>
      <c r="EO23" s="2">
        <v>2</v>
      </c>
      <c r="EP23" s="2" t="s">
        <v>100</v>
      </c>
      <c r="EQ23" s="2" t="s">
        <v>100</v>
      </c>
      <c r="ER23" s="2" t="s">
        <v>100</v>
      </c>
      <c r="ES23" s="2" t="s">
        <v>100</v>
      </c>
      <c r="ET23" s="2" t="s">
        <v>471</v>
      </c>
      <c r="EU23" s="2" t="s">
        <v>495</v>
      </c>
      <c r="EV23" s="2" t="s">
        <v>476</v>
      </c>
      <c r="EW23" s="2">
        <v>100</v>
      </c>
      <c r="EX23" s="2">
        <v>100</v>
      </c>
      <c r="EY23" s="2">
        <v>100</v>
      </c>
      <c r="EZ23" s="2" t="s">
        <v>107</v>
      </c>
    </row>
    <row r="24" spans="1:156" x14ac:dyDescent="0.25">
      <c r="A24" s="5" t="s">
        <v>496</v>
      </c>
      <c r="B24" s="2" t="s">
        <v>497</v>
      </c>
      <c r="C24" s="6" t="s">
        <v>498</v>
      </c>
      <c r="D24" s="2">
        <v>-0.39493403795898702</v>
      </c>
      <c r="E24" s="2">
        <v>0.76052414805647517</v>
      </c>
      <c r="F24" s="2">
        <v>10.0770974101025</v>
      </c>
      <c r="G24" s="2">
        <v>15.816355276719699</v>
      </c>
      <c r="H24" s="2">
        <v>6.9796572941649995E-5</v>
      </c>
      <c r="I24" s="2">
        <v>2.14485297842512E-2</v>
      </c>
      <c r="J24" s="2" t="s">
        <v>499</v>
      </c>
      <c r="K24" s="2" t="s">
        <v>91</v>
      </c>
      <c r="L24" s="2" t="s">
        <v>496</v>
      </c>
      <c r="M24" s="2" t="s">
        <v>500</v>
      </c>
      <c r="N24" s="13" t="s">
        <v>93</v>
      </c>
      <c r="O24" s="2">
        <v>540</v>
      </c>
      <c r="P24" s="2">
        <v>0</v>
      </c>
      <c r="Q24" s="2">
        <v>1</v>
      </c>
      <c r="R24" s="2" t="s">
        <v>501</v>
      </c>
      <c r="S24" s="2" t="s">
        <v>95</v>
      </c>
      <c r="T24" s="2">
        <v>9.9999999999999994E-68</v>
      </c>
      <c r="U24" s="2">
        <v>97</v>
      </c>
      <c r="V24" s="2" t="s">
        <v>500</v>
      </c>
      <c r="W24" s="14" t="s">
        <v>451</v>
      </c>
      <c r="X24" s="2" t="s">
        <v>501</v>
      </c>
      <c r="Y24" s="2" t="s">
        <v>139</v>
      </c>
      <c r="Z24" s="17">
        <v>8.0000000000000003E-42</v>
      </c>
      <c r="AA24" s="2">
        <v>61.5</v>
      </c>
      <c r="AB24" s="15" t="s">
        <v>100</v>
      </c>
      <c r="AC24" s="15" t="s">
        <v>99</v>
      </c>
      <c r="AD24" s="2" t="s">
        <v>100</v>
      </c>
      <c r="AE24" s="2">
        <v>58.392000000000003</v>
      </c>
      <c r="AF24" s="2">
        <v>7.04</v>
      </c>
      <c r="AG24" s="2" t="s">
        <v>100</v>
      </c>
      <c r="AH24" s="2" t="s">
        <v>100</v>
      </c>
      <c r="AI24" s="2" t="s">
        <v>502</v>
      </c>
      <c r="AJ24" s="15">
        <v>0</v>
      </c>
      <c r="AK24" s="2" t="s">
        <v>100</v>
      </c>
      <c r="AL24" s="2" t="s">
        <v>100</v>
      </c>
      <c r="AM24" s="2" t="s">
        <v>100</v>
      </c>
      <c r="AN24" s="15" t="s">
        <v>102</v>
      </c>
      <c r="AO24" s="16" t="s">
        <v>145</v>
      </c>
      <c r="AP24" s="15">
        <v>11.5</v>
      </c>
      <c r="AQ24" s="2">
        <v>10.9</v>
      </c>
      <c r="AR24" s="2">
        <v>4.0999999999999996</v>
      </c>
      <c r="AS24" s="2" t="s">
        <v>104</v>
      </c>
      <c r="AT24" s="6" t="s">
        <v>500</v>
      </c>
      <c r="AU24" s="2" t="s">
        <v>105</v>
      </c>
      <c r="AV24" s="2" t="s">
        <v>503</v>
      </c>
      <c r="AW24" s="2">
        <v>100</v>
      </c>
      <c r="AX24" s="2">
        <v>100</v>
      </c>
      <c r="AY24" s="2">
        <v>100</v>
      </c>
      <c r="AZ24" s="2" t="s">
        <v>107</v>
      </c>
      <c r="BA24" s="6" t="s">
        <v>500</v>
      </c>
      <c r="BB24" s="2" t="s">
        <v>105</v>
      </c>
      <c r="BC24" s="2" t="s">
        <v>503</v>
      </c>
      <c r="BD24" s="2">
        <v>100</v>
      </c>
      <c r="BE24" s="2">
        <v>100</v>
      </c>
      <c r="BF24" s="2">
        <v>100</v>
      </c>
      <c r="BG24" s="2" t="s">
        <v>107</v>
      </c>
      <c r="BH24" s="6" t="s">
        <v>504</v>
      </c>
      <c r="BI24" s="2" t="s">
        <v>505</v>
      </c>
      <c r="BJ24" s="2" t="s">
        <v>506</v>
      </c>
      <c r="BK24" s="2">
        <v>55</v>
      </c>
      <c r="BL24" s="2">
        <v>72</v>
      </c>
      <c r="BM24" s="2">
        <v>95</v>
      </c>
      <c r="BN24" s="2" t="s">
        <v>111</v>
      </c>
      <c r="BO24" s="6" t="s">
        <v>507</v>
      </c>
      <c r="BP24" s="2" t="s">
        <v>508</v>
      </c>
      <c r="BQ24" s="2" t="s">
        <v>509</v>
      </c>
      <c r="BR24" s="2">
        <v>60</v>
      </c>
      <c r="BS24" s="2">
        <v>76</v>
      </c>
      <c r="BT24" s="2">
        <v>97</v>
      </c>
      <c r="BU24" s="2" t="s">
        <v>369</v>
      </c>
      <c r="BV24" s="6" t="s">
        <v>510</v>
      </c>
      <c r="BW24" s="2" t="s">
        <v>105</v>
      </c>
      <c r="BX24" s="2">
        <v>540</v>
      </c>
      <c r="BY24" s="2">
        <v>65</v>
      </c>
      <c r="BZ24" s="2">
        <v>81</v>
      </c>
      <c r="CA24" s="2">
        <v>94</v>
      </c>
      <c r="CB24" s="6" t="s">
        <v>511</v>
      </c>
      <c r="CC24" s="17">
        <v>0</v>
      </c>
      <c r="CD24" s="2">
        <v>100.8</v>
      </c>
      <c r="CE24" s="2" t="s">
        <v>512</v>
      </c>
      <c r="CF24" s="2" t="s">
        <v>513</v>
      </c>
      <c r="CG24" s="6" t="s">
        <v>498</v>
      </c>
      <c r="CH24" s="17">
        <v>0</v>
      </c>
      <c r="CI24" s="2">
        <v>100.6</v>
      </c>
      <c r="CJ24" s="2" t="s">
        <v>514</v>
      </c>
      <c r="CK24" s="2" t="s">
        <v>515</v>
      </c>
      <c r="CL24" s="6" t="s">
        <v>516</v>
      </c>
      <c r="CM24" s="17">
        <v>9.9999999999999993E-125</v>
      </c>
      <c r="CN24" s="2">
        <v>102.2</v>
      </c>
      <c r="CO24" s="2" t="s">
        <v>517</v>
      </c>
      <c r="CP24" s="6" t="s">
        <v>518</v>
      </c>
      <c r="CQ24" s="17">
        <v>0.65</v>
      </c>
      <c r="CR24" s="2">
        <v>20.3</v>
      </c>
      <c r="CS24" s="2" t="s">
        <v>519</v>
      </c>
      <c r="CT24" s="2" t="s">
        <v>500</v>
      </c>
      <c r="CU24" s="2" t="s">
        <v>500</v>
      </c>
      <c r="CV24" s="2" t="s">
        <v>500</v>
      </c>
      <c r="CW24" s="2" t="s">
        <v>500</v>
      </c>
      <c r="CX24" s="2" t="s">
        <v>93</v>
      </c>
      <c r="CY24" s="2">
        <v>540</v>
      </c>
      <c r="CZ24" s="2" t="s">
        <v>124</v>
      </c>
      <c r="DA24" s="2" t="s">
        <v>520</v>
      </c>
      <c r="DB24" s="2">
        <v>0</v>
      </c>
      <c r="DC24" s="2">
        <v>1</v>
      </c>
      <c r="DD24" s="2" t="s">
        <v>521</v>
      </c>
      <c r="DE24" s="2" t="s">
        <v>496</v>
      </c>
      <c r="DF24" s="2" t="s">
        <v>499</v>
      </c>
      <c r="DG24" s="2" t="s">
        <v>91</v>
      </c>
      <c r="DH24" s="2" t="s">
        <v>496</v>
      </c>
      <c r="DI24" s="2" t="s">
        <v>127</v>
      </c>
      <c r="DJ24" s="2">
        <v>1868</v>
      </c>
      <c r="DK24" s="2" t="s">
        <v>145</v>
      </c>
      <c r="DL24" s="2">
        <v>11.5</v>
      </c>
      <c r="DM24" s="2">
        <v>10.9</v>
      </c>
      <c r="DN24" s="2">
        <v>4.0999999999999996</v>
      </c>
      <c r="DO24" s="2" t="s">
        <v>104</v>
      </c>
      <c r="DP24" s="2" t="s">
        <v>100</v>
      </c>
      <c r="DQ24" s="2" t="s">
        <v>99</v>
      </c>
      <c r="DR24" s="2" t="s">
        <v>100</v>
      </c>
      <c r="DS24" s="2">
        <v>58.392000000000003</v>
      </c>
      <c r="DT24" s="2">
        <v>7.04</v>
      </c>
      <c r="DU24" s="2" t="s">
        <v>100</v>
      </c>
      <c r="DV24" s="2" t="s">
        <v>100</v>
      </c>
      <c r="DW24" s="2" t="s">
        <v>502</v>
      </c>
      <c r="DX24" s="2">
        <v>540</v>
      </c>
      <c r="DY24" s="13">
        <v>0</v>
      </c>
      <c r="DZ24" s="2" t="s">
        <v>100</v>
      </c>
      <c r="EA24" s="2" t="s">
        <v>100</v>
      </c>
      <c r="EB24" s="2" t="s">
        <v>100</v>
      </c>
      <c r="EC24" s="2" t="s">
        <v>236</v>
      </c>
      <c r="ED24" s="2">
        <v>0.21</v>
      </c>
      <c r="EF24" s="2">
        <v>10</v>
      </c>
      <c r="EG24" s="2" t="s">
        <v>100</v>
      </c>
      <c r="EH24" s="2" t="s">
        <v>100</v>
      </c>
      <c r="EI24" s="2">
        <v>11.4814814814815</v>
      </c>
      <c r="EJ24" s="2">
        <v>4.07407407407407</v>
      </c>
      <c r="EK24" s="2">
        <v>10.925925925925901</v>
      </c>
      <c r="EL24" s="2">
        <v>15</v>
      </c>
      <c r="EM24" s="2" t="s">
        <v>100</v>
      </c>
      <c r="EN24" s="2">
        <v>1</v>
      </c>
      <c r="EO24" s="2">
        <v>1</v>
      </c>
      <c r="EP24" s="2" t="s">
        <v>100</v>
      </c>
      <c r="EQ24" s="2" t="s">
        <v>100</v>
      </c>
      <c r="ER24" s="2" t="s">
        <v>100</v>
      </c>
      <c r="ES24" s="2" t="s">
        <v>100</v>
      </c>
      <c r="ET24" s="2" t="s">
        <v>500</v>
      </c>
      <c r="EU24" s="2" t="s">
        <v>105</v>
      </c>
      <c r="EV24" s="2" t="s">
        <v>503</v>
      </c>
      <c r="EW24" s="2">
        <v>100</v>
      </c>
      <c r="EX24" s="2">
        <v>100</v>
      </c>
      <c r="EY24" s="2">
        <v>100</v>
      </c>
      <c r="EZ24" s="2" t="s">
        <v>107</v>
      </c>
    </row>
    <row r="25" spans="1:156" x14ac:dyDescent="0.25">
      <c r="A25" s="5" t="s">
        <v>522</v>
      </c>
      <c r="B25" s="2" t="s">
        <v>523</v>
      </c>
      <c r="C25" s="6" t="s">
        <v>524</v>
      </c>
      <c r="D25" s="2">
        <v>-0.39912873593340098</v>
      </c>
      <c r="E25" s="2">
        <v>0.75831610288573581</v>
      </c>
      <c r="F25" s="2">
        <v>7.23839953815523</v>
      </c>
      <c r="G25" s="2">
        <v>13.5307643990717</v>
      </c>
      <c r="H25" s="2">
        <v>2.34684439851564E-4</v>
      </c>
      <c r="I25" s="2">
        <v>4.7546791548097697E-2</v>
      </c>
      <c r="J25" s="2" t="s">
        <v>263</v>
      </c>
      <c r="K25" s="2" t="s">
        <v>91</v>
      </c>
      <c r="L25" s="2" t="s">
        <v>522</v>
      </c>
      <c r="M25" s="2" t="s">
        <v>525</v>
      </c>
      <c r="N25" s="13" t="s">
        <v>93</v>
      </c>
      <c r="O25" s="2">
        <v>378</v>
      </c>
      <c r="P25" s="2">
        <v>0</v>
      </c>
      <c r="Q25" s="2">
        <v>1</v>
      </c>
      <c r="R25" s="2" t="s">
        <v>526</v>
      </c>
      <c r="S25" s="2" t="s">
        <v>95</v>
      </c>
      <c r="T25" s="2">
        <v>8.0000000000000006E-43</v>
      </c>
      <c r="U25" s="2">
        <v>41.6</v>
      </c>
      <c r="V25" s="2" t="s">
        <v>525</v>
      </c>
      <c r="W25" s="14" t="s">
        <v>527</v>
      </c>
      <c r="X25" s="2" t="s">
        <v>526</v>
      </c>
      <c r="Y25" s="2" t="s">
        <v>177</v>
      </c>
      <c r="Z25" s="2">
        <v>0</v>
      </c>
      <c r="AA25" s="2">
        <v>98.5</v>
      </c>
      <c r="AB25" s="15" t="s">
        <v>103</v>
      </c>
      <c r="AC25" s="15" t="s">
        <v>99</v>
      </c>
      <c r="AD25" s="2" t="s">
        <v>100</v>
      </c>
      <c r="AE25" s="2">
        <v>43.194000000000003</v>
      </c>
      <c r="AF25" s="2">
        <v>5.01</v>
      </c>
      <c r="AG25" s="2" t="s">
        <v>100</v>
      </c>
      <c r="AH25" s="2" t="s">
        <v>100</v>
      </c>
      <c r="AI25" s="2" t="s">
        <v>528</v>
      </c>
      <c r="AJ25" s="15">
        <v>0</v>
      </c>
      <c r="AK25" s="2" t="s">
        <v>100</v>
      </c>
      <c r="AL25" s="2" t="s">
        <v>100</v>
      </c>
      <c r="AM25" s="2" t="s">
        <v>100</v>
      </c>
      <c r="AN25" s="15" t="s">
        <v>102</v>
      </c>
      <c r="AO25" s="16" t="s">
        <v>103</v>
      </c>
      <c r="AP25" s="15">
        <v>9.3000000000000007</v>
      </c>
      <c r="AQ25" s="2">
        <v>5.6</v>
      </c>
      <c r="AR25" s="2">
        <v>3.2</v>
      </c>
      <c r="AS25" s="2">
        <v>0.8</v>
      </c>
      <c r="AT25" s="6" t="s">
        <v>529</v>
      </c>
      <c r="AU25" s="2" t="s">
        <v>105</v>
      </c>
      <c r="AV25" s="2" t="s">
        <v>530</v>
      </c>
      <c r="AW25" s="2">
        <v>99</v>
      </c>
      <c r="AX25" s="2">
        <v>100</v>
      </c>
      <c r="AY25" s="2">
        <v>100</v>
      </c>
      <c r="AZ25" s="2" t="s">
        <v>531</v>
      </c>
      <c r="BA25" s="6" t="s">
        <v>525</v>
      </c>
      <c r="BB25" s="2" t="s">
        <v>105</v>
      </c>
      <c r="BC25" s="2" t="s">
        <v>532</v>
      </c>
      <c r="BD25" s="2">
        <v>98</v>
      </c>
      <c r="BE25" s="2">
        <v>99</v>
      </c>
      <c r="BF25" s="2">
        <v>100</v>
      </c>
      <c r="BG25" s="2" t="s">
        <v>107</v>
      </c>
      <c r="BH25" s="6" t="s">
        <v>533</v>
      </c>
      <c r="BI25" s="2" t="s">
        <v>534</v>
      </c>
      <c r="BJ25" s="2" t="s">
        <v>535</v>
      </c>
      <c r="BK25" s="2">
        <v>39</v>
      </c>
      <c r="BL25" s="2">
        <v>60</v>
      </c>
      <c r="BM25" s="2">
        <v>95</v>
      </c>
      <c r="BN25" s="2" t="s">
        <v>219</v>
      </c>
      <c r="BO25" s="6" t="s">
        <v>536</v>
      </c>
      <c r="BP25" s="2" t="s">
        <v>537</v>
      </c>
      <c r="BQ25" s="2" t="s">
        <v>538</v>
      </c>
      <c r="BR25" s="2">
        <v>72</v>
      </c>
      <c r="BS25" s="2">
        <v>83</v>
      </c>
      <c r="BT25" s="2">
        <v>101</v>
      </c>
      <c r="BU25" s="2" t="s">
        <v>253</v>
      </c>
      <c r="BV25" s="6" t="s">
        <v>539</v>
      </c>
      <c r="BW25" s="2" t="s">
        <v>105</v>
      </c>
      <c r="BX25" s="2">
        <v>377</v>
      </c>
      <c r="BY25" s="2">
        <v>71</v>
      </c>
      <c r="BZ25" s="2">
        <v>83</v>
      </c>
      <c r="CA25" s="2">
        <v>101</v>
      </c>
      <c r="CB25" s="6" t="s">
        <v>540</v>
      </c>
      <c r="CC25" s="17">
        <v>5.9999999999999999E-24</v>
      </c>
      <c r="CD25" s="2">
        <v>100</v>
      </c>
      <c r="CE25" s="2" t="s">
        <v>541</v>
      </c>
      <c r="CF25" s="2" t="s">
        <v>542</v>
      </c>
      <c r="CG25" s="6" t="s">
        <v>543</v>
      </c>
      <c r="CH25" s="17">
        <v>2.9999999999999999E-89</v>
      </c>
      <c r="CI25" s="2">
        <v>102.4</v>
      </c>
      <c r="CJ25" s="2" t="s">
        <v>544</v>
      </c>
      <c r="CK25" s="2" t="s">
        <v>545</v>
      </c>
      <c r="CL25" s="6" t="s">
        <v>546</v>
      </c>
      <c r="CM25" s="17">
        <v>2.9999999999999998E-18</v>
      </c>
      <c r="CN25" s="2">
        <v>96.6</v>
      </c>
      <c r="CO25" s="2" t="s">
        <v>547</v>
      </c>
      <c r="CP25" s="6" t="s">
        <v>548</v>
      </c>
      <c r="CQ25" s="17">
        <v>1.9999999999999998E-21</v>
      </c>
      <c r="CR25" s="2">
        <v>97.5</v>
      </c>
      <c r="CS25" s="2" t="s">
        <v>549</v>
      </c>
      <c r="CT25" s="2" t="s">
        <v>525</v>
      </c>
      <c r="CU25" s="2" t="s">
        <v>525</v>
      </c>
      <c r="CV25" s="2" t="s">
        <v>525</v>
      </c>
      <c r="CW25" s="2" t="s">
        <v>525</v>
      </c>
      <c r="CX25" s="2" t="s">
        <v>93</v>
      </c>
      <c r="CY25" s="2">
        <v>378</v>
      </c>
      <c r="CZ25" s="2" t="s">
        <v>124</v>
      </c>
      <c r="DA25" s="2" t="s">
        <v>550</v>
      </c>
      <c r="DB25" s="2">
        <v>0</v>
      </c>
      <c r="DC25" s="2">
        <v>1</v>
      </c>
      <c r="DD25" s="2" t="s">
        <v>551</v>
      </c>
      <c r="DE25" s="2" t="s">
        <v>522</v>
      </c>
      <c r="DF25" s="2" t="s">
        <v>263</v>
      </c>
      <c r="DG25" s="2" t="s">
        <v>91</v>
      </c>
      <c r="DH25" s="2" t="s">
        <v>522</v>
      </c>
      <c r="DI25" s="2" t="s">
        <v>552</v>
      </c>
      <c r="DJ25" s="2">
        <v>6750</v>
      </c>
      <c r="DK25" s="2" t="s">
        <v>103</v>
      </c>
      <c r="DL25" s="2">
        <v>9.3000000000000007</v>
      </c>
      <c r="DM25" s="2">
        <v>5.6</v>
      </c>
      <c r="DN25" s="2">
        <v>3.2</v>
      </c>
      <c r="DO25" s="2">
        <v>0.8</v>
      </c>
      <c r="DP25" s="2" t="s">
        <v>100</v>
      </c>
      <c r="DQ25" s="2" t="s">
        <v>99</v>
      </c>
      <c r="DR25" s="2" t="s">
        <v>100</v>
      </c>
      <c r="DS25" s="2">
        <v>43.194000000000003</v>
      </c>
      <c r="DT25" s="2">
        <v>5.01</v>
      </c>
      <c r="DU25" s="2" t="s">
        <v>100</v>
      </c>
      <c r="DV25" s="2" t="s">
        <v>100</v>
      </c>
      <c r="DW25" s="2" t="s">
        <v>528</v>
      </c>
      <c r="DX25" s="2">
        <v>378</v>
      </c>
      <c r="DY25" s="13">
        <v>0</v>
      </c>
      <c r="DZ25" s="2" t="s">
        <v>100</v>
      </c>
      <c r="EA25" s="2" t="s">
        <v>100</v>
      </c>
      <c r="EB25" s="2" t="s">
        <v>100</v>
      </c>
      <c r="EC25" s="2" t="s">
        <v>102</v>
      </c>
      <c r="ED25" s="2">
        <v>0.27</v>
      </c>
      <c r="EF25" s="2">
        <v>2</v>
      </c>
      <c r="EG25" s="2" t="s">
        <v>103</v>
      </c>
      <c r="EH25" s="2" t="s">
        <v>100</v>
      </c>
      <c r="EI25" s="2">
        <v>9.2592592592592595</v>
      </c>
      <c r="EJ25" s="2">
        <v>3.17460317460317</v>
      </c>
      <c r="EK25" s="2">
        <v>5.5555555555555598</v>
      </c>
      <c r="EL25" s="2">
        <v>8.7301587301587293</v>
      </c>
      <c r="EM25" s="2" t="s">
        <v>100</v>
      </c>
      <c r="EN25" s="2">
        <v>2</v>
      </c>
      <c r="EO25" s="2">
        <v>2</v>
      </c>
      <c r="EP25" s="2" t="s">
        <v>100</v>
      </c>
      <c r="EQ25" s="2" t="s">
        <v>100</v>
      </c>
      <c r="ER25" s="2" t="s">
        <v>100</v>
      </c>
      <c r="ES25" s="2" t="s">
        <v>100</v>
      </c>
      <c r="ET25" s="2" t="s">
        <v>553</v>
      </c>
      <c r="EU25" s="2" t="s">
        <v>105</v>
      </c>
      <c r="EV25" s="2" t="s">
        <v>554</v>
      </c>
      <c r="EW25" s="2">
        <v>99</v>
      </c>
      <c r="EX25" s="2">
        <v>99</v>
      </c>
      <c r="EY25" s="2">
        <v>100</v>
      </c>
      <c r="EZ25" s="2" t="s">
        <v>239</v>
      </c>
    </row>
    <row r="26" spans="1:156" x14ac:dyDescent="0.25">
      <c r="A26" s="5" t="s">
        <v>555</v>
      </c>
      <c r="B26" s="2" t="s">
        <v>556</v>
      </c>
      <c r="C26" s="6" t="s">
        <v>556</v>
      </c>
      <c r="D26" s="2">
        <v>-0.45813253004694099</v>
      </c>
      <c r="E26" s="2">
        <v>0.72792790191211387</v>
      </c>
      <c r="F26" s="2">
        <v>7.59999796338984</v>
      </c>
      <c r="G26" s="2">
        <v>13.512590582661099</v>
      </c>
      <c r="H26" s="2">
        <v>2.3696818530252999E-4</v>
      </c>
      <c r="I26" s="2">
        <v>4.7546791548097697E-2</v>
      </c>
      <c r="J26" s="2" t="s">
        <v>557</v>
      </c>
      <c r="K26" s="2" t="s">
        <v>100</v>
      </c>
      <c r="L26" s="2" t="s">
        <v>555</v>
      </c>
      <c r="M26" s="2" t="s">
        <v>558</v>
      </c>
      <c r="N26" s="13" t="s">
        <v>93</v>
      </c>
      <c r="O26" s="2">
        <v>124</v>
      </c>
      <c r="P26" s="2">
        <v>0</v>
      </c>
      <c r="Q26" s="2">
        <v>0</v>
      </c>
      <c r="R26" s="2" t="s">
        <v>473</v>
      </c>
      <c r="S26" s="2" t="s">
        <v>419</v>
      </c>
      <c r="T26" s="2">
        <v>9.0000000000000002E-41</v>
      </c>
      <c r="U26" s="2">
        <v>100</v>
      </c>
      <c r="V26" s="2" t="s">
        <v>558</v>
      </c>
      <c r="W26" s="14" t="s">
        <v>559</v>
      </c>
      <c r="X26" s="2" t="s">
        <v>473</v>
      </c>
      <c r="Y26" s="2" t="s">
        <v>177</v>
      </c>
      <c r="Z26" s="17">
        <v>9.0000000000000003E-67</v>
      </c>
      <c r="AA26" s="2">
        <v>100.8</v>
      </c>
      <c r="AB26" s="15" t="s">
        <v>100</v>
      </c>
      <c r="AC26" s="15" t="s">
        <v>99</v>
      </c>
      <c r="AD26" s="2" t="s">
        <v>100</v>
      </c>
      <c r="AE26" s="2">
        <v>13.77</v>
      </c>
      <c r="AF26" s="2">
        <v>10.34</v>
      </c>
      <c r="AG26" s="2" t="s">
        <v>100</v>
      </c>
      <c r="AH26" s="2" t="s">
        <v>100</v>
      </c>
      <c r="AI26" s="2" t="s">
        <v>528</v>
      </c>
      <c r="AJ26" s="15">
        <v>0</v>
      </c>
      <c r="AK26" s="2" t="s">
        <v>100</v>
      </c>
      <c r="AL26" s="2" t="s">
        <v>100</v>
      </c>
      <c r="AM26" s="2" t="s">
        <v>100</v>
      </c>
      <c r="AN26" s="15" t="s">
        <v>102</v>
      </c>
      <c r="AO26" s="16" t="s">
        <v>98</v>
      </c>
      <c r="AP26" s="15">
        <v>19.399999999999999</v>
      </c>
      <c r="AQ26" s="2">
        <v>4</v>
      </c>
      <c r="AR26" s="2">
        <v>2.4</v>
      </c>
      <c r="AS26" s="2" t="s">
        <v>104</v>
      </c>
      <c r="AT26" s="6" t="s">
        <v>560</v>
      </c>
      <c r="AU26" s="2" t="s">
        <v>561</v>
      </c>
      <c r="AV26" s="2" t="s">
        <v>562</v>
      </c>
      <c r="AW26" s="2">
        <v>100</v>
      </c>
      <c r="AX26" s="2">
        <v>100</v>
      </c>
      <c r="AY26" s="2">
        <v>100</v>
      </c>
      <c r="AZ26" s="2" t="s">
        <v>107</v>
      </c>
      <c r="BA26" s="6" t="s">
        <v>563</v>
      </c>
      <c r="BB26" s="2" t="s">
        <v>564</v>
      </c>
      <c r="BC26" s="2" t="s">
        <v>565</v>
      </c>
      <c r="BD26" s="2">
        <v>100</v>
      </c>
      <c r="BE26" s="2">
        <v>100</v>
      </c>
      <c r="BF26" s="2">
        <v>100</v>
      </c>
      <c r="BG26" s="2" t="s">
        <v>107</v>
      </c>
      <c r="BH26" s="6" t="s">
        <v>566</v>
      </c>
      <c r="BI26" s="2" t="s">
        <v>567</v>
      </c>
      <c r="BJ26" s="2" t="s">
        <v>568</v>
      </c>
      <c r="BK26" s="2">
        <v>78</v>
      </c>
      <c r="BL26" s="2">
        <v>87</v>
      </c>
      <c r="BM26" s="2">
        <v>90</v>
      </c>
      <c r="BN26" s="2" t="s">
        <v>150</v>
      </c>
      <c r="BO26" s="6" t="s">
        <v>556</v>
      </c>
      <c r="BP26" s="2" t="s">
        <v>569</v>
      </c>
      <c r="BQ26" s="2" t="s">
        <v>570</v>
      </c>
      <c r="BR26" s="2">
        <v>100</v>
      </c>
      <c r="BS26" s="2">
        <v>100</v>
      </c>
      <c r="BT26" s="2">
        <v>100</v>
      </c>
      <c r="BU26" s="2" t="s">
        <v>345</v>
      </c>
      <c r="BV26" s="6" t="s">
        <v>571</v>
      </c>
      <c r="BW26" s="2" t="s">
        <v>572</v>
      </c>
      <c r="BX26" s="2">
        <v>123</v>
      </c>
      <c r="BY26" s="2">
        <v>92</v>
      </c>
      <c r="BZ26" s="2">
        <v>96</v>
      </c>
      <c r="CA26" s="2">
        <v>101</v>
      </c>
      <c r="CB26" s="6" t="s">
        <v>573</v>
      </c>
      <c r="CC26" s="17">
        <v>6.0000000000000006E-39</v>
      </c>
      <c r="CD26" s="2">
        <v>100</v>
      </c>
      <c r="CE26" s="2" t="s">
        <v>574</v>
      </c>
      <c r="CF26" s="2" t="s">
        <v>575</v>
      </c>
      <c r="CG26" s="6" t="s">
        <v>556</v>
      </c>
      <c r="CH26" s="17">
        <v>9.9999999999999996E-39</v>
      </c>
      <c r="CI26" s="2">
        <v>96.9</v>
      </c>
      <c r="CJ26" s="2" t="s">
        <v>576</v>
      </c>
      <c r="CK26" s="2" t="s">
        <v>577</v>
      </c>
      <c r="CL26" s="6" t="s">
        <v>578</v>
      </c>
      <c r="CM26" s="17">
        <v>8.0000000000000006E-15</v>
      </c>
      <c r="CN26" s="2">
        <v>80.3</v>
      </c>
      <c r="CO26" s="2" t="s">
        <v>579</v>
      </c>
      <c r="CP26" s="6" t="s">
        <v>573</v>
      </c>
      <c r="CQ26" s="17">
        <v>9.0000000000000002E-41</v>
      </c>
      <c r="CR26" s="2">
        <v>100</v>
      </c>
      <c r="CS26" s="2" t="s">
        <v>574</v>
      </c>
      <c r="CT26" s="2" t="s">
        <v>558</v>
      </c>
      <c r="CU26" s="2" t="s">
        <v>558</v>
      </c>
      <c r="CV26" s="2" t="s">
        <v>558</v>
      </c>
      <c r="CW26" s="2" t="s">
        <v>558</v>
      </c>
      <c r="CX26" s="2" t="s">
        <v>93</v>
      </c>
      <c r="CY26" s="2">
        <v>124</v>
      </c>
      <c r="CZ26" s="2" t="s">
        <v>124</v>
      </c>
      <c r="DA26" s="2">
        <v>0</v>
      </c>
      <c r="DB26" s="2">
        <v>0</v>
      </c>
      <c r="DD26" s="2" t="s">
        <v>580</v>
      </c>
      <c r="DE26" s="2" t="s">
        <v>555</v>
      </c>
      <c r="DF26" s="2" t="s">
        <v>557</v>
      </c>
      <c r="DG26" s="2" t="s">
        <v>100</v>
      </c>
      <c r="DH26" s="2" t="s">
        <v>555</v>
      </c>
      <c r="DI26" s="2" t="s">
        <v>234</v>
      </c>
      <c r="DJ26" s="2">
        <v>578</v>
      </c>
      <c r="DK26" s="2" t="s">
        <v>98</v>
      </c>
      <c r="DL26" s="2">
        <v>19.399999999999999</v>
      </c>
      <c r="DM26" s="2">
        <v>4</v>
      </c>
      <c r="DN26" s="2">
        <v>2.4</v>
      </c>
      <c r="DO26" s="2" t="s">
        <v>104</v>
      </c>
      <c r="DP26" s="2" t="s">
        <v>100</v>
      </c>
      <c r="DQ26" s="2" t="s">
        <v>99</v>
      </c>
      <c r="DR26" s="2" t="s">
        <v>100</v>
      </c>
      <c r="DS26" s="2">
        <v>13.77</v>
      </c>
      <c r="DT26" s="2">
        <v>10.34</v>
      </c>
      <c r="DU26" s="2" t="s">
        <v>100</v>
      </c>
      <c r="DV26" s="2" t="s">
        <v>100</v>
      </c>
      <c r="DW26" s="2" t="s">
        <v>528</v>
      </c>
      <c r="DX26" s="2">
        <v>124</v>
      </c>
      <c r="DY26" s="13">
        <v>0</v>
      </c>
      <c r="DZ26" s="2" t="s">
        <v>100</v>
      </c>
      <c r="EA26" s="2" t="s">
        <v>100</v>
      </c>
      <c r="EB26" s="2" t="s">
        <v>100</v>
      </c>
      <c r="EC26" s="2" t="s">
        <v>102</v>
      </c>
      <c r="ED26" s="2">
        <v>0.48</v>
      </c>
      <c r="EE26" s="2" t="s">
        <v>581</v>
      </c>
      <c r="EF26" s="2">
        <v>0</v>
      </c>
      <c r="EG26" s="2" t="s">
        <v>100</v>
      </c>
      <c r="EH26" s="2" t="s">
        <v>100</v>
      </c>
      <c r="EI26" s="2">
        <v>19.354838709677399</v>
      </c>
      <c r="EJ26" s="2">
        <v>2.4193548387096802</v>
      </c>
      <c r="EK26" s="2">
        <v>4.0322580645161299</v>
      </c>
      <c r="EL26" s="2">
        <v>6.4516129032258096</v>
      </c>
      <c r="EM26" s="2">
        <v>1</v>
      </c>
      <c r="EN26" s="2" t="s">
        <v>100</v>
      </c>
      <c r="EO26" s="2">
        <v>1</v>
      </c>
      <c r="EP26" s="2" t="s">
        <v>100</v>
      </c>
      <c r="EQ26" s="2" t="s">
        <v>100</v>
      </c>
      <c r="ER26" s="2" t="s">
        <v>100</v>
      </c>
      <c r="ES26" s="2" t="s">
        <v>100</v>
      </c>
      <c r="ET26" s="2" t="s">
        <v>563</v>
      </c>
      <c r="EU26" s="2" t="s">
        <v>582</v>
      </c>
      <c r="EV26" s="2" t="s">
        <v>565</v>
      </c>
      <c r="EW26" s="2">
        <v>100</v>
      </c>
      <c r="EX26" s="2">
        <v>100</v>
      </c>
      <c r="EY26" s="2">
        <v>100</v>
      </c>
      <c r="EZ26" s="2" t="s">
        <v>107</v>
      </c>
    </row>
    <row r="27" spans="1:156" x14ac:dyDescent="0.25">
      <c r="A27" s="5" t="s">
        <v>583</v>
      </c>
      <c r="B27" s="2" t="s">
        <v>100</v>
      </c>
      <c r="C27" s="6" t="s">
        <v>584</v>
      </c>
      <c r="D27" s="2">
        <v>-0.47334581903239598</v>
      </c>
      <c r="E27" s="2">
        <v>0.72029219717258886</v>
      </c>
      <c r="F27" s="2">
        <v>8.3389590482757292</v>
      </c>
      <c r="G27" s="2">
        <v>18.819993859856901</v>
      </c>
      <c r="H27" s="2">
        <v>1.43653300848084E-5</v>
      </c>
      <c r="I27" s="2">
        <v>6.5622195954079402E-3</v>
      </c>
      <c r="J27" s="2" t="s">
        <v>263</v>
      </c>
      <c r="K27" s="2" t="s">
        <v>91</v>
      </c>
      <c r="L27" s="2" t="s">
        <v>583</v>
      </c>
      <c r="M27" s="2" t="s">
        <v>585</v>
      </c>
      <c r="N27" s="13" t="s">
        <v>93</v>
      </c>
      <c r="O27" s="2">
        <v>407</v>
      </c>
      <c r="P27" s="2">
        <v>0</v>
      </c>
      <c r="Q27" s="2">
        <v>0</v>
      </c>
      <c r="R27" s="2" t="s">
        <v>586</v>
      </c>
      <c r="S27" s="2" t="s">
        <v>389</v>
      </c>
      <c r="T27" s="2">
        <v>0</v>
      </c>
      <c r="U27" s="2">
        <v>100</v>
      </c>
      <c r="V27" s="2" t="s">
        <v>585</v>
      </c>
      <c r="W27" s="14" t="s">
        <v>587</v>
      </c>
      <c r="X27" s="2" t="s">
        <v>586</v>
      </c>
      <c r="Y27" s="2" t="s">
        <v>389</v>
      </c>
      <c r="Z27" s="2">
        <v>0</v>
      </c>
      <c r="AA27" s="2">
        <v>100</v>
      </c>
      <c r="AB27" s="15" t="s">
        <v>208</v>
      </c>
      <c r="AC27" s="15" t="s">
        <v>141</v>
      </c>
      <c r="AD27" s="2" t="s">
        <v>588</v>
      </c>
      <c r="AE27" s="2">
        <v>45.101999999999997</v>
      </c>
      <c r="AF27" s="2">
        <v>6.36</v>
      </c>
      <c r="AG27" s="2">
        <v>42.679000000000002</v>
      </c>
      <c r="AH27" s="2">
        <v>6.35</v>
      </c>
      <c r="AI27" s="2" t="s">
        <v>589</v>
      </c>
      <c r="AJ27" s="15" t="s">
        <v>103</v>
      </c>
      <c r="AK27" s="2">
        <v>4.2</v>
      </c>
      <c r="AL27" s="2">
        <v>90.2</v>
      </c>
      <c r="AM27" s="2">
        <v>5.7</v>
      </c>
      <c r="AN27" s="15" t="s">
        <v>102</v>
      </c>
      <c r="AO27" s="16" t="s">
        <v>145</v>
      </c>
      <c r="AP27" s="15">
        <v>15.2</v>
      </c>
      <c r="AQ27" s="2">
        <v>7.6</v>
      </c>
      <c r="AR27" s="2">
        <v>3.9</v>
      </c>
      <c r="AS27" s="2" t="s">
        <v>104</v>
      </c>
      <c r="AT27" s="6" t="s">
        <v>585</v>
      </c>
      <c r="AU27" s="2" t="s">
        <v>105</v>
      </c>
      <c r="AV27" s="2" t="s">
        <v>590</v>
      </c>
      <c r="AW27" s="2">
        <v>100</v>
      </c>
      <c r="AX27" s="2">
        <v>100</v>
      </c>
      <c r="AY27" s="2">
        <v>100</v>
      </c>
      <c r="AZ27" s="2" t="s">
        <v>107</v>
      </c>
      <c r="BA27" s="6" t="s">
        <v>585</v>
      </c>
      <c r="BB27" s="2" t="s">
        <v>105</v>
      </c>
      <c r="BC27" s="2" t="s">
        <v>590</v>
      </c>
      <c r="BD27" s="2">
        <v>100</v>
      </c>
      <c r="BE27" s="2">
        <v>100</v>
      </c>
      <c r="BF27" s="2">
        <v>100</v>
      </c>
      <c r="BG27" s="2" t="s">
        <v>107</v>
      </c>
      <c r="BH27" s="6" t="s">
        <v>591</v>
      </c>
      <c r="BI27" s="2" t="s">
        <v>592</v>
      </c>
      <c r="BJ27" s="2" t="s">
        <v>593</v>
      </c>
      <c r="BK27" s="2">
        <v>21</v>
      </c>
      <c r="BL27" s="2">
        <v>41</v>
      </c>
      <c r="BM27" s="2">
        <v>9</v>
      </c>
      <c r="BN27" s="2" t="s">
        <v>594</v>
      </c>
      <c r="BO27" s="6" t="s">
        <v>595</v>
      </c>
      <c r="BP27" s="2" t="s">
        <v>596</v>
      </c>
      <c r="BQ27" s="2" t="s">
        <v>597</v>
      </c>
      <c r="BR27" s="2">
        <v>25</v>
      </c>
      <c r="BS27" s="2">
        <v>41</v>
      </c>
      <c r="BT27" s="2">
        <v>34</v>
      </c>
      <c r="BU27" s="2" t="s">
        <v>253</v>
      </c>
      <c r="BV27" s="6" t="s">
        <v>598</v>
      </c>
      <c r="BW27" s="2" t="s">
        <v>599</v>
      </c>
      <c r="BX27" s="2">
        <v>445</v>
      </c>
      <c r="BY27" s="2">
        <v>24</v>
      </c>
      <c r="BZ27" s="2">
        <v>39</v>
      </c>
      <c r="CA27" s="2">
        <v>85</v>
      </c>
      <c r="CB27" s="6" t="s">
        <v>600</v>
      </c>
      <c r="CC27" s="17">
        <v>0.7</v>
      </c>
      <c r="CD27" s="2">
        <v>12.9</v>
      </c>
      <c r="CE27" s="2" t="s">
        <v>601</v>
      </c>
      <c r="CF27" s="2" t="s">
        <v>602</v>
      </c>
      <c r="CG27" s="6" t="s">
        <v>603</v>
      </c>
      <c r="CH27" s="17">
        <v>2.5</v>
      </c>
      <c r="CI27" s="2">
        <v>6.9</v>
      </c>
      <c r="CJ27" s="2" t="s">
        <v>604</v>
      </c>
      <c r="CK27" s="2" t="s">
        <v>377</v>
      </c>
      <c r="CL27" s="6" t="s">
        <v>605</v>
      </c>
      <c r="CM27" s="17">
        <v>0.54</v>
      </c>
      <c r="CN27" s="2">
        <v>22.3</v>
      </c>
      <c r="CO27" s="2" t="s">
        <v>606</v>
      </c>
      <c r="CP27" s="6" t="s">
        <v>607</v>
      </c>
      <c r="CQ27" s="17">
        <v>1.2</v>
      </c>
      <c r="CR27" s="2">
        <v>17</v>
      </c>
      <c r="CS27" s="2" t="s">
        <v>608</v>
      </c>
      <c r="CT27" s="2" t="s">
        <v>585</v>
      </c>
      <c r="CU27" s="2" t="s">
        <v>585</v>
      </c>
      <c r="CV27" s="2" t="s">
        <v>585</v>
      </c>
      <c r="CW27" s="2" t="s">
        <v>585</v>
      </c>
      <c r="CX27" s="2" t="s">
        <v>93</v>
      </c>
      <c r="CY27" s="2">
        <v>407</v>
      </c>
      <c r="CZ27" s="2" t="s">
        <v>124</v>
      </c>
      <c r="DA27" s="2" t="s">
        <v>609</v>
      </c>
      <c r="DB27" s="2">
        <v>0</v>
      </c>
      <c r="DC27" s="2">
        <v>0</v>
      </c>
      <c r="DD27" s="2" t="s">
        <v>610</v>
      </c>
      <c r="DE27" s="2" t="s">
        <v>583</v>
      </c>
      <c r="DF27" s="2" t="s">
        <v>263</v>
      </c>
      <c r="DG27" s="2" t="s">
        <v>91</v>
      </c>
      <c r="DH27" s="2" t="s">
        <v>583</v>
      </c>
      <c r="DI27" s="2" t="s">
        <v>234</v>
      </c>
      <c r="DJ27" s="2">
        <v>2217</v>
      </c>
      <c r="DK27" s="2" t="s">
        <v>145</v>
      </c>
      <c r="DL27" s="2">
        <v>15.2</v>
      </c>
      <c r="DM27" s="2">
        <v>7.6</v>
      </c>
      <c r="DN27" s="2">
        <v>3.9</v>
      </c>
      <c r="DO27" s="2" t="s">
        <v>104</v>
      </c>
      <c r="DP27" s="2" t="s">
        <v>100</v>
      </c>
      <c r="DQ27" s="2" t="s">
        <v>141</v>
      </c>
      <c r="DR27" s="2" t="s">
        <v>588</v>
      </c>
      <c r="DS27" s="2">
        <v>45.101999999999997</v>
      </c>
      <c r="DT27" s="2">
        <v>6.36</v>
      </c>
      <c r="DU27" s="2">
        <v>42.679000000000002</v>
      </c>
      <c r="DV27" s="2">
        <v>6.35</v>
      </c>
      <c r="DW27" s="2" t="s">
        <v>589</v>
      </c>
      <c r="DX27" s="2">
        <v>407</v>
      </c>
      <c r="DY27" s="13" t="s">
        <v>103</v>
      </c>
      <c r="DZ27" s="2">
        <v>4.2</v>
      </c>
      <c r="EA27" s="2">
        <v>90.2</v>
      </c>
      <c r="EB27" s="2">
        <v>5.7</v>
      </c>
      <c r="EC27" s="2" t="s">
        <v>236</v>
      </c>
      <c r="ED27" s="2">
        <v>0.23</v>
      </c>
      <c r="EF27" s="2">
        <v>5</v>
      </c>
      <c r="EG27" s="2" t="s">
        <v>208</v>
      </c>
      <c r="EH27" s="2" t="s">
        <v>100</v>
      </c>
      <c r="EI27" s="2">
        <v>15.233415233415201</v>
      </c>
      <c r="EJ27" s="2">
        <v>3.93120393120393</v>
      </c>
      <c r="EK27" s="2">
        <v>7.61670761670762</v>
      </c>
      <c r="EL27" s="2">
        <v>11.5479115479115</v>
      </c>
      <c r="EM27" s="2" t="s">
        <v>100</v>
      </c>
      <c r="EN27" s="2">
        <v>3</v>
      </c>
      <c r="EO27" s="2">
        <v>4</v>
      </c>
      <c r="EP27" s="2" t="s">
        <v>100</v>
      </c>
      <c r="EQ27" s="2" t="s">
        <v>100</v>
      </c>
      <c r="ER27" s="2" t="s">
        <v>100</v>
      </c>
      <c r="ES27" s="2" t="s">
        <v>100</v>
      </c>
      <c r="ET27" s="2" t="s">
        <v>585</v>
      </c>
      <c r="EU27" s="2" t="s">
        <v>105</v>
      </c>
      <c r="EV27" s="2" t="s">
        <v>590</v>
      </c>
      <c r="EW27" s="2">
        <v>100</v>
      </c>
      <c r="EX27" s="2">
        <v>100</v>
      </c>
      <c r="EY27" s="2">
        <v>100</v>
      </c>
      <c r="EZ27" s="2" t="s">
        <v>107</v>
      </c>
    </row>
    <row r="28" spans="1:156" x14ac:dyDescent="0.25">
      <c r="A28" s="5" t="s">
        <v>611</v>
      </c>
      <c r="B28" s="2" t="s">
        <v>612</v>
      </c>
      <c r="C28" s="6" t="s">
        <v>613</v>
      </c>
      <c r="D28" s="2">
        <v>-0.47564563425712297</v>
      </c>
      <c r="E28" s="2">
        <v>0.71914488657493048</v>
      </c>
      <c r="F28" s="2">
        <v>9.7447277933770806</v>
      </c>
      <c r="G28" s="2">
        <v>22.2979754277995</v>
      </c>
      <c r="H28" s="2">
        <v>2.3345260912356799E-6</v>
      </c>
      <c r="I28" s="2">
        <v>1.59965062808742E-3</v>
      </c>
      <c r="J28" s="2" t="s">
        <v>614</v>
      </c>
      <c r="K28" s="2" t="s">
        <v>91</v>
      </c>
      <c r="L28" s="2" t="s">
        <v>611</v>
      </c>
      <c r="M28" s="2" t="s">
        <v>615</v>
      </c>
      <c r="N28" s="13" t="s">
        <v>93</v>
      </c>
      <c r="O28" s="2">
        <v>659</v>
      </c>
      <c r="P28" s="2">
        <v>0</v>
      </c>
      <c r="Q28" s="2">
        <v>0</v>
      </c>
      <c r="R28" s="2" t="s">
        <v>616</v>
      </c>
      <c r="S28" s="2" t="s">
        <v>389</v>
      </c>
      <c r="T28" s="2">
        <v>0</v>
      </c>
      <c r="U28" s="2">
        <v>100.4</v>
      </c>
      <c r="V28" s="2" t="s">
        <v>615</v>
      </c>
      <c r="W28" s="14" t="s">
        <v>617</v>
      </c>
      <c r="X28" s="2" t="s">
        <v>616</v>
      </c>
      <c r="Y28" s="2" t="s">
        <v>207</v>
      </c>
      <c r="Z28" s="2">
        <v>0</v>
      </c>
      <c r="AA28" s="2">
        <v>96.6</v>
      </c>
      <c r="AB28" s="15" t="s">
        <v>100</v>
      </c>
      <c r="AC28" s="15" t="s">
        <v>141</v>
      </c>
      <c r="AD28" s="2" t="s">
        <v>618</v>
      </c>
      <c r="AE28" s="2">
        <v>72.759</v>
      </c>
      <c r="AF28" s="2">
        <v>5.15</v>
      </c>
      <c r="AG28" s="2">
        <v>70.762</v>
      </c>
      <c r="AH28" s="2">
        <v>5.09</v>
      </c>
      <c r="AI28" s="2" t="s">
        <v>619</v>
      </c>
      <c r="AJ28" s="15">
        <v>0</v>
      </c>
      <c r="AK28" s="2" t="s">
        <v>100</v>
      </c>
      <c r="AL28" s="2" t="s">
        <v>100</v>
      </c>
      <c r="AM28" s="2" t="s">
        <v>100</v>
      </c>
      <c r="AN28" s="15" t="s">
        <v>102</v>
      </c>
      <c r="AO28" s="16" t="s">
        <v>103</v>
      </c>
      <c r="AP28" s="15">
        <v>10.6</v>
      </c>
      <c r="AQ28" s="2">
        <v>7.3</v>
      </c>
      <c r="AR28" s="2">
        <v>3.6</v>
      </c>
      <c r="AS28" s="2" t="s">
        <v>104</v>
      </c>
      <c r="AT28" s="6" t="s">
        <v>615</v>
      </c>
      <c r="AU28" s="2" t="s">
        <v>105</v>
      </c>
      <c r="AV28" s="2" t="s">
        <v>620</v>
      </c>
      <c r="AW28" s="2">
        <v>100</v>
      </c>
      <c r="AX28" s="2">
        <v>100</v>
      </c>
      <c r="AY28" s="2">
        <v>100</v>
      </c>
      <c r="AZ28" s="2" t="s">
        <v>107</v>
      </c>
      <c r="BA28" s="6" t="s">
        <v>615</v>
      </c>
      <c r="BB28" s="2" t="s">
        <v>105</v>
      </c>
      <c r="BC28" s="2" t="s">
        <v>620</v>
      </c>
      <c r="BD28" s="2">
        <v>100</v>
      </c>
      <c r="BE28" s="2">
        <v>100</v>
      </c>
      <c r="BF28" s="2">
        <v>100</v>
      </c>
      <c r="BG28" s="2" t="s">
        <v>107</v>
      </c>
      <c r="BH28" s="6" t="s">
        <v>181</v>
      </c>
      <c r="BI28" s="2" t="s">
        <v>105</v>
      </c>
      <c r="BJ28" s="2" t="s">
        <v>621</v>
      </c>
      <c r="BK28" s="2">
        <v>78</v>
      </c>
      <c r="BL28" s="2">
        <v>88</v>
      </c>
      <c r="BM28" s="2">
        <v>99</v>
      </c>
      <c r="BN28" s="2" t="s">
        <v>184</v>
      </c>
      <c r="BO28" s="6" t="s">
        <v>622</v>
      </c>
      <c r="BP28" s="2" t="s">
        <v>105</v>
      </c>
      <c r="BQ28" s="2" t="s">
        <v>623</v>
      </c>
      <c r="BR28" s="2">
        <v>88</v>
      </c>
      <c r="BS28" s="2">
        <v>93</v>
      </c>
      <c r="BT28" s="2">
        <v>100</v>
      </c>
      <c r="BU28" s="2" t="s">
        <v>253</v>
      </c>
      <c r="BV28" s="6" t="s">
        <v>624</v>
      </c>
      <c r="BW28" s="2" t="s">
        <v>105</v>
      </c>
      <c r="BX28" s="2">
        <v>656</v>
      </c>
      <c r="BY28" s="2">
        <v>88</v>
      </c>
      <c r="BZ28" s="2">
        <v>93</v>
      </c>
      <c r="CA28" s="2">
        <v>100</v>
      </c>
      <c r="CB28" s="6" t="s">
        <v>625</v>
      </c>
      <c r="CC28" s="17">
        <v>0</v>
      </c>
      <c r="CD28" s="2">
        <v>94.5</v>
      </c>
      <c r="CE28" s="2" t="s">
        <v>626</v>
      </c>
      <c r="CF28" s="2" t="s">
        <v>627</v>
      </c>
      <c r="CG28" s="6" t="s">
        <v>628</v>
      </c>
      <c r="CH28" s="17">
        <v>0</v>
      </c>
      <c r="CI28" s="2">
        <v>100.3</v>
      </c>
      <c r="CJ28" s="2" t="s">
        <v>629</v>
      </c>
      <c r="CK28" s="2" t="s">
        <v>630</v>
      </c>
      <c r="CL28" s="6" t="s">
        <v>631</v>
      </c>
      <c r="CM28" s="17">
        <v>0</v>
      </c>
      <c r="CN28" s="2">
        <v>102</v>
      </c>
      <c r="CO28" s="2" t="s">
        <v>632</v>
      </c>
      <c r="CP28" s="6" t="s">
        <v>633</v>
      </c>
      <c r="CQ28" s="17">
        <v>6.4000000000000001E-2</v>
      </c>
      <c r="CR28" s="2">
        <v>12.8</v>
      </c>
      <c r="CS28" s="2" t="s">
        <v>634</v>
      </c>
      <c r="CT28" s="2" t="s">
        <v>615</v>
      </c>
      <c r="CU28" s="2" t="s">
        <v>615</v>
      </c>
      <c r="CV28" s="2" t="s">
        <v>615</v>
      </c>
      <c r="CW28" s="2" t="s">
        <v>615</v>
      </c>
      <c r="CX28" s="2" t="s">
        <v>93</v>
      </c>
      <c r="CY28" s="2">
        <v>659</v>
      </c>
      <c r="CZ28" s="2" t="s">
        <v>124</v>
      </c>
      <c r="DA28" s="2" t="s">
        <v>635</v>
      </c>
      <c r="DB28" s="2">
        <v>0</v>
      </c>
      <c r="DC28" s="2">
        <v>0</v>
      </c>
      <c r="DD28" s="2" t="s">
        <v>636</v>
      </c>
      <c r="DE28" s="2" t="s">
        <v>611</v>
      </c>
      <c r="DF28" s="2" t="s">
        <v>614</v>
      </c>
      <c r="DG28" s="2" t="s">
        <v>91</v>
      </c>
      <c r="DH28" s="2" t="s">
        <v>611</v>
      </c>
      <c r="DI28" s="2" t="s">
        <v>168</v>
      </c>
      <c r="DJ28" s="2">
        <v>2729</v>
      </c>
      <c r="DK28" s="2" t="s">
        <v>103</v>
      </c>
      <c r="DL28" s="2">
        <v>10.6</v>
      </c>
      <c r="DM28" s="2">
        <v>7.3</v>
      </c>
      <c r="DN28" s="2">
        <v>3.6</v>
      </c>
      <c r="DO28" s="2" t="s">
        <v>104</v>
      </c>
      <c r="DP28" s="2" t="s">
        <v>100</v>
      </c>
      <c r="DQ28" s="2" t="s">
        <v>141</v>
      </c>
      <c r="DR28" s="2" t="s">
        <v>618</v>
      </c>
      <c r="DS28" s="2">
        <v>72.759</v>
      </c>
      <c r="DT28" s="2">
        <v>5.15</v>
      </c>
      <c r="DU28" s="2">
        <v>70.762</v>
      </c>
      <c r="DV28" s="2">
        <v>5.09</v>
      </c>
      <c r="DW28" s="2" t="s">
        <v>619</v>
      </c>
      <c r="DX28" s="2">
        <v>659</v>
      </c>
      <c r="DY28" s="13">
        <v>0</v>
      </c>
      <c r="DZ28" s="2" t="s">
        <v>100</v>
      </c>
      <c r="EA28" s="2" t="s">
        <v>100</v>
      </c>
      <c r="EB28" s="2" t="s">
        <v>100</v>
      </c>
      <c r="EC28" s="2" t="s">
        <v>236</v>
      </c>
      <c r="ED28" s="2">
        <v>0.3</v>
      </c>
      <c r="EF28" s="2">
        <v>2</v>
      </c>
      <c r="EG28" s="2" t="s">
        <v>100</v>
      </c>
      <c r="EH28" s="2" t="s">
        <v>100</v>
      </c>
      <c r="EI28" s="2">
        <v>10.6221547799697</v>
      </c>
      <c r="EJ28" s="2">
        <v>3.6418816388467401</v>
      </c>
      <c r="EK28" s="2">
        <v>7.2837632776934704</v>
      </c>
      <c r="EL28" s="2">
        <v>10.9256449165402</v>
      </c>
      <c r="EM28" s="2" t="s">
        <v>100</v>
      </c>
      <c r="EN28" s="2">
        <v>2</v>
      </c>
      <c r="EO28" s="2">
        <v>2</v>
      </c>
      <c r="EP28" s="2" t="s">
        <v>100</v>
      </c>
      <c r="EQ28" s="2" t="s">
        <v>100</v>
      </c>
      <c r="ER28" s="2" t="s">
        <v>100</v>
      </c>
      <c r="ES28" s="2" t="s">
        <v>100</v>
      </c>
      <c r="ET28" s="2" t="s">
        <v>615</v>
      </c>
      <c r="EU28" s="2" t="s">
        <v>105</v>
      </c>
      <c r="EV28" s="2" t="s">
        <v>620</v>
      </c>
      <c r="EW28" s="2">
        <v>100</v>
      </c>
      <c r="EX28" s="2">
        <v>100</v>
      </c>
      <c r="EY28" s="2">
        <v>100</v>
      </c>
      <c r="EZ28" s="2" t="s">
        <v>107</v>
      </c>
    </row>
    <row r="29" spans="1:156" x14ac:dyDescent="0.25">
      <c r="A29" s="5" t="s">
        <v>637</v>
      </c>
      <c r="B29" s="2" t="s">
        <v>100</v>
      </c>
      <c r="C29" s="6" t="s">
        <v>638</v>
      </c>
      <c r="D29" s="2">
        <v>-0.50577235305433499</v>
      </c>
      <c r="E29" s="2">
        <v>0.70428323553955485</v>
      </c>
      <c r="F29" s="2">
        <v>4.7969013068502999</v>
      </c>
      <c r="G29" s="2">
        <v>17.2534143885593</v>
      </c>
      <c r="H29" s="2">
        <v>3.2710918582773699E-5</v>
      </c>
      <c r="I29" s="2">
        <v>1.20690708447903E-2</v>
      </c>
      <c r="J29" s="2" t="s">
        <v>639</v>
      </c>
      <c r="K29" s="2" t="s">
        <v>100</v>
      </c>
      <c r="L29" s="2" t="s">
        <v>637</v>
      </c>
      <c r="M29" s="2" t="s">
        <v>640</v>
      </c>
      <c r="N29" s="13" t="s">
        <v>93</v>
      </c>
      <c r="O29" s="2">
        <v>704</v>
      </c>
      <c r="P29" s="2">
        <v>0</v>
      </c>
      <c r="Q29" s="2">
        <v>3</v>
      </c>
      <c r="R29" s="2" t="s">
        <v>526</v>
      </c>
      <c r="S29" s="2" t="s">
        <v>95</v>
      </c>
      <c r="T29" s="2">
        <v>9.9999999999999996E-39</v>
      </c>
      <c r="U29" s="2">
        <v>42.2</v>
      </c>
      <c r="V29" s="2" t="s">
        <v>640</v>
      </c>
      <c r="W29" s="14" t="s">
        <v>641</v>
      </c>
      <c r="X29" s="2" t="s">
        <v>526</v>
      </c>
      <c r="Y29" s="2" t="s">
        <v>95</v>
      </c>
      <c r="Z29" s="17">
        <v>9.9999999999999993E-35</v>
      </c>
      <c r="AA29" s="2">
        <v>45</v>
      </c>
      <c r="AB29" s="15" t="s">
        <v>100</v>
      </c>
      <c r="AC29" s="15" t="s">
        <v>99</v>
      </c>
      <c r="AD29" s="2" t="s">
        <v>100</v>
      </c>
      <c r="AE29" s="2">
        <v>75.784999999999997</v>
      </c>
      <c r="AF29" s="2">
        <v>8.41</v>
      </c>
      <c r="AG29" s="2" t="s">
        <v>100</v>
      </c>
      <c r="AH29" s="2" t="s">
        <v>100</v>
      </c>
      <c r="AI29" s="2" t="s">
        <v>642</v>
      </c>
      <c r="AJ29" s="15">
        <v>0</v>
      </c>
      <c r="AK29" s="2" t="s">
        <v>100</v>
      </c>
      <c r="AL29" s="2" t="s">
        <v>100</v>
      </c>
      <c r="AM29" s="2" t="s">
        <v>100</v>
      </c>
      <c r="AN29" s="15" t="s">
        <v>102</v>
      </c>
      <c r="AO29" s="16" t="s">
        <v>210</v>
      </c>
      <c r="AP29" s="15">
        <v>16.899999999999999</v>
      </c>
      <c r="AQ29" s="2">
        <v>7.1</v>
      </c>
      <c r="AR29" s="2">
        <v>6.1</v>
      </c>
      <c r="AS29" s="2" t="s">
        <v>104</v>
      </c>
      <c r="AT29" s="6" t="s">
        <v>643</v>
      </c>
      <c r="AU29" s="2" t="s">
        <v>105</v>
      </c>
      <c r="AV29" s="2" t="s">
        <v>644</v>
      </c>
      <c r="AW29" s="2">
        <v>83</v>
      </c>
      <c r="AX29" s="2">
        <v>87</v>
      </c>
      <c r="AY29" s="2">
        <v>100</v>
      </c>
      <c r="AZ29" s="2" t="s">
        <v>213</v>
      </c>
      <c r="BA29" s="6" t="s">
        <v>645</v>
      </c>
      <c r="BB29" s="2" t="s">
        <v>105</v>
      </c>
      <c r="BC29" s="2" t="s">
        <v>646</v>
      </c>
      <c r="BD29" s="2">
        <v>73</v>
      </c>
      <c r="BE29" s="2">
        <v>81</v>
      </c>
      <c r="BF29" s="2">
        <v>102</v>
      </c>
      <c r="BG29" s="2" t="s">
        <v>216</v>
      </c>
      <c r="BH29" s="6" t="s">
        <v>647</v>
      </c>
      <c r="BI29" s="2" t="s">
        <v>648</v>
      </c>
      <c r="BJ29" s="2" t="s">
        <v>649</v>
      </c>
      <c r="BK29" s="2">
        <v>29</v>
      </c>
      <c r="BL29" s="2">
        <v>49</v>
      </c>
      <c r="BM29" s="2">
        <v>39</v>
      </c>
      <c r="BN29" s="2" t="s">
        <v>150</v>
      </c>
      <c r="BO29" s="6" t="s">
        <v>650</v>
      </c>
      <c r="BP29" s="2" t="s">
        <v>651</v>
      </c>
      <c r="BQ29" s="2" t="s">
        <v>652</v>
      </c>
      <c r="BR29" s="2">
        <v>40</v>
      </c>
      <c r="BS29" s="2">
        <v>61</v>
      </c>
      <c r="BT29" s="2">
        <v>41</v>
      </c>
      <c r="BU29" s="2" t="s">
        <v>653</v>
      </c>
      <c r="BV29" s="6" t="s">
        <v>654</v>
      </c>
      <c r="BW29" s="2" t="s">
        <v>495</v>
      </c>
      <c r="BX29" s="2">
        <v>804</v>
      </c>
      <c r="BY29" s="2">
        <v>41</v>
      </c>
      <c r="BZ29" s="2">
        <v>53</v>
      </c>
      <c r="CA29" s="2">
        <v>75</v>
      </c>
      <c r="CB29" s="6" t="s">
        <v>655</v>
      </c>
      <c r="CC29" s="17">
        <v>9.9999999999999998E-20</v>
      </c>
      <c r="CD29" s="2">
        <v>121.1</v>
      </c>
      <c r="CE29" s="2" t="s">
        <v>656</v>
      </c>
      <c r="CF29" s="2" t="s">
        <v>657</v>
      </c>
      <c r="CG29" s="6" t="s">
        <v>658</v>
      </c>
      <c r="CH29" s="17">
        <v>9.9999999999999996E-39</v>
      </c>
      <c r="CI29" s="2">
        <v>42.3</v>
      </c>
      <c r="CJ29" s="2" t="s">
        <v>659</v>
      </c>
      <c r="CK29" s="2" t="s">
        <v>545</v>
      </c>
      <c r="CL29" s="6" t="s">
        <v>655</v>
      </c>
      <c r="CM29" s="17">
        <v>1E-14</v>
      </c>
      <c r="CN29" s="2">
        <v>129.19999999999999</v>
      </c>
      <c r="CO29" s="2" t="s">
        <v>660</v>
      </c>
      <c r="CP29" s="6" t="s">
        <v>655</v>
      </c>
      <c r="CQ29" s="17">
        <v>9.9999999999999991E-22</v>
      </c>
      <c r="CR29" s="2">
        <v>121.1</v>
      </c>
      <c r="CS29" s="2" t="s">
        <v>656</v>
      </c>
      <c r="CT29" s="2" t="s">
        <v>640</v>
      </c>
      <c r="CU29" s="2" t="s">
        <v>640</v>
      </c>
      <c r="CV29" s="2" t="s">
        <v>640</v>
      </c>
      <c r="CW29" s="2" t="s">
        <v>640</v>
      </c>
      <c r="CX29" s="2" t="s">
        <v>93</v>
      </c>
      <c r="CY29" s="2">
        <v>704</v>
      </c>
      <c r="CZ29" s="2" t="s">
        <v>124</v>
      </c>
      <c r="DA29" s="2">
        <v>0</v>
      </c>
      <c r="DB29" s="2">
        <v>3</v>
      </c>
      <c r="DD29" s="2" t="s">
        <v>661</v>
      </c>
      <c r="DE29" s="2" t="s">
        <v>637</v>
      </c>
      <c r="DF29" s="2" t="s">
        <v>639</v>
      </c>
      <c r="DG29" s="2" t="s">
        <v>100</v>
      </c>
      <c r="DH29" s="2" t="s">
        <v>637</v>
      </c>
      <c r="DI29" s="2" t="s">
        <v>127</v>
      </c>
      <c r="DJ29" s="2">
        <v>4572</v>
      </c>
      <c r="DK29" s="2" t="s">
        <v>210</v>
      </c>
      <c r="DL29" s="2">
        <v>16.899999999999999</v>
      </c>
      <c r="DM29" s="2">
        <v>7.1</v>
      </c>
      <c r="DN29" s="2">
        <v>6.1</v>
      </c>
      <c r="DO29" s="2" t="s">
        <v>104</v>
      </c>
      <c r="DP29" s="2" t="s">
        <v>100</v>
      </c>
      <c r="DQ29" s="2" t="s">
        <v>99</v>
      </c>
      <c r="DR29" s="2" t="s">
        <v>100</v>
      </c>
      <c r="DS29" s="2">
        <v>75.784999999999997</v>
      </c>
      <c r="DT29" s="2">
        <v>8.41</v>
      </c>
      <c r="DU29" s="2" t="s">
        <v>100</v>
      </c>
      <c r="DV29" s="2" t="s">
        <v>100</v>
      </c>
      <c r="DW29" s="2" t="s">
        <v>642</v>
      </c>
      <c r="DX29" s="2">
        <v>704</v>
      </c>
      <c r="DY29" s="13">
        <v>0</v>
      </c>
      <c r="DZ29" s="2" t="s">
        <v>100</v>
      </c>
      <c r="EA29" s="2" t="s">
        <v>100</v>
      </c>
      <c r="EB29" s="2" t="s">
        <v>100</v>
      </c>
      <c r="EC29" s="2" t="s">
        <v>236</v>
      </c>
      <c r="ED29" s="2">
        <v>0.15</v>
      </c>
      <c r="EF29" s="2">
        <v>8</v>
      </c>
      <c r="EG29" s="2" t="s">
        <v>100</v>
      </c>
      <c r="EH29" s="2" t="s">
        <v>100</v>
      </c>
      <c r="EI29" s="2">
        <v>16.903409090909101</v>
      </c>
      <c r="EJ29" s="2">
        <v>6.1079545454545503</v>
      </c>
      <c r="EK29" s="2">
        <v>7.1022727272727302</v>
      </c>
      <c r="EL29" s="2">
        <v>13.2102272727273</v>
      </c>
      <c r="EM29" s="2">
        <v>2</v>
      </c>
      <c r="EN29" s="2">
        <v>2</v>
      </c>
      <c r="EO29" s="2">
        <v>6</v>
      </c>
      <c r="EP29" s="2" t="s">
        <v>100</v>
      </c>
      <c r="EQ29" s="2" t="s">
        <v>100</v>
      </c>
      <c r="ER29" s="2" t="s">
        <v>100</v>
      </c>
      <c r="ES29" s="2" t="s">
        <v>100</v>
      </c>
      <c r="ET29" s="2" t="s">
        <v>662</v>
      </c>
      <c r="EU29" s="2" t="s">
        <v>105</v>
      </c>
      <c r="EV29" s="2" t="s">
        <v>663</v>
      </c>
      <c r="EW29" s="2">
        <v>87</v>
      </c>
      <c r="EX29" s="2">
        <v>89</v>
      </c>
      <c r="EY29" s="2">
        <v>104</v>
      </c>
      <c r="EZ29" s="2" t="s">
        <v>239</v>
      </c>
    </row>
    <row r="30" spans="1:156" x14ac:dyDescent="0.25">
      <c r="A30" s="5" t="s">
        <v>664</v>
      </c>
      <c r="B30" s="2" t="s">
        <v>665</v>
      </c>
      <c r="C30" s="6" t="s">
        <v>666</v>
      </c>
      <c r="D30" s="2">
        <v>-0.512369520777473</v>
      </c>
      <c r="E30" s="2">
        <v>0.70107003565260484</v>
      </c>
      <c r="F30" s="2">
        <v>4.78566029227144</v>
      </c>
      <c r="G30" s="2">
        <v>18.404899336645499</v>
      </c>
      <c r="H30" s="2">
        <v>1.78598182091999E-5</v>
      </c>
      <c r="I30" s="2">
        <v>7.1387181700356198E-3</v>
      </c>
      <c r="J30" s="2" t="s">
        <v>667</v>
      </c>
      <c r="K30" s="2" t="s">
        <v>91</v>
      </c>
      <c r="L30" s="2" t="s">
        <v>664</v>
      </c>
      <c r="M30" s="2" t="s">
        <v>668</v>
      </c>
      <c r="N30" s="13" t="s">
        <v>93</v>
      </c>
      <c r="O30" s="2">
        <v>297</v>
      </c>
      <c r="P30" s="2">
        <v>0</v>
      </c>
      <c r="Q30" s="2">
        <v>2</v>
      </c>
      <c r="R30" s="2" t="s">
        <v>501</v>
      </c>
      <c r="S30" s="2" t="s">
        <v>95</v>
      </c>
      <c r="T30" s="2">
        <v>0</v>
      </c>
      <c r="U30" s="2">
        <v>102.1</v>
      </c>
      <c r="V30" s="2" t="s">
        <v>668</v>
      </c>
      <c r="W30" s="14" t="s">
        <v>669</v>
      </c>
      <c r="X30" s="2" t="s">
        <v>501</v>
      </c>
      <c r="Y30" s="2" t="s">
        <v>177</v>
      </c>
      <c r="Z30" s="17">
        <v>0</v>
      </c>
      <c r="AA30" s="2">
        <v>98.2</v>
      </c>
      <c r="AB30" s="15" t="s">
        <v>100</v>
      </c>
      <c r="AC30" s="15" t="s">
        <v>99</v>
      </c>
      <c r="AD30" s="2" t="s">
        <v>100</v>
      </c>
      <c r="AE30" s="2">
        <v>33.119</v>
      </c>
      <c r="AF30" s="2">
        <v>4.9400000000000004</v>
      </c>
      <c r="AG30" s="2" t="s">
        <v>100</v>
      </c>
      <c r="AH30" s="2" t="s">
        <v>100</v>
      </c>
      <c r="AI30" s="2" t="s">
        <v>642</v>
      </c>
      <c r="AJ30" s="15">
        <v>0</v>
      </c>
      <c r="AK30" s="2" t="s">
        <v>100</v>
      </c>
      <c r="AL30" s="2" t="s">
        <v>100</v>
      </c>
      <c r="AM30" s="2" t="s">
        <v>100</v>
      </c>
      <c r="AN30" s="15" t="s">
        <v>102</v>
      </c>
      <c r="AO30" s="16" t="s">
        <v>145</v>
      </c>
      <c r="AP30" s="15">
        <v>10.1</v>
      </c>
      <c r="AQ30" s="2">
        <v>7.4</v>
      </c>
      <c r="AR30" s="2">
        <v>5.4</v>
      </c>
      <c r="AS30" s="2" t="s">
        <v>104</v>
      </c>
      <c r="AT30" s="6" t="s">
        <v>668</v>
      </c>
      <c r="AU30" s="2" t="s">
        <v>670</v>
      </c>
      <c r="AV30" s="2" t="s">
        <v>671</v>
      </c>
      <c r="AW30" s="2">
        <v>100</v>
      </c>
      <c r="AX30" s="2">
        <v>100</v>
      </c>
      <c r="AY30" s="2">
        <v>100</v>
      </c>
      <c r="AZ30" s="2" t="s">
        <v>107</v>
      </c>
      <c r="BA30" s="6" t="s">
        <v>668</v>
      </c>
      <c r="BB30" s="2" t="s">
        <v>670</v>
      </c>
      <c r="BC30" s="2" t="s">
        <v>671</v>
      </c>
      <c r="BD30" s="2">
        <v>100</v>
      </c>
      <c r="BE30" s="2">
        <v>100</v>
      </c>
      <c r="BF30" s="2">
        <v>100</v>
      </c>
      <c r="BG30" s="2" t="s">
        <v>107</v>
      </c>
      <c r="BH30" s="6" t="s">
        <v>672</v>
      </c>
      <c r="BI30" s="2" t="s">
        <v>673</v>
      </c>
      <c r="BJ30" s="2" t="s">
        <v>674</v>
      </c>
      <c r="BK30" s="2">
        <v>59</v>
      </c>
      <c r="BL30" s="2">
        <v>74</v>
      </c>
      <c r="BM30" s="2">
        <v>76</v>
      </c>
      <c r="BN30" s="2" t="s">
        <v>150</v>
      </c>
      <c r="BO30" s="6" t="s">
        <v>675</v>
      </c>
      <c r="BP30" s="2" t="s">
        <v>676</v>
      </c>
      <c r="BQ30" s="2" t="s">
        <v>677</v>
      </c>
      <c r="BR30" s="2">
        <v>68</v>
      </c>
      <c r="BS30" s="2">
        <v>81</v>
      </c>
      <c r="BT30" s="2">
        <v>84</v>
      </c>
      <c r="BU30" s="2" t="s">
        <v>253</v>
      </c>
      <c r="BV30" s="6" t="s">
        <v>678</v>
      </c>
      <c r="BW30" s="2" t="s">
        <v>679</v>
      </c>
      <c r="BX30" s="2">
        <v>338</v>
      </c>
      <c r="BY30" s="2">
        <v>68</v>
      </c>
      <c r="BZ30" s="2">
        <v>81</v>
      </c>
      <c r="CA30" s="2">
        <v>84</v>
      </c>
      <c r="CB30" s="6" t="s">
        <v>680</v>
      </c>
      <c r="CC30" s="17">
        <v>4.0000000000000001E-83</v>
      </c>
      <c r="CD30" s="2">
        <v>91</v>
      </c>
      <c r="CE30" s="2" t="s">
        <v>681</v>
      </c>
      <c r="CF30" s="2" t="s">
        <v>682</v>
      </c>
      <c r="CG30" s="6" t="s">
        <v>683</v>
      </c>
      <c r="CH30" s="17">
        <v>1.0000000000000001E-111</v>
      </c>
      <c r="CI30" s="2">
        <v>102.2</v>
      </c>
      <c r="CJ30" s="2" t="s">
        <v>684</v>
      </c>
      <c r="CK30" s="2" t="s">
        <v>515</v>
      </c>
      <c r="CL30" s="6" t="s">
        <v>685</v>
      </c>
      <c r="CM30" s="17">
        <v>8.0000000000000001E-50</v>
      </c>
      <c r="CN30" s="2">
        <v>119.9</v>
      </c>
      <c r="CO30" s="2" t="s">
        <v>686</v>
      </c>
      <c r="CP30" s="6" t="s">
        <v>687</v>
      </c>
      <c r="CQ30" s="17">
        <v>0.92</v>
      </c>
      <c r="CR30" s="2">
        <v>18.5</v>
      </c>
      <c r="CS30" s="2" t="s">
        <v>688</v>
      </c>
      <c r="CT30" s="2" t="s">
        <v>668</v>
      </c>
      <c r="CU30" s="2" t="s">
        <v>668</v>
      </c>
      <c r="CV30" s="2" t="s">
        <v>668</v>
      </c>
      <c r="CW30" s="2" t="s">
        <v>668</v>
      </c>
      <c r="CX30" s="2" t="s">
        <v>93</v>
      </c>
      <c r="CY30" s="2">
        <v>297</v>
      </c>
      <c r="CZ30" s="2" t="s">
        <v>124</v>
      </c>
      <c r="DA30" s="2" t="s">
        <v>689</v>
      </c>
      <c r="DB30" s="2">
        <v>0</v>
      </c>
      <c r="DC30" s="2">
        <v>2</v>
      </c>
      <c r="DD30" s="2" t="s">
        <v>690</v>
      </c>
      <c r="DE30" s="2" t="s">
        <v>664</v>
      </c>
      <c r="DF30" s="2" t="s">
        <v>667</v>
      </c>
      <c r="DG30" s="2" t="s">
        <v>91</v>
      </c>
      <c r="DH30" s="2" t="s">
        <v>664</v>
      </c>
      <c r="DI30" s="2" t="s">
        <v>127</v>
      </c>
      <c r="DJ30" s="2">
        <v>1266</v>
      </c>
      <c r="DK30" s="2" t="s">
        <v>145</v>
      </c>
      <c r="DL30" s="2">
        <v>10.1</v>
      </c>
      <c r="DM30" s="2">
        <v>7.4</v>
      </c>
      <c r="DN30" s="2">
        <v>5.4</v>
      </c>
      <c r="DO30" s="2" t="s">
        <v>104</v>
      </c>
      <c r="DP30" s="2" t="s">
        <v>100</v>
      </c>
      <c r="DQ30" s="2" t="s">
        <v>99</v>
      </c>
      <c r="DR30" s="2" t="s">
        <v>100</v>
      </c>
      <c r="DS30" s="2">
        <v>33.119</v>
      </c>
      <c r="DT30" s="2">
        <v>4.9400000000000004</v>
      </c>
      <c r="DU30" s="2" t="s">
        <v>100</v>
      </c>
      <c r="DV30" s="2" t="s">
        <v>100</v>
      </c>
      <c r="DW30" s="2" t="s">
        <v>642</v>
      </c>
      <c r="DX30" s="2">
        <v>297</v>
      </c>
      <c r="DY30" s="13">
        <v>0</v>
      </c>
      <c r="DZ30" s="2" t="s">
        <v>100</v>
      </c>
      <c r="EA30" s="2" t="s">
        <v>100</v>
      </c>
      <c r="EB30" s="2" t="s">
        <v>100</v>
      </c>
      <c r="EC30" s="2" t="s">
        <v>236</v>
      </c>
      <c r="ED30" s="2">
        <v>0.28000000000000003</v>
      </c>
      <c r="EF30" s="2">
        <v>3</v>
      </c>
      <c r="EG30" s="2" t="s">
        <v>100</v>
      </c>
      <c r="EH30" s="2" t="s">
        <v>100</v>
      </c>
      <c r="EI30" s="2">
        <v>10.1010101010101</v>
      </c>
      <c r="EJ30" s="2">
        <v>5.3872053872053902</v>
      </c>
      <c r="EK30" s="2">
        <v>7.4074074074074101</v>
      </c>
      <c r="EL30" s="2">
        <v>12.794612794612799</v>
      </c>
      <c r="EM30" s="2" t="s">
        <v>100</v>
      </c>
      <c r="EN30" s="2">
        <v>2</v>
      </c>
      <c r="EO30" s="2">
        <v>3</v>
      </c>
      <c r="EP30" s="2" t="s">
        <v>100</v>
      </c>
      <c r="EQ30" s="2" t="s">
        <v>100</v>
      </c>
      <c r="ER30" s="2" t="s">
        <v>100</v>
      </c>
      <c r="ES30" s="2" t="s">
        <v>100</v>
      </c>
      <c r="ET30" s="2" t="s">
        <v>668</v>
      </c>
      <c r="EU30" s="2" t="s">
        <v>105</v>
      </c>
      <c r="EV30" s="2" t="s">
        <v>671</v>
      </c>
      <c r="EW30" s="2">
        <v>100</v>
      </c>
      <c r="EX30" s="2">
        <v>100</v>
      </c>
      <c r="EY30" s="2">
        <v>100</v>
      </c>
      <c r="EZ30" s="2" t="s">
        <v>107</v>
      </c>
    </row>
    <row r="31" spans="1:156" x14ac:dyDescent="0.25">
      <c r="A31" s="5" t="s">
        <v>691</v>
      </c>
      <c r="B31" s="2" t="s">
        <v>692</v>
      </c>
      <c r="C31" s="6" t="s">
        <v>693</v>
      </c>
      <c r="D31" s="2">
        <v>-0.54817801475655203</v>
      </c>
      <c r="E31" s="2">
        <v>0.68388326209744621</v>
      </c>
      <c r="F31" s="2">
        <v>10.3758240824287</v>
      </c>
      <c r="G31" s="2">
        <v>21.275340468415401</v>
      </c>
      <c r="H31" s="2">
        <v>3.9781631137920696E-6</v>
      </c>
      <c r="I31" s="2">
        <v>2.1201399305892901E-3</v>
      </c>
      <c r="J31" s="2" t="s">
        <v>694</v>
      </c>
      <c r="K31" s="2" t="s">
        <v>91</v>
      </c>
      <c r="L31" s="2" t="s">
        <v>691</v>
      </c>
      <c r="M31" s="2" t="s">
        <v>695</v>
      </c>
      <c r="N31" s="13" t="s">
        <v>93</v>
      </c>
      <c r="O31" s="2">
        <v>406</v>
      </c>
      <c r="P31" s="2">
        <v>0</v>
      </c>
      <c r="Q31" s="2">
        <v>3</v>
      </c>
      <c r="R31" s="2" t="s">
        <v>616</v>
      </c>
      <c r="S31" s="2" t="s">
        <v>95</v>
      </c>
      <c r="T31" s="2">
        <v>0</v>
      </c>
      <c r="U31" s="2">
        <v>99.2</v>
      </c>
      <c r="V31" s="2" t="s">
        <v>695</v>
      </c>
      <c r="W31" s="14" t="s">
        <v>696</v>
      </c>
      <c r="X31" s="2" t="s">
        <v>616</v>
      </c>
      <c r="Y31" s="2" t="s">
        <v>95</v>
      </c>
      <c r="Z31" s="2">
        <v>0</v>
      </c>
      <c r="AA31" s="2">
        <v>83.7</v>
      </c>
      <c r="AB31" s="15" t="s">
        <v>140</v>
      </c>
      <c r="AC31" s="15" t="s">
        <v>141</v>
      </c>
      <c r="AD31" s="2" t="s">
        <v>697</v>
      </c>
      <c r="AE31" s="2">
        <v>46.457000000000001</v>
      </c>
      <c r="AF31" s="2">
        <v>4.38</v>
      </c>
      <c r="AG31" s="2">
        <v>44.713999999999999</v>
      </c>
      <c r="AH31" s="2">
        <v>4.37</v>
      </c>
      <c r="AI31" s="2" t="s">
        <v>698</v>
      </c>
      <c r="AJ31" s="15">
        <v>0</v>
      </c>
      <c r="AK31" s="2" t="s">
        <v>100</v>
      </c>
      <c r="AL31" s="2" t="s">
        <v>100</v>
      </c>
      <c r="AM31" s="2" t="s">
        <v>100</v>
      </c>
      <c r="AN31" s="15" t="s">
        <v>102</v>
      </c>
      <c r="AO31" s="16" t="s">
        <v>103</v>
      </c>
      <c r="AP31" s="15">
        <v>7.6</v>
      </c>
      <c r="AQ31" s="2">
        <v>5.4</v>
      </c>
      <c r="AR31" s="2">
        <v>5.4</v>
      </c>
      <c r="AS31" s="2">
        <v>0.7</v>
      </c>
      <c r="AT31" s="6" t="s">
        <v>695</v>
      </c>
      <c r="AU31" s="2" t="s">
        <v>105</v>
      </c>
      <c r="AV31" s="2" t="s">
        <v>699</v>
      </c>
      <c r="AW31" s="2">
        <v>100</v>
      </c>
      <c r="AX31" s="2">
        <v>100</v>
      </c>
      <c r="AY31" s="2">
        <v>100</v>
      </c>
      <c r="AZ31" s="2" t="s">
        <v>107</v>
      </c>
      <c r="BA31" s="6" t="s">
        <v>695</v>
      </c>
      <c r="BB31" s="2" t="s">
        <v>105</v>
      </c>
      <c r="BC31" s="2" t="s">
        <v>699</v>
      </c>
      <c r="BD31" s="2">
        <v>100</v>
      </c>
      <c r="BE31" s="2">
        <v>100</v>
      </c>
      <c r="BF31" s="2">
        <v>100</v>
      </c>
      <c r="BG31" s="2" t="s">
        <v>107</v>
      </c>
      <c r="BH31" s="6" t="s">
        <v>700</v>
      </c>
      <c r="BI31" s="2" t="s">
        <v>384</v>
      </c>
      <c r="BJ31" s="2" t="s">
        <v>701</v>
      </c>
      <c r="BK31" s="2">
        <v>58</v>
      </c>
      <c r="BL31" s="2">
        <v>72</v>
      </c>
      <c r="BM31" s="2">
        <v>101</v>
      </c>
      <c r="BN31" s="2" t="s">
        <v>219</v>
      </c>
      <c r="BO31" s="6" t="s">
        <v>702</v>
      </c>
      <c r="BP31" s="2" t="s">
        <v>105</v>
      </c>
      <c r="BQ31" s="2" t="s">
        <v>703</v>
      </c>
      <c r="BR31" s="2">
        <v>71</v>
      </c>
      <c r="BS31" s="2">
        <v>83</v>
      </c>
      <c r="BT31" s="2">
        <v>100</v>
      </c>
      <c r="BU31" s="2" t="s">
        <v>253</v>
      </c>
      <c r="BV31" s="6" t="s">
        <v>704</v>
      </c>
      <c r="BW31" s="2" t="s">
        <v>105</v>
      </c>
      <c r="BX31" s="2">
        <v>406</v>
      </c>
      <c r="BY31" s="2">
        <v>75</v>
      </c>
      <c r="BZ31" s="2">
        <v>86</v>
      </c>
      <c r="CA31" s="2">
        <v>91</v>
      </c>
      <c r="CB31" s="6" t="s">
        <v>705</v>
      </c>
      <c r="CC31" s="17">
        <v>9.9999999999999998E-86</v>
      </c>
      <c r="CD31" s="2">
        <v>100.3</v>
      </c>
      <c r="CE31" s="2" t="s">
        <v>706</v>
      </c>
      <c r="CF31" s="2" t="s">
        <v>707</v>
      </c>
      <c r="CG31" s="6" t="s">
        <v>702</v>
      </c>
      <c r="CH31" s="17">
        <v>9.9999999999999994E-152</v>
      </c>
      <c r="CI31" s="2">
        <v>99.3</v>
      </c>
      <c r="CJ31" s="2" t="s">
        <v>708</v>
      </c>
      <c r="CK31" s="2" t="s">
        <v>630</v>
      </c>
      <c r="CL31" s="6" t="s">
        <v>705</v>
      </c>
      <c r="CM31" s="17">
        <v>3.0000000000000001E-86</v>
      </c>
      <c r="CN31" s="2">
        <v>100.3</v>
      </c>
      <c r="CO31" s="2" t="s">
        <v>706</v>
      </c>
      <c r="CP31" s="6" t="s">
        <v>709</v>
      </c>
      <c r="CQ31" s="17">
        <v>0.23</v>
      </c>
      <c r="CR31" s="2">
        <v>38.299999999999997</v>
      </c>
      <c r="CS31" s="2" t="s">
        <v>710</v>
      </c>
      <c r="CT31" s="2" t="s">
        <v>695</v>
      </c>
      <c r="CU31" s="2" t="s">
        <v>695</v>
      </c>
      <c r="CV31" s="2" t="s">
        <v>695</v>
      </c>
      <c r="CW31" s="2" t="s">
        <v>695</v>
      </c>
      <c r="CX31" s="2" t="s">
        <v>93</v>
      </c>
      <c r="CY31" s="2">
        <v>406</v>
      </c>
      <c r="CZ31" s="2" t="s">
        <v>124</v>
      </c>
      <c r="DA31" s="2" t="s">
        <v>711</v>
      </c>
      <c r="DB31" s="2">
        <v>0</v>
      </c>
      <c r="DC31" s="2">
        <v>3</v>
      </c>
      <c r="DD31" s="2" t="s">
        <v>712</v>
      </c>
      <c r="DE31" s="2" t="s">
        <v>691</v>
      </c>
      <c r="DF31" s="2" t="s">
        <v>694</v>
      </c>
      <c r="DG31" s="2" t="s">
        <v>91</v>
      </c>
      <c r="DH31" s="2" t="s">
        <v>691</v>
      </c>
      <c r="DI31" s="2" t="s">
        <v>127</v>
      </c>
      <c r="DJ31" s="2">
        <v>2169</v>
      </c>
      <c r="DK31" s="2" t="s">
        <v>103</v>
      </c>
      <c r="DL31" s="2">
        <v>7.6</v>
      </c>
      <c r="DM31" s="2">
        <v>5.4</v>
      </c>
      <c r="DN31" s="2">
        <v>5.4</v>
      </c>
      <c r="DO31" s="2">
        <v>0.7</v>
      </c>
      <c r="DP31" s="2" t="s">
        <v>100</v>
      </c>
      <c r="DQ31" s="2" t="s">
        <v>141</v>
      </c>
      <c r="DR31" s="2" t="s">
        <v>697</v>
      </c>
      <c r="DS31" s="2">
        <v>46.457000000000001</v>
      </c>
      <c r="DT31" s="2">
        <v>4.38</v>
      </c>
      <c r="DU31" s="2">
        <v>44.713999999999999</v>
      </c>
      <c r="DV31" s="2">
        <v>4.37</v>
      </c>
      <c r="DW31" s="2" t="s">
        <v>698</v>
      </c>
      <c r="DX31" s="2">
        <v>406</v>
      </c>
      <c r="DY31" s="13">
        <v>0</v>
      </c>
      <c r="DZ31" s="2" t="s">
        <v>100</v>
      </c>
      <c r="EA31" s="2" t="s">
        <v>100</v>
      </c>
      <c r="EB31" s="2" t="s">
        <v>100</v>
      </c>
      <c r="EC31" s="2" t="s">
        <v>236</v>
      </c>
      <c r="ED31" s="2">
        <v>0.43</v>
      </c>
      <c r="EF31" s="2">
        <v>5</v>
      </c>
      <c r="EG31" s="2" t="s">
        <v>140</v>
      </c>
      <c r="EH31" s="2" t="s">
        <v>100</v>
      </c>
      <c r="EI31" s="2">
        <v>7.6354679802955703</v>
      </c>
      <c r="EJ31" s="2">
        <v>5.4187192118226601</v>
      </c>
      <c r="EK31" s="2">
        <v>5.4187192118226601</v>
      </c>
      <c r="EL31" s="2">
        <v>10.837438423645301</v>
      </c>
      <c r="EM31" s="2">
        <v>2</v>
      </c>
      <c r="EN31" s="2">
        <v>5</v>
      </c>
      <c r="EO31" s="2">
        <v>6</v>
      </c>
      <c r="EP31" s="2" t="s">
        <v>100</v>
      </c>
      <c r="EQ31" s="2" t="s">
        <v>100</v>
      </c>
      <c r="ER31" s="2" t="s">
        <v>100</v>
      </c>
      <c r="ES31" s="2" t="s">
        <v>100</v>
      </c>
      <c r="ET31" s="2" t="s">
        <v>695</v>
      </c>
      <c r="EU31" s="2" t="s">
        <v>105</v>
      </c>
      <c r="EV31" s="2" t="s">
        <v>699</v>
      </c>
      <c r="EW31" s="2">
        <v>100</v>
      </c>
      <c r="EX31" s="2">
        <v>100</v>
      </c>
      <c r="EY31" s="2">
        <v>100</v>
      </c>
      <c r="EZ31" s="2" t="s">
        <v>107</v>
      </c>
    </row>
    <row r="32" spans="1:156" x14ac:dyDescent="0.25">
      <c r="A32" s="5" t="s">
        <v>713</v>
      </c>
      <c r="B32" s="2" t="s">
        <v>714</v>
      </c>
      <c r="C32" s="6" t="s">
        <v>715</v>
      </c>
      <c r="D32" s="2">
        <v>-0.54989532464346802</v>
      </c>
      <c r="E32" s="2">
        <v>0.68306968699296999</v>
      </c>
      <c r="F32" s="2">
        <v>6.7921420470566103</v>
      </c>
      <c r="G32" s="2">
        <v>13.7146024024526</v>
      </c>
      <c r="H32" s="2">
        <v>2.1279353515795001E-4</v>
      </c>
      <c r="I32" s="2">
        <v>4.7546791548097697E-2</v>
      </c>
      <c r="J32" s="2" t="s">
        <v>716</v>
      </c>
      <c r="K32" s="2" t="s">
        <v>91</v>
      </c>
      <c r="L32" s="2" t="s">
        <v>713</v>
      </c>
      <c r="M32" s="2" t="s">
        <v>717</v>
      </c>
      <c r="N32" s="13" t="s">
        <v>93</v>
      </c>
      <c r="O32" s="2">
        <v>958</v>
      </c>
      <c r="P32" s="2">
        <v>0</v>
      </c>
      <c r="Q32" s="2">
        <v>1</v>
      </c>
      <c r="R32" s="2" t="s">
        <v>718</v>
      </c>
      <c r="S32" s="2" t="s">
        <v>95</v>
      </c>
      <c r="T32" s="2">
        <v>0</v>
      </c>
      <c r="U32" s="2">
        <v>92.2</v>
      </c>
      <c r="V32" s="2" t="s">
        <v>717</v>
      </c>
      <c r="W32" s="14" t="s">
        <v>719</v>
      </c>
      <c r="X32" s="2" t="s">
        <v>718</v>
      </c>
      <c r="Y32" s="2" t="s">
        <v>139</v>
      </c>
      <c r="Z32" s="17">
        <v>8.9999999999999994E-55</v>
      </c>
      <c r="AA32" s="2">
        <v>61.2</v>
      </c>
      <c r="AB32" s="15" t="s">
        <v>140</v>
      </c>
      <c r="AC32" s="15" t="s">
        <v>720</v>
      </c>
      <c r="AD32" s="2" t="s">
        <v>721</v>
      </c>
      <c r="AE32" s="2">
        <v>108.23</v>
      </c>
      <c r="AF32" s="2">
        <v>5.28</v>
      </c>
      <c r="AG32" s="2">
        <v>104.01300000000001</v>
      </c>
      <c r="AH32" s="2">
        <v>5.14</v>
      </c>
      <c r="AI32" s="2" t="s">
        <v>722</v>
      </c>
      <c r="AJ32" s="15" t="s">
        <v>103</v>
      </c>
      <c r="AK32" s="2">
        <v>2.2999999999999998</v>
      </c>
      <c r="AL32" s="2">
        <v>96.5</v>
      </c>
      <c r="AM32" s="2">
        <v>1.3</v>
      </c>
      <c r="AN32" s="15" t="s">
        <v>102</v>
      </c>
      <c r="AO32" s="16" t="s">
        <v>145</v>
      </c>
      <c r="AP32" s="15">
        <v>13.6</v>
      </c>
      <c r="AQ32" s="2">
        <v>5.0999999999999996</v>
      </c>
      <c r="AR32" s="2">
        <v>4</v>
      </c>
      <c r="AS32" s="2" t="s">
        <v>104</v>
      </c>
      <c r="AT32" s="6" t="s">
        <v>717</v>
      </c>
      <c r="AU32" s="2" t="s">
        <v>105</v>
      </c>
      <c r="AV32" s="2" t="s">
        <v>723</v>
      </c>
      <c r="AW32" s="2">
        <v>97</v>
      </c>
      <c r="AX32" s="2">
        <v>97</v>
      </c>
      <c r="AY32" s="2">
        <v>96</v>
      </c>
      <c r="AZ32" s="2" t="s">
        <v>107</v>
      </c>
      <c r="BA32" s="6" t="s">
        <v>717</v>
      </c>
      <c r="BB32" s="2" t="s">
        <v>105</v>
      </c>
      <c r="BC32" s="2" t="s">
        <v>723</v>
      </c>
      <c r="BD32" s="2">
        <v>97</v>
      </c>
      <c r="BE32" s="2">
        <v>97</v>
      </c>
      <c r="BF32" s="2">
        <v>96</v>
      </c>
      <c r="BG32" s="2" t="s">
        <v>107</v>
      </c>
      <c r="BH32" s="6" t="s">
        <v>724</v>
      </c>
      <c r="BI32" s="2" t="s">
        <v>725</v>
      </c>
      <c r="BJ32" s="2" t="s">
        <v>726</v>
      </c>
      <c r="BK32" s="2">
        <v>32</v>
      </c>
      <c r="BL32" s="2">
        <v>48</v>
      </c>
      <c r="BM32" s="2">
        <v>82</v>
      </c>
      <c r="BN32" s="2" t="s">
        <v>150</v>
      </c>
      <c r="BO32" s="6" t="s">
        <v>727</v>
      </c>
      <c r="BP32" s="2" t="s">
        <v>728</v>
      </c>
      <c r="BQ32" s="2" t="s">
        <v>729</v>
      </c>
      <c r="BR32" s="2">
        <v>30</v>
      </c>
      <c r="BS32" s="2">
        <v>46</v>
      </c>
      <c r="BT32" s="2">
        <v>97</v>
      </c>
      <c r="BU32" s="2" t="s">
        <v>730</v>
      </c>
      <c r="BV32" s="6" t="s">
        <v>731</v>
      </c>
      <c r="BW32" s="2" t="s">
        <v>732</v>
      </c>
      <c r="BX32" s="2">
        <v>952</v>
      </c>
      <c r="BY32" s="2">
        <v>31</v>
      </c>
      <c r="BZ32" s="2">
        <v>50</v>
      </c>
      <c r="CA32" s="2">
        <v>92</v>
      </c>
      <c r="CB32" s="6" t="s">
        <v>733</v>
      </c>
      <c r="CC32" s="17">
        <v>1.0000000000000001E-130</v>
      </c>
      <c r="CD32" s="2">
        <v>103.4</v>
      </c>
      <c r="CE32" s="2" t="s">
        <v>734</v>
      </c>
      <c r="CF32" s="2" t="s">
        <v>735</v>
      </c>
      <c r="CG32" s="6" t="s">
        <v>736</v>
      </c>
      <c r="CH32" s="17">
        <v>9.9999999999999999E-160</v>
      </c>
      <c r="CI32" s="2">
        <v>92.3</v>
      </c>
      <c r="CJ32" s="2" t="s">
        <v>737</v>
      </c>
      <c r="CK32" s="2" t="s">
        <v>738</v>
      </c>
      <c r="CL32" s="6" t="s">
        <v>739</v>
      </c>
      <c r="CM32" s="17">
        <v>2E-91</v>
      </c>
      <c r="CN32" s="2">
        <v>102.3</v>
      </c>
      <c r="CO32" s="2" t="s">
        <v>740</v>
      </c>
      <c r="CP32" s="6" t="s">
        <v>741</v>
      </c>
      <c r="CQ32" s="17">
        <v>0.68</v>
      </c>
      <c r="CR32" s="2">
        <v>18</v>
      </c>
      <c r="CS32" s="2" t="s">
        <v>742</v>
      </c>
      <c r="CT32" s="2" t="s">
        <v>717</v>
      </c>
      <c r="CU32" s="2" t="s">
        <v>717</v>
      </c>
      <c r="CV32" s="2" t="s">
        <v>717</v>
      </c>
      <c r="CW32" s="2" t="s">
        <v>717</v>
      </c>
      <c r="CX32" s="2" t="s">
        <v>93</v>
      </c>
      <c r="CY32" s="2">
        <v>958</v>
      </c>
      <c r="CZ32" s="2" t="s">
        <v>124</v>
      </c>
      <c r="DA32" s="2" t="s">
        <v>743</v>
      </c>
      <c r="DB32" s="2">
        <v>0</v>
      </c>
      <c r="DC32" s="2">
        <v>1</v>
      </c>
      <c r="DD32" s="2" t="s">
        <v>744</v>
      </c>
      <c r="DE32" s="2" t="s">
        <v>713</v>
      </c>
      <c r="DF32" s="2" t="s">
        <v>716</v>
      </c>
      <c r="DG32" s="2" t="s">
        <v>91</v>
      </c>
      <c r="DH32" s="2" t="s">
        <v>713</v>
      </c>
      <c r="DI32" s="2" t="s">
        <v>552</v>
      </c>
      <c r="DJ32" s="2">
        <v>3077</v>
      </c>
      <c r="DK32" s="2" t="s">
        <v>145</v>
      </c>
      <c r="DL32" s="2">
        <v>13.6</v>
      </c>
      <c r="DM32" s="2">
        <v>5.0999999999999996</v>
      </c>
      <c r="DN32" s="2">
        <v>4</v>
      </c>
      <c r="DO32" s="2" t="s">
        <v>104</v>
      </c>
      <c r="DP32" s="2" t="s">
        <v>100</v>
      </c>
      <c r="DQ32" s="2" t="s">
        <v>720</v>
      </c>
      <c r="DR32" s="2" t="s">
        <v>721</v>
      </c>
      <c r="DS32" s="2">
        <v>108.23</v>
      </c>
      <c r="DT32" s="2">
        <v>5.28</v>
      </c>
      <c r="DU32" s="2">
        <v>104.01300000000001</v>
      </c>
      <c r="DV32" s="2">
        <v>5.14</v>
      </c>
      <c r="DW32" s="2" t="s">
        <v>722</v>
      </c>
      <c r="DX32" s="2">
        <v>958</v>
      </c>
      <c r="DY32" s="13" t="s">
        <v>103</v>
      </c>
      <c r="DZ32" s="2">
        <v>2.2999999999999998</v>
      </c>
      <c r="EA32" s="2">
        <v>96.5</v>
      </c>
      <c r="EB32" s="2">
        <v>1.3</v>
      </c>
      <c r="EC32" s="2" t="s">
        <v>236</v>
      </c>
      <c r="ED32" s="2">
        <v>0.26</v>
      </c>
      <c r="EF32" s="2">
        <v>5</v>
      </c>
      <c r="EG32" s="2" t="s">
        <v>140</v>
      </c>
      <c r="EH32" s="2" t="s">
        <v>100</v>
      </c>
      <c r="EI32" s="2">
        <v>13.569937369519799</v>
      </c>
      <c r="EJ32" s="2">
        <v>3.96659707724426</v>
      </c>
      <c r="EK32" s="2">
        <v>5.1148225469728601</v>
      </c>
      <c r="EL32" s="2">
        <v>9.0814196242171192</v>
      </c>
      <c r="EM32" s="2">
        <v>3</v>
      </c>
      <c r="EN32" s="2" t="s">
        <v>100</v>
      </c>
      <c r="EO32" s="2">
        <v>4</v>
      </c>
      <c r="EP32" s="2" t="s">
        <v>100</v>
      </c>
      <c r="EQ32" s="2" t="s">
        <v>100</v>
      </c>
      <c r="ER32" s="2" t="s">
        <v>100</v>
      </c>
      <c r="ES32" s="2" t="s">
        <v>100</v>
      </c>
      <c r="ET32" s="2" t="s">
        <v>717</v>
      </c>
      <c r="EU32" s="2" t="s">
        <v>105</v>
      </c>
      <c r="EV32" s="2" t="s">
        <v>723</v>
      </c>
      <c r="EW32" s="2">
        <v>96</v>
      </c>
      <c r="EX32" s="2">
        <v>96</v>
      </c>
      <c r="EY32" s="2">
        <v>97</v>
      </c>
      <c r="EZ32" s="2" t="s">
        <v>107</v>
      </c>
    </row>
    <row r="33" spans="1:156" x14ac:dyDescent="0.25">
      <c r="A33" s="5" t="s">
        <v>745</v>
      </c>
      <c r="B33" s="2" t="s">
        <v>746</v>
      </c>
      <c r="C33" s="6" t="s">
        <v>747</v>
      </c>
      <c r="D33" s="2">
        <v>-0.54994505531054705</v>
      </c>
      <c r="E33" s="2">
        <v>0.68304614152787613</v>
      </c>
      <c r="F33" s="2">
        <v>5.3324493801244497</v>
      </c>
      <c r="G33" s="2">
        <v>17.1796028499102</v>
      </c>
      <c r="H33" s="2">
        <v>3.4006820689465103E-5</v>
      </c>
      <c r="I33" s="2">
        <v>1.20824974397792E-2</v>
      </c>
      <c r="J33" s="2" t="s">
        <v>748</v>
      </c>
      <c r="K33" s="2" t="s">
        <v>100</v>
      </c>
      <c r="L33" s="2" t="s">
        <v>745</v>
      </c>
      <c r="M33" s="2" t="s">
        <v>749</v>
      </c>
      <c r="N33" s="13" t="s">
        <v>93</v>
      </c>
      <c r="O33" s="2">
        <v>396</v>
      </c>
      <c r="P33" s="2">
        <v>0</v>
      </c>
      <c r="Q33" s="2">
        <v>4</v>
      </c>
      <c r="R33" s="2" t="s">
        <v>526</v>
      </c>
      <c r="S33" s="2" t="s">
        <v>95</v>
      </c>
      <c r="T33" s="2">
        <v>0</v>
      </c>
      <c r="U33" s="2">
        <v>100</v>
      </c>
      <c r="V33" s="2" t="s">
        <v>749</v>
      </c>
      <c r="W33" s="14" t="s">
        <v>750</v>
      </c>
      <c r="X33" s="2" t="s">
        <v>310</v>
      </c>
      <c r="Y33" s="2" t="s">
        <v>95</v>
      </c>
      <c r="Z33" s="2">
        <v>0</v>
      </c>
      <c r="AA33" s="2">
        <v>98.7</v>
      </c>
      <c r="AB33" s="15" t="s">
        <v>103</v>
      </c>
      <c r="AC33" s="15" t="s">
        <v>99</v>
      </c>
      <c r="AD33" s="2" t="s">
        <v>100</v>
      </c>
      <c r="AE33" s="2">
        <v>43.615000000000002</v>
      </c>
      <c r="AF33" s="2">
        <v>6.31</v>
      </c>
      <c r="AG33" s="2" t="s">
        <v>100</v>
      </c>
      <c r="AH33" s="2" t="s">
        <v>100</v>
      </c>
      <c r="AI33" s="2" t="s">
        <v>751</v>
      </c>
      <c r="AJ33" s="15">
        <v>0</v>
      </c>
      <c r="AK33" s="2" t="s">
        <v>100</v>
      </c>
      <c r="AL33" s="2" t="s">
        <v>100</v>
      </c>
      <c r="AM33" s="2" t="s">
        <v>100</v>
      </c>
      <c r="AN33" s="15" t="s">
        <v>102</v>
      </c>
      <c r="AO33" s="16" t="s">
        <v>145</v>
      </c>
      <c r="AP33" s="15">
        <v>10.1</v>
      </c>
      <c r="AQ33" s="2">
        <v>7.3</v>
      </c>
      <c r="AR33" s="2">
        <v>4.5</v>
      </c>
      <c r="AS33" s="2" t="s">
        <v>104</v>
      </c>
      <c r="AT33" s="6" t="s">
        <v>752</v>
      </c>
      <c r="AU33" s="2" t="s">
        <v>105</v>
      </c>
      <c r="AV33" s="2" t="s">
        <v>753</v>
      </c>
      <c r="AW33" s="2">
        <v>100</v>
      </c>
      <c r="AX33" s="2">
        <v>100</v>
      </c>
      <c r="AY33" s="2">
        <v>99</v>
      </c>
      <c r="AZ33" s="2" t="s">
        <v>107</v>
      </c>
      <c r="BA33" s="6" t="s">
        <v>752</v>
      </c>
      <c r="BB33" s="2" t="s">
        <v>105</v>
      </c>
      <c r="BC33" s="2" t="s">
        <v>753</v>
      </c>
      <c r="BD33" s="2">
        <v>100</v>
      </c>
      <c r="BE33" s="2">
        <v>100</v>
      </c>
      <c r="BF33" s="2">
        <v>99</v>
      </c>
      <c r="BG33" s="2" t="s">
        <v>107</v>
      </c>
      <c r="BH33" s="6" t="s">
        <v>754</v>
      </c>
      <c r="BI33" s="2" t="s">
        <v>755</v>
      </c>
      <c r="BJ33" s="2" t="s">
        <v>756</v>
      </c>
      <c r="BK33" s="2">
        <v>51</v>
      </c>
      <c r="BL33" s="2">
        <v>66</v>
      </c>
      <c r="BM33" s="2">
        <v>95</v>
      </c>
      <c r="BN33" s="2" t="s">
        <v>757</v>
      </c>
      <c r="BO33" s="6" t="s">
        <v>746</v>
      </c>
      <c r="BP33" s="2" t="s">
        <v>105</v>
      </c>
      <c r="BQ33" s="2" t="s">
        <v>758</v>
      </c>
      <c r="BR33" s="2">
        <v>88</v>
      </c>
      <c r="BS33" s="2">
        <v>94</v>
      </c>
      <c r="BT33" s="2">
        <v>97</v>
      </c>
      <c r="BU33" s="2" t="s">
        <v>253</v>
      </c>
      <c r="BV33" s="6" t="s">
        <v>759</v>
      </c>
      <c r="BW33" s="2" t="s">
        <v>105</v>
      </c>
      <c r="BX33" s="2">
        <v>398</v>
      </c>
      <c r="BY33" s="2">
        <v>88</v>
      </c>
      <c r="BZ33" s="2">
        <v>94</v>
      </c>
      <c r="CA33" s="2">
        <v>97</v>
      </c>
      <c r="CB33" s="6" t="s">
        <v>760</v>
      </c>
      <c r="CC33" s="17">
        <v>1E-91</v>
      </c>
      <c r="CD33" s="2">
        <v>117.1</v>
      </c>
      <c r="CE33" s="2" t="s">
        <v>761</v>
      </c>
      <c r="CF33" s="2" t="s">
        <v>762</v>
      </c>
      <c r="CG33" s="6" t="s">
        <v>747</v>
      </c>
      <c r="CH33" s="17">
        <v>9.9999999999999994E-158</v>
      </c>
      <c r="CI33" s="2">
        <v>100</v>
      </c>
      <c r="CJ33" s="2" t="s">
        <v>763</v>
      </c>
      <c r="CK33" s="2" t="s">
        <v>545</v>
      </c>
      <c r="CL33" s="6" t="s">
        <v>764</v>
      </c>
      <c r="CM33" s="17">
        <v>5E-15</v>
      </c>
      <c r="CN33" s="2">
        <v>113.2</v>
      </c>
      <c r="CO33" s="2" t="s">
        <v>765</v>
      </c>
      <c r="CP33" s="6" t="s">
        <v>766</v>
      </c>
      <c r="CQ33" s="17">
        <v>3.5</v>
      </c>
      <c r="CR33" s="2">
        <v>20.2</v>
      </c>
      <c r="CS33" s="2" t="s">
        <v>767</v>
      </c>
      <c r="CT33" s="2" t="s">
        <v>749</v>
      </c>
      <c r="CU33" s="2" t="s">
        <v>749</v>
      </c>
      <c r="CV33" s="2" t="s">
        <v>749</v>
      </c>
      <c r="CW33" s="2" t="s">
        <v>749</v>
      </c>
      <c r="CX33" s="2" t="s">
        <v>93</v>
      </c>
      <c r="CY33" s="2">
        <v>396</v>
      </c>
      <c r="CZ33" s="2" t="s">
        <v>124</v>
      </c>
      <c r="DA33" s="2">
        <v>0</v>
      </c>
      <c r="DB33" s="2">
        <v>4</v>
      </c>
      <c r="DD33" s="2" t="s">
        <v>768</v>
      </c>
      <c r="DE33" s="2" t="s">
        <v>745</v>
      </c>
      <c r="DF33" s="2" t="s">
        <v>748</v>
      </c>
      <c r="DG33" s="2" t="s">
        <v>100</v>
      </c>
      <c r="DH33" s="2" t="s">
        <v>745</v>
      </c>
      <c r="DI33" s="2" t="s">
        <v>127</v>
      </c>
      <c r="DJ33" s="2">
        <v>2167</v>
      </c>
      <c r="DK33" s="2" t="s">
        <v>145</v>
      </c>
      <c r="DL33" s="2">
        <v>10.1</v>
      </c>
      <c r="DM33" s="2">
        <v>7.3</v>
      </c>
      <c r="DN33" s="2">
        <v>4.5</v>
      </c>
      <c r="DO33" s="2" t="s">
        <v>104</v>
      </c>
      <c r="DP33" s="2" t="s">
        <v>769</v>
      </c>
      <c r="DQ33" s="2" t="s">
        <v>99</v>
      </c>
      <c r="DR33" s="2" t="s">
        <v>100</v>
      </c>
      <c r="DS33" s="2">
        <v>43.615000000000002</v>
      </c>
      <c r="DT33" s="2">
        <v>6.31</v>
      </c>
      <c r="DU33" s="2" t="s">
        <v>100</v>
      </c>
      <c r="DV33" s="2" t="s">
        <v>100</v>
      </c>
      <c r="DW33" s="2" t="s">
        <v>751</v>
      </c>
      <c r="DX33" s="2">
        <v>396</v>
      </c>
      <c r="DY33" s="13">
        <v>0</v>
      </c>
      <c r="DZ33" s="2" t="s">
        <v>100</v>
      </c>
      <c r="EA33" s="2" t="s">
        <v>100</v>
      </c>
      <c r="EB33" s="2" t="s">
        <v>100</v>
      </c>
      <c r="EC33" s="2" t="s">
        <v>102</v>
      </c>
      <c r="ED33" s="2">
        <v>0.21</v>
      </c>
      <c r="EF33" s="2">
        <v>11</v>
      </c>
      <c r="EG33" s="2" t="s">
        <v>103</v>
      </c>
      <c r="EH33" s="2" t="s">
        <v>100</v>
      </c>
      <c r="EI33" s="2">
        <v>10.1010101010101</v>
      </c>
      <c r="EJ33" s="2">
        <v>4.5454545454545503</v>
      </c>
      <c r="EK33" s="2">
        <v>7.32323232323232</v>
      </c>
      <c r="EL33" s="2">
        <v>11.8686868686869</v>
      </c>
      <c r="EM33" s="2" t="s">
        <v>100</v>
      </c>
      <c r="EN33" s="2">
        <v>2</v>
      </c>
      <c r="EO33" s="2">
        <v>2</v>
      </c>
      <c r="EP33" s="2" t="s">
        <v>100</v>
      </c>
      <c r="EQ33" s="2" t="s">
        <v>100</v>
      </c>
      <c r="ER33" s="2" t="s">
        <v>100</v>
      </c>
      <c r="ES33" s="2" t="s">
        <v>100</v>
      </c>
      <c r="ET33" s="2" t="s">
        <v>752</v>
      </c>
      <c r="EU33" s="2" t="s">
        <v>105</v>
      </c>
      <c r="EV33" s="2" t="s">
        <v>753</v>
      </c>
      <c r="EW33" s="2">
        <v>100</v>
      </c>
      <c r="EX33" s="2">
        <v>100</v>
      </c>
      <c r="EY33" s="2">
        <v>99</v>
      </c>
      <c r="EZ33" s="2" t="s">
        <v>107</v>
      </c>
    </row>
    <row r="34" spans="1:156" x14ac:dyDescent="0.25">
      <c r="A34" s="5" t="s">
        <v>770</v>
      </c>
      <c r="B34" s="2" t="s">
        <v>771</v>
      </c>
      <c r="C34" s="6" t="s">
        <v>772</v>
      </c>
      <c r="D34" s="2">
        <v>-0.58485687618308002</v>
      </c>
      <c r="E34" s="2">
        <v>0.66671547735395209</v>
      </c>
      <c r="F34" s="2">
        <v>4.1573023652085901</v>
      </c>
      <c r="G34" s="2">
        <v>13.6276738205194</v>
      </c>
      <c r="H34" s="2">
        <v>2.2287584728702099E-4</v>
      </c>
      <c r="I34" s="2">
        <v>4.7546791548097697E-2</v>
      </c>
      <c r="J34" s="2" t="s">
        <v>773</v>
      </c>
      <c r="K34" s="2" t="s">
        <v>91</v>
      </c>
      <c r="L34" s="2" t="s">
        <v>770</v>
      </c>
      <c r="M34" s="2" t="s">
        <v>774</v>
      </c>
      <c r="N34" s="13" t="s">
        <v>93</v>
      </c>
      <c r="O34" s="2">
        <v>300</v>
      </c>
      <c r="P34" s="2">
        <v>0</v>
      </c>
      <c r="Q34" s="2">
        <v>0</v>
      </c>
      <c r="R34" s="2" t="s">
        <v>775</v>
      </c>
      <c r="S34" s="2" t="s">
        <v>95</v>
      </c>
      <c r="T34" s="2">
        <v>4E-35</v>
      </c>
      <c r="U34" s="2">
        <v>90.6</v>
      </c>
      <c r="V34" s="2" t="s">
        <v>774</v>
      </c>
      <c r="W34" s="14" t="s">
        <v>776</v>
      </c>
      <c r="X34" s="2" t="s">
        <v>775</v>
      </c>
      <c r="Y34" s="2" t="s">
        <v>177</v>
      </c>
      <c r="Z34" s="2">
        <v>0</v>
      </c>
      <c r="AA34" s="2">
        <v>93.8</v>
      </c>
      <c r="AB34" s="15" t="s">
        <v>100</v>
      </c>
      <c r="AC34" s="15" t="s">
        <v>99</v>
      </c>
      <c r="AD34" s="2" t="s">
        <v>100</v>
      </c>
      <c r="AE34" s="2">
        <v>32.256</v>
      </c>
      <c r="AF34" s="2">
        <v>9.57</v>
      </c>
      <c r="AG34" s="2" t="s">
        <v>100</v>
      </c>
      <c r="AH34" s="2" t="s">
        <v>100</v>
      </c>
      <c r="AI34" s="2" t="s">
        <v>777</v>
      </c>
      <c r="AJ34" s="15" t="s">
        <v>208</v>
      </c>
      <c r="AK34" s="2">
        <v>19.7</v>
      </c>
      <c r="AL34" s="2">
        <v>13.7</v>
      </c>
      <c r="AM34" s="2">
        <v>66.7</v>
      </c>
      <c r="AN34" s="15" t="s">
        <v>102</v>
      </c>
      <c r="AO34" s="16" t="s">
        <v>145</v>
      </c>
      <c r="AP34" s="15">
        <v>13.7</v>
      </c>
      <c r="AQ34" s="2">
        <v>10.7</v>
      </c>
      <c r="AR34" s="2">
        <v>4.3</v>
      </c>
      <c r="AS34" s="2">
        <v>1</v>
      </c>
      <c r="AT34" s="6" t="s">
        <v>778</v>
      </c>
      <c r="AU34" s="2" t="s">
        <v>779</v>
      </c>
      <c r="AV34" s="2" t="s">
        <v>780</v>
      </c>
      <c r="AW34" s="2">
        <v>88</v>
      </c>
      <c r="AX34" s="2">
        <v>91</v>
      </c>
      <c r="AY34" s="2">
        <v>100</v>
      </c>
      <c r="AZ34" s="2" t="s">
        <v>531</v>
      </c>
      <c r="BA34" s="6" t="s">
        <v>781</v>
      </c>
      <c r="BB34" s="2" t="s">
        <v>782</v>
      </c>
      <c r="BC34" s="2" t="s">
        <v>783</v>
      </c>
      <c r="BD34" s="2">
        <v>76</v>
      </c>
      <c r="BE34" s="2">
        <v>87</v>
      </c>
      <c r="BF34" s="2">
        <v>99</v>
      </c>
      <c r="BG34" s="2" t="s">
        <v>216</v>
      </c>
      <c r="BH34" s="6" t="s">
        <v>784</v>
      </c>
      <c r="BI34" s="2" t="s">
        <v>785</v>
      </c>
      <c r="BJ34" s="2" t="s">
        <v>786</v>
      </c>
      <c r="BK34" s="2">
        <v>37</v>
      </c>
      <c r="BL34" s="2">
        <v>53</v>
      </c>
      <c r="BM34" s="2">
        <v>95</v>
      </c>
      <c r="BN34" s="2" t="s">
        <v>787</v>
      </c>
      <c r="BO34" s="6" t="s">
        <v>788</v>
      </c>
      <c r="BP34" s="2" t="s">
        <v>789</v>
      </c>
      <c r="BQ34" s="2" t="s">
        <v>790</v>
      </c>
      <c r="BR34" s="2">
        <v>49</v>
      </c>
      <c r="BS34" s="2">
        <v>66</v>
      </c>
      <c r="BT34" s="2">
        <v>97</v>
      </c>
      <c r="BU34" s="2" t="s">
        <v>115</v>
      </c>
      <c r="BV34" s="6" t="s">
        <v>791</v>
      </c>
      <c r="BW34" s="2" t="s">
        <v>152</v>
      </c>
      <c r="BX34" s="2">
        <v>305</v>
      </c>
      <c r="BY34" s="2">
        <v>62</v>
      </c>
      <c r="BZ34" s="2">
        <v>75</v>
      </c>
      <c r="CA34" s="2">
        <v>100</v>
      </c>
      <c r="CB34" s="6" t="s">
        <v>792</v>
      </c>
      <c r="CC34" s="17">
        <v>2E-16</v>
      </c>
      <c r="CD34" s="2">
        <v>97.9</v>
      </c>
      <c r="CE34" s="2" t="s">
        <v>793</v>
      </c>
      <c r="CF34" s="2" t="s">
        <v>794</v>
      </c>
      <c r="CG34" s="6" t="s">
        <v>795</v>
      </c>
      <c r="CH34" s="17">
        <v>1E-107</v>
      </c>
      <c r="CI34" s="2">
        <v>100.7</v>
      </c>
      <c r="CJ34" s="2" t="s">
        <v>796</v>
      </c>
      <c r="CK34" s="2" t="s">
        <v>515</v>
      </c>
      <c r="CL34" s="6" t="s">
        <v>792</v>
      </c>
      <c r="CM34" s="17">
        <v>4.0000000000000003E-17</v>
      </c>
      <c r="CN34" s="2">
        <v>97.9</v>
      </c>
      <c r="CO34" s="2" t="s">
        <v>793</v>
      </c>
      <c r="CP34" s="6" t="s">
        <v>797</v>
      </c>
      <c r="CQ34" s="17">
        <v>2.8</v>
      </c>
      <c r="CR34" s="2">
        <v>24.4</v>
      </c>
      <c r="CS34" s="2" t="s">
        <v>798</v>
      </c>
      <c r="CT34" s="2" t="s">
        <v>774</v>
      </c>
      <c r="CU34" s="2" t="s">
        <v>774</v>
      </c>
      <c r="CV34" s="2" t="s">
        <v>774</v>
      </c>
      <c r="CW34" s="2" t="s">
        <v>774</v>
      </c>
      <c r="CX34" s="2" t="s">
        <v>93</v>
      </c>
      <c r="CY34" s="2">
        <v>300</v>
      </c>
      <c r="CZ34" s="2" t="s">
        <v>124</v>
      </c>
      <c r="DA34" s="2" t="s">
        <v>799</v>
      </c>
      <c r="DB34" s="2">
        <v>0</v>
      </c>
      <c r="DC34" s="2">
        <v>0</v>
      </c>
      <c r="DD34" s="2" t="s">
        <v>800</v>
      </c>
      <c r="DE34" s="2" t="s">
        <v>770</v>
      </c>
      <c r="DF34" s="2" t="s">
        <v>773</v>
      </c>
      <c r="DG34" s="2" t="s">
        <v>91</v>
      </c>
      <c r="DH34" s="2" t="s">
        <v>770</v>
      </c>
      <c r="DI34" s="2" t="s">
        <v>168</v>
      </c>
      <c r="DJ34" s="2">
        <v>1623</v>
      </c>
      <c r="DK34" s="2" t="s">
        <v>145</v>
      </c>
      <c r="DL34" s="2">
        <v>13.7</v>
      </c>
      <c r="DM34" s="2">
        <v>10.7</v>
      </c>
      <c r="DN34" s="2">
        <v>4.3</v>
      </c>
      <c r="DO34" s="2">
        <v>1</v>
      </c>
      <c r="DP34" s="2" t="s">
        <v>100</v>
      </c>
      <c r="DQ34" s="2" t="s">
        <v>99</v>
      </c>
      <c r="DR34" s="2" t="s">
        <v>100</v>
      </c>
      <c r="DS34" s="2">
        <v>32.256</v>
      </c>
      <c r="DT34" s="2">
        <v>9.57</v>
      </c>
      <c r="DU34" s="2" t="s">
        <v>100</v>
      </c>
      <c r="DV34" s="2" t="s">
        <v>100</v>
      </c>
      <c r="DW34" s="2" t="s">
        <v>777</v>
      </c>
      <c r="DX34" s="2">
        <v>300</v>
      </c>
      <c r="DY34" s="13" t="s">
        <v>208</v>
      </c>
      <c r="DZ34" s="2">
        <v>19.7</v>
      </c>
      <c r="EA34" s="2">
        <v>13.7</v>
      </c>
      <c r="EB34" s="2">
        <v>66.7</v>
      </c>
      <c r="EC34" s="2" t="s">
        <v>236</v>
      </c>
      <c r="ED34" s="2">
        <v>0.36</v>
      </c>
      <c r="EF34" s="2">
        <v>4</v>
      </c>
      <c r="EG34" s="2" t="s">
        <v>100</v>
      </c>
      <c r="EH34" s="2" t="s">
        <v>100</v>
      </c>
      <c r="EI34" s="2">
        <v>13.6666666666667</v>
      </c>
      <c r="EJ34" s="2">
        <v>4.3333333333333304</v>
      </c>
      <c r="EK34" s="2">
        <v>10.6666666666667</v>
      </c>
      <c r="EL34" s="2">
        <v>15</v>
      </c>
      <c r="EM34" s="2" t="s">
        <v>100</v>
      </c>
      <c r="EN34" s="2">
        <v>2</v>
      </c>
      <c r="EO34" s="2">
        <v>5</v>
      </c>
      <c r="EP34" s="2" t="s">
        <v>100</v>
      </c>
      <c r="EQ34" s="2" t="s">
        <v>100</v>
      </c>
      <c r="ER34" s="2" t="s">
        <v>100</v>
      </c>
      <c r="ES34" s="2" t="s">
        <v>100</v>
      </c>
      <c r="ET34" s="2" t="s">
        <v>801</v>
      </c>
      <c r="EU34" s="2" t="s">
        <v>105</v>
      </c>
      <c r="EV34" s="2" t="s">
        <v>802</v>
      </c>
      <c r="EW34" s="2">
        <v>90</v>
      </c>
      <c r="EX34" s="2">
        <v>93</v>
      </c>
      <c r="EY34" s="2">
        <v>100</v>
      </c>
      <c r="EZ34" s="2" t="s">
        <v>239</v>
      </c>
    </row>
    <row r="35" spans="1:156" x14ac:dyDescent="0.25">
      <c r="A35" s="5" t="s">
        <v>803</v>
      </c>
      <c r="B35" s="2" t="s">
        <v>100</v>
      </c>
      <c r="C35" s="6" t="s">
        <v>804</v>
      </c>
      <c r="D35" s="2">
        <v>-0.59920570690116504</v>
      </c>
      <c r="E35" s="2">
        <v>0.66011729086832538</v>
      </c>
      <c r="F35" s="2">
        <v>6.9952211697020301</v>
      </c>
      <c r="G35" s="2">
        <v>33.150604552287497</v>
      </c>
      <c r="H35" s="2">
        <v>8.5289853104612904E-9</v>
      </c>
      <c r="I35" s="2">
        <v>1.36364260138759E-5</v>
      </c>
      <c r="J35" s="2" t="s">
        <v>263</v>
      </c>
      <c r="K35" s="2" t="s">
        <v>91</v>
      </c>
      <c r="L35" s="2" t="s">
        <v>803</v>
      </c>
      <c r="M35" s="2" t="s">
        <v>805</v>
      </c>
      <c r="N35" s="13" t="s">
        <v>93</v>
      </c>
      <c r="O35" s="2">
        <v>710</v>
      </c>
      <c r="P35" s="2">
        <v>0</v>
      </c>
      <c r="Q35" s="2">
        <v>2</v>
      </c>
      <c r="R35" s="2" t="s">
        <v>205</v>
      </c>
      <c r="S35" s="2" t="s">
        <v>389</v>
      </c>
      <c r="T35" s="2">
        <v>0</v>
      </c>
      <c r="U35" s="2">
        <v>120.1</v>
      </c>
      <c r="V35" s="2" t="s">
        <v>805</v>
      </c>
      <c r="W35" s="14" t="s">
        <v>806</v>
      </c>
      <c r="X35" s="2" t="s">
        <v>205</v>
      </c>
      <c r="Y35" s="2" t="s">
        <v>389</v>
      </c>
      <c r="Z35" s="2">
        <v>0</v>
      </c>
      <c r="AA35" s="2">
        <v>105</v>
      </c>
      <c r="AB35" s="15" t="s">
        <v>100</v>
      </c>
      <c r="AC35" s="15" t="s">
        <v>99</v>
      </c>
      <c r="AD35" s="2" t="s">
        <v>100</v>
      </c>
      <c r="AE35" s="2">
        <v>73.811999999999998</v>
      </c>
      <c r="AF35" s="2">
        <v>9.69</v>
      </c>
      <c r="AG35" s="2" t="s">
        <v>100</v>
      </c>
      <c r="AH35" s="2" t="s">
        <v>100</v>
      </c>
      <c r="AI35" s="2" t="s">
        <v>101</v>
      </c>
      <c r="AJ35" s="15">
        <v>0</v>
      </c>
      <c r="AK35" s="2" t="s">
        <v>100</v>
      </c>
      <c r="AL35" s="2" t="s">
        <v>100</v>
      </c>
      <c r="AM35" s="2" t="s">
        <v>100</v>
      </c>
      <c r="AN35" s="15" t="s">
        <v>102</v>
      </c>
      <c r="AO35" s="16" t="s">
        <v>807</v>
      </c>
      <c r="AP35" s="15">
        <v>21.3</v>
      </c>
      <c r="AQ35" s="2">
        <v>6.2</v>
      </c>
      <c r="AR35" s="2">
        <v>11.4</v>
      </c>
      <c r="AS35" s="2" t="s">
        <v>104</v>
      </c>
      <c r="AT35" s="6" t="s">
        <v>805</v>
      </c>
      <c r="AU35" s="2" t="s">
        <v>105</v>
      </c>
      <c r="AV35" s="2" t="s">
        <v>808</v>
      </c>
      <c r="AW35" s="2">
        <v>66</v>
      </c>
      <c r="AX35" s="2">
        <v>70</v>
      </c>
      <c r="AY35" s="2">
        <v>120</v>
      </c>
      <c r="AZ35" s="2" t="s">
        <v>107</v>
      </c>
      <c r="BA35" s="6" t="s">
        <v>805</v>
      </c>
      <c r="BB35" s="2" t="s">
        <v>105</v>
      </c>
      <c r="BC35" s="2" t="s">
        <v>808</v>
      </c>
      <c r="BD35" s="2">
        <v>66</v>
      </c>
      <c r="BE35" s="2">
        <v>70</v>
      </c>
      <c r="BF35" s="2">
        <v>120</v>
      </c>
      <c r="BG35" s="2" t="s">
        <v>107</v>
      </c>
      <c r="BH35" s="6" t="s">
        <v>809</v>
      </c>
      <c r="BI35" s="2" t="s">
        <v>810</v>
      </c>
      <c r="BJ35" s="2" t="s">
        <v>811</v>
      </c>
      <c r="BK35" s="2">
        <v>24</v>
      </c>
      <c r="BL35" s="2">
        <v>35</v>
      </c>
      <c r="BM35" s="2">
        <v>36</v>
      </c>
      <c r="BN35" s="2" t="s">
        <v>812</v>
      </c>
      <c r="BO35" s="6" t="s">
        <v>813</v>
      </c>
      <c r="BP35" s="2" t="s">
        <v>810</v>
      </c>
      <c r="BQ35" s="2" t="s">
        <v>814</v>
      </c>
      <c r="BR35" s="2">
        <v>19</v>
      </c>
      <c r="BS35" s="2">
        <v>36</v>
      </c>
      <c r="BT35" s="2">
        <v>44</v>
      </c>
      <c r="BU35" s="2" t="s">
        <v>815</v>
      </c>
      <c r="BV35" s="6"/>
      <c r="CB35" s="6" t="s">
        <v>816</v>
      </c>
      <c r="CC35" s="17">
        <v>7.4999999999999997E-2</v>
      </c>
      <c r="CD35" s="2">
        <v>36.1</v>
      </c>
      <c r="CE35" s="2" t="s">
        <v>817</v>
      </c>
      <c r="CF35" s="2" t="s">
        <v>818</v>
      </c>
      <c r="CG35" s="6" t="s">
        <v>819</v>
      </c>
      <c r="CH35" s="17">
        <v>9.0000000000000006E-5</v>
      </c>
      <c r="CI35" s="2">
        <v>4</v>
      </c>
      <c r="CJ35" s="2" t="s">
        <v>820</v>
      </c>
      <c r="CK35" s="2" t="s">
        <v>821</v>
      </c>
      <c r="CL35" s="6" t="s">
        <v>816</v>
      </c>
      <c r="CM35" s="17">
        <v>1.4999999999999999E-2</v>
      </c>
      <c r="CN35" s="2">
        <v>36.1</v>
      </c>
      <c r="CO35" s="2" t="s">
        <v>817</v>
      </c>
      <c r="CP35" s="6" t="s">
        <v>822</v>
      </c>
      <c r="CQ35" s="17">
        <v>0.18</v>
      </c>
      <c r="CR35" s="2">
        <v>88.9</v>
      </c>
      <c r="CS35" s="2" t="s">
        <v>823</v>
      </c>
      <c r="CT35" s="2" t="s">
        <v>805</v>
      </c>
      <c r="CU35" s="2" t="s">
        <v>805</v>
      </c>
      <c r="CV35" s="2" t="s">
        <v>805</v>
      </c>
      <c r="CW35" s="2" t="s">
        <v>805</v>
      </c>
      <c r="CX35" s="2" t="s">
        <v>93</v>
      </c>
      <c r="CY35" s="2">
        <v>710</v>
      </c>
      <c r="CZ35" s="2" t="s">
        <v>124</v>
      </c>
      <c r="DA35" s="2" t="s">
        <v>824</v>
      </c>
      <c r="DB35" s="2">
        <v>0</v>
      </c>
      <c r="DC35" s="2">
        <v>2</v>
      </c>
      <c r="DD35" s="2" t="s">
        <v>825</v>
      </c>
      <c r="DE35" s="2" t="s">
        <v>803</v>
      </c>
      <c r="DF35" s="2" t="s">
        <v>263</v>
      </c>
      <c r="DG35" s="2" t="s">
        <v>91</v>
      </c>
      <c r="DH35" s="2" t="s">
        <v>803</v>
      </c>
      <c r="DI35" s="2" t="s">
        <v>552</v>
      </c>
      <c r="DJ35" s="2">
        <v>3262</v>
      </c>
      <c r="DK35" s="2" t="s">
        <v>807</v>
      </c>
      <c r="DL35" s="2">
        <v>21.3</v>
      </c>
      <c r="DM35" s="2">
        <v>6.2</v>
      </c>
      <c r="DN35" s="2">
        <v>11.4</v>
      </c>
      <c r="DO35" s="2" t="s">
        <v>104</v>
      </c>
      <c r="DP35" s="2" t="s">
        <v>100</v>
      </c>
      <c r="DQ35" s="2" t="s">
        <v>99</v>
      </c>
      <c r="DR35" s="2" t="s">
        <v>100</v>
      </c>
      <c r="DS35" s="2">
        <v>73.811999999999998</v>
      </c>
      <c r="DT35" s="2">
        <v>9.69</v>
      </c>
      <c r="DU35" s="2" t="s">
        <v>100</v>
      </c>
      <c r="DV35" s="2" t="s">
        <v>100</v>
      </c>
      <c r="DW35" s="2" t="s">
        <v>101</v>
      </c>
      <c r="DX35" s="2">
        <v>710</v>
      </c>
      <c r="DY35" s="13">
        <v>0</v>
      </c>
      <c r="DZ35" s="2" t="s">
        <v>100</v>
      </c>
      <c r="EA35" s="2" t="s">
        <v>100</v>
      </c>
      <c r="EB35" s="2" t="s">
        <v>100</v>
      </c>
      <c r="EC35" s="2" t="s">
        <v>236</v>
      </c>
      <c r="ED35" s="2">
        <v>0.43</v>
      </c>
      <c r="EF35" s="2">
        <v>1</v>
      </c>
      <c r="EG35" s="2" t="s">
        <v>100</v>
      </c>
      <c r="EH35" s="2" t="s">
        <v>100</v>
      </c>
      <c r="EI35" s="2">
        <v>21.267605633802798</v>
      </c>
      <c r="EJ35" s="2">
        <v>11.4084507042254</v>
      </c>
      <c r="EK35" s="2">
        <v>6.1971830985915499</v>
      </c>
      <c r="EL35" s="2">
        <v>17.6056338028169</v>
      </c>
      <c r="EM35" s="2" t="s">
        <v>100</v>
      </c>
      <c r="EN35" s="2">
        <v>1</v>
      </c>
      <c r="EO35" s="2">
        <v>2</v>
      </c>
      <c r="EP35" s="2" t="s">
        <v>100</v>
      </c>
      <c r="EQ35" s="2" t="s">
        <v>100</v>
      </c>
      <c r="ER35" s="2" t="s">
        <v>100</v>
      </c>
      <c r="ES35" s="2" t="s">
        <v>100</v>
      </c>
      <c r="ET35" s="2" t="s">
        <v>826</v>
      </c>
      <c r="EU35" s="2" t="s">
        <v>105</v>
      </c>
      <c r="EV35" s="2" t="s">
        <v>827</v>
      </c>
      <c r="EW35" s="2">
        <v>68</v>
      </c>
      <c r="EX35" s="2">
        <v>76</v>
      </c>
      <c r="EY35" s="2">
        <v>99</v>
      </c>
      <c r="EZ35" s="2" t="s">
        <v>239</v>
      </c>
    </row>
    <row r="36" spans="1:156" x14ac:dyDescent="0.25">
      <c r="A36" s="5" t="s">
        <v>828</v>
      </c>
      <c r="B36" s="2" t="s">
        <v>100</v>
      </c>
      <c r="C36" s="6" t="s">
        <v>829</v>
      </c>
      <c r="D36" s="2">
        <v>-0.61111817083507403</v>
      </c>
      <c r="E36" s="2">
        <v>0.65468908390591063</v>
      </c>
      <c r="F36" s="2">
        <v>6.4508831628164103</v>
      </c>
      <c r="G36" s="2">
        <v>31.318534228423399</v>
      </c>
      <c r="H36" s="2">
        <v>2.1897911212552499E-8</v>
      </c>
      <c r="I36" s="2">
        <v>3.0009523180287999E-5</v>
      </c>
      <c r="J36" s="2" t="s">
        <v>263</v>
      </c>
      <c r="K36" s="2" t="s">
        <v>91</v>
      </c>
      <c r="L36" s="2" t="s">
        <v>828</v>
      </c>
      <c r="M36" s="2" t="s">
        <v>830</v>
      </c>
      <c r="N36" s="13" t="s">
        <v>93</v>
      </c>
      <c r="O36" s="2">
        <v>617</v>
      </c>
      <c r="P36" s="2">
        <v>0</v>
      </c>
      <c r="Q36" s="2">
        <v>1</v>
      </c>
      <c r="R36" s="2" t="s">
        <v>135</v>
      </c>
      <c r="S36" s="2" t="s">
        <v>136</v>
      </c>
      <c r="T36" s="2">
        <v>7.9999999999999997E-72</v>
      </c>
      <c r="U36" s="2">
        <v>106.1</v>
      </c>
      <c r="V36" s="2" t="s">
        <v>830</v>
      </c>
      <c r="W36" s="14" t="s">
        <v>831</v>
      </c>
      <c r="X36" s="2" t="s">
        <v>135</v>
      </c>
      <c r="Y36" s="2" t="s">
        <v>832</v>
      </c>
      <c r="Z36" s="17">
        <v>1.9999999999999998E-65</v>
      </c>
      <c r="AA36" s="2">
        <v>101.9</v>
      </c>
      <c r="AB36" s="15" t="s">
        <v>100</v>
      </c>
      <c r="AC36" s="15" t="s">
        <v>99</v>
      </c>
      <c r="AD36" s="2" t="s">
        <v>100</v>
      </c>
      <c r="AE36" s="2">
        <v>67.938999999999993</v>
      </c>
      <c r="AF36" s="2">
        <v>6.16</v>
      </c>
      <c r="AG36" s="2" t="s">
        <v>100</v>
      </c>
      <c r="AH36" s="2" t="s">
        <v>100</v>
      </c>
      <c r="AI36" s="2" t="s">
        <v>833</v>
      </c>
      <c r="AJ36" s="15" t="s">
        <v>423</v>
      </c>
      <c r="AK36" s="2">
        <v>37.9</v>
      </c>
      <c r="AL36" s="2">
        <v>16.899999999999999</v>
      </c>
      <c r="AM36" s="2">
        <v>45.2</v>
      </c>
      <c r="AN36" s="15" t="s">
        <v>102</v>
      </c>
      <c r="AO36" s="16" t="s">
        <v>103</v>
      </c>
      <c r="AP36" s="15">
        <v>14.9</v>
      </c>
      <c r="AQ36" s="2">
        <v>7</v>
      </c>
      <c r="AR36" s="2">
        <v>4.5</v>
      </c>
      <c r="AS36" s="2" t="s">
        <v>104</v>
      </c>
      <c r="AT36" s="6" t="s">
        <v>830</v>
      </c>
      <c r="AU36" s="2" t="s">
        <v>105</v>
      </c>
      <c r="AV36" s="2" t="s">
        <v>834</v>
      </c>
      <c r="AW36" s="2">
        <v>100</v>
      </c>
      <c r="AX36" s="2">
        <v>100</v>
      </c>
      <c r="AY36" s="2">
        <v>100</v>
      </c>
      <c r="AZ36" s="2" t="s">
        <v>107</v>
      </c>
      <c r="BA36" s="6" t="s">
        <v>830</v>
      </c>
      <c r="BB36" s="2" t="s">
        <v>105</v>
      </c>
      <c r="BC36" s="2" t="s">
        <v>834</v>
      </c>
      <c r="BD36" s="2">
        <v>100</v>
      </c>
      <c r="BE36" s="2">
        <v>100</v>
      </c>
      <c r="BF36" s="2">
        <v>100</v>
      </c>
      <c r="BG36" s="2" t="s">
        <v>107</v>
      </c>
      <c r="BH36" s="6" t="s">
        <v>835</v>
      </c>
      <c r="BI36" s="2" t="s">
        <v>836</v>
      </c>
      <c r="BJ36" s="2" t="s">
        <v>837</v>
      </c>
      <c r="BK36" s="2">
        <v>28</v>
      </c>
      <c r="BL36" s="2">
        <v>43</v>
      </c>
      <c r="BM36" s="2">
        <v>70</v>
      </c>
      <c r="BN36" s="2" t="s">
        <v>838</v>
      </c>
      <c r="BO36" s="6" t="s">
        <v>839</v>
      </c>
      <c r="BP36" s="2" t="s">
        <v>840</v>
      </c>
      <c r="BQ36" s="2" t="s">
        <v>841</v>
      </c>
      <c r="BR36" s="2">
        <v>31</v>
      </c>
      <c r="BS36" s="2">
        <v>49</v>
      </c>
      <c r="BT36" s="2">
        <v>101</v>
      </c>
      <c r="BU36" s="2" t="s">
        <v>253</v>
      </c>
      <c r="BV36" s="6" t="s">
        <v>842</v>
      </c>
      <c r="BW36" s="2" t="s">
        <v>508</v>
      </c>
      <c r="BX36" s="2">
        <v>570</v>
      </c>
      <c r="BY36" s="2">
        <v>45</v>
      </c>
      <c r="BZ36" s="2">
        <v>64</v>
      </c>
      <c r="CA36" s="2">
        <v>99</v>
      </c>
      <c r="CB36" s="6" t="s">
        <v>843</v>
      </c>
      <c r="CC36" s="17">
        <v>7.9999999999999997E-72</v>
      </c>
      <c r="CD36" s="2">
        <v>106.1</v>
      </c>
      <c r="CE36" s="2" t="s">
        <v>844</v>
      </c>
      <c r="CF36" s="2" t="s">
        <v>845</v>
      </c>
      <c r="CG36" s="6" t="s">
        <v>846</v>
      </c>
      <c r="CH36" s="17">
        <v>2E-70</v>
      </c>
      <c r="CI36" s="2">
        <v>104.4</v>
      </c>
      <c r="CJ36" s="2" t="s">
        <v>847</v>
      </c>
      <c r="CK36" s="2" t="s">
        <v>377</v>
      </c>
      <c r="CL36" s="6" t="s">
        <v>848</v>
      </c>
      <c r="CM36" s="17">
        <v>5.0000000000000002E-27</v>
      </c>
      <c r="CN36" s="2">
        <v>94.7</v>
      </c>
      <c r="CO36" s="2" t="s">
        <v>849</v>
      </c>
      <c r="CP36" s="6" t="s">
        <v>850</v>
      </c>
      <c r="CQ36" s="17">
        <v>1.1000000000000001</v>
      </c>
      <c r="CR36" s="2">
        <v>6.5</v>
      </c>
      <c r="CS36" s="2" t="s">
        <v>851</v>
      </c>
      <c r="CT36" s="2" t="s">
        <v>830</v>
      </c>
      <c r="CU36" s="2" t="s">
        <v>830</v>
      </c>
      <c r="CV36" s="2" t="s">
        <v>830</v>
      </c>
      <c r="CW36" s="2" t="s">
        <v>830</v>
      </c>
      <c r="CX36" s="2" t="s">
        <v>93</v>
      </c>
      <c r="CY36" s="2">
        <v>617</v>
      </c>
      <c r="CZ36" s="2" t="s">
        <v>124</v>
      </c>
      <c r="DA36" s="2" t="s">
        <v>852</v>
      </c>
      <c r="DB36" s="2">
        <v>0</v>
      </c>
      <c r="DC36" s="2">
        <v>1</v>
      </c>
      <c r="DD36" s="2" t="s">
        <v>853</v>
      </c>
      <c r="DE36" s="2" t="s">
        <v>828</v>
      </c>
      <c r="DF36" s="2" t="s">
        <v>263</v>
      </c>
      <c r="DG36" s="2" t="s">
        <v>91</v>
      </c>
      <c r="DH36" s="2" t="s">
        <v>828</v>
      </c>
      <c r="DI36" s="2" t="s">
        <v>127</v>
      </c>
      <c r="DJ36" s="2">
        <v>2159</v>
      </c>
      <c r="DK36" s="2" t="s">
        <v>103</v>
      </c>
      <c r="DL36" s="2">
        <v>14.9</v>
      </c>
      <c r="DM36" s="2">
        <v>7</v>
      </c>
      <c r="DN36" s="2">
        <v>4.5</v>
      </c>
      <c r="DO36" s="2" t="s">
        <v>104</v>
      </c>
      <c r="DP36" s="2" t="s">
        <v>100</v>
      </c>
      <c r="DQ36" s="2" t="s">
        <v>99</v>
      </c>
      <c r="DR36" s="2" t="s">
        <v>100</v>
      </c>
      <c r="DS36" s="2">
        <v>67.938999999999993</v>
      </c>
      <c r="DT36" s="2">
        <v>6.16</v>
      </c>
      <c r="DU36" s="2" t="s">
        <v>100</v>
      </c>
      <c r="DV36" s="2" t="s">
        <v>100</v>
      </c>
      <c r="DW36" s="2" t="s">
        <v>833</v>
      </c>
      <c r="DX36" s="2">
        <v>617</v>
      </c>
      <c r="DY36" s="13" t="s">
        <v>423</v>
      </c>
      <c r="DZ36" s="2">
        <v>37.9</v>
      </c>
      <c r="EA36" s="2">
        <v>16.899999999999999</v>
      </c>
      <c r="EB36" s="2">
        <v>45.2</v>
      </c>
      <c r="EC36" s="2" t="s">
        <v>236</v>
      </c>
      <c r="ED36" s="2">
        <v>0.23</v>
      </c>
      <c r="EF36" s="2">
        <v>15</v>
      </c>
      <c r="EG36" s="2" t="s">
        <v>100</v>
      </c>
      <c r="EH36" s="2" t="s">
        <v>100</v>
      </c>
      <c r="EI36" s="2">
        <v>14.910858995137801</v>
      </c>
      <c r="EJ36" s="2">
        <v>4.5380875202593201</v>
      </c>
      <c r="EK36" s="2">
        <v>6.9692058346839501</v>
      </c>
      <c r="EL36" s="2">
        <v>11.5072933549433</v>
      </c>
      <c r="EM36" s="2" t="s">
        <v>100</v>
      </c>
      <c r="EN36" s="2">
        <v>4</v>
      </c>
      <c r="EO36" s="2">
        <v>4</v>
      </c>
      <c r="EP36" s="2" t="s">
        <v>100</v>
      </c>
      <c r="EQ36" s="2" t="s">
        <v>100</v>
      </c>
      <c r="ER36" s="2" t="s">
        <v>100</v>
      </c>
      <c r="ES36" s="2" t="s">
        <v>100</v>
      </c>
      <c r="ET36" s="2" t="s">
        <v>830</v>
      </c>
      <c r="EU36" s="2" t="s">
        <v>105</v>
      </c>
      <c r="EV36" s="2" t="s">
        <v>834</v>
      </c>
      <c r="EW36" s="2">
        <v>100</v>
      </c>
      <c r="EX36" s="2">
        <v>100</v>
      </c>
      <c r="EY36" s="2">
        <v>100</v>
      </c>
      <c r="EZ36" s="2" t="s">
        <v>107</v>
      </c>
    </row>
    <row r="37" spans="1:156" x14ac:dyDescent="0.25">
      <c r="A37" s="5" t="s">
        <v>854</v>
      </c>
      <c r="B37" s="2" t="s">
        <v>855</v>
      </c>
      <c r="C37" s="6" t="s">
        <v>856</v>
      </c>
      <c r="D37" s="2">
        <v>-0.62671189660878401</v>
      </c>
      <c r="E37" s="2">
        <v>0.64765082112235384</v>
      </c>
      <c r="F37" s="2">
        <v>4.5457528451489804</v>
      </c>
      <c r="G37" s="2">
        <v>17.0976777215498</v>
      </c>
      <c r="H37" s="2">
        <v>3.55056934903518E-5</v>
      </c>
      <c r="I37" s="2">
        <v>1.2164504201890899E-2</v>
      </c>
      <c r="J37" s="2" t="s">
        <v>857</v>
      </c>
      <c r="K37" s="2" t="s">
        <v>91</v>
      </c>
      <c r="L37" s="2" t="s">
        <v>854</v>
      </c>
      <c r="M37" s="2" t="s">
        <v>858</v>
      </c>
      <c r="N37" s="13" t="s">
        <v>93</v>
      </c>
      <c r="O37" s="2">
        <v>490</v>
      </c>
      <c r="P37" s="2">
        <v>0</v>
      </c>
      <c r="Q37" s="2">
        <v>0</v>
      </c>
      <c r="R37" s="2" t="s">
        <v>135</v>
      </c>
      <c r="S37" s="2" t="s">
        <v>95</v>
      </c>
      <c r="T37" s="2">
        <v>0</v>
      </c>
      <c r="U37" s="2">
        <v>97</v>
      </c>
      <c r="V37" s="2" t="s">
        <v>858</v>
      </c>
      <c r="W37" s="14" t="s">
        <v>859</v>
      </c>
      <c r="X37" s="2" t="s">
        <v>135</v>
      </c>
      <c r="Y37" s="2" t="s">
        <v>97</v>
      </c>
      <c r="Z37" s="17">
        <v>9.999999999999999E-94</v>
      </c>
      <c r="AA37" s="2">
        <v>97.5</v>
      </c>
      <c r="AB37" s="15" t="s">
        <v>100</v>
      </c>
      <c r="AC37" s="15" t="s">
        <v>99</v>
      </c>
      <c r="AD37" s="2" t="s">
        <v>100</v>
      </c>
      <c r="AE37" s="2">
        <v>53.603000000000002</v>
      </c>
      <c r="AF37" s="2">
        <v>7.73</v>
      </c>
      <c r="AG37" s="2" t="s">
        <v>100</v>
      </c>
      <c r="AH37" s="2" t="s">
        <v>100</v>
      </c>
      <c r="AI37" s="2" t="s">
        <v>860</v>
      </c>
      <c r="AJ37" s="15" t="s">
        <v>344</v>
      </c>
      <c r="AK37" s="2">
        <v>43.7</v>
      </c>
      <c r="AL37" s="2">
        <v>26.3</v>
      </c>
      <c r="AM37" s="2">
        <v>30</v>
      </c>
      <c r="AN37" s="15" t="s">
        <v>102</v>
      </c>
      <c r="AO37" s="16" t="s">
        <v>103</v>
      </c>
      <c r="AP37" s="15">
        <v>15.7</v>
      </c>
      <c r="AQ37" s="2">
        <v>9</v>
      </c>
      <c r="AR37" s="2">
        <v>4.3</v>
      </c>
      <c r="AS37" s="2" t="s">
        <v>104</v>
      </c>
      <c r="AT37" s="6" t="s">
        <v>861</v>
      </c>
      <c r="AU37" s="2" t="s">
        <v>105</v>
      </c>
      <c r="AV37" s="2" t="s">
        <v>862</v>
      </c>
      <c r="AW37" s="2">
        <v>89</v>
      </c>
      <c r="AX37" s="2">
        <v>92</v>
      </c>
      <c r="AY37" s="2">
        <v>100</v>
      </c>
      <c r="AZ37" s="2" t="s">
        <v>531</v>
      </c>
      <c r="BA37" s="6" t="s">
        <v>863</v>
      </c>
      <c r="BB37" s="2" t="s">
        <v>105</v>
      </c>
      <c r="BC37" s="2" t="s">
        <v>864</v>
      </c>
      <c r="BD37" s="2">
        <v>86</v>
      </c>
      <c r="BE37" s="2">
        <v>91</v>
      </c>
      <c r="BF37" s="2">
        <v>98</v>
      </c>
      <c r="BG37" s="2" t="s">
        <v>216</v>
      </c>
      <c r="BH37" s="6" t="s">
        <v>865</v>
      </c>
      <c r="BI37" s="2" t="s">
        <v>866</v>
      </c>
      <c r="BJ37" s="2" t="s">
        <v>867</v>
      </c>
      <c r="BK37" s="2">
        <v>32</v>
      </c>
      <c r="BL37" s="2">
        <v>49</v>
      </c>
      <c r="BM37" s="2">
        <v>99</v>
      </c>
      <c r="BN37" s="2" t="s">
        <v>219</v>
      </c>
      <c r="BO37" s="6" t="s">
        <v>868</v>
      </c>
      <c r="BP37" s="2" t="s">
        <v>869</v>
      </c>
      <c r="BQ37" s="2" t="s">
        <v>870</v>
      </c>
      <c r="BR37" s="2">
        <v>37</v>
      </c>
      <c r="BS37" s="2">
        <v>59</v>
      </c>
      <c r="BT37" s="2">
        <v>92</v>
      </c>
      <c r="BU37" s="2" t="s">
        <v>115</v>
      </c>
      <c r="BV37" s="6" t="s">
        <v>871</v>
      </c>
      <c r="BW37" s="2" t="s">
        <v>105</v>
      </c>
      <c r="BX37" s="2">
        <v>493</v>
      </c>
      <c r="BY37" s="2">
        <v>63</v>
      </c>
      <c r="BZ37" s="2">
        <v>79</v>
      </c>
      <c r="CA37" s="2">
        <v>98</v>
      </c>
      <c r="CB37" s="6" t="s">
        <v>872</v>
      </c>
      <c r="CC37" s="17">
        <v>4E-73</v>
      </c>
      <c r="CD37" s="2">
        <v>100.6</v>
      </c>
      <c r="CE37" s="2" t="s">
        <v>873</v>
      </c>
      <c r="CF37" s="2" t="s">
        <v>874</v>
      </c>
      <c r="CG37" s="6" t="s">
        <v>875</v>
      </c>
      <c r="CH37" s="17">
        <v>1.0000000000000001E-111</v>
      </c>
      <c r="CI37" s="2">
        <v>97</v>
      </c>
      <c r="CJ37" s="2" t="s">
        <v>876</v>
      </c>
      <c r="CK37" s="2" t="s">
        <v>297</v>
      </c>
      <c r="CL37" s="6" t="s">
        <v>877</v>
      </c>
      <c r="CM37" s="17">
        <v>7.9999999999999998E-28</v>
      </c>
      <c r="CN37" s="2">
        <v>100.3</v>
      </c>
      <c r="CO37" s="2" t="s">
        <v>878</v>
      </c>
      <c r="CP37" s="6" t="s">
        <v>879</v>
      </c>
      <c r="CQ37" s="17">
        <v>2.8</v>
      </c>
      <c r="CR37" s="2">
        <v>19.399999999999999</v>
      </c>
      <c r="CS37" s="2" t="s">
        <v>880</v>
      </c>
      <c r="CT37" s="2" t="s">
        <v>858</v>
      </c>
      <c r="CU37" s="2" t="s">
        <v>858</v>
      </c>
      <c r="CV37" s="2" t="s">
        <v>858</v>
      </c>
      <c r="CW37" s="2" t="s">
        <v>858</v>
      </c>
      <c r="CX37" s="2" t="s">
        <v>93</v>
      </c>
      <c r="CY37" s="2">
        <v>490</v>
      </c>
      <c r="CZ37" s="2" t="s">
        <v>124</v>
      </c>
      <c r="DA37" s="2" t="s">
        <v>881</v>
      </c>
      <c r="DB37" s="2">
        <v>0</v>
      </c>
      <c r="DC37" s="2">
        <v>0</v>
      </c>
      <c r="DD37" s="2" t="s">
        <v>882</v>
      </c>
      <c r="DE37" s="2" t="s">
        <v>854</v>
      </c>
      <c r="DF37" s="2" t="s">
        <v>857</v>
      </c>
      <c r="DG37" s="2" t="s">
        <v>91</v>
      </c>
      <c r="DH37" s="2" t="s">
        <v>854</v>
      </c>
      <c r="DI37" s="2" t="s">
        <v>168</v>
      </c>
      <c r="DJ37" s="2">
        <v>3157</v>
      </c>
      <c r="DK37" s="2" t="s">
        <v>103</v>
      </c>
      <c r="DL37" s="2">
        <v>15.7</v>
      </c>
      <c r="DM37" s="2">
        <v>9</v>
      </c>
      <c r="DN37" s="2">
        <v>4.3</v>
      </c>
      <c r="DO37" s="2" t="s">
        <v>104</v>
      </c>
      <c r="DP37" s="2" t="s">
        <v>100</v>
      </c>
      <c r="DQ37" s="2" t="s">
        <v>99</v>
      </c>
      <c r="DR37" s="2" t="s">
        <v>100</v>
      </c>
      <c r="DS37" s="2">
        <v>53.603000000000002</v>
      </c>
      <c r="DT37" s="2">
        <v>7.73</v>
      </c>
      <c r="DU37" s="2" t="s">
        <v>100</v>
      </c>
      <c r="DV37" s="2" t="s">
        <v>100</v>
      </c>
      <c r="DW37" s="2" t="s">
        <v>860</v>
      </c>
      <c r="DX37" s="2">
        <v>490</v>
      </c>
      <c r="DY37" s="13" t="s">
        <v>344</v>
      </c>
      <c r="DZ37" s="2">
        <v>43.7</v>
      </c>
      <c r="EA37" s="2">
        <v>26.3</v>
      </c>
      <c r="EB37" s="2">
        <v>30</v>
      </c>
      <c r="EC37" s="2" t="s">
        <v>102</v>
      </c>
      <c r="ED37" s="2">
        <v>0.37</v>
      </c>
      <c r="EF37" s="2">
        <v>2</v>
      </c>
      <c r="EG37" s="2" t="s">
        <v>100</v>
      </c>
      <c r="EH37" s="2" t="s">
        <v>100</v>
      </c>
      <c r="EI37" s="2">
        <v>15.714285714285699</v>
      </c>
      <c r="EJ37" s="2">
        <v>4.28571428571429</v>
      </c>
      <c r="EK37" s="2">
        <v>8.9795918367346896</v>
      </c>
      <c r="EL37" s="2">
        <v>13.265306122448999</v>
      </c>
      <c r="EM37" s="2">
        <v>1</v>
      </c>
      <c r="EN37" s="2">
        <v>1</v>
      </c>
      <c r="EO37" s="2">
        <v>1</v>
      </c>
      <c r="EP37" s="2" t="s">
        <v>100</v>
      </c>
      <c r="EQ37" s="2" t="s">
        <v>100</v>
      </c>
      <c r="ER37" s="2" t="s">
        <v>100</v>
      </c>
      <c r="ES37" s="2" t="s">
        <v>100</v>
      </c>
      <c r="ET37" s="2" t="s">
        <v>883</v>
      </c>
      <c r="EU37" s="2" t="s">
        <v>105</v>
      </c>
      <c r="EV37" s="2" t="s">
        <v>884</v>
      </c>
      <c r="EW37" s="2">
        <v>93</v>
      </c>
      <c r="EX37" s="2">
        <v>95</v>
      </c>
      <c r="EY37" s="2">
        <v>100</v>
      </c>
      <c r="EZ37" s="2" t="s">
        <v>239</v>
      </c>
    </row>
    <row r="38" spans="1:156" x14ac:dyDescent="0.25">
      <c r="A38" s="5" t="s">
        <v>885</v>
      </c>
      <c r="B38" s="2" t="s">
        <v>886</v>
      </c>
      <c r="C38" s="6" t="s">
        <v>887</v>
      </c>
      <c r="D38" s="2">
        <v>-0.65848373276383798</v>
      </c>
      <c r="E38" s="2">
        <v>0.63354379943048245</v>
      </c>
      <c r="F38" s="2">
        <v>5.3049293768807404</v>
      </c>
      <c r="G38" s="2">
        <v>13.618254442220699</v>
      </c>
      <c r="H38" s="2">
        <v>2.2399685316704801E-4</v>
      </c>
      <c r="I38" s="2">
        <v>4.7546791548097697E-2</v>
      </c>
      <c r="J38" s="2" t="s">
        <v>888</v>
      </c>
      <c r="K38" s="2" t="s">
        <v>100</v>
      </c>
      <c r="L38" s="2" t="s">
        <v>885</v>
      </c>
      <c r="M38" s="2" t="s">
        <v>889</v>
      </c>
      <c r="N38" s="13" t="s">
        <v>93</v>
      </c>
      <c r="O38" s="2">
        <v>614</v>
      </c>
      <c r="P38" s="2">
        <v>0</v>
      </c>
      <c r="Q38" s="2">
        <v>3</v>
      </c>
      <c r="R38" s="2" t="s">
        <v>890</v>
      </c>
      <c r="S38" s="2" t="s">
        <v>95</v>
      </c>
      <c r="T38" s="2">
        <v>0</v>
      </c>
      <c r="U38" s="2">
        <v>99.3</v>
      </c>
      <c r="V38" s="2" t="s">
        <v>889</v>
      </c>
      <c r="W38" s="14" t="s">
        <v>891</v>
      </c>
      <c r="X38" s="2" t="s">
        <v>501</v>
      </c>
      <c r="Y38" s="2" t="s">
        <v>832</v>
      </c>
      <c r="Z38" s="2">
        <v>0</v>
      </c>
      <c r="AA38" s="2">
        <v>102.9</v>
      </c>
      <c r="AB38" s="15" t="s">
        <v>140</v>
      </c>
      <c r="AC38" s="15" t="s">
        <v>99</v>
      </c>
      <c r="AD38" s="2" t="s">
        <v>100</v>
      </c>
      <c r="AE38" s="2">
        <v>68.277000000000001</v>
      </c>
      <c r="AF38" s="2">
        <v>5.26</v>
      </c>
      <c r="AG38" s="2" t="s">
        <v>100</v>
      </c>
      <c r="AH38" s="2" t="s">
        <v>100</v>
      </c>
      <c r="AI38" s="2" t="s">
        <v>892</v>
      </c>
      <c r="AJ38" s="15">
        <v>0</v>
      </c>
      <c r="AK38" s="2" t="s">
        <v>100</v>
      </c>
      <c r="AL38" s="2" t="s">
        <v>100</v>
      </c>
      <c r="AM38" s="2" t="s">
        <v>100</v>
      </c>
      <c r="AN38" s="15" t="s">
        <v>102</v>
      </c>
      <c r="AO38" s="16" t="s">
        <v>145</v>
      </c>
      <c r="AP38" s="15">
        <v>13.7</v>
      </c>
      <c r="AQ38" s="2">
        <v>8</v>
      </c>
      <c r="AR38" s="2">
        <v>5.2</v>
      </c>
      <c r="AS38" s="2" t="s">
        <v>104</v>
      </c>
      <c r="AT38" s="6" t="s">
        <v>893</v>
      </c>
      <c r="AU38" s="2" t="s">
        <v>105</v>
      </c>
      <c r="AV38" s="2" t="s">
        <v>894</v>
      </c>
      <c r="AW38" s="2">
        <v>100</v>
      </c>
      <c r="AX38" s="2">
        <v>100</v>
      </c>
      <c r="AY38" s="2">
        <v>100</v>
      </c>
      <c r="AZ38" s="2" t="s">
        <v>107</v>
      </c>
      <c r="BA38" s="6" t="s">
        <v>895</v>
      </c>
      <c r="BB38" s="2" t="s">
        <v>105</v>
      </c>
      <c r="BC38" s="2" t="s">
        <v>896</v>
      </c>
      <c r="BD38" s="2">
        <v>100</v>
      </c>
      <c r="BE38" s="2">
        <v>100</v>
      </c>
      <c r="BF38" s="2">
        <v>100</v>
      </c>
      <c r="BG38" s="2" t="s">
        <v>107</v>
      </c>
      <c r="BH38" s="6" t="s">
        <v>897</v>
      </c>
      <c r="BI38" s="2" t="s">
        <v>105</v>
      </c>
      <c r="BJ38" s="2" t="s">
        <v>898</v>
      </c>
      <c r="BK38" s="2">
        <v>76</v>
      </c>
      <c r="BL38" s="2">
        <v>88</v>
      </c>
      <c r="BM38" s="2">
        <v>100</v>
      </c>
      <c r="BN38" s="2" t="s">
        <v>150</v>
      </c>
      <c r="BO38" s="6" t="s">
        <v>897</v>
      </c>
      <c r="BP38" s="2" t="s">
        <v>105</v>
      </c>
      <c r="BQ38" s="2" t="s">
        <v>899</v>
      </c>
      <c r="BR38" s="2">
        <v>100</v>
      </c>
      <c r="BS38" s="2">
        <v>100</v>
      </c>
      <c r="BT38" s="2">
        <v>100</v>
      </c>
      <c r="BU38" s="2" t="s">
        <v>345</v>
      </c>
      <c r="BV38" s="6" t="s">
        <v>900</v>
      </c>
      <c r="BW38" s="2" t="s">
        <v>105</v>
      </c>
      <c r="BX38" s="2">
        <v>614</v>
      </c>
      <c r="BY38" s="2">
        <v>93</v>
      </c>
      <c r="BZ38" s="2">
        <v>97</v>
      </c>
      <c r="CA38" s="2">
        <v>100</v>
      </c>
      <c r="CB38" s="6" t="s">
        <v>901</v>
      </c>
      <c r="CC38" s="17">
        <v>0</v>
      </c>
      <c r="CD38" s="2">
        <v>100</v>
      </c>
      <c r="CE38" s="2" t="s">
        <v>902</v>
      </c>
      <c r="CF38" s="2" t="s">
        <v>903</v>
      </c>
      <c r="CG38" s="6" t="s">
        <v>904</v>
      </c>
      <c r="CH38" s="17">
        <v>0</v>
      </c>
      <c r="CI38" s="2">
        <v>99.4</v>
      </c>
      <c r="CJ38" s="2" t="s">
        <v>905</v>
      </c>
      <c r="CK38" s="2" t="s">
        <v>515</v>
      </c>
      <c r="CL38" s="6" t="s">
        <v>906</v>
      </c>
      <c r="CM38" s="17">
        <v>1E-83</v>
      </c>
      <c r="CN38" s="2">
        <v>107.1</v>
      </c>
      <c r="CO38" s="2" t="s">
        <v>907</v>
      </c>
      <c r="CP38" s="6" t="s">
        <v>165</v>
      </c>
      <c r="CQ38" s="17">
        <v>6.0000000000000001E-3</v>
      </c>
      <c r="CR38" s="2">
        <v>45.9</v>
      </c>
      <c r="CS38" s="2" t="s">
        <v>166</v>
      </c>
      <c r="CT38" s="2" t="s">
        <v>889</v>
      </c>
      <c r="CU38" s="2" t="s">
        <v>889</v>
      </c>
      <c r="CV38" s="2" t="s">
        <v>889</v>
      </c>
      <c r="CW38" s="2" t="s">
        <v>889</v>
      </c>
      <c r="CX38" s="2" t="s">
        <v>93</v>
      </c>
      <c r="CY38" s="2">
        <v>614</v>
      </c>
      <c r="CZ38" s="2" t="s">
        <v>124</v>
      </c>
      <c r="DA38" s="2">
        <v>0</v>
      </c>
      <c r="DB38" s="2">
        <v>3</v>
      </c>
      <c r="DD38" s="2" t="s">
        <v>908</v>
      </c>
      <c r="DE38" s="2" t="s">
        <v>885</v>
      </c>
      <c r="DF38" s="2" t="s">
        <v>888</v>
      </c>
      <c r="DG38" s="2" t="s">
        <v>100</v>
      </c>
      <c r="DH38" s="2" t="s">
        <v>885</v>
      </c>
      <c r="DI38" s="2" t="s">
        <v>127</v>
      </c>
      <c r="DJ38" s="2">
        <v>2423</v>
      </c>
      <c r="DK38" s="2" t="s">
        <v>145</v>
      </c>
      <c r="DL38" s="2">
        <v>13.7</v>
      </c>
      <c r="DM38" s="2">
        <v>8</v>
      </c>
      <c r="DN38" s="2">
        <v>5.2</v>
      </c>
      <c r="DO38" s="2" t="s">
        <v>104</v>
      </c>
      <c r="DP38" s="2" t="s">
        <v>909</v>
      </c>
      <c r="DQ38" s="2" t="s">
        <v>99</v>
      </c>
      <c r="DR38" s="2" t="s">
        <v>100</v>
      </c>
      <c r="DS38" s="2">
        <v>68.277000000000001</v>
      </c>
      <c r="DT38" s="2">
        <v>5.26</v>
      </c>
      <c r="DU38" s="2" t="s">
        <v>100</v>
      </c>
      <c r="DV38" s="2" t="s">
        <v>100</v>
      </c>
      <c r="DW38" s="2" t="s">
        <v>892</v>
      </c>
      <c r="DX38" s="2">
        <v>614</v>
      </c>
      <c r="DY38" s="13">
        <v>0</v>
      </c>
      <c r="DZ38" s="2" t="s">
        <v>100</v>
      </c>
      <c r="EA38" s="2" t="s">
        <v>100</v>
      </c>
      <c r="EB38" s="2" t="s">
        <v>100</v>
      </c>
      <c r="EC38" s="2" t="s">
        <v>236</v>
      </c>
      <c r="ED38" s="2">
        <v>0.19</v>
      </c>
      <c r="EF38" s="2">
        <v>6</v>
      </c>
      <c r="EG38" s="2" t="s">
        <v>140</v>
      </c>
      <c r="EH38" s="2" t="s">
        <v>100</v>
      </c>
      <c r="EI38" s="2">
        <v>13.6807817589577</v>
      </c>
      <c r="EJ38" s="2">
        <v>5.2117263843648196</v>
      </c>
      <c r="EK38" s="2">
        <v>7.9804560260586301</v>
      </c>
      <c r="EL38" s="2">
        <v>13.1921824104235</v>
      </c>
      <c r="EM38" s="2">
        <v>2</v>
      </c>
      <c r="EN38" s="2">
        <v>2</v>
      </c>
      <c r="EO38" s="2">
        <v>4</v>
      </c>
      <c r="EP38" s="2" t="s">
        <v>100</v>
      </c>
      <c r="EQ38" s="2" t="s">
        <v>100</v>
      </c>
      <c r="ER38" s="2" t="s">
        <v>100</v>
      </c>
      <c r="ES38" s="2" t="s">
        <v>100</v>
      </c>
      <c r="ET38" s="2" t="s">
        <v>895</v>
      </c>
      <c r="EU38" s="2" t="s">
        <v>105</v>
      </c>
      <c r="EV38" s="2" t="s">
        <v>896</v>
      </c>
      <c r="EW38" s="2">
        <v>100</v>
      </c>
      <c r="EX38" s="2">
        <v>100</v>
      </c>
      <c r="EY38" s="2">
        <v>100</v>
      </c>
      <c r="EZ38" s="2" t="s">
        <v>107</v>
      </c>
    </row>
    <row r="39" spans="1:156" x14ac:dyDescent="0.25">
      <c r="A39" s="5" t="s">
        <v>910</v>
      </c>
      <c r="B39" s="2" t="s">
        <v>911</v>
      </c>
      <c r="C39" s="6" t="s">
        <v>912</v>
      </c>
      <c r="D39" s="2">
        <v>-0.66459459300635504</v>
      </c>
      <c r="E39" s="2">
        <v>0.63086595707983129</v>
      </c>
      <c r="F39" s="2">
        <v>5.0092578448201799</v>
      </c>
      <c r="G39" s="2">
        <v>24.2217076262991</v>
      </c>
      <c r="H39" s="2">
        <v>8.5859086542949698E-7</v>
      </c>
      <c r="I39" s="2">
        <v>6.5659503572923896E-4</v>
      </c>
      <c r="J39" s="2" t="s">
        <v>913</v>
      </c>
      <c r="K39" s="2" t="s">
        <v>91</v>
      </c>
      <c r="L39" s="2" t="str">
        <f>HYPERLINK("https://vectorbase.org/vectorbase/app/record/gene/AGAP005653","AGAP005653-RA")</f>
        <v>AGAP005653-RA</v>
      </c>
      <c r="M39" s="2" t="str">
        <f>HYPERLINK(".\links\pep\AGAP005653-PA-pep.txt","AGAP005653-PA")</f>
        <v>AGAP005653-PA</v>
      </c>
      <c r="N39" s="13" t="s">
        <v>93</v>
      </c>
      <c r="O39" s="2">
        <v>489</v>
      </c>
      <c r="P39" s="2">
        <v>0</v>
      </c>
      <c r="Q39" s="2">
        <v>1</v>
      </c>
      <c r="R39" s="2" t="s">
        <v>135</v>
      </c>
      <c r="S39" s="2" t="str">
        <f>HYPERLINK(".\links\KOG\AGAP005653-PA-KOG.txt","KOG")</f>
        <v>KOG</v>
      </c>
      <c r="T39" s="2">
        <v>0</v>
      </c>
      <c r="U39" s="2">
        <v>98.7</v>
      </c>
      <c r="V39" s="2" t="s">
        <v>915</v>
      </c>
      <c r="W39" s="14" t="s">
        <v>916</v>
      </c>
      <c r="X39" s="2" t="s">
        <v>135</v>
      </c>
      <c r="Y39" s="2" t="str">
        <f>HYPERLINK(".\links\REFSEQVERTEBRATE95\AGAP005653-PA-REFSEQVERTEBRATE95.txt","REFSEQVERTEBRATE95")</f>
        <v>REFSEQVERTEBRATE95</v>
      </c>
      <c r="Z39" s="2">
        <v>0</v>
      </c>
      <c r="AA39" s="2">
        <v>99.7</v>
      </c>
      <c r="AB39" s="15" t="s">
        <v>100</v>
      </c>
      <c r="AC39" s="15" t="str">
        <f>HYPERLINK(".\links\Sigp\AGAP005653-PA-SigP.txt","CYT")</f>
        <v>CYT</v>
      </c>
      <c r="AD39" s="2" t="s">
        <v>100</v>
      </c>
      <c r="AE39" s="2">
        <v>53.107999999999997</v>
      </c>
      <c r="AF39" s="2">
        <v>7.55</v>
      </c>
      <c r="AG39" s="2" t="s">
        <v>100</v>
      </c>
      <c r="AH39" s="2" t="s">
        <v>100</v>
      </c>
      <c r="AI39" s="2" t="s">
        <v>917</v>
      </c>
      <c r="AJ39" s="15" t="str">
        <f>HYPERLINK(".\links\tmhmm\AGAP005653-PA-tmhmm.txt","13")</f>
        <v>13</v>
      </c>
      <c r="AK39" s="2">
        <v>55.6</v>
      </c>
      <c r="AL39" s="2">
        <v>19.600000000000001</v>
      </c>
      <c r="AM39" s="2">
        <v>24.7</v>
      </c>
      <c r="AN39" s="15" t="str">
        <f>HYPERLINK(".\links\gpi\AGAP005653-PA-gpi.txt","N")</f>
        <v>N</v>
      </c>
      <c r="AO39" s="16" t="str">
        <f>HYPERLINK(".\links\netoglyc\AGAP005653-PA-netoglyc.txt","1")</f>
        <v>1</v>
      </c>
      <c r="AP39" s="15">
        <v>12.3</v>
      </c>
      <c r="AQ39" s="2">
        <v>8.8000000000000007</v>
      </c>
      <c r="AR39" s="2">
        <v>4.9000000000000004</v>
      </c>
      <c r="AS39" s="2" t="s">
        <v>104</v>
      </c>
      <c r="AT39" s="6" t="str">
        <f>HYPERLINK(".\links\NR-LIGHT\AGAP005653-PA-NR-LIGHT.txt","AGAP005653-PA")</f>
        <v>AGAP005653-PA</v>
      </c>
      <c r="AU39" s="2" t="str">
        <f>HYPERLINK("http://www.ncbi.nlm.nih.gov/sutils/blink.cgi?pid=XP_315672.4","0.0")</f>
        <v>0.0</v>
      </c>
      <c r="AV39" s="2" t="str">
        <f>HYPERLINK("http://www.ncbi.nlm.nih.gov/protein/XP_315672.4","XP_315672.4")</f>
        <v>XP_315672.4</v>
      </c>
      <c r="AW39" s="2">
        <v>100</v>
      </c>
      <c r="AX39" s="2">
        <v>100</v>
      </c>
      <c r="AY39" s="2">
        <v>100</v>
      </c>
      <c r="AZ39" s="2" t="s">
        <v>107</v>
      </c>
      <c r="BA39" s="6" t="str">
        <f>HYPERLINK(".\links\REFSEQ-INVERTEBRATE\AGAP005653-PA-REFSEQ-INVERTEBRATE.txt","AGAP005653-PA")</f>
        <v>AGAP005653-PA</v>
      </c>
      <c r="BB39" s="2" t="str">
        <f>HYPERLINK("http://www.ncbi.nlm.nih.gov/sutils/blink.cgi?pid=XP_315672.4","0.0")</f>
        <v>0.0</v>
      </c>
      <c r="BC39" s="2" t="str">
        <f>HYPERLINK("http://www.ncbi.nlm.nih.gov/protein/XP_315672.4","XP_315672.4")</f>
        <v>XP_315672.4</v>
      </c>
      <c r="BD39" s="2">
        <v>100</v>
      </c>
      <c r="BE39" s="2">
        <v>100</v>
      </c>
      <c r="BF39" s="2">
        <v>100</v>
      </c>
      <c r="BG39" s="2" t="s">
        <v>107</v>
      </c>
      <c r="BH39" s="6" t="str">
        <f>HYPERLINK(".\links\REFSEQ-PROTOZOA\AGAP005653-PA-REFSEQ-PROTOZOA.txt","solute carrier family 7")</f>
        <v>solute carrier family 7</v>
      </c>
      <c r="BI39" s="2" t="str">
        <f>HYPERLINK("http://www.ncbi.nlm.nih.gov/sutils/blink.cgi?pid=XP_004992313.1","8E-066")</f>
        <v>8E-066</v>
      </c>
      <c r="BJ39" s="2" t="str">
        <f>HYPERLINK("http://www.ncbi.nlm.nih.gov/protein/XP_004992313.1","XP_004992313.1")</f>
        <v>XP_004992313.1</v>
      </c>
      <c r="BK39" s="2">
        <v>33</v>
      </c>
      <c r="BL39" s="2">
        <v>53</v>
      </c>
      <c r="BM39" s="2">
        <v>81</v>
      </c>
      <c r="BN39" s="2" t="s">
        <v>219</v>
      </c>
      <c r="BO39" s="6" t="str">
        <f>HYPERLINK(".\links\SWISSP\AGAP005653-PA-SWISSP.txt","b(0,+)-type amino acid transporter 1")</f>
        <v>b(0,+)-type amino acid transporter 1</v>
      </c>
      <c r="BP39" s="2" t="str">
        <f>HYPERLINK("http://www.uniprot.org/uniprot/P82252","1E-117")</f>
        <v>1E-117</v>
      </c>
      <c r="BQ39" s="2" t="str">
        <f>HYPERLINK("http://www.uniprot.org/uniprot/P82252#expression","P82252")</f>
        <v>P82252</v>
      </c>
      <c r="BR39" s="2">
        <v>43</v>
      </c>
      <c r="BS39" s="2">
        <v>65</v>
      </c>
      <c r="BT39" s="2">
        <v>100</v>
      </c>
      <c r="BU39" s="2" t="s">
        <v>918</v>
      </c>
      <c r="BV39" s="6" t="str">
        <f>HYPERLINK(".\links\FLYBASE\AGAP005653-PA-FLYBASE.txt","FBpp0073760")</f>
        <v>FBpp0073760</v>
      </c>
      <c r="BW39" s="2" t="str">
        <f>HYPERLINK("http://flybase.org/reports/FBgn0030574#alliance_summary_container","1E-135")</f>
        <v>1E-135</v>
      </c>
      <c r="BX39" s="2">
        <v>532</v>
      </c>
      <c r="BY39" s="2">
        <v>44</v>
      </c>
      <c r="BZ39" s="2">
        <v>67</v>
      </c>
      <c r="CA39" s="2">
        <v>89</v>
      </c>
      <c r="CB39" s="6" t="str">
        <f>HYPERLINK(".\links\CDD\AGAP005653-PA-CDD.txt","High-affinity_methionine_permease, L-type amino acid transporter")</f>
        <v>High-affinity_methionine_permease, L-type amino acid transporter</v>
      </c>
      <c r="CC39" s="17">
        <v>9.9999999999999993E-105</v>
      </c>
      <c r="CD39" s="2">
        <v>97.4</v>
      </c>
      <c r="CE39" s="2" t="s">
        <v>919</v>
      </c>
      <c r="CF39" s="2" t="s">
        <v>920</v>
      </c>
      <c r="CG39" s="6" t="str">
        <f>HYPERLINK(".\links\KOG\AGAP005653-PA-KOG.txt","Amino acid transporters")</f>
        <v>Amino acid transporters</v>
      </c>
      <c r="CH39" s="17">
        <v>9.9999999999999993E-125</v>
      </c>
      <c r="CI39" s="2">
        <v>98.7</v>
      </c>
      <c r="CJ39" s="2" t="s">
        <v>922</v>
      </c>
      <c r="CK39" s="2" t="s">
        <v>923</v>
      </c>
      <c r="CL39" s="6" t="str">
        <f>HYPERLINK(".\links\PFAM\AGAP005653-PA-PFAM.txt","AA_permease_2, Amino acid permease")</f>
        <v>AA_permease_2, Amino acid permease</v>
      </c>
      <c r="CM39" s="17">
        <v>1.0000000000000001E-31</v>
      </c>
      <c r="CN39" s="2">
        <v>104.7</v>
      </c>
      <c r="CO39" s="2" t="s">
        <v>924</v>
      </c>
      <c r="CP39" s="6" t="str">
        <f>HYPERLINK(".\links\SMART\AGAP005653-PA-SMART.txt","JHBP, Juvenile hormone binding protein domains in insects")</f>
        <v>JHBP, Juvenile hormone binding protein domains in insects</v>
      </c>
      <c r="CQ39" s="17">
        <v>0.61</v>
      </c>
      <c r="CR39" s="2">
        <v>17.399999999999999</v>
      </c>
      <c r="CS39" s="2" t="s">
        <v>925</v>
      </c>
      <c r="CT39" s="2" t="s">
        <v>915</v>
      </c>
      <c r="CU39" s="2" t="s">
        <v>915</v>
      </c>
      <c r="CV39" s="2" t="s">
        <v>915</v>
      </c>
      <c r="CW39" s="2" t="str">
        <f>HYPERLINK(".\links\pep\AGAP005653-PA-pep.txt","AGAP005653-PA")</f>
        <v>AGAP005653-PA</v>
      </c>
      <c r="CX39" s="2" t="s">
        <v>93</v>
      </c>
      <c r="CY39" s="2">
        <v>489</v>
      </c>
      <c r="CZ39" s="2" t="s">
        <v>124</v>
      </c>
      <c r="DA39" s="2" t="s">
        <v>926</v>
      </c>
      <c r="DB39" s="2">
        <v>0</v>
      </c>
      <c r="DC39" s="2">
        <v>1</v>
      </c>
      <c r="DD39" s="2" t="str">
        <f>HYPERLINK("https://www.kegg.jp/kegg-bin/search_pathway_text?map=aga&amp;keyword=AGAP005653&amp;mode=1&amp;viewImage=true","AGAP005653")</f>
        <v>AGAP005653</v>
      </c>
      <c r="DE39" s="2" t="s">
        <v>914</v>
      </c>
      <c r="DF39" s="2" t="s">
        <v>913</v>
      </c>
      <c r="DG39" s="2" t="s">
        <v>91</v>
      </c>
      <c r="DH39" s="2" t="str">
        <f>HYPERLINK("https://vectorbase.org/vectorbase/app/record/gene/AGAP005653","AGAP005653-RA")</f>
        <v>AGAP005653-RA</v>
      </c>
      <c r="DI39" s="2" t="s">
        <v>127</v>
      </c>
      <c r="DJ39" s="2">
        <v>1861</v>
      </c>
      <c r="DK39" s="2" t="str">
        <f>HYPERLINK(".\links\netoglyc\AGAP005653-PA-netoglyc.txt","1")</f>
        <v>1</v>
      </c>
      <c r="DL39" s="2">
        <v>12.3</v>
      </c>
      <c r="DM39" s="2">
        <v>8.8000000000000007</v>
      </c>
      <c r="DN39" s="2">
        <v>4.9000000000000004</v>
      </c>
      <c r="DO39" s="2" t="s">
        <v>104</v>
      </c>
      <c r="DP39" s="2" t="s">
        <v>100</v>
      </c>
      <c r="DQ39" s="2" t="str">
        <f>HYPERLINK(".\links\Sigp\AGAP005653-PA-SigP.txt","CYT")</f>
        <v>CYT</v>
      </c>
      <c r="DR39" s="2" t="s">
        <v>100</v>
      </c>
      <c r="DS39" s="2">
        <v>53.107999999999997</v>
      </c>
      <c r="DT39" s="2">
        <v>7.55</v>
      </c>
      <c r="DU39" s="2" t="s">
        <v>100</v>
      </c>
      <c r="DV39" s="2" t="s">
        <v>100</v>
      </c>
      <c r="DW39" s="2" t="s">
        <v>917</v>
      </c>
      <c r="DX39" s="2">
        <v>489</v>
      </c>
      <c r="DY39" s="13" t="str">
        <f>HYPERLINK(".\links\tmhmm\AGAP005653-PA-tmhmm.txt","13")</f>
        <v>13</v>
      </c>
      <c r="DZ39" s="2">
        <v>55.6</v>
      </c>
      <c r="EA39" s="2">
        <v>19.600000000000001</v>
      </c>
      <c r="EB39" s="2">
        <v>24.7</v>
      </c>
      <c r="EC39" s="2" t="str">
        <f>HYPERLINK(".\links\gpi\AGAP005653-PA-gpi.txt","N")</f>
        <v>N</v>
      </c>
      <c r="ED39" s="2">
        <v>0.41</v>
      </c>
      <c r="EF39" s="2">
        <v>8</v>
      </c>
      <c r="EG39" s="2" t="s">
        <v>100</v>
      </c>
      <c r="EH39" s="2" t="s">
        <v>100</v>
      </c>
      <c r="EI39" s="2">
        <v>12.269938650306701</v>
      </c>
      <c r="EJ39" s="2">
        <v>4.9079754601227004</v>
      </c>
      <c r="EK39" s="2">
        <v>8.7934560327198401</v>
      </c>
      <c r="EL39" s="2">
        <v>13.701431492842501</v>
      </c>
      <c r="EM39" s="2" t="s">
        <v>100</v>
      </c>
      <c r="EN39" s="2" t="s">
        <v>100</v>
      </c>
      <c r="EO39" s="2">
        <v>1</v>
      </c>
      <c r="EP39" s="2" t="s">
        <v>100</v>
      </c>
      <c r="EQ39" s="2" t="s">
        <v>100</v>
      </c>
      <c r="ER39" s="2" t="s">
        <v>100</v>
      </c>
      <c r="ES39" s="2" t="s">
        <v>100</v>
      </c>
      <c r="ET39" s="2" t="str">
        <f>HYPERLINK(".\links\REFSEQ-INVERTEBRATE\AGAP005653-PA-REFSEQ-INVERTEBRATE.txt","AGAP005653-PA")</f>
        <v>AGAP005653-PA</v>
      </c>
      <c r="EU39" s="2" t="str">
        <f>HYPERLINK("http://www.ncbi.nlm.nih.gov/sutils/blink.cgi?pid=XP_315672.4","0.0")</f>
        <v>0.0</v>
      </c>
      <c r="EV39" s="2" t="str">
        <f>HYPERLINK("http://www.ncbi.nlm.nih.gov/protein/XP_315672.4","XP_315672.4")</f>
        <v>XP_315672.4</v>
      </c>
      <c r="EW39" s="2">
        <v>100</v>
      </c>
      <c r="EX39" s="2">
        <v>100</v>
      </c>
      <c r="EY39" s="2">
        <v>100</v>
      </c>
      <c r="EZ39" s="2" t="s">
        <v>107</v>
      </c>
    </row>
    <row r="40" spans="1:156" x14ac:dyDescent="0.25">
      <c r="A40" s="5" t="s">
        <v>927</v>
      </c>
      <c r="B40" s="2" t="s">
        <v>928</v>
      </c>
      <c r="C40" s="6" t="s">
        <v>929</v>
      </c>
      <c r="D40" s="2">
        <v>-0.67230304564208698</v>
      </c>
      <c r="E40" s="2">
        <v>0.62750417126208369</v>
      </c>
      <c r="F40" s="2">
        <v>8.6948772871933997</v>
      </c>
      <c r="G40" s="2">
        <v>26.344490729634501</v>
      </c>
      <c r="H40" s="2">
        <v>2.8563249908112401E-7</v>
      </c>
      <c r="I40" s="2">
        <v>2.5403079017801902E-4</v>
      </c>
      <c r="J40" s="2" t="s">
        <v>930</v>
      </c>
      <c r="K40" s="2" t="s">
        <v>91</v>
      </c>
      <c r="L40" s="2" t="s">
        <v>927</v>
      </c>
      <c r="M40" s="2" t="s">
        <v>931</v>
      </c>
      <c r="N40" s="13" t="s">
        <v>93</v>
      </c>
      <c r="O40" s="2">
        <v>332</v>
      </c>
      <c r="P40" s="2">
        <v>0</v>
      </c>
      <c r="Q40" s="2">
        <v>1</v>
      </c>
      <c r="R40" s="2" t="s">
        <v>501</v>
      </c>
      <c r="S40" s="2" t="s">
        <v>95</v>
      </c>
      <c r="T40" s="2">
        <v>7.0000000000000004E-46</v>
      </c>
      <c r="U40" s="2">
        <v>83</v>
      </c>
      <c r="V40" s="2" t="s">
        <v>931</v>
      </c>
      <c r="W40" s="14" t="s">
        <v>451</v>
      </c>
      <c r="X40" s="2" t="s">
        <v>501</v>
      </c>
      <c r="Y40" s="2" t="s">
        <v>139</v>
      </c>
      <c r="Z40" s="17">
        <v>2.0000000000000001E-56</v>
      </c>
      <c r="AA40" s="2">
        <v>88.2</v>
      </c>
      <c r="AB40" s="15" t="s">
        <v>103</v>
      </c>
      <c r="AC40" s="15" t="s">
        <v>99</v>
      </c>
      <c r="AD40" s="2" t="s">
        <v>100</v>
      </c>
      <c r="AE40" s="2">
        <v>35.648000000000003</v>
      </c>
      <c r="AF40" s="2">
        <v>8.09</v>
      </c>
      <c r="AG40" s="2" t="s">
        <v>100</v>
      </c>
      <c r="AH40" s="2" t="s">
        <v>100</v>
      </c>
      <c r="AI40" s="2" t="s">
        <v>932</v>
      </c>
      <c r="AJ40" s="15">
        <v>0</v>
      </c>
      <c r="AK40" s="2" t="s">
        <v>100</v>
      </c>
      <c r="AL40" s="2" t="s">
        <v>100</v>
      </c>
      <c r="AM40" s="2" t="s">
        <v>100</v>
      </c>
      <c r="AN40" s="15" t="s">
        <v>102</v>
      </c>
      <c r="AO40" s="16" t="s">
        <v>140</v>
      </c>
      <c r="AP40" s="15">
        <v>10.5</v>
      </c>
      <c r="AQ40" s="2">
        <v>8.4</v>
      </c>
      <c r="AR40" s="2">
        <v>3.9</v>
      </c>
      <c r="AS40" s="2" t="s">
        <v>104</v>
      </c>
      <c r="AT40" s="6" t="s">
        <v>931</v>
      </c>
      <c r="AU40" s="2" t="s">
        <v>105</v>
      </c>
      <c r="AV40" s="2" t="s">
        <v>933</v>
      </c>
      <c r="AW40" s="2">
        <v>100</v>
      </c>
      <c r="AX40" s="2">
        <v>100</v>
      </c>
      <c r="AY40" s="2">
        <v>100</v>
      </c>
      <c r="AZ40" s="2" t="s">
        <v>107</v>
      </c>
      <c r="BA40" s="6" t="s">
        <v>931</v>
      </c>
      <c r="BB40" s="2" t="s">
        <v>105</v>
      </c>
      <c r="BC40" s="2" t="s">
        <v>933</v>
      </c>
      <c r="BD40" s="2">
        <v>100</v>
      </c>
      <c r="BE40" s="2">
        <v>100</v>
      </c>
      <c r="BF40" s="2">
        <v>100</v>
      </c>
      <c r="BG40" s="2" t="s">
        <v>107</v>
      </c>
      <c r="BH40" s="6" t="s">
        <v>928</v>
      </c>
      <c r="BI40" s="2" t="s">
        <v>934</v>
      </c>
      <c r="BJ40" s="2" t="s">
        <v>935</v>
      </c>
      <c r="BK40" s="2">
        <v>58</v>
      </c>
      <c r="BL40" s="2">
        <v>75</v>
      </c>
      <c r="BM40" s="2">
        <v>58</v>
      </c>
      <c r="BN40" s="2" t="s">
        <v>150</v>
      </c>
      <c r="BO40" s="6" t="s">
        <v>928</v>
      </c>
      <c r="BP40" s="2" t="s">
        <v>936</v>
      </c>
      <c r="BQ40" s="2" t="s">
        <v>937</v>
      </c>
      <c r="BR40" s="2">
        <v>54</v>
      </c>
      <c r="BS40" s="2">
        <v>75</v>
      </c>
      <c r="BT40" s="2">
        <v>62</v>
      </c>
      <c r="BU40" s="2" t="s">
        <v>918</v>
      </c>
      <c r="BV40" s="6" t="s">
        <v>938</v>
      </c>
      <c r="BW40" s="2" t="s">
        <v>105</v>
      </c>
      <c r="BX40" s="2">
        <v>332</v>
      </c>
      <c r="BY40" s="2">
        <v>75</v>
      </c>
      <c r="BZ40" s="2">
        <v>87</v>
      </c>
      <c r="CA40" s="2">
        <v>99</v>
      </c>
      <c r="CB40" s="6" t="s">
        <v>939</v>
      </c>
      <c r="CC40" s="17">
        <v>9.9999999999999993E-125</v>
      </c>
      <c r="CD40" s="2">
        <v>101</v>
      </c>
      <c r="CE40" s="2" t="s">
        <v>940</v>
      </c>
      <c r="CF40" s="2" t="s">
        <v>941</v>
      </c>
      <c r="CG40" s="6" t="s">
        <v>942</v>
      </c>
      <c r="CH40" s="17">
        <v>1.0000000000000001E-128</v>
      </c>
      <c r="CI40" s="2">
        <v>79.8</v>
      </c>
      <c r="CJ40" s="2" t="s">
        <v>943</v>
      </c>
      <c r="CK40" s="2" t="s">
        <v>923</v>
      </c>
      <c r="CL40" s="6" t="s">
        <v>944</v>
      </c>
      <c r="CM40" s="17">
        <v>3.0000000000000002E-77</v>
      </c>
      <c r="CN40" s="2">
        <v>102.9</v>
      </c>
      <c r="CO40" s="2" t="s">
        <v>945</v>
      </c>
      <c r="CP40" s="6" t="s">
        <v>946</v>
      </c>
      <c r="CQ40" s="17">
        <v>2.0000000000000001E-4</v>
      </c>
      <c r="CR40" s="2">
        <v>58</v>
      </c>
      <c r="CS40" s="2" t="s">
        <v>947</v>
      </c>
      <c r="CT40" s="2" t="s">
        <v>931</v>
      </c>
      <c r="CU40" s="2" t="s">
        <v>931</v>
      </c>
      <c r="CV40" s="2" t="s">
        <v>931</v>
      </c>
      <c r="CW40" s="2" t="s">
        <v>931</v>
      </c>
      <c r="CX40" s="2" t="s">
        <v>93</v>
      </c>
      <c r="CY40" s="2">
        <v>332</v>
      </c>
      <c r="CZ40" s="2" t="s">
        <v>124</v>
      </c>
      <c r="DA40" s="2" t="s">
        <v>948</v>
      </c>
      <c r="DB40" s="2">
        <v>0</v>
      </c>
      <c r="DC40" s="2">
        <v>1</v>
      </c>
      <c r="DD40" s="2" t="s">
        <v>949</v>
      </c>
      <c r="DE40" s="2" t="s">
        <v>927</v>
      </c>
      <c r="DF40" s="2" t="s">
        <v>930</v>
      </c>
      <c r="DG40" s="2" t="s">
        <v>91</v>
      </c>
      <c r="DH40" s="2" t="s">
        <v>927</v>
      </c>
      <c r="DI40" s="2" t="s">
        <v>552</v>
      </c>
      <c r="DJ40" s="2">
        <v>1519</v>
      </c>
      <c r="DK40" s="2" t="s">
        <v>140</v>
      </c>
      <c r="DL40" s="2">
        <v>10.5</v>
      </c>
      <c r="DM40" s="2">
        <v>8.4</v>
      </c>
      <c r="DN40" s="2">
        <v>3.9</v>
      </c>
      <c r="DO40" s="2" t="s">
        <v>104</v>
      </c>
      <c r="DP40" s="2" t="s">
        <v>100</v>
      </c>
      <c r="DQ40" s="2" t="s">
        <v>99</v>
      </c>
      <c r="DR40" s="2" t="s">
        <v>100</v>
      </c>
      <c r="DS40" s="2">
        <v>35.648000000000003</v>
      </c>
      <c r="DT40" s="2">
        <v>8.09</v>
      </c>
      <c r="DU40" s="2" t="s">
        <v>100</v>
      </c>
      <c r="DV40" s="2" t="s">
        <v>100</v>
      </c>
      <c r="DW40" s="2" t="s">
        <v>932</v>
      </c>
      <c r="DX40" s="2">
        <v>332</v>
      </c>
      <c r="DY40" s="13">
        <v>0</v>
      </c>
      <c r="DZ40" s="2" t="s">
        <v>100</v>
      </c>
      <c r="EA40" s="2" t="s">
        <v>100</v>
      </c>
      <c r="EB40" s="2" t="s">
        <v>100</v>
      </c>
      <c r="EC40" s="2" t="s">
        <v>102</v>
      </c>
      <c r="ED40" s="2">
        <v>0.28000000000000003</v>
      </c>
      <c r="EF40" s="2">
        <v>7</v>
      </c>
      <c r="EG40" s="2" t="s">
        <v>103</v>
      </c>
      <c r="EH40" s="2" t="s">
        <v>100</v>
      </c>
      <c r="EI40" s="2">
        <v>10.5421686746988</v>
      </c>
      <c r="EJ40" s="2">
        <v>3.9156626506024099</v>
      </c>
      <c r="EK40" s="2">
        <v>8.4337349397590398</v>
      </c>
      <c r="EL40" s="2">
        <v>12.3493975903614</v>
      </c>
      <c r="EM40" s="2" t="s">
        <v>100</v>
      </c>
      <c r="EN40" s="2">
        <v>1</v>
      </c>
      <c r="EO40" s="2">
        <v>1</v>
      </c>
      <c r="EP40" s="2" t="s">
        <v>100</v>
      </c>
      <c r="EQ40" s="2" t="s">
        <v>100</v>
      </c>
      <c r="ER40" s="2" t="s">
        <v>100</v>
      </c>
      <c r="ES40" s="2" t="s">
        <v>100</v>
      </c>
      <c r="ET40" s="2" t="s">
        <v>931</v>
      </c>
      <c r="EU40" s="2" t="s">
        <v>105</v>
      </c>
      <c r="EV40" s="2" t="s">
        <v>933</v>
      </c>
      <c r="EW40" s="2">
        <v>100</v>
      </c>
      <c r="EX40" s="2">
        <v>100</v>
      </c>
      <c r="EY40" s="2">
        <v>100</v>
      </c>
      <c r="EZ40" s="2" t="s">
        <v>107</v>
      </c>
    </row>
    <row r="41" spans="1:156" x14ac:dyDescent="0.25">
      <c r="A41" s="5" t="s">
        <v>950</v>
      </c>
      <c r="B41" s="2" t="s">
        <v>951</v>
      </c>
      <c r="C41" s="6" t="s">
        <v>952</v>
      </c>
      <c r="D41" s="2">
        <v>-0.67815932684448799</v>
      </c>
      <c r="E41" s="2">
        <v>0.62496212856809774</v>
      </c>
      <c r="F41" s="2">
        <v>12.5638213548925</v>
      </c>
      <c r="G41" s="2">
        <v>34.850690589678898</v>
      </c>
      <c r="H41" s="2">
        <v>3.5598327149452699E-9</v>
      </c>
      <c r="I41" s="2">
        <v>6.8298950468939904E-6</v>
      </c>
      <c r="J41" s="2" t="s">
        <v>953</v>
      </c>
      <c r="K41" s="2" t="s">
        <v>91</v>
      </c>
      <c r="L41" s="2" t="s">
        <v>950</v>
      </c>
      <c r="M41" s="2" t="s">
        <v>954</v>
      </c>
      <c r="N41" s="13" t="s">
        <v>93</v>
      </c>
      <c r="O41" s="2">
        <v>1225</v>
      </c>
      <c r="P41" s="2">
        <v>0</v>
      </c>
      <c r="Q41" s="2">
        <v>10</v>
      </c>
      <c r="R41" s="2" t="s">
        <v>955</v>
      </c>
      <c r="S41" s="2" t="s">
        <v>95</v>
      </c>
      <c r="T41" s="2">
        <v>0</v>
      </c>
      <c r="U41" s="2">
        <v>91.4</v>
      </c>
      <c r="V41" s="2" t="s">
        <v>954</v>
      </c>
      <c r="W41" s="14" t="s">
        <v>956</v>
      </c>
      <c r="X41" s="2" t="s">
        <v>957</v>
      </c>
      <c r="Y41" s="2" t="s">
        <v>359</v>
      </c>
      <c r="Z41" s="2">
        <v>0</v>
      </c>
      <c r="AA41" s="2">
        <v>100.8</v>
      </c>
      <c r="AB41" s="15" t="s">
        <v>958</v>
      </c>
      <c r="AC41" s="15" t="s">
        <v>141</v>
      </c>
      <c r="AD41" s="2" t="s">
        <v>959</v>
      </c>
      <c r="AE41" s="2">
        <v>142.86500000000001</v>
      </c>
      <c r="AF41" s="2">
        <v>5.21</v>
      </c>
      <c r="AG41" s="2">
        <v>140.751</v>
      </c>
      <c r="AH41" s="2">
        <v>5.17</v>
      </c>
      <c r="AI41" s="2" t="s">
        <v>960</v>
      </c>
      <c r="AJ41" s="15" t="s">
        <v>103</v>
      </c>
      <c r="AK41" s="2">
        <v>1.8</v>
      </c>
      <c r="AL41" s="2">
        <v>98</v>
      </c>
      <c r="AM41" s="2">
        <v>0.2</v>
      </c>
      <c r="AN41" s="15" t="s">
        <v>961</v>
      </c>
      <c r="AO41" s="16" t="s">
        <v>145</v>
      </c>
      <c r="AP41" s="15">
        <v>9.1999999999999993</v>
      </c>
      <c r="AQ41" s="2">
        <v>4.7</v>
      </c>
      <c r="AR41" s="2">
        <v>3.9</v>
      </c>
      <c r="AS41" s="2" t="s">
        <v>104</v>
      </c>
      <c r="AT41" s="6" t="s">
        <v>954</v>
      </c>
      <c r="AU41" s="2" t="s">
        <v>105</v>
      </c>
      <c r="AV41" s="2" t="s">
        <v>962</v>
      </c>
      <c r="AW41" s="2">
        <v>100</v>
      </c>
      <c r="AX41" s="2">
        <v>100</v>
      </c>
      <c r="AY41" s="2">
        <v>100</v>
      </c>
      <c r="AZ41" s="2" t="s">
        <v>107</v>
      </c>
      <c r="BA41" s="6" t="s">
        <v>954</v>
      </c>
      <c r="BB41" s="2" t="s">
        <v>105</v>
      </c>
      <c r="BC41" s="2" t="s">
        <v>962</v>
      </c>
      <c r="BD41" s="2">
        <v>100</v>
      </c>
      <c r="BE41" s="2">
        <v>100</v>
      </c>
      <c r="BF41" s="2">
        <v>100</v>
      </c>
      <c r="BG41" s="2" t="s">
        <v>107</v>
      </c>
      <c r="BH41" s="6" t="s">
        <v>963</v>
      </c>
      <c r="BI41" s="2" t="s">
        <v>934</v>
      </c>
      <c r="BJ41" s="2" t="s">
        <v>964</v>
      </c>
      <c r="BK41" s="2">
        <v>41</v>
      </c>
      <c r="BL41" s="2">
        <v>56</v>
      </c>
      <c r="BM41" s="2">
        <v>19</v>
      </c>
      <c r="BN41" s="2" t="s">
        <v>965</v>
      </c>
      <c r="BO41" s="6" t="s">
        <v>966</v>
      </c>
      <c r="BP41" s="2" t="s">
        <v>105</v>
      </c>
      <c r="BQ41" s="2" t="s">
        <v>967</v>
      </c>
      <c r="BR41" s="2">
        <v>41</v>
      </c>
      <c r="BS41" s="2">
        <v>59</v>
      </c>
      <c r="BT41" s="2">
        <v>91</v>
      </c>
      <c r="BU41" s="2" t="s">
        <v>918</v>
      </c>
      <c r="BV41" s="6" t="s">
        <v>968</v>
      </c>
      <c r="BW41" s="2" t="s">
        <v>505</v>
      </c>
      <c r="BX41" s="2">
        <v>615</v>
      </c>
      <c r="BY41" s="2">
        <v>41</v>
      </c>
      <c r="BZ41" s="2">
        <v>62</v>
      </c>
      <c r="CA41" s="2">
        <v>96</v>
      </c>
      <c r="CB41" s="6" t="s">
        <v>969</v>
      </c>
      <c r="CC41" s="17">
        <v>0</v>
      </c>
      <c r="CD41" s="2">
        <v>102.3</v>
      </c>
      <c r="CE41" s="2" t="s">
        <v>970</v>
      </c>
      <c r="CF41" s="2" t="s">
        <v>971</v>
      </c>
      <c r="CG41" s="6" t="s">
        <v>972</v>
      </c>
      <c r="CH41" s="17">
        <v>9.9999999999999995E-178</v>
      </c>
      <c r="CI41" s="2">
        <v>91.5</v>
      </c>
      <c r="CJ41" s="2" t="s">
        <v>973</v>
      </c>
      <c r="CK41" s="2" t="s">
        <v>923</v>
      </c>
      <c r="CL41" s="6" t="s">
        <v>974</v>
      </c>
      <c r="CM41" s="17">
        <v>0</v>
      </c>
      <c r="CN41" s="2">
        <v>101.6</v>
      </c>
      <c r="CO41" s="2" t="s">
        <v>975</v>
      </c>
      <c r="CP41" s="6" t="s">
        <v>976</v>
      </c>
      <c r="CQ41" s="17">
        <v>1.4</v>
      </c>
      <c r="CR41" s="2">
        <v>14</v>
      </c>
      <c r="CS41" s="2" t="s">
        <v>977</v>
      </c>
      <c r="CT41" s="2" t="s">
        <v>954</v>
      </c>
      <c r="CU41" s="2" t="s">
        <v>954</v>
      </c>
      <c r="CV41" s="2" t="s">
        <v>954</v>
      </c>
      <c r="CW41" s="2" t="s">
        <v>954</v>
      </c>
      <c r="CX41" s="2" t="s">
        <v>93</v>
      </c>
      <c r="CY41" s="2">
        <v>1225</v>
      </c>
      <c r="CZ41" s="2" t="s">
        <v>124</v>
      </c>
      <c r="DA41" s="2" t="s">
        <v>978</v>
      </c>
      <c r="DB41" s="2">
        <v>0</v>
      </c>
      <c r="DC41" s="2">
        <v>10</v>
      </c>
      <c r="DD41" s="2" t="s">
        <v>979</v>
      </c>
      <c r="DE41" s="2" t="s">
        <v>950</v>
      </c>
      <c r="DF41" s="2" t="s">
        <v>953</v>
      </c>
      <c r="DG41" s="2" t="s">
        <v>91</v>
      </c>
      <c r="DH41" s="2" t="s">
        <v>950</v>
      </c>
      <c r="DI41" s="2" t="s">
        <v>127</v>
      </c>
      <c r="DJ41" s="2">
        <v>4573</v>
      </c>
      <c r="DK41" s="2" t="s">
        <v>145</v>
      </c>
      <c r="DL41" s="2">
        <v>9.1999999999999993</v>
      </c>
      <c r="DM41" s="2">
        <v>4.7</v>
      </c>
      <c r="DN41" s="2">
        <v>3.9</v>
      </c>
      <c r="DO41" s="2" t="s">
        <v>104</v>
      </c>
      <c r="DP41" s="2" t="s">
        <v>100</v>
      </c>
      <c r="DQ41" s="2" t="s">
        <v>141</v>
      </c>
      <c r="DR41" s="2" t="s">
        <v>959</v>
      </c>
      <c r="DS41" s="2">
        <v>142.86500000000001</v>
      </c>
      <c r="DT41" s="2">
        <v>5.21</v>
      </c>
      <c r="DU41" s="2">
        <v>140.751</v>
      </c>
      <c r="DV41" s="2">
        <v>5.17</v>
      </c>
      <c r="DW41" s="2" t="s">
        <v>960</v>
      </c>
      <c r="DX41" s="2">
        <v>1225</v>
      </c>
      <c r="DY41" s="13" t="s">
        <v>103</v>
      </c>
      <c r="DZ41" s="2">
        <v>1.8</v>
      </c>
      <c r="EA41" s="2">
        <v>98</v>
      </c>
      <c r="EB41" s="2">
        <v>0.2</v>
      </c>
      <c r="EC41" s="2" t="s">
        <v>236</v>
      </c>
      <c r="ED41" s="2">
        <v>0.23</v>
      </c>
      <c r="EF41" s="2">
        <v>18</v>
      </c>
      <c r="EG41" s="2" t="s">
        <v>958</v>
      </c>
      <c r="EH41" s="2" t="s">
        <v>100</v>
      </c>
      <c r="EI41" s="2">
        <v>9.2244897959183696</v>
      </c>
      <c r="EJ41" s="2">
        <v>3.9183673469387799</v>
      </c>
      <c r="EK41" s="2">
        <v>4.6530612244898002</v>
      </c>
      <c r="EL41" s="2">
        <v>8.5714285714285694</v>
      </c>
      <c r="EM41" s="2" t="s">
        <v>100</v>
      </c>
      <c r="EN41" s="2" t="s">
        <v>100</v>
      </c>
      <c r="EO41" s="2">
        <v>3</v>
      </c>
      <c r="EP41" s="2" t="s">
        <v>100</v>
      </c>
      <c r="EQ41" s="2" t="s">
        <v>100</v>
      </c>
      <c r="ER41" s="2" t="s">
        <v>100</v>
      </c>
      <c r="ES41" s="2" t="s">
        <v>100</v>
      </c>
      <c r="ET41" s="2" t="s">
        <v>954</v>
      </c>
      <c r="EU41" s="2" t="s">
        <v>105</v>
      </c>
      <c r="EV41" s="2" t="s">
        <v>962</v>
      </c>
      <c r="EW41" s="2">
        <v>100</v>
      </c>
      <c r="EX41" s="2">
        <v>100</v>
      </c>
      <c r="EY41" s="2">
        <v>100</v>
      </c>
      <c r="EZ41" s="2" t="s">
        <v>107</v>
      </c>
    </row>
    <row r="42" spans="1:156" x14ac:dyDescent="0.25">
      <c r="A42" s="5" t="s">
        <v>980</v>
      </c>
      <c r="B42" s="2" t="s">
        <v>981</v>
      </c>
      <c r="C42" s="6" t="s">
        <v>982</v>
      </c>
      <c r="D42" s="2">
        <v>-0.76087758258393901</v>
      </c>
      <c r="E42" s="2">
        <v>0.59013724462850958</v>
      </c>
      <c r="F42" s="2">
        <v>9.2119302441542494</v>
      </c>
      <c r="G42" s="2">
        <v>59.240300677780098</v>
      </c>
      <c r="H42" s="2">
        <v>1.39546465385695E-14</v>
      </c>
      <c r="I42" s="2">
        <v>6.6933462122248406E-11</v>
      </c>
      <c r="J42" s="2" t="s">
        <v>983</v>
      </c>
      <c r="K42" s="2" t="s">
        <v>91</v>
      </c>
      <c r="L42" s="2" t="s">
        <v>980</v>
      </c>
      <c r="M42" s="2" t="s">
        <v>984</v>
      </c>
      <c r="N42" s="13" t="s">
        <v>93</v>
      </c>
      <c r="O42" s="2">
        <v>930</v>
      </c>
      <c r="P42" s="2">
        <v>0</v>
      </c>
      <c r="Q42" s="2">
        <v>4</v>
      </c>
      <c r="R42" s="2" t="s">
        <v>718</v>
      </c>
      <c r="S42" s="2" t="s">
        <v>95</v>
      </c>
      <c r="T42" s="2">
        <v>0</v>
      </c>
      <c r="U42" s="2">
        <v>100</v>
      </c>
      <c r="V42" s="2" t="s">
        <v>984</v>
      </c>
      <c r="W42" s="14" t="s">
        <v>985</v>
      </c>
      <c r="X42" s="2" t="s">
        <v>501</v>
      </c>
      <c r="Y42" s="2" t="s">
        <v>177</v>
      </c>
      <c r="Z42" s="2">
        <v>0</v>
      </c>
      <c r="AA42" s="2">
        <v>97.2</v>
      </c>
      <c r="AB42" s="15" t="s">
        <v>103</v>
      </c>
      <c r="AC42" s="15" t="s">
        <v>99</v>
      </c>
      <c r="AD42" s="2" t="s">
        <v>100</v>
      </c>
      <c r="AE42" s="2">
        <v>102.929</v>
      </c>
      <c r="AF42" s="2">
        <v>6.36</v>
      </c>
      <c r="AG42" s="2" t="s">
        <v>100</v>
      </c>
      <c r="AH42" s="2" t="s">
        <v>100</v>
      </c>
      <c r="AI42" s="2" t="s">
        <v>986</v>
      </c>
      <c r="AJ42" s="15">
        <v>0</v>
      </c>
      <c r="AK42" s="2" t="s">
        <v>100</v>
      </c>
      <c r="AL42" s="2" t="s">
        <v>100</v>
      </c>
      <c r="AM42" s="2" t="s">
        <v>100</v>
      </c>
      <c r="AN42" s="15" t="s">
        <v>102</v>
      </c>
      <c r="AO42" s="16" t="s">
        <v>145</v>
      </c>
      <c r="AP42" s="15">
        <v>11.3</v>
      </c>
      <c r="AQ42" s="2">
        <v>8</v>
      </c>
      <c r="AR42" s="2">
        <v>5.8</v>
      </c>
      <c r="AS42" s="2" t="s">
        <v>104</v>
      </c>
      <c r="AT42" s="6" t="s">
        <v>987</v>
      </c>
      <c r="AU42" s="2" t="s">
        <v>105</v>
      </c>
      <c r="AV42" s="2" t="s">
        <v>988</v>
      </c>
      <c r="AW42" s="2">
        <v>100</v>
      </c>
      <c r="AX42" s="2">
        <v>100</v>
      </c>
      <c r="AY42" s="2">
        <v>100</v>
      </c>
      <c r="AZ42" s="2" t="s">
        <v>107</v>
      </c>
      <c r="BA42" s="6" t="s">
        <v>987</v>
      </c>
      <c r="BB42" s="2" t="s">
        <v>105</v>
      </c>
      <c r="BC42" s="2" t="s">
        <v>988</v>
      </c>
      <c r="BD42" s="2">
        <v>100</v>
      </c>
      <c r="BE42" s="2">
        <v>100</v>
      </c>
      <c r="BF42" s="2">
        <v>100</v>
      </c>
      <c r="BG42" s="2" t="s">
        <v>107</v>
      </c>
      <c r="BH42" s="6" t="s">
        <v>989</v>
      </c>
      <c r="BI42" s="2" t="s">
        <v>105</v>
      </c>
      <c r="BJ42" s="2" t="s">
        <v>990</v>
      </c>
      <c r="BK42" s="2">
        <v>41</v>
      </c>
      <c r="BL42" s="2">
        <v>61</v>
      </c>
      <c r="BM42" s="2">
        <v>97</v>
      </c>
      <c r="BN42" s="2" t="s">
        <v>150</v>
      </c>
      <c r="BO42" s="6" t="s">
        <v>991</v>
      </c>
      <c r="BP42" s="2" t="s">
        <v>105</v>
      </c>
      <c r="BQ42" s="2" t="s">
        <v>992</v>
      </c>
      <c r="BR42" s="2">
        <v>52</v>
      </c>
      <c r="BS42" s="2">
        <v>71</v>
      </c>
      <c r="BT42" s="2">
        <v>99</v>
      </c>
      <c r="BU42" s="2" t="s">
        <v>918</v>
      </c>
      <c r="BV42" s="6" t="s">
        <v>993</v>
      </c>
      <c r="BW42" s="2" t="s">
        <v>105</v>
      </c>
      <c r="BX42" s="2">
        <v>928</v>
      </c>
      <c r="BY42" s="2">
        <v>77</v>
      </c>
      <c r="BZ42" s="2">
        <v>88</v>
      </c>
      <c r="CA42" s="2">
        <v>100</v>
      </c>
      <c r="CB42" s="6" t="s">
        <v>994</v>
      </c>
      <c r="CC42" s="17">
        <v>0</v>
      </c>
      <c r="CD42" s="2">
        <v>102.8</v>
      </c>
      <c r="CE42" s="2" t="s">
        <v>995</v>
      </c>
      <c r="CF42" s="2" t="s">
        <v>996</v>
      </c>
      <c r="CG42" s="6" t="s">
        <v>982</v>
      </c>
      <c r="CH42" s="17">
        <v>1E-125</v>
      </c>
      <c r="CI42" s="2">
        <v>100.9</v>
      </c>
      <c r="CJ42" s="2" t="s">
        <v>997</v>
      </c>
      <c r="CK42" s="2" t="s">
        <v>923</v>
      </c>
      <c r="CL42" s="6" t="s">
        <v>998</v>
      </c>
      <c r="CM42" s="17">
        <v>1.9999999999999999E-80</v>
      </c>
      <c r="CN42" s="2">
        <v>126.4</v>
      </c>
      <c r="CO42" s="2" t="s">
        <v>999</v>
      </c>
      <c r="CP42" s="6" t="s">
        <v>1000</v>
      </c>
      <c r="CQ42" s="17">
        <v>4.0000000000000002E-25</v>
      </c>
      <c r="CR42" s="2">
        <v>102.3</v>
      </c>
      <c r="CS42" s="2" t="s">
        <v>1001</v>
      </c>
      <c r="CT42" s="2" t="s">
        <v>984</v>
      </c>
      <c r="CU42" s="2" t="s">
        <v>984</v>
      </c>
      <c r="CV42" s="2" t="s">
        <v>984</v>
      </c>
      <c r="CW42" s="2" t="s">
        <v>984</v>
      </c>
      <c r="CX42" s="2" t="s">
        <v>93</v>
      </c>
      <c r="CY42" s="2">
        <v>930</v>
      </c>
      <c r="CZ42" s="2" t="s">
        <v>124</v>
      </c>
      <c r="DA42" s="2" t="s">
        <v>1002</v>
      </c>
      <c r="DB42" s="2">
        <v>0</v>
      </c>
      <c r="DC42" s="2">
        <v>4</v>
      </c>
      <c r="DD42" s="2" t="s">
        <v>1003</v>
      </c>
      <c r="DE42" s="2" t="s">
        <v>980</v>
      </c>
      <c r="DF42" s="2" t="s">
        <v>983</v>
      </c>
      <c r="DG42" s="2" t="s">
        <v>91</v>
      </c>
      <c r="DH42" s="2" t="s">
        <v>980</v>
      </c>
      <c r="DI42" s="2" t="s">
        <v>168</v>
      </c>
      <c r="DJ42" s="2">
        <v>3020</v>
      </c>
      <c r="DK42" s="2" t="s">
        <v>145</v>
      </c>
      <c r="DL42" s="2">
        <v>11.3</v>
      </c>
      <c r="DM42" s="2">
        <v>8</v>
      </c>
      <c r="DN42" s="2">
        <v>5.8</v>
      </c>
      <c r="DO42" s="2" t="s">
        <v>104</v>
      </c>
      <c r="DP42" s="2" t="s">
        <v>100</v>
      </c>
      <c r="DQ42" s="2" t="s">
        <v>99</v>
      </c>
      <c r="DR42" s="2" t="s">
        <v>100</v>
      </c>
      <c r="DS42" s="2">
        <v>102.929</v>
      </c>
      <c r="DT42" s="2">
        <v>6.36</v>
      </c>
      <c r="DU42" s="2" t="s">
        <v>100</v>
      </c>
      <c r="DV42" s="2" t="s">
        <v>100</v>
      </c>
      <c r="DW42" s="2" t="s">
        <v>986</v>
      </c>
      <c r="DX42" s="2">
        <v>930</v>
      </c>
      <c r="DY42" s="13">
        <v>0</v>
      </c>
      <c r="DZ42" s="2" t="s">
        <v>100</v>
      </c>
      <c r="EA42" s="2" t="s">
        <v>100</v>
      </c>
      <c r="EB42" s="2" t="s">
        <v>100</v>
      </c>
      <c r="EC42" s="2" t="s">
        <v>102</v>
      </c>
      <c r="ED42" s="2">
        <v>0.13</v>
      </c>
      <c r="EF42" s="2">
        <v>15</v>
      </c>
      <c r="EG42" s="2" t="s">
        <v>103</v>
      </c>
      <c r="EH42" s="2" t="s">
        <v>100</v>
      </c>
      <c r="EI42" s="2">
        <v>11.290322580645199</v>
      </c>
      <c r="EJ42" s="2">
        <v>5.8064516129032304</v>
      </c>
      <c r="EK42" s="2">
        <v>7.9569892473118298</v>
      </c>
      <c r="EL42" s="2">
        <v>13.7634408602151</v>
      </c>
      <c r="EM42" s="2">
        <v>2</v>
      </c>
      <c r="EN42" s="2">
        <v>2</v>
      </c>
      <c r="EO42" s="2">
        <v>2</v>
      </c>
      <c r="EP42" s="2" t="s">
        <v>100</v>
      </c>
      <c r="EQ42" s="2" t="s">
        <v>100</v>
      </c>
      <c r="ER42" s="2" t="s">
        <v>100</v>
      </c>
      <c r="ES42" s="2" t="s">
        <v>100</v>
      </c>
      <c r="ET42" s="2" t="s">
        <v>987</v>
      </c>
      <c r="EU42" s="2" t="s">
        <v>105</v>
      </c>
      <c r="EV42" s="2" t="s">
        <v>988</v>
      </c>
      <c r="EW42" s="2">
        <v>100</v>
      </c>
      <c r="EX42" s="2">
        <v>100</v>
      </c>
      <c r="EY42" s="2">
        <v>100</v>
      </c>
      <c r="EZ42" s="2" t="s">
        <v>107</v>
      </c>
    </row>
    <row r="43" spans="1:156" x14ac:dyDescent="0.25">
      <c r="A43" s="5" t="s">
        <v>1004</v>
      </c>
      <c r="B43" s="2" t="s">
        <v>1005</v>
      </c>
      <c r="C43" s="6" t="s">
        <v>1006</v>
      </c>
      <c r="D43" s="2">
        <v>-0.86764323685146605</v>
      </c>
      <c r="E43" s="2">
        <v>0.54804139127897999</v>
      </c>
      <c r="F43" s="2">
        <v>3.9376882358205898</v>
      </c>
      <c r="G43" s="2">
        <v>14.986258164917899</v>
      </c>
      <c r="H43" s="2">
        <v>1.0829694235161601E-4</v>
      </c>
      <c r="I43" s="2">
        <v>3.0555663764089799E-2</v>
      </c>
      <c r="J43" s="2" t="s">
        <v>1007</v>
      </c>
      <c r="K43" s="2" t="s">
        <v>91</v>
      </c>
      <c r="L43" s="2" t="s">
        <v>1004</v>
      </c>
      <c r="M43" s="2" t="s">
        <v>1008</v>
      </c>
      <c r="N43" s="13" t="s">
        <v>93</v>
      </c>
      <c r="O43" s="2">
        <v>570</v>
      </c>
      <c r="P43" s="2">
        <v>0</v>
      </c>
      <c r="Q43" s="2">
        <v>2</v>
      </c>
      <c r="R43" s="2" t="s">
        <v>718</v>
      </c>
      <c r="S43" s="2" t="s">
        <v>95</v>
      </c>
      <c r="T43" s="2">
        <v>0</v>
      </c>
      <c r="U43" s="2">
        <v>105.2</v>
      </c>
      <c r="V43" s="2" t="s">
        <v>1008</v>
      </c>
      <c r="W43" s="14" t="s">
        <v>451</v>
      </c>
      <c r="X43" s="2" t="s">
        <v>718</v>
      </c>
      <c r="Y43" s="2" t="s">
        <v>139</v>
      </c>
      <c r="Z43" s="17">
        <v>3.9999999999999997E-88</v>
      </c>
      <c r="AA43" s="2">
        <v>94.8</v>
      </c>
      <c r="AB43" s="15" t="s">
        <v>103</v>
      </c>
      <c r="AC43" s="15" t="s">
        <v>99</v>
      </c>
      <c r="AD43" s="2" t="s">
        <v>100</v>
      </c>
      <c r="AE43" s="2">
        <v>63.372</v>
      </c>
      <c r="AF43" s="2">
        <v>8.58</v>
      </c>
      <c r="AG43" s="2" t="s">
        <v>100</v>
      </c>
      <c r="AH43" s="2" t="s">
        <v>100</v>
      </c>
      <c r="AI43" s="2" t="s">
        <v>1009</v>
      </c>
      <c r="AJ43" s="15">
        <v>0</v>
      </c>
      <c r="AK43" s="2" t="s">
        <v>100</v>
      </c>
      <c r="AL43" s="2" t="s">
        <v>100</v>
      </c>
      <c r="AM43" s="2" t="s">
        <v>100</v>
      </c>
      <c r="AN43" s="15" t="s">
        <v>102</v>
      </c>
      <c r="AO43" s="16" t="s">
        <v>103</v>
      </c>
      <c r="AP43" s="15">
        <v>10.199999999999999</v>
      </c>
      <c r="AQ43" s="2">
        <v>8.6</v>
      </c>
      <c r="AR43" s="2">
        <v>4.2</v>
      </c>
      <c r="AS43" s="2" t="s">
        <v>104</v>
      </c>
      <c r="AT43" s="6" t="s">
        <v>1008</v>
      </c>
      <c r="AU43" s="2" t="s">
        <v>105</v>
      </c>
      <c r="AV43" s="2" t="s">
        <v>1010</v>
      </c>
      <c r="AW43" s="2">
        <v>100</v>
      </c>
      <c r="AX43" s="2">
        <v>100</v>
      </c>
      <c r="AY43" s="2">
        <v>100</v>
      </c>
      <c r="AZ43" s="2" t="s">
        <v>107</v>
      </c>
      <c r="BA43" s="6" t="s">
        <v>1008</v>
      </c>
      <c r="BB43" s="2" t="s">
        <v>105</v>
      </c>
      <c r="BC43" s="2" t="s">
        <v>1010</v>
      </c>
      <c r="BD43" s="2">
        <v>100</v>
      </c>
      <c r="BE43" s="2">
        <v>100</v>
      </c>
      <c r="BF43" s="2">
        <v>100</v>
      </c>
      <c r="BG43" s="2" t="s">
        <v>107</v>
      </c>
      <c r="BH43" s="6" t="s">
        <v>1011</v>
      </c>
      <c r="BI43" s="2" t="s">
        <v>1012</v>
      </c>
      <c r="BJ43" s="2" t="s">
        <v>1013</v>
      </c>
      <c r="BK43" s="2">
        <v>46</v>
      </c>
      <c r="BL43" s="2">
        <v>65</v>
      </c>
      <c r="BM43" s="2">
        <v>101</v>
      </c>
      <c r="BN43" s="2" t="s">
        <v>1014</v>
      </c>
      <c r="BO43" s="6" t="s">
        <v>1015</v>
      </c>
      <c r="BP43" s="2" t="s">
        <v>105</v>
      </c>
      <c r="BQ43" s="2" t="s">
        <v>1016</v>
      </c>
      <c r="BR43" s="2">
        <v>84</v>
      </c>
      <c r="BS43" s="2">
        <v>92</v>
      </c>
      <c r="BT43" s="2">
        <v>102</v>
      </c>
      <c r="BU43" s="2" t="s">
        <v>253</v>
      </c>
      <c r="BV43" s="6" t="s">
        <v>1017</v>
      </c>
      <c r="BW43" s="2" t="s">
        <v>105</v>
      </c>
      <c r="BX43" s="2">
        <v>562</v>
      </c>
      <c r="BY43" s="2">
        <v>84</v>
      </c>
      <c r="BZ43" s="2">
        <v>92</v>
      </c>
      <c r="CA43" s="2">
        <v>102</v>
      </c>
      <c r="CB43" s="6" t="s">
        <v>1018</v>
      </c>
      <c r="CC43" s="17">
        <v>9.9999999999999997E-106</v>
      </c>
      <c r="CD43" s="2">
        <v>113.4</v>
      </c>
      <c r="CE43" s="2" t="s">
        <v>1019</v>
      </c>
      <c r="CF43" s="2" t="s">
        <v>1020</v>
      </c>
      <c r="CG43" s="6" t="s">
        <v>1006</v>
      </c>
      <c r="CH43" s="17">
        <v>1E-172</v>
      </c>
      <c r="CI43" s="2">
        <v>105.3</v>
      </c>
      <c r="CJ43" s="2" t="s">
        <v>1021</v>
      </c>
      <c r="CK43" s="2" t="s">
        <v>923</v>
      </c>
      <c r="CL43" s="6" t="s">
        <v>1022</v>
      </c>
      <c r="CM43" s="17">
        <v>1.9999999999999999E-60</v>
      </c>
      <c r="CN43" s="2">
        <v>100.8</v>
      </c>
      <c r="CO43" s="2" t="s">
        <v>1023</v>
      </c>
      <c r="CP43" s="6" t="s">
        <v>1024</v>
      </c>
      <c r="CQ43" s="17">
        <v>5.9999999999999998E-30</v>
      </c>
      <c r="CR43" s="2">
        <v>71.599999999999994</v>
      </c>
      <c r="CS43" s="2" t="s">
        <v>1025</v>
      </c>
      <c r="CT43" s="2" t="s">
        <v>1008</v>
      </c>
      <c r="CU43" s="2" t="s">
        <v>1008</v>
      </c>
      <c r="CV43" s="2" t="s">
        <v>1008</v>
      </c>
      <c r="CW43" s="2" t="s">
        <v>1008</v>
      </c>
      <c r="CX43" s="2" t="s">
        <v>93</v>
      </c>
      <c r="CY43" s="2">
        <v>570</v>
      </c>
      <c r="CZ43" s="2" t="s">
        <v>124</v>
      </c>
      <c r="DA43" s="2" t="s">
        <v>1026</v>
      </c>
      <c r="DB43" s="2">
        <v>0</v>
      </c>
      <c r="DC43" s="2">
        <v>2</v>
      </c>
      <c r="DD43" s="2" t="s">
        <v>1027</v>
      </c>
      <c r="DE43" s="2" t="s">
        <v>1004</v>
      </c>
      <c r="DF43" s="2" t="s">
        <v>1007</v>
      </c>
      <c r="DG43" s="2" t="s">
        <v>91</v>
      </c>
      <c r="DH43" s="2" t="s">
        <v>1004</v>
      </c>
      <c r="DI43" s="2" t="s">
        <v>127</v>
      </c>
      <c r="DJ43" s="2">
        <v>2158</v>
      </c>
      <c r="DK43" s="2" t="s">
        <v>103</v>
      </c>
      <c r="DL43" s="2">
        <v>10.199999999999999</v>
      </c>
      <c r="DM43" s="2">
        <v>8.6</v>
      </c>
      <c r="DN43" s="2">
        <v>4.2</v>
      </c>
      <c r="DO43" s="2" t="s">
        <v>104</v>
      </c>
      <c r="DP43" s="2" t="s">
        <v>100</v>
      </c>
      <c r="DQ43" s="2" t="s">
        <v>99</v>
      </c>
      <c r="DR43" s="2" t="s">
        <v>100</v>
      </c>
      <c r="DS43" s="2">
        <v>63.372</v>
      </c>
      <c r="DT43" s="2">
        <v>8.58</v>
      </c>
      <c r="DU43" s="2" t="s">
        <v>100</v>
      </c>
      <c r="DV43" s="2" t="s">
        <v>100</v>
      </c>
      <c r="DW43" s="2" t="s">
        <v>1009</v>
      </c>
      <c r="DX43" s="2">
        <v>570</v>
      </c>
      <c r="DY43" s="13">
        <v>0</v>
      </c>
      <c r="DZ43" s="2" t="s">
        <v>100</v>
      </c>
      <c r="EA43" s="2" t="s">
        <v>100</v>
      </c>
      <c r="EB43" s="2" t="s">
        <v>100</v>
      </c>
      <c r="EC43" s="2" t="s">
        <v>236</v>
      </c>
      <c r="ED43" s="2">
        <v>0.23</v>
      </c>
      <c r="EF43" s="2">
        <v>10</v>
      </c>
      <c r="EG43" s="2" t="s">
        <v>103</v>
      </c>
      <c r="EH43" s="2" t="s">
        <v>100</v>
      </c>
      <c r="EI43" s="2">
        <v>10.175438596491199</v>
      </c>
      <c r="EJ43" s="2">
        <v>4.2105263157894699</v>
      </c>
      <c r="EK43" s="2">
        <v>8.5964912280701693</v>
      </c>
      <c r="EL43" s="2">
        <v>12.807017543859599</v>
      </c>
      <c r="EM43" s="2">
        <v>1</v>
      </c>
      <c r="EN43" s="2">
        <v>5</v>
      </c>
      <c r="EO43" s="2">
        <v>6</v>
      </c>
      <c r="EP43" s="2" t="s">
        <v>100</v>
      </c>
      <c r="EQ43" s="2" t="s">
        <v>100</v>
      </c>
      <c r="ER43" s="2" t="s">
        <v>100</v>
      </c>
      <c r="ES43" s="2" t="s">
        <v>100</v>
      </c>
      <c r="ET43" s="2" t="s">
        <v>1008</v>
      </c>
      <c r="EU43" s="2" t="s">
        <v>105</v>
      </c>
      <c r="EV43" s="2" t="s">
        <v>1010</v>
      </c>
      <c r="EW43" s="2">
        <v>100</v>
      </c>
      <c r="EX43" s="2">
        <v>100</v>
      </c>
      <c r="EY43" s="2">
        <v>100</v>
      </c>
      <c r="EZ43" s="2" t="s">
        <v>107</v>
      </c>
    </row>
    <row r="44" spans="1:156" x14ac:dyDescent="0.25">
      <c r="A44" s="5" t="s">
        <v>1028</v>
      </c>
      <c r="B44" s="2" t="s">
        <v>100</v>
      </c>
      <c r="C44" s="6" t="s">
        <v>1029</v>
      </c>
      <c r="D44" s="2">
        <v>-1.0418956035814899</v>
      </c>
      <c r="E44" s="2">
        <v>0.48568889195923343</v>
      </c>
      <c r="F44" s="2">
        <v>2.9005201558535498</v>
      </c>
      <c r="G44" s="2">
        <v>18.717554534975701</v>
      </c>
      <c r="H44" s="2">
        <v>1.51580581254074E-5</v>
      </c>
      <c r="I44" s="2">
        <v>6.6096023453196904E-3</v>
      </c>
      <c r="J44" s="2" t="s">
        <v>1030</v>
      </c>
      <c r="K44" s="2" t="s">
        <v>100</v>
      </c>
      <c r="L44" s="2" t="s">
        <v>1028</v>
      </c>
      <c r="M44" s="2" t="s">
        <v>1031</v>
      </c>
      <c r="N44" s="13" t="s">
        <v>93</v>
      </c>
      <c r="O44" s="2">
        <v>1298</v>
      </c>
      <c r="P44" s="2">
        <v>0</v>
      </c>
      <c r="Q44" s="2">
        <v>3</v>
      </c>
      <c r="R44" s="2" t="s">
        <v>308</v>
      </c>
      <c r="S44" s="2" t="s">
        <v>389</v>
      </c>
      <c r="T44" s="2">
        <v>0</v>
      </c>
      <c r="U44" s="2">
        <v>82.6</v>
      </c>
      <c r="V44" s="2" t="s">
        <v>1031</v>
      </c>
      <c r="W44" s="14" t="s">
        <v>1032</v>
      </c>
      <c r="X44" s="2" t="s">
        <v>1033</v>
      </c>
      <c r="Y44" s="2" t="s">
        <v>389</v>
      </c>
      <c r="Z44" s="2">
        <v>0</v>
      </c>
      <c r="AA44" s="2">
        <v>86.3</v>
      </c>
      <c r="AB44" s="15" t="s">
        <v>103</v>
      </c>
      <c r="AC44" s="15" t="s">
        <v>99</v>
      </c>
      <c r="AD44" s="2" t="s">
        <v>100</v>
      </c>
      <c r="AE44" s="2">
        <v>138.553</v>
      </c>
      <c r="AF44" s="2">
        <v>5</v>
      </c>
      <c r="AG44" s="2" t="s">
        <v>100</v>
      </c>
      <c r="AH44" s="2" t="s">
        <v>100</v>
      </c>
      <c r="AI44" s="2" t="s">
        <v>101</v>
      </c>
      <c r="AJ44" s="15">
        <v>0</v>
      </c>
      <c r="AK44" s="2" t="s">
        <v>100</v>
      </c>
      <c r="AL44" s="2" t="s">
        <v>100</v>
      </c>
      <c r="AM44" s="2" t="s">
        <v>100</v>
      </c>
      <c r="AN44" s="15" t="s">
        <v>102</v>
      </c>
      <c r="AO44" s="16" t="s">
        <v>1034</v>
      </c>
      <c r="AP44" s="15">
        <v>18</v>
      </c>
      <c r="AQ44" s="2">
        <v>4.5999999999999996</v>
      </c>
      <c r="AR44" s="2">
        <v>8.6</v>
      </c>
      <c r="AS44" s="2">
        <v>0.2</v>
      </c>
      <c r="AT44" s="6" t="s">
        <v>1035</v>
      </c>
      <c r="AU44" s="2" t="s">
        <v>105</v>
      </c>
      <c r="AV44" s="2" t="s">
        <v>1036</v>
      </c>
      <c r="AW44" s="2">
        <v>85</v>
      </c>
      <c r="AX44" s="2">
        <v>87</v>
      </c>
      <c r="AY44" s="2">
        <v>106</v>
      </c>
      <c r="AZ44" s="2" t="s">
        <v>107</v>
      </c>
      <c r="BA44" s="6" t="s">
        <v>1031</v>
      </c>
      <c r="BB44" s="2" t="s">
        <v>105</v>
      </c>
      <c r="BC44" s="2" t="s">
        <v>1037</v>
      </c>
      <c r="BD44" s="2">
        <v>85</v>
      </c>
      <c r="BE44" s="2">
        <v>87</v>
      </c>
      <c r="BF44" s="2">
        <v>106</v>
      </c>
      <c r="BG44" s="2" t="s">
        <v>107</v>
      </c>
      <c r="BH44" s="6" t="s">
        <v>1038</v>
      </c>
      <c r="BI44" s="2" t="s">
        <v>1039</v>
      </c>
      <c r="BJ44" s="2" t="s">
        <v>1040</v>
      </c>
      <c r="BK44" s="2">
        <v>17</v>
      </c>
      <c r="BL44" s="2">
        <v>36</v>
      </c>
      <c r="BM44" s="2">
        <v>6</v>
      </c>
      <c r="BN44" s="2" t="s">
        <v>1041</v>
      </c>
      <c r="BO44" s="6" t="s">
        <v>1042</v>
      </c>
      <c r="BP44" s="2" t="s">
        <v>1043</v>
      </c>
      <c r="BQ44" s="2" t="s">
        <v>1044</v>
      </c>
      <c r="BR44" s="2">
        <v>22</v>
      </c>
      <c r="BS44" s="2">
        <v>37</v>
      </c>
      <c r="BT44" s="2">
        <v>100</v>
      </c>
      <c r="BU44" s="2" t="s">
        <v>188</v>
      </c>
      <c r="BV44" s="6" t="s">
        <v>1045</v>
      </c>
      <c r="BW44" s="2" t="s">
        <v>1046</v>
      </c>
      <c r="BX44" s="2">
        <v>1420</v>
      </c>
      <c r="BY44" s="2">
        <v>59</v>
      </c>
      <c r="BZ44" s="2">
        <v>69</v>
      </c>
      <c r="CA44" s="2">
        <v>8</v>
      </c>
      <c r="CB44" s="6" t="s">
        <v>1047</v>
      </c>
      <c r="CC44" s="17">
        <v>3.9999999999999997E-39</v>
      </c>
      <c r="CD44" s="2">
        <v>100</v>
      </c>
      <c r="CE44" s="2" t="s">
        <v>1048</v>
      </c>
      <c r="CF44" s="2" t="s">
        <v>1049</v>
      </c>
      <c r="CG44" s="6" t="s">
        <v>1050</v>
      </c>
      <c r="CH44" s="17">
        <v>2.9999999999999997E-4</v>
      </c>
      <c r="CI44" s="2">
        <v>37.1</v>
      </c>
      <c r="CJ44" s="2" t="s">
        <v>1051</v>
      </c>
      <c r="CK44" s="2" t="s">
        <v>545</v>
      </c>
      <c r="CL44" s="6" t="s">
        <v>1047</v>
      </c>
      <c r="CM44" s="17">
        <v>7.0000000000000003E-40</v>
      </c>
      <c r="CN44" s="2">
        <v>100</v>
      </c>
      <c r="CO44" s="2" t="s">
        <v>1048</v>
      </c>
      <c r="CP44" s="6" t="s">
        <v>1052</v>
      </c>
      <c r="CQ44" s="17">
        <v>4.0000000000000002E-4</v>
      </c>
      <c r="CR44" s="2">
        <v>106</v>
      </c>
      <c r="CS44" s="2" t="s">
        <v>1053</v>
      </c>
      <c r="CT44" s="2" t="s">
        <v>1031</v>
      </c>
      <c r="CU44" s="2" t="s">
        <v>1031</v>
      </c>
      <c r="CV44" s="2" t="s">
        <v>1031</v>
      </c>
      <c r="CW44" s="2" t="s">
        <v>1031</v>
      </c>
      <c r="CX44" s="2" t="s">
        <v>93</v>
      </c>
      <c r="CY44" s="2">
        <v>1298</v>
      </c>
      <c r="CZ44" s="2" t="s">
        <v>124</v>
      </c>
      <c r="DA44" s="2">
        <v>0</v>
      </c>
      <c r="DB44" s="2">
        <v>3</v>
      </c>
      <c r="DD44" s="2" t="s">
        <v>1054</v>
      </c>
      <c r="DE44" s="2" t="s">
        <v>1028</v>
      </c>
      <c r="DF44" s="2" t="s">
        <v>1030</v>
      </c>
      <c r="DG44" s="2" t="s">
        <v>100</v>
      </c>
      <c r="DH44" s="2" t="s">
        <v>1028</v>
      </c>
      <c r="DI44" s="2" t="s">
        <v>234</v>
      </c>
      <c r="DJ44" s="2">
        <v>4883</v>
      </c>
      <c r="DK44" s="2" t="s">
        <v>1034</v>
      </c>
      <c r="DL44" s="2">
        <v>18</v>
      </c>
      <c r="DM44" s="2">
        <v>4.5999999999999996</v>
      </c>
      <c r="DN44" s="2">
        <v>8.6</v>
      </c>
      <c r="DO44" s="2">
        <v>0.2</v>
      </c>
      <c r="DP44" s="2" t="s">
        <v>1055</v>
      </c>
      <c r="DQ44" s="2" t="s">
        <v>99</v>
      </c>
      <c r="DR44" s="2" t="s">
        <v>100</v>
      </c>
      <c r="DS44" s="2">
        <v>138.553</v>
      </c>
      <c r="DT44" s="2">
        <v>5</v>
      </c>
      <c r="DU44" s="2" t="s">
        <v>100</v>
      </c>
      <c r="DV44" s="2" t="s">
        <v>100</v>
      </c>
      <c r="DW44" s="2" t="s">
        <v>101</v>
      </c>
      <c r="DX44" s="2">
        <v>1298</v>
      </c>
      <c r="DY44" s="13">
        <v>0</v>
      </c>
      <c r="DZ44" s="2" t="s">
        <v>100</v>
      </c>
      <c r="EA44" s="2" t="s">
        <v>100</v>
      </c>
      <c r="EB44" s="2" t="s">
        <v>100</v>
      </c>
      <c r="EC44" s="2" t="s">
        <v>102</v>
      </c>
      <c r="ED44" s="2">
        <v>0.31</v>
      </c>
      <c r="EF44" s="2">
        <v>9</v>
      </c>
      <c r="EG44" s="2" t="s">
        <v>103</v>
      </c>
      <c r="EH44" s="2" t="s">
        <v>100</v>
      </c>
      <c r="EI44" s="2">
        <v>17.950693374422201</v>
      </c>
      <c r="EJ44" s="2">
        <v>8.5516178736517698</v>
      </c>
      <c r="EK44" s="2">
        <v>4.6224961479198798</v>
      </c>
      <c r="EL44" s="2">
        <v>13.174114021571601</v>
      </c>
      <c r="EM44" s="2">
        <v>2</v>
      </c>
      <c r="EN44" s="2">
        <v>1</v>
      </c>
      <c r="EO44" s="2">
        <v>5</v>
      </c>
      <c r="EP44" s="2" t="s">
        <v>100</v>
      </c>
      <c r="EQ44" s="2" t="s">
        <v>100</v>
      </c>
      <c r="ER44" s="2" t="s">
        <v>100</v>
      </c>
      <c r="ES44" s="2" t="s">
        <v>100</v>
      </c>
      <c r="ET44" s="2" t="s">
        <v>1031</v>
      </c>
      <c r="EU44" s="2" t="s">
        <v>105</v>
      </c>
      <c r="EV44" s="2" t="s">
        <v>1037</v>
      </c>
      <c r="EW44" s="2">
        <v>100</v>
      </c>
      <c r="EX44" s="2">
        <v>100</v>
      </c>
      <c r="EY44" s="2">
        <v>76</v>
      </c>
      <c r="EZ44" s="2" t="s">
        <v>107</v>
      </c>
    </row>
    <row r="45" spans="1:156" x14ac:dyDescent="0.25">
      <c r="A45" s="5" t="s">
        <v>1281</v>
      </c>
      <c r="B45" s="2" t="s">
        <v>1282</v>
      </c>
      <c r="C45" s="6" t="s">
        <v>1283</v>
      </c>
      <c r="D45" s="2">
        <v>-1.1128445610163999</v>
      </c>
      <c r="E45" s="2">
        <v>0.46238145431896099</v>
      </c>
      <c r="F45" s="2">
        <v>4.10804398837527</v>
      </c>
      <c r="G45" s="2">
        <v>14.6326887775156</v>
      </c>
      <c r="H45" s="2">
        <v>1.3062896583987101E-4</v>
      </c>
      <c r="I45" s="2">
        <v>3.3868207278429298E-2</v>
      </c>
      <c r="J45" s="2" t="s">
        <v>1284</v>
      </c>
      <c r="K45" s="2" t="s">
        <v>100</v>
      </c>
      <c r="L45" s="2" t="s">
        <v>1281</v>
      </c>
      <c r="M45" s="2" t="s">
        <v>1285</v>
      </c>
      <c r="N45" s="13" t="s">
        <v>93</v>
      </c>
      <c r="O45" s="2">
        <v>467</v>
      </c>
      <c r="P45" s="2">
        <v>0</v>
      </c>
      <c r="Q45" s="2">
        <v>2</v>
      </c>
      <c r="R45" s="2" t="s">
        <v>135</v>
      </c>
      <c r="S45" s="2" t="s">
        <v>95</v>
      </c>
      <c r="T45" s="2">
        <v>0</v>
      </c>
      <c r="U45" s="2">
        <v>100.6</v>
      </c>
      <c r="V45" s="2" t="s">
        <v>1285</v>
      </c>
      <c r="W45" s="14" t="s">
        <v>1286</v>
      </c>
      <c r="X45" s="2" t="s">
        <v>135</v>
      </c>
      <c r="Y45" s="2" t="s">
        <v>95</v>
      </c>
      <c r="Z45" s="17">
        <v>0</v>
      </c>
      <c r="AA45" s="2">
        <v>100.2</v>
      </c>
      <c r="AB45" s="15" t="s">
        <v>140</v>
      </c>
      <c r="AC45" s="15" t="s">
        <v>99</v>
      </c>
      <c r="AD45" s="2" t="s">
        <v>100</v>
      </c>
      <c r="AE45" s="2">
        <v>51.231000000000002</v>
      </c>
      <c r="AF45" s="2">
        <v>5.94</v>
      </c>
      <c r="AG45" s="2" t="s">
        <v>100</v>
      </c>
      <c r="AH45" s="2" t="s">
        <v>100</v>
      </c>
      <c r="AI45" s="2" t="s">
        <v>1287</v>
      </c>
      <c r="AJ45" s="15" t="s">
        <v>344</v>
      </c>
      <c r="AK45" s="2">
        <v>45</v>
      </c>
      <c r="AL45" s="2">
        <v>35.5</v>
      </c>
      <c r="AM45" s="2">
        <v>19.5</v>
      </c>
      <c r="AN45" s="6" t="s">
        <v>102</v>
      </c>
      <c r="AO45" s="16" t="s">
        <v>145</v>
      </c>
      <c r="AP45" s="15">
        <v>11.8</v>
      </c>
      <c r="AQ45" s="2">
        <v>8.4</v>
      </c>
      <c r="AR45" s="2">
        <v>5.0999999999999996</v>
      </c>
      <c r="AS45" s="2" t="s">
        <v>104</v>
      </c>
      <c r="AT45" s="6" t="s">
        <v>1288</v>
      </c>
      <c r="AU45" s="2" t="s">
        <v>105</v>
      </c>
      <c r="AV45" s="2" t="s">
        <v>1289</v>
      </c>
      <c r="AW45" s="2">
        <v>92</v>
      </c>
      <c r="AX45" s="2">
        <v>96</v>
      </c>
      <c r="AY45" s="2">
        <v>100</v>
      </c>
      <c r="AZ45" s="2" t="s">
        <v>213</v>
      </c>
      <c r="BA45" s="6" t="s">
        <v>1290</v>
      </c>
      <c r="BB45" s="2" t="s">
        <v>105</v>
      </c>
      <c r="BC45" s="2" t="s">
        <v>1291</v>
      </c>
      <c r="BD45" s="2">
        <v>83</v>
      </c>
      <c r="BE45" s="2">
        <v>89</v>
      </c>
      <c r="BF45" s="2">
        <v>101</v>
      </c>
      <c r="BG45" s="2" t="s">
        <v>247</v>
      </c>
      <c r="BH45" s="6" t="s">
        <v>1292</v>
      </c>
      <c r="BI45" s="2" t="s">
        <v>1293</v>
      </c>
      <c r="BJ45" s="2" t="s">
        <v>1294</v>
      </c>
      <c r="BK45" s="2">
        <v>28</v>
      </c>
      <c r="BL45" s="2">
        <v>50</v>
      </c>
      <c r="BM45" s="2">
        <v>99</v>
      </c>
      <c r="BN45" s="2" t="s">
        <v>184</v>
      </c>
      <c r="BO45" s="6" t="s">
        <v>1295</v>
      </c>
      <c r="BP45" s="2" t="s">
        <v>1296</v>
      </c>
      <c r="BQ45" s="2" t="s">
        <v>1297</v>
      </c>
      <c r="BR45" s="2">
        <v>42</v>
      </c>
      <c r="BS45" s="2">
        <v>62</v>
      </c>
      <c r="BT45" s="2">
        <v>92</v>
      </c>
      <c r="BU45" s="2" t="s">
        <v>253</v>
      </c>
      <c r="BV45" s="6" t="s">
        <v>1298</v>
      </c>
      <c r="BW45" s="2" t="s">
        <v>105</v>
      </c>
      <c r="BX45" s="2">
        <v>474</v>
      </c>
      <c r="BY45" s="2">
        <v>63</v>
      </c>
      <c r="BZ45" s="2">
        <v>77</v>
      </c>
      <c r="CA45" s="2">
        <v>99</v>
      </c>
      <c r="CB45" s="6" t="s">
        <v>1299</v>
      </c>
      <c r="CC45" s="17">
        <v>1.9999999999999999E-48</v>
      </c>
      <c r="CD45" s="2">
        <v>101.7</v>
      </c>
      <c r="CE45" s="2" t="s">
        <v>1300</v>
      </c>
      <c r="CF45" s="2" t="s">
        <v>1301</v>
      </c>
      <c r="CG45" s="6" t="s">
        <v>921</v>
      </c>
      <c r="CH45" s="17">
        <v>1.0000000000000001E-133</v>
      </c>
      <c r="CI45" s="2">
        <v>100.7</v>
      </c>
      <c r="CJ45" s="2" t="s">
        <v>1302</v>
      </c>
      <c r="CK45" s="2" t="s">
        <v>923</v>
      </c>
      <c r="CL45" s="6" t="s">
        <v>1299</v>
      </c>
      <c r="CM45" s="17">
        <v>3E-49</v>
      </c>
      <c r="CN45" s="2">
        <v>101.7</v>
      </c>
      <c r="CO45" s="2" t="s">
        <v>1300</v>
      </c>
      <c r="CP45" s="6" t="s">
        <v>1303</v>
      </c>
      <c r="CQ45" s="17">
        <v>1.5</v>
      </c>
      <c r="CR45" s="2">
        <v>17.8</v>
      </c>
      <c r="CS45" s="2" t="s">
        <v>1304</v>
      </c>
      <c r="CT45" s="2" t="s">
        <v>1285</v>
      </c>
      <c r="CU45" s="2" t="s">
        <v>1285</v>
      </c>
      <c r="CV45" s="2" t="s">
        <v>1285</v>
      </c>
      <c r="CW45" s="2" t="s">
        <v>1285</v>
      </c>
      <c r="CX45" s="2" t="s">
        <v>93</v>
      </c>
      <c r="CY45" s="2">
        <v>467</v>
      </c>
      <c r="CZ45" s="2" t="s">
        <v>124</v>
      </c>
      <c r="DA45" s="2">
        <v>0</v>
      </c>
      <c r="DB45" s="2">
        <v>2</v>
      </c>
      <c r="DD45" s="2" t="s">
        <v>1305</v>
      </c>
      <c r="DE45" s="2" t="s">
        <v>1281</v>
      </c>
      <c r="DF45" s="2" t="s">
        <v>1284</v>
      </c>
      <c r="DG45" s="2" t="s">
        <v>100</v>
      </c>
      <c r="DH45" s="2" t="s">
        <v>1281</v>
      </c>
      <c r="DI45" s="2" t="s">
        <v>127</v>
      </c>
      <c r="DJ45" s="2">
        <v>2313</v>
      </c>
      <c r="DK45" s="2" t="s">
        <v>145</v>
      </c>
      <c r="DL45" s="2">
        <v>11.8</v>
      </c>
      <c r="DM45" s="2">
        <v>8.4</v>
      </c>
      <c r="DN45" s="2">
        <v>5.0999999999999996</v>
      </c>
      <c r="DO45" s="2" t="s">
        <v>104</v>
      </c>
      <c r="DP45" s="2" t="s">
        <v>100</v>
      </c>
      <c r="DQ45" s="2" t="s">
        <v>99</v>
      </c>
      <c r="DR45" s="2" t="s">
        <v>100</v>
      </c>
      <c r="DS45" s="2">
        <v>51.231000000000002</v>
      </c>
      <c r="DT45" s="2">
        <v>5.94</v>
      </c>
      <c r="DU45" s="2" t="s">
        <v>100</v>
      </c>
      <c r="DV45" s="2" t="s">
        <v>100</v>
      </c>
      <c r="DW45" s="2" t="s">
        <v>1287</v>
      </c>
      <c r="DX45" s="2">
        <v>467</v>
      </c>
      <c r="DY45" s="13" t="s">
        <v>344</v>
      </c>
      <c r="DZ45" s="2">
        <v>45</v>
      </c>
      <c r="EA45" s="2">
        <v>35.5</v>
      </c>
      <c r="EB45" s="2">
        <v>19.5</v>
      </c>
      <c r="EC45" s="2" t="s">
        <v>102</v>
      </c>
      <c r="ED45" s="2">
        <v>0.32</v>
      </c>
      <c r="EF45" s="2">
        <v>6</v>
      </c>
      <c r="EG45" s="2" t="s">
        <v>140</v>
      </c>
      <c r="EH45" s="2" t="s">
        <v>100</v>
      </c>
      <c r="EI45" s="2">
        <v>11.7773019271949</v>
      </c>
      <c r="EJ45" s="2">
        <v>5.1391862955032099</v>
      </c>
      <c r="EK45" s="2">
        <v>8.3511777301927204</v>
      </c>
      <c r="EL45" s="2">
        <v>13.4903640256959</v>
      </c>
      <c r="EM45" s="2">
        <v>1</v>
      </c>
      <c r="EN45" s="2">
        <v>1</v>
      </c>
      <c r="EO45" s="2">
        <v>1</v>
      </c>
      <c r="EP45" s="2" t="s">
        <v>100</v>
      </c>
      <c r="EQ45" s="2" t="s">
        <v>100</v>
      </c>
      <c r="ER45" s="2" t="s">
        <v>100</v>
      </c>
      <c r="ES45" s="2" t="s">
        <v>100</v>
      </c>
      <c r="ET45" s="2" t="s">
        <v>1290</v>
      </c>
      <c r="EU45" s="2" t="s">
        <v>105</v>
      </c>
      <c r="EV45" s="2" t="s">
        <v>1306</v>
      </c>
      <c r="EW45" s="2">
        <v>96</v>
      </c>
      <c r="EX45" s="2">
        <v>98</v>
      </c>
      <c r="EY45" s="2">
        <v>100</v>
      </c>
      <c r="EZ45" s="2" t="s">
        <v>239</v>
      </c>
    </row>
    <row r="46" spans="1:156" x14ac:dyDescent="0.25">
      <c r="A46" s="5" t="s">
        <v>1307</v>
      </c>
      <c r="B46" s="2" t="s">
        <v>100</v>
      </c>
      <c r="C46" s="6" t="s">
        <v>1308</v>
      </c>
      <c r="D46" s="2">
        <v>-1.17084786105792</v>
      </c>
      <c r="E46" s="2">
        <v>0.44416023422642192</v>
      </c>
      <c r="F46" s="2">
        <v>3.1824714535110998</v>
      </c>
      <c r="G46" s="2">
        <v>29.318354964102198</v>
      </c>
      <c r="H46" s="2">
        <v>6.1411229825909696E-8</v>
      </c>
      <c r="I46" s="2">
        <v>7.3639740964993996E-5</v>
      </c>
      <c r="J46" s="2" t="s">
        <v>263</v>
      </c>
      <c r="K46" s="2" t="s">
        <v>91</v>
      </c>
      <c r="L46" s="2" t="s">
        <v>1307</v>
      </c>
      <c r="M46" s="2" t="s">
        <v>1309</v>
      </c>
      <c r="N46" s="13" t="s">
        <v>93</v>
      </c>
      <c r="O46" s="2">
        <v>901</v>
      </c>
      <c r="P46" s="2">
        <v>0</v>
      </c>
      <c r="Q46" s="2">
        <v>1</v>
      </c>
      <c r="R46" s="2" t="s">
        <v>1033</v>
      </c>
      <c r="S46" s="2" t="s">
        <v>95</v>
      </c>
      <c r="T46" s="2">
        <v>3.9999999999999996E-21</v>
      </c>
      <c r="U46" s="2">
        <v>74.5</v>
      </c>
      <c r="V46" s="2" t="s">
        <v>1309</v>
      </c>
      <c r="W46" s="14" t="s">
        <v>1310</v>
      </c>
      <c r="X46" s="2" t="s">
        <v>1033</v>
      </c>
      <c r="Y46" s="2" t="s">
        <v>311</v>
      </c>
      <c r="Z46" s="17">
        <v>5.9999999999999998E-56</v>
      </c>
      <c r="AA46" s="2">
        <v>48.8</v>
      </c>
      <c r="AB46" s="15" t="s">
        <v>100</v>
      </c>
      <c r="AC46" s="15" t="s">
        <v>99</v>
      </c>
      <c r="AD46" s="2" t="s">
        <v>100</v>
      </c>
      <c r="AE46" s="2">
        <v>96.635999999999996</v>
      </c>
      <c r="AF46" s="2">
        <v>6.6</v>
      </c>
      <c r="AG46" s="2" t="s">
        <v>100</v>
      </c>
      <c r="AH46" s="2" t="s">
        <v>100</v>
      </c>
      <c r="AI46" s="2" t="s">
        <v>1311</v>
      </c>
      <c r="AJ46" s="15">
        <v>0</v>
      </c>
      <c r="AK46" s="2" t="s">
        <v>100</v>
      </c>
      <c r="AL46" s="2" t="s">
        <v>100</v>
      </c>
      <c r="AM46" s="2" t="s">
        <v>100</v>
      </c>
      <c r="AN46" s="15" t="s">
        <v>102</v>
      </c>
      <c r="AO46" s="16" t="s">
        <v>1312</v>
      </c>
      <c r="AP46" s="15">
        <v>20.100000000000001</v>
      </c>
      <c r="AQ46" s="2">
        <v>8.3000000000000007</v>
      </c>
      <c r="AR46" s="2">
        <v>7.5</v>
      </c>
      <c r="AS46" s="2" t="s">
        <v>104</v>
      </c>
      <c r="AT46" s="6" t="s">
        <v>1313</v>
      </c>
      <c r="AU46" s="2" t="s">
        <v>105</v>
      </c>
      <c r="AV46" s="2" t="s">
        <v>1314</v>
      </c>
      <c r="AW46" s="2">
        <v>90</v>
      </c>
      <c r="AX46" s="2">
        <v>90</v>
      </c>
      <c r="AY46" s="2">
        <v>110</v>
      </c>
      <c r="AZ46" s="2" t="s">
        <v>107</v>
      </c>
      <c r="BA46" s="6" t="s">
        <v>1313</v>
      </c>
      <c r="BB46" s="2" t="s">
        <v>105</v>
      </c>
      <c r="BC46" s="2" t="s">
        <v>1314</v>
      </c>
      <c r="BD46" s="2">
        <v>90</v>
      </c>
      <c r="BE46" s="2">
        <v>90</v>
      </c>
      <c r="BF46" s="2">
        <v>110</v>
      </c>
      <c r="BG46" s="2" t="s">
        <v>107</v>
      </c>
      <c r="BH46" s="6" t="s">
        <v>1315</v>
      </c>
      <c r="BI46" s="2" t="s">
        <v>1316</v>
      </c>
      <c r="BJ46" s="2" t="s">
        <v>1317</v>
      </c>
      <c r="BK46" s="2">
        <v>35</v>
      </c>
      <c r="BL46" s="2">
        <v>49</v>
      </c>
      <c r="BM46" s="2">
        <v>99</v>
      </c>
      <c r="BN46" s="2" t="s">
        <v>1318</v>
      </c>
      <c r="BO46" s="6" t="s">
        <v>1319</v>
      </c>
      <c r="BP46" s="2" t="s">
        <v>1320</v>
      </c>
      <c r="BQ46" s="2" t="s">
        <v>1321</v>
      </c>
      <c r="BR46" s="2">
        <v>47</v>
      </c>
      <c r="BS46" s="2">
        <v>58</v>
      </c>
      <c r="BT46" s="2">
        <v>79</v>
      </c>
      <c r="BU46" s="2" t="s">
        <v>253</v>
      </c>
      <c r="BV46" s="6" t="s">
        <v>1322</v>
      </c>
      <c r="BW46" s="2" t="s">
        <v>1323</v>
      </c>
      <c r="BX46" s="2">
        <v>845</v>
      </c>
      <c r="BY46" s="2">
        <v>77</v>
      </c>
      <c r="BZ46" s="2">
        <v>84</v>
      </c>
      <c r="CA46" s="2">
        <v>33</v>
      </c>
      <c r="CB46" s="6" t="s">
        <v>1324</v>
      </c>
      <c r="CC46" s="17">
        <v>4.0000000000000003E-31</v>
      </c>
      <c r="CD46" s="2">
        <v>100</v>
      </c>
      <c r="CE46" s="2" t="s">
        <v>1325</v>
      </c>
      <c r="CF46" s="2" t="s">
        <v>1326</v>
      </c>
      <c r="CG46" s="6" t="s">
        <v>1327</v>
      </c>
      <c r="CH46" s="17">
        <v>3.9999999999999996E-21</v>
      </c>
      <c r="CI46" s="2">
        <v>74.599999999999994</v>
      </c>
      <c r="CJ46" s="2" t="s">
        <v>1328</v>
      </c>
      <c r="CK46" s="2" t="s">
        <v>1070</v>
      </c>
      <c r="CL46" s="6" t="s">
        <v>1329</v>
      </c>
      <c r="CM46" s="17">
        <v>1.9999999999999999E-7</v>
      </c>
      <c r="CN46" s="2">
        <v>15.3</v>
      </c>
      <c r="CO46" s="2" t="s">
        <v>1330</v>
      </c>
      <c r="CP46" s="6" t="s">
        <v>1331</v>
      </c>
      <c r="CQ46" s="17">
        <v>1.0000000000000001E-5</v>
      </c>
      <c r="CR46" s="2">
        <v>68.5</v>
      </c>
      <c r="CS46" s="2" t="s">
        <v>1332</v>
      </c>
      <c r="CT46" s="2" t="s">
        <v>1309</v>
      </c>
      <c r="CU46" s="2" t="s">
        <v>1309</v>
      </c>
      <c r="CV46" s="2" t="s">
        <v>1309</v>
      </c>
      <c r="CW46" s="2" t="s">
        <v>1309</v>
      </c>
      <c r="CX46" s="2" t="s">
        <v>93</v>
      </c>
      <c r="CY46" s="2">
        <v>901</v>
      </c>
      <c r="CZ46" s="2" t="s">
        <v>124</v>
      </c>
      <c r="DA46" s="2" t="s">
        <v>1333</v>
      </c>
      <c r="DB46" s="2">
        <v>0</v>
      </c>
      <c r="DC46" s="2">
        <v>1</v>
      </c>
      <c r="DD46" s="2" t="s">
        <v>1334</v>
      </c>
      <c r="DE46" s="2" t="s">
        <v>1307</v>
      </c>
      <c r="DF46" s="2" t="s">
        <v>263</v>
      </c>
      <c r="DG46" s="2" t="s">
        <v>91</v>
      </c>
      <c r="DH46" s="2" t="s">
        <v>1307</v>
      </c>
      <c r="DI46" s="2" t="s">
        <v>127</v>
      </c>
      <c r="DJ46" s="2">
        <v>7855</v>
      </c>
      <c r="DK46" s="2" t="s">
        <v>1312</v>
      </c>
      <c r="DL46" s="2">
        <v>20.100000000000001</v>
      </c>
      <c r="DM46" s="2">
        <v>8.3000000000000007</v>
      </c>
      <c r="DN46" s="2">
        <v>7.5</v>
      </c>
      <c r="DO46" s="2" t="s">
        <v>104</v>
      </c>
      <c r="DP46" s="2" t="s">
        <v>100</v>
      </c>
      <c r="DQ46" s="2" t="s">
        <v>99</v>
      </c>
      <c r="DR46" s="2" t="s">
        <v>100</v>
      </c>
      <c r="DS46" s="2">
        <v>96.635999999999996</v>
      </c>
      <c r="DT46" s="2">
        <v>6.6</v>
      </c>
      <c r="DU46" s="2" t="s">
        <v>100</v>
      </c>
      <c r="DV46" s="2" t="s">
        <v>100</v>
      </c>
      <c r="DW46" s="2" t="s">
        <v>1311</v>
      </c>
      <c r="DX46" s="2">
        <v>901</v>
      </c>
      <c r="DY46" s="13">
        <v>0</v>
      </c>
      <c r="DZ46" s="2" t="s">
        <v>100</v>
      </c>
      <c r="EA46" s="2" t="s">
        <v>100</v>
      </c>
      <c r="EB46" s="2" t="s">
        <v>100</v>
      </c>
      <c r="EC46" s="2" t="s">
        <v>102</v>
      </c>
      <c r="ED46" s="2">
        <v>0.33</v>
      </c>
      <c r="EF46" s="2">
        <v>23</v>
      </c>
      <c r="EG46" s="2" t="s">
        <v>100</v>
      </c>
      <c r="EH46" s="2" t="s">
        <v>100</v>
      </c>
      <c r="EI46" s="2">
        <v>20.088790233074398</v>
      </c>
      <c r="EJ46" s="2">
        <v>7.5471698113207504</v>
      </c>
      <c r="EK46" s="2">
        <v>8.3240843507214208</v>
      </c>
      <c r="EL46" s="2">
        <v>15.871254162042201</v>
      </c>
      <c r="EM46" s="2">
        <v>1</v>
      </c>
      <c r="EN46" s="2">
        <v>2</v>
      </c>
      <c r="EO46" s="2">
        <v>2</v>
      </c>
      <c r="EP46" s="2" t="s">
        <v>100</v>
      </c>
      <c r="EQ46" s="2" t="s">
        <v>100</v>
      </c>
      <c r="ER46" s="2" t="s">
        <v>100</v>
      </c>
      <c r="ES46" s="2" t="s">
        <v>100</v>
      </c>
      <c r="ET46" s="2" t="s">
        <v>1335</v>
      </c>
      <c r="EU46" s="2" t="s">
        <v>105</v>
      </c>
      <c r="EV46" s="2" t="s">
        <v>1336</v>
      </c>
      <c r="EW46" s="2">
        <v>69</v>
      </c>
      <c r="EX46" s="2">
        <v>76</v>
      </c>
      <c r="EY46" s="2">
        <v>99</v>
      </c>
      <c r="EZ46" s="2" t="s">
        <v>239</v>
      </c>
    </row>
    <row r="47" spans="1:156" x14ac:dyDescent="0.25">
      <c r="A47" s="5" t="s">
        <v>1337</v>
      </c>
      <c r="B47" s="2" t="s">
        <v>1338</v>
      </c>
      <c r="C47" s="6" t="s">
        <v>1283</v>
      </c>
      <c r="D47" s="2">
        <v>-1.51322849559437</v>
      </c>
      <c r="E47" s="2">
        <v>0.35032637280783246</v>
      </c>
      <c r="F47" s="2">
        <v>3.2617078862331801</v>
      </c>
      <c r="G47" s="2">
        <v>21.3368071513455</v>
      </c>
      <c r="H47" s="2">
        <v>3.8526289901751602E-6</v>
      </c>
      <c r="I47" s="2">
        <v>2.1201399305892901E-3</v>
      </c>
      <c r="J47" s="2" t="s">
        <v>1339</v>
      </c>
      <c r="K47" s="2" t="s">
        <v>91</v>
      </c>
      <c r="L47" s="2" t="s">
        <v>1337</v>
      </c>
      <c r="M47" s="2" t="s">
        <v>1340</v>
      </c>
      <c r="N47" s="13" t="s">
        <v>93</v>
      </c>
      <c r="O47" s="2">
        <v>531</v>
      </c>
      <c r="P47" s="2">
        <v>0</v>
      </c>
      <c r="Q47" s="2">
        <v>1</v>
      </c>
      <c r="R47" s="2" t="s">
        <v>135</v>
      </c>
      <c r="S47" s="2" t="s">
        <v>95</v>
      </c>
      <c r="T47" s="2">
        <v>0</v>
      </c>
      <c r="U47" s="2">
        <v>98.8</v>
      </c>
      <c r="V47" s="2" t="s">
        <v>1340</v>
      </c>
      <c r="W47" s="14" t="s">
        <v>1286</v>
      </c>
      <c r="X47" s="2" t="s">
        <v>135</v>
      </c>
      <c r="Y47" s="2" t="s">
        <v>95</v>
      </c>
      <c r="Z47" s="2">
        <v>0</v>
      </c>
      <c r="AA47" s="2">
        <v>97.7</v>
      </c>
      <c r="AB47" s="15" t="s">
        <v>103</v>
      </c>
      <c r="AC47" s="15" t="s">
        <v>99</v>
      </c>
      <c r="AD47" s="2" t="s">
        <v>100</v>
      </c>
      <c r="AE47" s="2">
        <v>58.283999999999999</v>
      </c>
      <c r="AF47" s="2">
        <v>6.31</v>
      </c>
      <c r="AG47" s="2" t="s">
        <v>100</v>
      </c>
      <c r="AH47" s="2" t="s">
        <v>100</v>
      </c>
      <c r="AI47" s="2" t="s">
        <v>1341</v>
      </c>
      <c r="AJ47" s="15" t="s">
        <v>344</v>
      </c>
      <c r="AK47" s="2">
        <v>40.5</v>
      </c>
      <c r="AL47" s="2">
        <v>37.700000000000003</v>
      </c>
      <c r="AM47" s="2">
        <v>21.8</v>
      </c>
      <c r="AN47" s="15" t="s">
        <v>102</v>
      </c>
      <c r="AO47" s="16" t="s">
        <v>145</v>
      </c>
      <c r="AP47" s="15">
        <v>9</v>
      </c>
      <c r="AQ47" s="2">
        <v>8.1</v>
      </c>
      <c r="AR47" s="2">
        <v>6.4</v>
      </c>
      <c r="AS47" s="2" t="s">
        <v>104</v>
      </c>
      <c r="AT47" s="6" t="s">
        <v>1340</v>
      </c>
      <c r="AU47" s="2" t="s">
        <v>105</v>
      </c>
      <c r="AV47" s="2" t="s">
        <v>1342</v>
      </c>
      <c r="AW47" s="2">
        <v>95</v>
      </c>
      <c r="AX47" s="2">
        <v>95</v>
      </c>
      <c r="AY47" s="2">
        <v>105</v>
      </c>
      <c r="AZ47" s="2" t="s">
        <v>107</v>
      </c>
      <c r="BA47" s="6" t="s">
        <v>1340</v>
      </c>
      <c r="BB47" s="2" t="s">
        <v>105</v>
      </c>
      <c r="BC47" s="2" t="s">
        <v>1342</v>
      </c>
      <c r="BD47" s="2">
        <v>95</v>
      </c>
      <c r="BE47" s="2">
        <v>95</v>
      </c>
      <c r="BF47" s="2">
        <v>105</v>
      </c>
      <c r="BG47" s="2" t="s">
        <v>107</v>
      </c>
      <c r="BH47" s="6" t="s">
        <v>1292</v>
      </c>
      <c r="BI47" s="2" t="s">
        <v>1343</v>
      </c>
      <c r="BJ47" s="2" t="s">
        <v>1294</v>
      </c>
      <c r="BK47" s="2">
        <v>30</v>
      </c>
      <c r="BL47" s="2">
        <v>49</v>
      </c>
      <c r="BM47" s="2">
        <v>113</v>
      </c>
      <c r="BN47" s="2" t="s">
        <v>184</v>
      </c>
      <c r="BO47" s="6" t="s">
        <v>1344</v>
      </c>
      <c r="BP47" s="2" t="s">
        <v>1345</v>
      </c>
      <c r="BQ47" s="2" t="s">
        <v>1346</v>
      </c>
      <c r="BR47" s="2">
        <v>35</v>
      </c>
      <c r="BS47" s="2">
        <v>54</v>
      </c>
      <c r="BT47" s="2">
        <v>96</v>
      </c>
      <c r="BU47" s="2" t="s">
        <v>253</v>
      </c>
      <c r="BV47" s="6" t="s">
        <v>1347</v>
      </c>
      <c r="BW47" s="2" t="s">
        <v>537</v>
      </c>
      <c r="BX47" s="2">
        <v>468</v>
      </c>
      <c r="BY47" s="2">
        <v>49</v>
      </c>
      <c r="BZ47" s="2">
        <v>61</v>
      </c>
      <c r="CA47" s="2">
        <v>109</v>
      </c>
      <c r="CB47" s="6" t="s">
        <v>1299</v>
      </c>
      <c r="CC47" s="17">
        <v>5E-53</v>
      </c>
      <c r="CD47" s="2">
        <v>110.7</v>
      </c>
      <c r="CE47" s="2" t="s">
        <v>1300</v>
      </c>
      <c r="CF47" s="2" t="s">
        <v>1348</v>
      </c>
      <c r="CG47" s="6" t="s">
        <v>921</v>
      </c>
      <c r="CH47" s="17">
        <v>9.9999999999999995E-127</v>
      </c>
      <c r="CI47" s="2">
        <v>98.9</v>
      </c>
      <c r="CJ47" s="2" t="s">
        <v>1302</v>
      </c>
      <c r="CK47" s="2" t="s">
        <v>923</v>
      </c>
      <c r="CL47" s="6" t="s">
        <v>1299</v>
      </c>
      <c r="CM47" s="17">
        <v>8.9999999999999997E-54</v>
      </c>
      <c r="CN47" s="2">
        <v>110.7</v>
      </c>
      <c r="CO47" s="2" t="s">
        <v>1300</v>
      </c>
      <c r="CP47" s="6" t="s">
        <v>1349</v>
      </c>
      <c r="CQ47" s="17">
        <v>0.03</v>
      </c>
      <c r="CR47" s="2">
        <v>39.1</v>
      </c>
      <c r="CS47" s="2" t="s">
        <v>1350</v>
      </c>
      <c r="CT47" s="2" t="s">
        <v>1340</v>
      </c>
      <c r="CU47" s="2" t="s">
        <v>1340</v>
      </c>
      <c r="CV47" s="2" t="s">
        <v>1340</v>
      </c>
      <c r="CW47" s="2" t="s">
        <v>1340</v>
      </c>
      <c r="CX47" s="2" t="s">
        <v>93</v>
      </c>
      <c r="CY47" s="2">
        <v>531</v>
      </c>
      <c r="CZ47" s="2" t="s">
        <v>124</v>
      </c>
      <c r="DA47" s="2" t="s">
        <v>1351</v>
      </c>
      <c r="DB47" s="2">
        <v>0</v>
      </c>
      <c r="DC47" s="2">
        <v>1</v>
      </c>
      <c r="DD47" s="2" t="s">
        <v>1352</v>
      </c>
      <c r="DE47" s="2" t="s">
        <v>1337</v>
      </c>
      <c r="DF47" s="2" t="s">
        <v>1339</v>
      </c>
      <c r="DG47" s="2" t="s">
        <v>91</v>
      </c>
      <c r="DH47" s="2" t="s">
        <v>1337</v>
      </c>
      <c r="DI47" s="2" t="s">
        <v>234</v>
      </c>
      <c r="DJ47" s="2">
        <v>2440</v>
      </c>
      <c r="DK47" s="2" t="s">
        <v>145</v>
      </c>
      <c r="DL47" s="2">
        <v>9</v>
      </c>
      <c r="DM47" s="2">
        <v>8.1</v>
      </c>
      <c r="DN47" s="2">
        <v>6.4</v>
      </c>
      <c r="DO47" s="2" t="s">
        <v>104</v>
      </c>
      <c r="DP47" s="2" t="s">
        <v>100</v>
      </c>
      <c r="DQ47" s="2" t="s">
        <v>99</v>
      </c>
      <c r="DR47" s="2" t="s">
        <v>100</v>
      </c>
      <c r="DS47" s="2">
        <v>58.283999999999999</v>
      </c>
      <c r="DT47" s="2">
        <v>6.31</v>
      </c>
      <c r="DU47" s="2" t="s">
        <v>100</v>
      </c>
      <c r="DV47" s="2" t="s">
        <v>100</v>
      </c>
      <c r="DW47" s="2" t="s">
        <v>1341</v>
      </c>
      <c r="DX47" s="2">
        <v>531</v>
      </c>
      <c r="DY47" s="13" t="s">
        <v>344</v>
      </c>
      <c r="DZ47" s="2">
        <v>40.5</v>
      </c>
      <c r="EA47" s="2">
        <v>37.700000000000003</v>
      </c>
      <c r="EB47" s="2">
        <v>21.8</v>
      </c>
      <c r="EC47" s="2" t="s">
        <v>236</v>
      </c>
      <c r="ED47" s="2">
        <v>0.33</v>
      </c>
      <c r="EF47" s="2">
        <v>13</v>
      </c>
      <c r="EG47" s="2" t="s">
        <v>103</v>
      </c>
      <c r="EH47" s="2" t="s">
        <v>100</v>
      </c>
      <c r="EI47" s="2">
        <v>9.0395480225988702</v>
      </c>
      <c r="EJ47" s="2">
        <v>6.4030131826741998</v>
      </c>
      <c r="EK47" s="2">
        <v>8.0979284369114897</v>
      </c>
      <c r="EL47" s="2">
        <v>14.500941619585699</v>
      </c>
      <c r="EM47" s="2">
        <v>1</v>
      </c>
      <c r="EN47" s="2">
        <v>1</v>
      </c>
      <c r="EO47" s="2">
        <v>1</v>
      </c>
      <c r="EP47" s="2" t="s">
        <v>100</v>
      </c>
      <c r="EQ47" s="2" t="s">
        <v>100</v>
      </c>
      <c r="ER47" s="2" t="s">
        <v>100</v>
      </c>
      <c r="ES47" s="2" t="s">
        <v>100</v>
      </c>
      <c r="ET47" s="2" t="s">
        <v>1340</v>
      </c>
      <c r="EU47" s="2" t="s">
        <v>105</v>
      </c>
      <c r="EV47" s="2" t="s">
        <v>1342</v>
      </c>
      <c r="EW47" s="2">
        <v>95</v>
      </c>
      <c r="EX47" s="2">
        <v>95</v>
      </c>
      <c r="EY47" s="2">
        <v>105</v>
      </c>
      <c r="EZ47" s="2" t="s">
        <v>107</v>
      </c>
    </row>
    <row r="48" spans="1:156" x14ac:dyDescent="0.25">
      <c r="A48" s="5" t="s">
        <v>1353</v>
      </c>
      <c r="B48" s="2" t="s">
        <v>100</v>
      </c>
      <c r="C48" s="2" t="s">
        <v>1354</v>
      </c>
      <c r="D48" s="2">
        <v>-3.9639375693193299</v>
      </c>
      <c r="E48" s="2">
        <v>6.408197536902957E-2</v>
      </c>
      <c r="F48" s="2">
        <v>0.298519919084685</v>
      </c>
      <c r="G48" s="2">
        <v>19.998255954283</v>
      </c>
      <c r="H48" s="2">
        <v>7.7512829732082394E-6</v>
      </c>
      <c r="I48" s="2">
        <v>3.7179028780993302E-3</v>
      </c>
      <c r="J48" s="2" t="s">
        <v>263</v>
      </c>
      <c r="K48" s="2" t="s">
        <v>91</v>
      </c>
      <c r="L48" s="2" t="s">
        <v>1353</v>
      </c>
      <c r="M48" s="2" t="s">
        <v>1355</v>
      </c>
      <c r="N48" s="13" t="s">
        <v>93</v>
      </c>
      <c r="O48" s="2">
        <v>797</v>
      </c>
      <c r="P48" s="2">
        <v>0</v>
      </c>
      <c r="Q48" s="2">
        <v>2</v>
      </c>
      <c r="R48" s="2" t="s">
        <v>526</v>
      </c>
      <c r="S48" s="2" t="s">
        <v>136</v>
      </c>
      <c r="T48" s="2">
        <v>0</v>
      </c>
      <c r="U48" s="2">
        <v>101</v>
      </c>
      <c r="V48" s="2" t="s">
        <v>1355</v>
      </c>
      <c r="W48" s="14" t="s">
        <v>451</v>
      </c>
      <c r="X48" s="2" t="s">
        <v>526</v>
      </c>
      <c r="Y48" s="2" t="s">
        <v>136</v>
      </c>
      <c r="Z48" s="17">
        <v>3.0000000000000002E-77</v>
      </c>
      <c r="AA48" s="2">
        <v>100.3</v>
      </c>
      <c r="AB48" s="13" t="s">
        <v>103</v>
      </c>
      <c r="AC48" s="13" t="s">
        <v>99</v>
      </c>
      <c r="AD48" s="2" t="s">
        <v>100</v>
      </c>
      <c r="AE48" s="2">
        <v>90.48</v>
      </c>
      <c r="AF48" s="2">
        <v>8.08</v>
      </c>
      <c r="AG48" s="2" t="s">
        <v>100</v>
      </c>
      <c r="AH48" s="2" t="s">
        <v>100</v>
      </c>
      <c r="AI48" s="2" t="s">
        <v>1356</v>
      </c>
      <c r="AJ48" s="13">
        <v>0</v>
      </c>
      <c r="AK48" s="2" t="s">
        <v>100</v>
      </c>
      <c r="AL48" s="2" t="s">
        <v>100</v>
      </c>
      <c r="AM48" s="2" t="s">
        <v>100</v>
      </c>
      <c r="AN48" s="13" t="s">
        <v>102</v>
      </c>
      <c r="AO48" s="13" t="s">
        <v>1357</v>
      </c>
      <c r="AP48" s="13">
        <v>13.2</v>
      </c>
      <c r="AQ48" s="2">
        <v>5.3</v>
      </c>
      <c r="AR48" s="2">
        <v>6.4</v>
      </c>
      <c r="AS48" s="2" t="s">
        <v>104</v>
      </c>
      <c r="AT48" s="2" t="s">
        <v>1358</v>
      </c>
      <c r="AU48" s="2" t="s">
        <v>105</v>
      </c>
      <c r="AV48" s="2" t="s">
        <v>1359</v>
      </c>
      <c r="AW48" s="2">
        <v>100</v>
      </c>
      <c r="AX48" s="2">
        <v>100</v>
      </c>
      <c r="AY48" s="2">
        <v>100</v>
      </c>
      <c r="AZ48" s="2" t="s">
        <v>107</v>
      </c>
      <c r="BA48" s="2" t="s">
        <v>1355</v>
      </c>
      <c r="BB48" s="2" t="s">
        <v>105</v>
      </c>
      <c r="BC48" s="2" t="s">
        <v>1360</v>
      </c>
      <c r="BD48" s="2">
        <v>100</v>
      </c>
      <c r="BE48" s="2">
        <v>100</v>
      </c>
      <c r="BF48" s="2">
        <v>100</v>
      </c>
      <c r="BG48" s="2" t="s">
        <v>107</v>
      </c>
      <c r="BH48" s="2" t="s">
        <v>1361</v>
      </c>
      <c r="BI48" s="2" t="s">
        <v>1362</v>
      </c>
      <c r="BJ48" s="2" t="s">
        <v>1363</v>
      </c>
      <c r="BK48" s="2">
        <v>22</v>
      </c>
      <c r="BL48" s="2">
        <v>40</v>
      </c>
      <c r="BM48" s="2">
        <v>61</v>
      </c>
      <c r="BN48" s="2" t="s">
        <v>1014</v>
      </c>
      <c r="BO48" s="2" t="s">
        <v>1364</v>
      </c>
      <c r="BP48" s="2" t="s">
        <v>1365</v>
      </c>
      <c r="BQ48" s="2" t="s">
        <v>1366</v>
      </c>
      <c r="BR48" s="2">
        <v>33</v>
      </c>
      <c r="BS48" s="2">
        <v>44</v>
      </c>
      <c r="BT48" s="2">
        <v>2</v>
      </c>
      <c r="BU48" s="2" t="s">
        <v>1367</v>
      </c>
      <c r="BV48" s="2" t="s">
        <v>1368</v>
      </c>
      <c r="BW48" s="2" t="s">
        <v>1369</v>
      </c>
      <c r="BX48" s="2">
        <v>701</v>
      </c>
      <c r="BY48" s="2">
        <v>42</v>
      </c>
      <c r="BZ48" s="2">
        <v>59</v>
      </c>
      <c r="CA48" s="2">
        <v>90</v>
      </c>
      <c r="CB48" s="2" t="s">
        <v>1370</v>
      </c>
      <c r="CC48" s="17">
        <v>1E-139</v>
      </c>
      <c r="CD48" s="2">
        <v>102.8</v>
      </c>
      <c r="CE48" s="2" t="s">
        <v>1371</v>
      </c>
      <c r="CF48" s="2" t="s">
        <v>1372</v>
      </c>
      <c r="CG48" s="2" t="s">
        <v>1373</v>
      </c>
      <c r="CH48" s="17">
        <v>8.5000000000000006E-2</v>
      </c>
      <c r="CI48" s="2">
        <v>19.3</v>
      </c>
      <c r="CJ48" s="2" t="s">
        <v>1374</v>
      </c>
      <c r="CK48" s="2" t="s">
        <v>1375</v>
      </c>
      <c r="CL48" s="2" t="s">
        <v>1370</v>
      </c>
      <c r="CM48" s="17">
        <v>1E-139</v>
      </c>
      <c r="CN48" s="2">
        <v>102.8</v>
      </c>
      <c r="CO48" s="2" t="s">
        <v>1371</v>
      </c>
      <c r="CP48" s="2" t="s">
        <v>1376</v>
      </c>
      <c r="CQ48" s="17">
        <v>0.2</v>
      </c>
      <c r="CR48" s="2">
        <v>35.200000000000003</v>
      </c>
      <c r="CS48" s="2" t="s">
        <v>1377</v>
      </c>
      <c r="CT48" s="2" t="s">
        <v>1355</v>
      </c>
      <c r="CU48" s="2" t="s">
        <v>1355</v>
      </c>
      <c r="CV48" s="2" t="s">
        <v>1355</v>
      </c>
      <c r="CW48" s="2" t="s">
        <v>1355</v>
      </c>
      <c r="CX48" s="2" t="s">
        <v>93</v>
      </c>
      <c r="CY48" s="2">
        <v>797</v>
      </c>
      <c r="CZ48" s="2" t="s">
        <v>124</v>
      </c>
      <c r="DA48" s="2" t="s">
        <v>1378</v>
      </c>
      <c r="DB48" s="2">
        <v>0</v>
      </c>
      <c r="DC48" s="2">
        <v>2</v>
      </c>
      <c r="DD48" s="2" t="s">
        <v>1379</v>
      </c>
      <c r="DE48" s="2" t="s">
        <v>1353</v>
      </c>
      <c r="DF48" s="2" t="s">
        <v>263</v>
      </c>
      <c r="DG48" s="2" t="s">
        <v>91</v>
      </c>
      <c r="DH48" s="2" t="s">
        <v>1353</v>
      </c>
      <c r="DI48" s="2" t="s">
        <v>552</v>
      </c>
      <c r="DJ48" s="2">
        <v>2549</v>
      </c>
      <c r="DK48" s="2" t="s">
        <v>1357</v>
      </c>
      <c r="DL48" s="2">
        <v>13.2</v>
      </c>
      <c r="DM48" s="2">
        <v>5.3</v>
      </c>
      <c r="DN48" s="2">
        <v>6.4</v>
      </c>
      <c r="DO48" s="2" t="s">
        <v>104</v>
      </c>
      <c r="DP48" s="2" t="s">
        <v>100</v>
      </c>
      <c r="DQ48" s="2" t="s">
        <v>99</v>
      </c>
      <c r="DR48" s="2" t="s">
        <v>100</v>
      </c>
      <c r="DS48" s="2">
        <v>90.48</v>
      </c>
      <c r="DT48" s="2">
        <v>8.08</v>
      </c>
      <c r="DU48" s="2" t="s">
        <v>100</v>
      </c>
      <c r="DV48" s="2" t="s">
        <v>100</v>
      </c>
      <c r="DW48" s="2" t="s">
        <v>1356</v>
      </c>
      <c r="DX48" s="2">
        <v>797</v>
      </c>
      <c r="DY48" s="13">
        <v>0</v>
      </c>
      <c r="DZ48" s="2" t="s">
        <v>100</v>
      </c>
      <c r="EA48" s="2" t="s">
        <v>100</v>
      </c>
      <c r="EB48" s="2" t="s">
        <v>100</v>
      </c>
      <c r="EC48" s="2" t="s">
        <v>102</v>
      </c>
      <c r="ED48" s="2">
        <v>0.18</v>
      </c>
      <c r="EF48" s="2">
        <v>22</v>
      </c>
      <c r="EG48" s="2" t="s">
        <v>103</v>
      </c>
      <c r="EH48" s="2" t="s">
        <v>100</v>
      </c>
      <c r="EI48" s="2">
        <v>13.174404015056499</v>
      </c>
      <c r="EJ48" s="2">
        <v>6.39899623588457</v>
      </c>
      <c r="EK48" s="2">
        <v>5.2697616060225796</v>
      </c>
      <c r="EL48" s="2">
        <v>11.668757841907199</v>
      </c>
      <c r="EM48" s="2">
        <v>3</v>
      </c>
      <c r="EN48" s="2">
        <v>3</v>
      </c>
      <c r="EO48" s="2">
        <v>4</v>
      </c>
      <c r="EP48" s="2" t="s">
        <v>100</v>
      </c>
      <c r="EQ48" s="2" t="s">
        <v>100</v>
      </c>
      <c r="ER48" s="2" t="s">
        <v>100</v>
      </c>
      <c r="ES48" s="2" t="s">
        <v>100</v>
      </c>
      <c r="ET48" s="2" t="s">
        <v>1355</v>
      </c>
      <c r="EU48" s="2" t="s">
        <v>105</v>
      </c>
      <c r="EV48" s="2" t="s">
        <v>1360</v>
      </c>
      <c r="EW48" s="2">
        <v>100</v>
      </c>
      <c r="EX48" s="2">
        <v>100</v>
      </c>
      <c r="EY48" s="2">
        <v>100</v>
      </c>
      <c r="EZ48" s="2" t="s">
        <v>107</v>
      </c>
    </row>
    <row r="49" spans="1:156" x14ac:dyDescent="0.25">
      <c r="A49" s="5" t="s">
        <v>1380</v>
      </c>
      <c r="B49" s="2" t="s">
        <v>100</v>
      </c>
      <c r="C49" s="2" t="s">
        <v>1381</v>
      </c>
      <c r="D49" s="2">
        <v>-7.7241134287366897</v>
      </c>
      <c r="E49" s="2">
        <v>4.7294448773224154E-3</v>
      </c>
      <c r="F49" s="2">
        <v>-0.36108600181490602</v>
      </c>
      <c r="G49" s="2">
        <v>48.5194225023508</v>
      </c>
      <c r="H49" s="2">
        <v>3.27033866945251E-12</v>
      </c>
      <c r="I49" s="2">
        <v>1.04574529520193E-8</v>
      </c>
      <c r="J49" s="2" t="s">
        <v>263</v>
      </c>
      <c r="K49" s="2" t="s">
        <v>91</v>
      </c>
      <c r="L49" s="2" t="s">
        <v>1380</v>
      </c>
      <c r="M49" s="2" t="s">
        <v>1382</v>
      </c>
      <c r="N49" s="13" t="s">
        <v>93</v>
      </c>
      <c r="O49" s="2">
        <v>287</v>
      </c>
      <c r="P49" s="2">
        <v>0</v>
      </c>
      <c r="Q49" s="2">
        <v>0</v>
      </c>
      <c r="R49" s="2" t="s">
        <v>310</v>
      </c>
      <c r="S49" s="2" t="s">
        <v>95</v>
      </c>
      <c r="T49" s="2">
        <v>6.0000000000000001E-43</v>
      </c>
      <c r="U49" s="2">
        <v>45.1</v>
      </c>
      <c r="V49" s="2" t="s">
        <v>1382</v>
      </c>
      <c r="W49" s="14" t="s">
        <v>1383</v>
      </c>
      <c r="X49" s="2" t="s">
        <v>616</v>
      </c>
      <c r="Y49" s="2" t="s">
        <v>177</v>
      </c>
      <c r="Z49" s="17">
        <v>8.0000000000000005E-63</v>
      </c>
      <c r="AA49" s="2">
        <v>70</v>
      </c>
      <c r="AB49" s="13" t="s">
        <v>100</v>
      </c>
      <c r="AC49" s="13" t="s">
        <v>99</v>
      </c>
      <c r="AD49" s="2" t="s">
        <v>100</v>
      </c>
      <c r="AE49" s="2">
        <v>32.75</v>
      </c>
      <c r="AF49" s="2">
        <v>6.78</v>
      </c>
      <c r="AG49" s="2" t="s">
        <v>100</v>
      </c>
      <c r="AH49" s="2" t="s">
        <v>100</v>
      </c>
      <c r="AI49" s="2" t="s">
        <v>1384</v>
      </c>
      <c r="AJ49" s="13">
        <v>0</v>
      </c>
      <c r="AK49" s="2" t="s">
        <v>100</v>
      </c>
      <c r="AL49" s="2" t="s">
        <v>100</v>
      </c>
      <c r="AM49" s="2" t="s">
        <v>100</v>
      </c>
      <c r="AN49" s="13" t="s">
        <v>102</v>
      </c>
      <c r="AO49" s="13" t="s">
        <v>103</v>
      </c>
      <c r="AP49" s="13">
        <v>11.5</v>
      </c>
      <c r="AQ49" s="2">
        <v>5.9</v>
      </c>
      <c r="AR49" s="2">
        <v>2.8</v>
      </c>
      <c r="AS49" s="2" t="s">
        <v>104</v>
      </c>
      <c r="AT49" s="2" t="s">
        <v>1382</v>
      </c>
      <c r="AU49" s="2" t="s">
        <v>1385</v>
      </c>
      <c r="AV49" s="2" t="s">
        <v>1386</v>
      </c>
      <c r="AW49" s="2">
        <v>100</v>
      </c>
      <c r="AX49" s="2">
        <v>100</v>
      </c>
      <c r="AY49" s="2">
        <v>100</v>
      </c>
      <c r="AZ49" s="2" t="s">
        <v>107</v>
      </c>
      <c r="BA49" s="2" t="s">
        <v>1382</v>
      </c>
      <c r="BB49" s="2" t="s">
        <v>1385</v>
      </c>
      <c r="BC49" s="2" t="s">
        <v>1386</v>
      </c>
      <c r="BD49" s="2">
        <v>100</v>
      </c>
      <c r="BE49" s="2">
        <v>100</v>
      </c>
      <c r="BF49" s="2">
        <v>100</v>
      </c>
      <c r="BG49" s="2" t="s">
        <v>107</v>
      </c>
      <c r="BH49" s="2" t="s">
        <v>1387</v>
      </c>
      <c r="BI49" s="2" t="s">
        <v>1388</v>
      </c>
      <c r="BJ49" s="2" t="s">
        <v>1389</v>
      </c>
      <c r="BK49" s="2">
        <v>36</v>
      </c>
      <c r="BL49" s="2">
        <v>56</v>
      </c>
      <c r="BM49" s="2">
        <v>71</v>
      </c>
      <c r="BN49" s="2" t="s">
        <v>219</v>
      </c>
      <c r="BO49" s="2" t="s">
        <v>1390</v>
      </c>
      <c r="BP49" s="2" t="s">
        <v>1391</v>
      </c>
      <c r="BQ49" s="2" t="s">
        <v>1392</v>
      </c>
      <c r="BR49" s="2">
        <v>41</v>
      </c>
      <c r="BS49" s="2">
        <v>59</v>
      </c>
      <c r="BT49" s="2">
        <v>70</v>
      </c>
      <c r="BU49" s="2" t="s">
        <v>1393</v>
      </c>
      <c r="BV49" s="2" t="s">
        <v>1394</v>
      </c>
      <c r="BW49" s="2" t="s">
        <v>1395</v>
      </c>
      <c r="BX49" s="2">
        <v>441</v>
      </c>
      <c r="BY49" s="2">
        <v>37</v>
      </c>
      <c r="BZ49" s="2">
        <v>54</v>
      </c>
      <c r="CA49" s="2">
        <v>59</v>
      </c>
      <c r="CB49" s="2" t="s">
        <v>1396</v>
      </c>
      <c r="CC49" s="17">
        <v>9.9999999999999993E-41</v>
      </c>
      <c r="CD49" s="2">
        <v>79.400000000000006</v>
      </c>
      <c r="CE49" s="2" t="s">
        <v>1397</v>
      </c>
      <c r="CF49" s="2" t="s">
        <v>1398</v>
      </c>
      <c r="CG49" s="2" t="s">
        <v>1399</v>
      </c>
      <c r="CH49" s="17">
        <v>6.0000000000000001E-43</v>
      </c>
      <c r="CI49" s="2">
        <v>45.1</v>
      </c>
      <c r="CJ49" s="2" t="s">
        <v>1400</v>
      </c>
      <c r="CK49" s="2" t="s">
        <v>1401</v>
      </c>
      <c r="CL49" s="2" t="s">
        <v>1396</v>
      </c>
      <c r="CM49" s="17">
        <v>2E-41</v>
      </c>
      <c r="CN49" s="2">
        <v>79.400000000000006</v>
      </c>
      <c r="CO49" s="2" t="s">
        <v>1397</v>
      </c>
      <c r="CP49" s="2" t="s">
        <v>1402</v>
      </c>
      <c r="CQ49" s="17">
        <v>1.2</v>
      </c>
      <c r="CR49" s="2">
        <v>27.7</v>
      </c>
      <c r="CS49" s="2" t="s">
        <v>1403</v>
      </c>
      <c r="CT49" s="2" t="s">
        <v>1382</v>
      </c>
      <c r="CU49" s="2" t="s">
        <v>1382</v>
      </c>
      <c r="CV49" s="2" t="s">
        <v>1382</v>
      </c>
      <c r="CW49" s="2" t="s">
        <v>1382</v>
      </c>
      <c r="CX49" s="2" t="s">
        <v>93</v>
      </c>
      <c r="CY49" s="2">
        <v>287</v>
      </c>
      <c r="CZ49" s="2" t="s">
        <v>124</v>
      </c>
      <c r="DA49" s="2" t="s">
        <v>1404</v>
      </c>
      <c r="DB49" s="2">
        <v>0</v>
      </c>
      <c r="DC49" s="2">
        <v>0</v>
      </c>
      <c r="DD49" s="2" t="s">
        <v>1405</v>
      </c>
      <c r="DE49" s="2" t="s">
        <v>1380</v>
      </c>
      <c r="DF49" s="2" t="s">
        <v>263</v>
      </c>
      <c r="DG49" s="2" t="s">
        <v>91</v>
      </c>
      <c r="DH49" s="2" t="s">
        <v>1380</v>
      </c>
      <c r="DI49" s="2" t="s">
        <v>168</v>
      </c>
      <c r="DJ49" s="2">
        <v>1185</v>
      </c>
      <c r="DK49" s="2" t="s">
        <v>103</v>
      </c>
      <c r="DL49" s="2">
        <v>11.5</v>
      </c>
      <c r="DM49" s="2">
        <v>5.9</v>
      </c>
      <c r="DN49" s="2">
        <v>2.8</v>
      </c>
      <c r="DO49" s="2" t="s">
        <v>104</v>
      </c>
      <c r="DP49" s="2" t="s">
        <v>100</v>
      </c>
      <c r="DQ49" s="2" t="s">
        <v>99</v>
      </c>
      <c r="DR49" s="2" t="s">
        <v>100</v>
      </c>
      <c r="DS49" s="2">
        <v>32.75</v>
      </c>
      <c r="DT49" s="2">
        <v>6.78</v>
      </c>
      <c r="DU49" s="2" t="s">
        <v>100</v>
      </c>
      <c r="DV49" s="2" t="s">
        <v>100</v>
      </c>
      <c r="DW49" s="2" t="s">
        <v>1384</v>
      </c>
      <c r="DX49" s="2">
        <v>287</v>
      </c>
      <c r="DY49" s="13">
        <v>0</v>
      </c>
      <c r="DZ49" s="2" t="s">
        <v>100</v>
      </c>
      <c r="EA49" s="2" t="s">
        <v>100</v>
      </c>
      <c r="EB49" s="2" t="s">
        <v>100</v>
      </c>
      <c r="EC49" s="2" t="s">
        <v>102</v>
      </c>
      <c r="ED49" s="2">
        <v>0.31</v>
      </c>
      <c r="EF49" s="2">
        <v>6</v>
      </c>
      <c r="EG49" s="2" t="s">
        <v>100</v>
      </c>
      <c r="EH49" s="2" t="s">
        <v>100</v>
      </c>
      <c r="EI49" s="2">
        <v>11.498257839721299</v>
      </c>
      <c r="EJ49" s="2">
        <v>2.7874564459930302</v>
      </c>
      <c r="EK49" s="2">
        <v>5.92334494773519</v>
      </c>
      <c r="EL49" s="2">
        <v>8.7108013937282198</v>
      </c>
      <c r="EM49" s="2" t="s">
        <v>100</v>
      </c>
      <c r="EN49" s="2">
        <v>2</v>
      </c>
      <c r="EO49" s="2">
        <v>2</v>
      </c>
      <c r="EP49" s="2" t="s">
        <v>100</v>
      </c>
      <c r="EQ49" s="2" t="s">
        <v>100</v>
      </c>
      <c r="ER49" s="2" t="s">
        <v>100</v>
      </c>
      <c r="ES49" s="2" t="s">
        <v>100</v>
      </c>
      <c r="ET49" s="2" t="s">
        <v>1382</v>
      </c>
      <c r="EU49" s="2" t="s">
        <v>105</v>
      </c>
      <c r="EV49" s="2" t="s">
        <v>1386</v>
      </c>
      <c r="EW49" s="2">
        <v>100</v>
      </c>
      <c r="EX49" s="2">
        <v>100</v>
      </c>
      <c r="EY49" s="2">
        <v>100</v>
      </c>
      <c r="EZ49" s="2" t="s">
        <v>107</v>
      </c>
    </row>
    <row r="50" spans="1:156" x14ac:dyDescent="0.25">
      <c r="A50" s="5" t="s">
        <v>1406</v>
      </c>
      <c r="B50" s="2" t="s">
        <v>1407</v>
      </c>
      <c r="C50" s="2" t="s">
        <v>1408</v>
      </c>
      <c r="D50" s="2">
        <v>-9.3063341266035593</v>
      </c>
      <c r="E50" s="2">
        <v>1.5794805351802383E-3</v>
      </c>
      <c r="F50" s="2">
        <v>1.1046383770529999</v>
      </c>
      <c r="G50" s="2">
        <v>147.00247493974501</v>
      </c>
      <c r="H50" s="2">
        <v>7.8377280698216508E-34</v>
      </c>
      <c r="I50" s="2">
        <v>7.5187325373799101E-30</v>
      </c>
      <c r="J50" s="2" t="s">
        <v>1409</v>
      </c>
      <c r="K50" s="2" t="s">
        <v>91</v>
      </c>
      <c r="L50" s="2" t="s">
        <v>1406</v>
      </c>
      <c r="M50" s="2" t="s">
        <v>1410</v>
      </c>
      <c r="N50" s="13" t="s">
        <v>93</v>
      </c>
      <c r="O50" s="2">
        <v>752</v>
      </c>
      <c r="P50" s="2">
        <v>0</v>
      </c>
      <c r="Q50" s="2">
        <v>2</v>
      </c>
      <c r="R50" s="2" t="s">
        <v>1033</v>
      </c>
      <c r="S50" s="2" t="s">
        <v>175</v>
      </c>
      <c r="T50" s="2">
        <v>1.9999999999999999E-76</v>
      </c>
      <c r="U50" s="2">
        <v>101.4</v>
      </c>
      <c r="V50" s="2" t="s">
        <v>1410</v>
      </c>
      <c r="W50" s="14" t="s">
        <v>1411</v>
      </c>
      <c r="X50" s="2" t="s">
        <v>1033</v>
      </c>
      <c r="Y50" s="2" t="s">
        <v>175</v>
      </c>
      <c r="Z50" s="17">
        <v>4.9999999999999999E-49</v>
      </c>
      <c r="AA50" s="2">
        <v>100.9</v>
      </c>
      <c r="AB50" s="13" t="s">
        <v>140</v>
      </c>
      <c r="AC50" s="13" t="s">
        <v>99</v>
      </c>
      <c r="AD50" s="2" t="s">
        <v>100</v>
      </c>
      <c r="AE50" s="2">
        <v>85.183999999999997</v>
      </c>
      <c r="AF50" s="2">
        <v>5.8</v>
      </c>
      <c r="AG50" s="2" t="s">
        <v>100</v>
      </c>
      <c r="AH50" s="2" t="s">
        <v>100</v>
      </c>
      <c r="AI50" s="2" t="s">
        <v>1412</v>
      </c>
      <c r="AJ50" s="13">
        <v>0</v>
      </c>
      <c r="AK50" s="2" t="s">
        <v>100</v>
      </c>
      <c r="AL50" s="2" t="s">
        <v>100</v>
      </c>
      <c r="AM50" s="2" t="s">
        <v>100</v>
      </c>
      <c r="AN50" s="13" t="s">
        <v>102</v>
      </c>
      <c r="AO50" s="13" t="s">
        <v>98</v>
      </c>
      <c r="AP50" s="13">
        <v>9.6999999999999993</v>
      </c>
      <c r="AQ50" s="2">
        <v>4.8</v>
      </c>
      <c r="AR50" s="2">
        <v>5.3</v>
      </c>
      <c r="AS50" s="2" t="s">
        <v>104</v>
      </c>
      <c r="AT50" s="2" t="s">
        <v>1410</v>
      </c>
      <c r="AU50" s="2" t="s">
        <v>105</v>
      </c>
      <c r="AV50" s="2" t="s">
        <v>1413</v>
      </c>
      <c r="AW50" s="2">
        <v>100</v>
      </c>
      <c r="AX50" s="2">
        <v>100</v>
      </c>
      <c r="AY50" s="2">
        <v>100</v>
      </c>
      <c r="AZ50" s="2" t="s">
        <v>107</v>
      </c>
      <c r="BA50" s="2" t="s">
        <v>1414</v>
      </c>
      <c r="BB50" s="2" t="s">
        <v>105</v>
      </c>
      <c r="BC50" s="2" t="s">
        <v>1415</v>
      </c>
      <c r="BD50" s="2">
        <v>100</v>
      </c>
      <c r="BE50" s="2">
        <v>100</v>
      </c>
      <c r="BF50" s="2">
        <v>100</v>
      </c>
      <c r="BG50" s="2" t="s">
        <v>107</v>
      </c>
      <c r="BH50" s="2" t="s">
        <v>1416</v>
      </c>
      <c r="BI50" s="2" t="s">
        <v>1417</v>
      </c>
      <c r="BJ50" s="2" t="s">
        <v>1418</v>
      </c>
      <c r="BK50" s="2">
        <v>25</v>
      </c>
      <c r="BL50" s="2">
        <v>43</v>
      </c>
      <c r="BM50" s="2">
        <v>111</v>
      </c>
      <c r="BN50" s="2" t="s">
        <v>812</v>
      </c>
      <c r="BO50" s="2" t="s">
        <v>1419</v>
      </c>
      <c r="BP50" s="2" t="s">
        <v>1420</v>
      </c>
      <c r="BQ50" s="2" t="s">
        <v>1421</v>
      </c>
      <c r="BR50" s="2">
        <v>29</v>
      </c>
      <c r="BS50" s="2">
        <v>48</v>
      </c>
      <c r="BT50" s="2">
        <v>108</v>
      </c>
      <c r="BU50" s="2" t="s">
        <v>253</v>
      </c>
      <c r="BV50" s="2" t="s">
        <v>1422</v>
      </c>
      <c r="BW50" s="2" t="s">
        <v>1423</v>
      </c>
      <c r="BX50" s="2">
        <v>687</v>
      </c>
      <c r="BY50" s="2">
        <v>33</v>
      </c>
      <c r="BZ50" s="2">
        <v>54</v>
      </c>
      <c r="CA50" s="2">
        <v>63</v>
      </c>
      <c r="CB50" s="2" t="s">
        <v>1424</v>
      </c>
      <c r="CC50" s="17">
        <v>9.9999999999999996E-76</v>
      </c>
      <c r="CD50" s="2">
        <v>101.5</v>
      </c>
      <c r="CE50" s="2" t="s">
        <v>1425</v>
      </c>
      <c r="CF50" s="2" t="s">
        <v>1426</v>
      </c>
      <c r="CG50" s="2" t="s">
        <v>1427</v>
      </c>
      <c r="CH50" s="17">
        <v>4E-52</v>
      </c>
      <c r="CI50" s="2">
        <v>109.5</v>
      </c>
      <c r="CJ50" s="2" t="s">
        <v>1428</v>
      </c>
      <c r="CK50" s="2" t="s">
        <v>490</v>
      </c>
      <c r="CL50" s="2" t="s">
        <v>1424</v>
      </c>
      <c r="CM50" s="17">
        <v>1.9999999999999999E-76</v>
      </c>
      <c r="CN50" s="2">
        <v>101.5</v>
      </c>
      <c r="CO50" s="2" t="s">
        <v>1425</v>
      </c>
      <c r="CP50" s="2" t="s">
        <v>1429</v>
      </c>
      <c r="CQ50" s="17">
        <v>0.17</v>
      </c>
      <c r="CR50" s="2">
        <v>25.3</v>
      </c>
      <c r="CS50" s="2" t="s">
        <v>1430</v>
      </c>
      <c r="CT50" s="2" t="s">
        <v>1410</v>
      </c>
      <c r="CU50" s="2" t="s">
        <v>1410</v>
      </c>
      <c r="CV50" s="2" t="s">
        <v>1410</v>
      </c>
      <c r="CW50" s="2" t="s">
        <v>1410</v>
      </c>
      <c r="CX50" s="2" t="s">
        <v>93</v>
      </c>
      <c r="CY50" s="2">
        <v>752</v>
      </c>
      <c r="CZ50" s="2" t="s">
        <v>124</v>
      </c>
      <c r="DA50" s="2" t="s">
        <v>1431</v>
      </c>
      <c r="DB50" s="2">
        <v>0</v>
      </c>
      <c r="DC50" s="2">
        <v>2</v>
      </c>
      <c r="DD50" s="2" t="s">
        <v>1432</v>
      </c>
      <c r="DE50" s="2" t="s">
        <v>1406</v>
      </c>
      <c r="DF50" s="2" t="s">
        <v>1409</v>
      </c>
      <c r="DG50" s="2" t="s">
        <v>91</v>
      </c>
      <c r="DH50" s="2" t="s">
        <v>1406</v>
      </c>
      <c r="DI50" s="2" t="s">
        <v>234</v>
      </c>
      <c r="DJ50" s="2">
        <v>2719</v>
      </c>
      <c r="DK50" s="2" t="s">
        <v>98</v>
      </c>
      <c r="DL50" s="2">
        <v>9.6999999999999993</v>
      </c>
      <c r="DM50" s="2">
        <v>4.8</v>
      </c>
      <c r="DN50" s="2">
        <v>5.3</v>
      </c>
      <c r="DO50" s="2" t="s">
        <v>104</v>
      </c>
      <c r="DP50" s="2" t="s">
        <v>100</v>
      </c>
      <c r="DQ50" s="2" t="s">
        <v>99</v>
      </c>
      <c r="DR50" s="2" t="s">
        <v>100</v>
      </c>
      <c r="DS50" s="2">
        <v>85.183999999999997</v>
      </c>
      <c r="DT50" s="2">
        <v>5.8</v>
      </c>
      <c r="DU50" s="2" t="s">
        <v>100</v>
      </c>
      <c r="DV50" s="2" t="s">
        <v>100</v>
      </c>
      <c r="DW50" s="2" t="s">
        <v>1412</v>
      </c>
      <c r="DX50" s="2">
        <v>752</v>
      </c>
      <c r="DY50" s="13">
        <v>0</v>
      </c>
      <c r="DZ50" s="2" t="s">
        <v>100</v>
      </c>
      <c r="EA50" s="2" t="s">
        <v>100</v>
      </c>
      <c r="EB50" s="2" t="s">
        <v>100</v>
      </c>
      <c r="EC50" s="2" t="s">
        <v>236</v>
      </c>
      <c r="ED50" s="2">
        <v>0.33</v>
      </c>
      <c r="EF50" s="2">
        <v>2</v>
      </c>
      <c r="EG50" s="2" t="s">
        <v>140</v>
      </c>
      <c r="EH50" s="2" t="s">
        <v>100</v>
      </c>
      <c r="EI50" s="2">
        <v>9.7074468085106407</v>
      </c>
      <c r="EJ50" s="2">
        <v>5.31914893617021</v>
      </c>
      <c r="EK50" s="2">
        <v>4.7872340425531901</v>
      </c>
      <c r="EL50" s="2">
        <v>10.106382978723399</v>
      </c>
      <c r="EM50" s="2" t="s">
        <v>100</v>
      </c>
      <c r="EN50" s="2">
        <v>2</v>
      </c>
      <c r="EO50" s="2">
        <v>2</v>
      </c>
      <c r="EP50" s="2" t="s">
        <v>100</v>
      </c>
      <c r="EQ50" s="2" t="s">
        <v>100</v>
      </c>
      <c r="ER50" s="2" t="s">
        <v>100</v>
      </c>
      <c r="ES50" s="2" t="s">
        <v>100</v>
      </c>
      <c r="ET50" s="2" t="s">
        <v>1414</v>
      </c>
      <c r="EU50" s="2" t="s">
        <v>105</v>
      </c>
      <c r="EV50" s="2" t="s">
        <v>1415</v>
      </c>
      <c r="EW50" s="2">
        <v>100</v>
      </c>
      <c r="EX50" s="2">
        <v>100</v>
      </c>
      <c r="EY50" s="2">
        <v>100</v>
      </c>
      <c r="EZ50" s="2" t="s">
        <v>107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701A4-A141-4713-8D91-D1236AD11445}">
  <dimension ref="A1:D40"/>
  <sheetViews>
    <sheetView workbookViewId="0">
      <selection activeCell="O17" sqref="O17"/>
    </sheetView>
  </sheetViews>
  <sheetFormatPr defaultRowHeight="15" x14ac:dyDescent="0.25"/>
  <cols>
    <col min="1" max="3" width="9.140625" style="2"/>
    <col min="4" max="4" width="33.5703125" style="2" customWidth="1"/>
    <col min="5" max="16384" width="9.140625" style="2"/>
  </cols>
  <sheetData>
    <row r="1" spans="1:4" ht="15.75" x14ac:dyDescent="0.25">
      <c r="A1" s="1" t="s">
        <v>1056</v>
      </c>
      <c r="B1" s="2" t="s">
        <v>1057</v>
      </c>
      <c r="C1" s="2" t="s">
        <v>1058</v>
      </c>
      <c r="D1" s="3" t="s">
        <v>1434</v>
      </c>
    </row>
    <row r="2" spans="1:4" x14ac:dyDescent="0.25">
      <c r="A2" s="4" t="s">
        <v>1060</v>
      </c>
      <c r="B2" s="4" t="s">
        <v>1061</v>
      </c>
      <c r="C2" s="2">
        <v>1.8035917053367401</v>
      </c>
      <c r="D2" s="4" t="s">
        <v>1062</v>
      </c>
    </row>
    <row r="3" spans="1:4" x14ac:dyDescent="0.25">
      <c r="A3" s="4" t="s">
        <v>1074</v>
      </c>
      <c r="B3" s="4" t="s">
        <v>1075</v>
      </c>
      <c r="C3" s="2">
        <v>1.5200299096202501</v>
      </c>
      <c r="D3" s="4" t="s">
        <v>1076</v>
      </c>
    </row>
    <row r="4" spans="1:4" x14ac:dyDescent="0.25">
      <c r="A4" s="4" t="s">
        <v>1090</v>
      </c>
      <c r="B4" s="4" t="s">
        <v>1091</v>
      </c>
      <c r="C4" s="2">
        <v>1.2657171805809899</v>
      </c>
      <c r="D4" s="4" t="s">
        <v>1092</v>
      </c>
    </row>
    <row r="5" spans="1:4" x14ac:dyDescent="0.25">
      <c r="A5" s="4" t="s">
        <v>1106</v>
      </c>
      <c r="B5" s="4" t="s">
        <v>1107</v>
      </c>
      <c r="C5" s="2">
        <v>1.20455066337289</v>
      </c>
      <c r="D5" s="4" t="s">
        <v>1108</v>
      </c>
    </row>
    <row r="6" spans="1:4" x14ac:dyDescent="0.25">
      <c r="A6" s="5" t="s">
        <v>87</v>
      </c>
      <c r="B6" s="2" t="s">
        <v>90</v>
      </c>
      <c r="C6" s="2">
        <v>1.4839189771213499</v>
      </c>
      <c r="D6" s="6" t="s">
        <v>89</v>
      </c>
    </row>
    <row r="7" spans="1:4" x14ac:dyDescent="0.25">
      <c r="A7" s="5" t="s">
        <v>130</v>
      </c>
      <c r="B7" s="2" t="s">
        <v>133</v>
      </c>
      <c r="C7" s="2">
        <v>0.80645411155205504</v>
      </c>
      <c r="D7" s="6" t="s">
        <v>132</v>
      </c>
    </row>
    <row r="8" spans="1:4" x14ac:dyDescent="0.25">
      <c r="A8" s="5" t="s">
        <v>169</v>
      </c>
      <c r="B8" s="2" t="s">
        <v>172</v>
      </c>
      <c r="C8" s="2">
        <v>0.77959605697490097</v>
      </c>
      <c r="D8" s="6" t="s">
        <v>171</v>
      </c>
    </row>
    <row r="9" spans="1:4" x14ac:dyDescent="0.25">
      <c r="A9" s="5" t="s">
        <v>200</v>
      </c>
      <c r="B9" s="2" t="s">
        <v>203</v>
      </c>
      <c r="C9" s="2">
        <v>0.72605510864764</v>
      </c>
      <c r="D9" s="6" t="s">
        <v>202</v>
      </c>
    </row>
    <row r="10" spans="1:4" x14ac:dyDescent="0.25">
      <c r="A10" s="5" t="s">
        <v>240</v>
      </c>
      <c r="B10" s="2" t="s">
        <v>90</v>
      </c>
      <c r="C10" s="2">
        <v>0.69936562113212597</v>
      </c>
      <c r="D10" s="6" t="s">
        <v>89</v>
      </c>
    </row>
    <row r="11" spans="1:4" x14ac:dyDescent="0.25">
      <c r="A11" s="5" t="s">
        <v>262</v>
      </c>
      <c r="B11" s="2" t="s">
        <v>263</v>
      </c>
      <c r="C11" s="2">
        <v>0.61685456046289</v>
      </c>
      <c r="D11" s="6"/>
    </row>
    <row r="12" spans="1:4" x14ac:dyDescent="0.25">
      <c r="A12" s="5" t="s">
        <v>274</v>
      </c>
      <c r="B12" s="2" t="s">
        <v>277</v>
      </c>
      <c r="C12" s="2">
        <v>0.60585144797748502</v>
      </c>
      <c r="D12" s="6" t="s">
        <v>276</v>
      </c>
    </row>
    <row r="13" spans="1:4" x14ac:dyDescent="0.25">
      <c r="A13" s="5" t="s">
        <v>305</v>
      </c>
      <c r="B13" s="2" t="s">
        <v>263</v>
      </c>
      <c r="C13" s="2">
        <v>0.56779472080983695</v>
      </c>
      <c r="D13" s="6" t="s">
        <v>306</v>
      </c>
    </row>
    <row r="14" spans="1:4" x14ac:dyDescent="0.25">
      <c r="A14" s="5" t="s">
        <v>336</v>
      </c>
      <c r="B14" s="2" t="s">
        <v>339</v>
      </c>
      <c r="C14" s="2">
        <v>0.55314449242094499</v>
      </c>
      <c r="D14" s="6" t="s">
        <v>338</v>
      </c>
    </row>
    <row r="15" spans="1:4" x14ac:dyDescent="0.25">
      <c r="A15" s="5" t="s">
        <v>352</v>
      </c>
      <c r="B15" s="2" t="s">
        <v>263</v>
      </c>
      <c r="C15" s="2">
        <v>0.51564799786022297</v>
      </c>
      <c r="D15" s="6" t="s">
        <v>353</v>
      </c>
    </row>
    <row r="16" spans="1:4" x14ac:dyDescent="0.25">
      <c r="A16" s="5" t="s">
        <v>385</v>
      </c>
      <c r="B16" s="2" t="s">
        <v>263</v>
      </c>
      <c r="C16" s="2">
        <v>0.50513055788751304</v>
      </c>
      <c r="D16" s="6" t="s">
        <v>386</v>
      </c>
    </row>
    <row r="17" spans="1:4" x14ac:dyDescent="0.25">
      <c r="A17" s="5" t="s">
        <v>415</v>
      </c>
      <c r="B17" s="2" t="s">
        <v>263</v>
      </c>
      <c r="C17" s="2">
        <v>0.478723568454818</v>
      </c>
      <c r="D17" s="6" t="s">
        <v>416</v>
      </c>
    </row>
    <row r="18" spans="1:4" x14ac:dyDescent="0.25">
      <c r="A18" s="5" t="s">
        <v>446</v>
      </c>
      <c r="B18" s="2" t="s">
        <v>449</v>
      </c>
      <c r="C18" s="2">
        <v>0.41805793751755699</v>
      </c>
      <c r="D18" s="6" t="s">
        <v>448</v>
      </c>
    </row>
    <row r="19" spans="1:4" x14ac:dyDescent="0.25">
      <c r="A19" s="5" t="s">
        <v>469</v>
      </c>
      <c r="B19" s="2" t="s">
        <v>472</v>
      </c>
      <c r="C19" s="2">
        <v>-0.354409115627913</v>
      </c>
      <c r="D19" s="6" t="s">
        <v>471</v>
      </c>
    </row>
    <row r="20" spans="1:4" x14ac:dyDescent="0.25">
      <c r="A20" s="5" t="s">
        <v>496</v>
      </c>
      <c r="B20" s="2" t="s">
        <v>499</v>
      </c>
      <c r="C20" s="2">
        <v>-0.39493403795898702</v>
      </c>
      <c r="D20" s="6" t="s">
        <v>498</v>
      </c>
    </row>
    <row r="21" spans="1:4" x14ac:dyDescent="0.25">
      <c r="A21" s="5" t="s">
        <v>522</v>
      </c>
      <c r="B21" s="2" t="s">
        <v>263</v>
      </c>
      <c r="C21" s="2">
        <v>-0.39912873593340098</v>
      </c>
      <c r="D21" s="6" t="s">
        <v>524</v>
      </c>
    </row>
    <row r="22" spans="1:4" x14ac:dyDescent="0.25">
      <c r="A22" s="5" t="s">
        <v>555</v>
      </c>
      <c r="B22" s="2" t="s">
        <v>557</v>
      </c>
      <c r="C22" s="2">
        <v>-0.45813253004694099</v>
      </c>
      <c r="D22" s="6" t="s">
        <v>556</v>
      </c>
    </row>
    <row r="23" spans="1:4" x14ac:dyDescent="0.25">
      <c r="A23" s="5" t="s">
        <v>583</v>
      </c>
      <c r="B23" s="2" t="s">
        <v>263</v>
      </c>
      <c r="C23" s="2">
        <v>-0.47334581903239598</v>
      </c>
      <c r="D23" s="6" t="s">
        <v>584</v>
      </c>
    </row>
    <row r="24" spans="1:4" x14ac:dyDescent="0.25">
      <c r="A24" s="5" t="s">
        <v>611</v>
      </c>
      <c r="B24" s="2" t="s">
        <v>614</v>
      </c>
      <c r="C24" s="2">
        <v>-0.47564563425712297</v>
      </c>
      <c r="D24" s="6" t="s">
        <v>613</v>
      </c>
    </row>
    <row r="25" spans="1:4" x14ac:dyDescent="0.25">
      <c r="A25" s="5" t="s">
        <v>637</v>
      </c>
      <c r="B25" s="2" t="s">
        <v>639</v>
      </c>
      <c r="C25" s="2">
        <v>-0.50577235305433499</v>
      </c>
      <c r="D25" s="6" t="s">
        <v>638</v>
      </c>
    </row>
    <row r="26" spans="1:4" x14ac:dyDescent="0.25">
      <c r="A26" s="5" t="s">
        <v>664</v>
      </c>
      <c r="B26" s="2" t="s">
        <v>667</v>
      </c>
      <c r="C26" s="2">
        <v>-0.512369520777473</v>
      </c>
      <c r="D26" s="6" t="s">
        <v>666</v>
      </c>
    </row>
    <row r="27" spans="1:4" x14ac:dyDescent="0.25">
      <c r="A27" s="5" t="s">
        <v>691</v>
      </c>
      <c r="B27" s="2" t="s">
        <v>694</v>
      </c>
      <c r="C27" s="2">
        <v>-0.54817801475655203</v>
      </c>
      <c r="D27" s="6" t="s">
        <v>693</v>
      </c>
    </row>
    <row r="28" spans="1:4" x14ac:dyDescent="0.25">
      <c r="A28" s="5" t="s">
        <v>713</v>
      </c>
      <c r="B28" s="2" t="s">
        <v>716</v>
      </c>
      <c r="C28" s="2">
        <v>-0.54989532464346802</v>
      </c>
      <c r="D28" s="6" t="s">
        <v>715</v>
      </c>
    </row>
    <row r="29" spans="1:4" x14ac:dyDescent="0.25">
      <c r="A29" s="5" t="s">
        <v>745</v>
      </c>
      <c r="B29" s="2" t="s">
        <v>748</v>
      </c>
      <c r="C29" s="2">
        <v>-0.54994505531054705</v>
      </c>
      <c r="D29" s="6" t="s">
        <v>747</v>
      </c>
    </row>
    <row r="30" spans="1:4" x14ac:dyDescent="0.25">
      <c r="A30" s="5" t="s">
        <v>770</v>
      </c>
      <c r="B30" s="2" t="s">
        <v>773</v>
      </c>
      <c r="C30" s="2">
        <v>-0.58485687618308002</v>
      </c>
      <c r="D30" s="6" t="s">
        <v>772</v>
      </c>
    </row>
    <row r="31" spans="1:4" x14ac:dyDescent="0.25">
      <c r="A31" s="5" t="s">
        <v>803</v>
      </c>
      <c r="B31" s="2" t="s">
        <v>263</v>
      </c>
      <c r="C31" s="2">
        <v>-0.59920570690116504</v>
      </c>
      <c r="D31" s="6" t="s">
        <v>804</v>
      </c>
    </row>
    <row r="32" spans="1:4" x14ac:dyDescent="0.25">
      <c r="A32" s="5" t="s">
        <v>828</v>
      </c>
      <c r="B32" s="2" t="s">
        <v>263</v>
      </c>
      <c r="C32" s="2">
        <v>-0.61111817083507403</v>
      </c>
      <c r="D32" s="6" t="s">
        <v>829</v>
      </c>
    </row>
    <row r="33" spans="1:4" x14ac:dyDescent="0.25">
      <c r="A33" s="5" t="s">
        <v>854</v>
      </c>
      <c r="B33" s="2" t="s">
        <v>857</v>
      </c>
      <c r="C33" s="2">
        <v>-0.62671189660878401</v>
      </c>
      <c r="D33" s="6" t="s">
        <v>856</v>
      </c>
    </row>
    <row r="34" spans="1:4" x14ac:dyDescent="0.25">
      <c r="A34" s="5" t="s">
        <v>885</v>
      </c>
      <c r="B34" s="2" t="s">
        <v>888</v>
      </c>
      <c r="C34" s="2">
        <v>-0.65848373276383798</v>
      </c>
      <c r="D34" s="6" t="s">
        <v>887</v>
      </c>
    </row>
    <row r="35" spans="1:4" x14ac:dyDescent="0.25">
      <c r="A35" s="5" t="s">
        <v>910</v>
      </c>
      <c r="B35" s="2" t="s">
        <v>913</v>
      </c>
      <c r="C35" s="2">
        <v>-0.66459459300635504</v>
      </c>
      <c r="D35" s="6" t="s">
        <v>912</v>
      </c>
    </row>
    <row r="36" spans="1:4" x14ac:dyDescent="0.25">
      <c r="A36" s="5" t="s">
        <v>927</v>
      </c>
      <c r="B36" s="2" t="s">
        <v>930</v>
      </c>
      <c r="C36" s="2">
        <v>-0.67230304564208698</v>
      </c>
      <c r="D36" s="6" t="s">
        <v>929</v>
      </c>
    </row>
    <row r="37" spans="1:4" x14ac:dyDescent="0.25">
      <c r="A37" s="5" t="s">
        <v>950</v>
      </c>
      <c r="B37" s="2" t="s">
        <v>953</v>
      </c>
      <c r="C37" s="2">
        <v>-0.67815932684448799</v>
      </c>
      <c r="D37" s="6" t="s">
        <v>952</v>
      </c>
    </row>
    <row r="38" spans="1:4" x14ac:dyDescent="0.25">
      <c r="A38" s="5" t="s">
        <v>980</v>
      </c>
      <c r="B38" s="2" t="s">
        <v>983</v>
      </c>
      <c r="C38" s="2">
        <v>-0.76087758258393901</v>
      </c>
      <c r="D38" s="6" t="s">
        <v>982</v>
      </c>
    </row>
    <row r="39" spans="1:4" x14ac:dyDescent="0.25">
      <c r="A39" s="5" t="s">
        <v>1004</v>
      </c>
      <c r="B39" s="2" t="s">
        <v>1007</v>
      </c>
      <c r="C39" s="2">
        <v>-0.86764323685146605</v>
      </c>
      <c r="D39" s="6" t="s">
        <v>1006</v>
      </c>
    </row>
    <row r="40" spans="1:4" x14ac:dyDescent="0.25">
      <c r="A40" s="5" t="s">
        <v>1028</v>
      </c>
      <c r="B40" s="2" t="s">
        <v>1030</v>
      </c>
      <c r="C40" s="2">
        <v>-1.0418956035814899</v>
      </c>
      <c r="D40" s="6" t="s">
        <v>1029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De Souza Saraiva, Francis (NIH/NIAID) [F]</cp:lastModifiedBy>
  <dcterms:created xsi:type="dcterms:W3CDTF">2025-09-17T21:29:17Z</dcterms:created>
  <dcterms:modified xsi:type="dcterms:W3CDTF">2026-06-10T16:22:35Z</dcterms:modified>
</cp:coreProperties>
</file>