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ELAJAR DI HUNGARY JUNE 2026\RESEARCH PROPOSAL + PENELITIAN\RESEARCH 10 (ARTIFICIAL INTELIGENCE 1251 SAMPLE)\COMPUTERS IN HUMAN BEHAVIOR REPORTS\Revision 1\"/>
    </mc:Choice>
  </mc:AlternateContent>
  <xr:revisionPtr revIDLastSave="0" documentId="13_ncr:1_{98219708-F7AD-4A8B-AC5C-B88AA8FB7F14}" xr6:coauthVersionLast="47" xr6:coauthVersionMax="47" xr10:uidLastSave="{00000000-0000-0000-0000-000000000000}"/>
  <bookViews>
    <workbookView xWindow="2724" yWindow="696" windowWidth="14436" windowHeight="11868" firstSheet="5" activeTab="6" xr2:uid="{615523C5-DC87-4906-B306-B5E0E2812FF1}"/>
  </bookViews>
  <sheets>
    <sheet name="Factor Loading" sheetId="1" r:id="rId1"/>
    <sheet name="Cronbach's Alpha" sheetId="2" r:id="rId2"/>
    <sheet name="Compiosite Reliability" sheetId="3" r:id="rId3"/>
    <sheet name="Average Variance Extracted (AVE" sheetId="4" r:id="rId4"/>
    <sheet name="Fornell-Larcker" sheetId="6" r:id="rId5"/>
    <sheet name="HTMT" sheetId="5" r:id="rId6"/>
    <sheet name="Chi-Square Difference Tes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4" l="1"/>
  <c r="H2" i="4" s="1"/>
  <c r="J2" i="4" s="1"/>
  <c r="L83" i="5"/>
  <c r="L91" i="5"/>
  <c r="H99" i="7"/>
  <c r="C105" i="7"/>
  <c r="C102" i="7"/>
  <c r="C99" i="7"/>
  <c r="C83" i="7"/>
  <c r="C86" i="7" s="1"/>
  <c r="C89" i="7" s="1"/>
  <c r="H83" i="7" s="1"/>
  <c r="C68" i="7"/>
  <c r="C71" i="7" s="1"/>
  <c r="C74" i="7" s="1"/>
  <c r="H68" i="7" s="1"/>
  <c r="L67" i="5"/>
  <c r="C32" i="5"/>
  <c r="L68" i="5" s="1"/>
  <c r="L111" i="5"/>
  <c r="L101" i="5"/>
  <c r="L75" i="5"/>
  <c r="C41" i="5"/>
  <c r="L85" i="5" s="1"/>
  <c r="C38" i="5"/>
  <c r="L77" i="5" s="1"/>
  <c r="C35" i="5"/>
  <c r="L69" i="5" s="1"/>
  <c r="G9" i="4"/>
  <c r="H9" i="4" s="1"/>
  <c r="J9" i="4" s="1"/>
  <c r="E16" i="4"/>
  <c r="E15" i="4"/>
  <c r="E14" i="4"/>
  <c r="E13" i="4"/>
  <c r="G13" i="4" s="1"/>
  <c r="H13" i="4" s="1"/>
  <c r="J13" i="4" s="1"/>
  <c r="E12" i="4"/>
  <c r="E11" i="4"/>
  <c r="E10" i="4"/>
  <c r="E9" i="4"/>
  <c r="E8" i="4"/>
  <c r="E7" i="4"/>
  <c r="E6" i="4"/>
  <c r="E5" i="4"/>
  <c r="G5" i="4" s="1"/>
  <c r="H5" i="4" s="1"/>
  <c r="J5" i="4" s="1"/>
  <c r="E4" i="4"/>
  <c r="E3" i="4"/>
  <c r="E2" i="4"/>
  <c r="E16" i="3"/>
  <c r="E15" i="3"/>
  <c r="E14" i="3"/>
  <c r="I13" i="3"/>
  <c r="G13" i="3"/>
  <c r="E13" i="3"/>
  <c r="E12" i="3"/>
  <c r="E11" i="3"/>
  <c r="E10" i="3"/>
  <c r="I9" i="3"/>
  <c r="G9" i="3"/>
  <c r="E9" i="3"/>
  <c r="E8" i="3"/>
  <c r="E7" i="3"/>
  <c r="E6" i="3"/>
  <c r="I5" i="3"/>
  <c r="G5" i="3"/>
  <c r="E5" i="3"/>
  <c r="E4" i="3"/>
  <c r="E3" i="3"/>
  <c r="I2" i="3"/>
  <c r="G2" i="3"/>
  <c r="H2" i="3" s="1"/>
  <c r="K2" i="3" s="1"/>
  <c r="E2" i="3"/>
  <c r="I13" i="2"/>
  <c r="J13" i="2" s="1"/>
  <c r="K13" i="2" s="1"/>
  <c r="I9" i="2"/>
  <c r="J9" i="2" s="1"/>
  <c r="K9" i="2" s="1"/>
  <c r="I5" i="2"/>
  <c r="J5" i="2" s="1"/>
  <c r="K5" i="2" s="1"/>
  <c r="G13" i="2"/>
  <c r="H13" i="2" s="1"/>
  <c r="G9" i="2"/>
  <c r="H9" i="2" s="1"/>
  <c r="G5" i="2"/>
  <c r="H5" i="2" s="1"/>
  <c r="I2" i="2"/>
  <c r="J2" i="2" s="1"/>
  <c r="K2" i="2" s="1"/>
  <c r="G2" i="2"/>
  <c r="H2" i="2" s="1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2" i="1"/>
  <c r="J9" i="3" l="1"/>
  <c r="J5" i="3"/>
  <c r="J13" i="3"/>
  <c r="J2" i="3"/>
  <c r="L113" i="5"/>
  <c r="L112" i="5"/>
  <c r="L103" i="5"/>
  <c r="L102" i="5"/>
  <c r="L84" i="5"/>
  <c r="L86" i="5" s="1"/>
  <c r="L87" i="5" s="1"/>
  <c r="R83" i="5" s="1"/>
  <c r="L92" i="5"/>
  <c r="L76" i="5"/>
  <c r="L78" i="5" s="1"/>
  <c r="L79" i="5" s="1"/>
  <c r="R75" i="5" s="1"/>
  <c r="L93" i="5"/>
  <c r="L70" i="5"/>
  <c r="L71" i="5" s="1"/>
  <c r="R67" i="5" s="1"/>
  <c r="H5" i="3"/>
  <c r="K5" i="3" s="1"/>
  <c r="H13" i="3"/>
  <c r="K13" i="3" s="1"/>
  <c r="H9" i="3"/>
  <c r="K9" i="3" s="1"/>
  <c r="L104" i="5" l="1"/>
  <c r="L105" i="5" s="1"/>
  <c r="R101" i="5" s="1"/>
  <c r="L114" i="5"/>
  <c r="L115" i="5" s="1"/>
  <c r="R111" i="5" s="1"/>
  <c r="L94" i="5"/>
  <c r="L95" i="5" s="1"/>
  <c r="R91" i="5" s="1"/>
</calcChain>
</file>

<file path=xl/sharedStrings.xml><?xml version="1.0" encoding="utf-8"?>
<sst xmlns="http://schemas.openxmlformats.org/spreadsheetml/2006/main" count="472" uniqueCount="252">
  <si>
    <t>II</t>
  </si>
  <si>
    <t>IE</t>
  </si>
  <si>
    <t>AE</t>
  </si>
  <si>
    <t>II1</t>
  </si>
  <si>
    <t>IE1</t>
  </si>
  <si>
    <t>AE1</t>
  </si>
  <si>
    <t>II2</t>
  </si>
  <si>
    <t>II3</t>
  </si>
  <si>
    <t>IE2</t>
  </si>
  <si>
    <t>IE3</t>
  </si>
  <si>
    <t>IE4</t>
  </si>
  <si>
    <t>AE2</t>
  </si>
  <si>
    <t>AE3</t>
  </si>
  <si>
    <t>AE4</t>
  </si>
  <si>
    <t>LCI</t>
  </si>
  <si>
    <t>LCI1</t>
  </si>
  <si>
    <t>LCI2</t>
  </si>
  <si>
    <t>LCI3</t>
  </si>
  <si>
    <t>LCI4</t>
  </si>
  <si>
    <t>Factor Loadings ( λ )</t>
  </si>
  <si>
    <t>Residual Variances ( δ )</t>
  </si>
  <si>
    <t xml:space="preserve"> λ2 (square)</t>
  </si>
  <si>
    <t>Σλ</t>
  </si>
  <si>
    <t>( Σλ )²</t>
  </si>
  <si>
    <t>Σδ</t>
  </si>
  <si>
    <t>Cronbach's Alpha (α)</t>
  </si>
  <si>
    <t>k = The total items of each dimension</t>
  </si>
  <si>
    <t>Vtotal</t>
  </si>
  <si>
    <t>Compiosite Reliability</t>
  </si>
  <si>
    <t xml:space="preserve"> λ² (square)</t>
  </si>
  <si>
    <t>Σλ²</t>
  </si>
  <si>
    <t>√
AVE</t>
  </si>
  <si>
    <t>Note:</t>
  </si>
  <si>
    <t>Find the data above from Mplus result Correlation</t>
  </si>
  <si>
    <t>Exact HTMT Calculation Using Observed Correlations</t>
  </si>
  <si>
    <r>
      <rPr>
        <b/>
        <sz val="16"/>
        <color rgb="FF0F1115"/>
        <rFont val="Times New Roman"/>
        <family val="1"/>
      </rPr>
      <t>Step 1</t>
    </r>
    <r>
      <rPr>
        <sz val="12"/>
        <color rgb="FF0F1115"/>
        <rFont val="Times New Roman"/>
        <family val="1"/>
      </rPr>
      <t>: Extract Monotrait Correlations (Within-Construct)</t>
    </r>
  </si>
  <si>
    <t>r(II)</t>
  </si>
  <si>
    <t>II — Interaction Intensity (3 items → 3 pairs)</t>
  </si>
  <si>
    <t>IE — Instrumental Efficacy (4 items → 6 pairs)</t>
  </si>
  <si>
    <t>r(IE)</t>
  </si>
  <si>
    <t>AE — Affective Engagement (4 items → 6 pairs)</t>
  </si>
  <si>
    <t>r(AE)</t>
  </si>
  <si>
    <t>LCI — Learning Continuance Intent (4 items → 6 pairs)</t>
  </si>
  <si>
    <t>r(LCI)</t>
  </si>
  <si>
    <r>
      <rPr>
        <b/>
        <sz val="16"/>
        <rFont val="Times New Roman"/>
        <family val="1"/>
      </rPr>
      <t>Step 2</t>
    </r>
    <r>
      <rPr>
        <sz val="12"/>
        <color rgb="FF3266AD"/>
        <rFont val="Times New Roman"/>
        <family val="1"/>
      </rPr>
      <t xml:space="preserve">: </t>
    </r>
    <r>
      <rPr>
        <sz val="12"/>
        <color rgb="FF141413"/>
        <rFont val="Times New Roman"/>
        <family val="1"/>
      </rPr>
      <t>Heterotrait correlations + HTMT — all 6 construct pairs</t>
    </r>
  </si>
  <si>
    <t>Pair 1 — II ↔ IE  (3×4 = 12 heterotrait pairs)</t>
  </si>
  <si>
    <t>r(II1,IE1)</t>
  </si>
  <si>
    <t>r(II1,IE4)</t>
  </si>
  <si>
    <t>r(II2,IE3)</t>
  </si>
  <si>
    <t>r(II3,IE2)</t>
  </si>
  <si>
    <t>r(II1,IE2)</t>
  </si>
  <si>
    <t>r(II2,IE1)</t>
  </si>
  <si>
    <t>r(II2,IE4)</t>
  </si>
  <si>
    <t>r(II3,IE3)</t>
  </si>
  <si>
    <t>r(II1,IE3)</t>
  </si>
  <si>
    <t>r(II2,IE2)</t>
  </si>
  <si>
    <t>r(II3,IE1)</t>
  </si>
  <si>
    <t>r(II3,IE4)</t>
  </si>
  <si>
    <t>Calculation</t>
  </si>
  <si>
    <t>Mean hetero r</t>
  </si>
  <si>
    <t>Mono r(II)</t>
  </si>
  <si>
    <t>Mono r(IE)</t>
  </si>
  <si>
    <t>Product</t>
  </si>
  <si>
    <t>√(product)</t>
  </si>
  <si>
    <t>HTMT Pair 1 — II ↔ IE</t>
  </si>
  <si>
    <t>Pair 2 — II ↔ AE  (3×4 = 12 heterotrait pairs)</t>
  </si>
  <si>
    <t>r(II1,AE1)</t>
  </si>
  <si>
    <t>r(II1,AE4)</t>
  </si>
  <si>
    <t>r(II2,AE3)</t>
  </si>
  <si>
    <t>r(II3,AE2)</t>
  </si>
  <si>
    <t>r(II1,AE2)</t>
  </si>
  <si>
    <t>r(II2,AE1)</t>
  </si>
  <si>
    <t>r(II2,AE4)</t>
  </si>
  <si>
    <t>r(II3,AE3)</t>
  </si>
  <si>
    <t>r(II1,AE3)</t>
  </si>
  <si>
    <t>r(II2,AE2)</t>
  </si>
  <si>
    <t>r(II3,AE1)</t>
  </si>
  <si>
    <t>r(II3,AE4)</t>
  </si>
  <si>
    <t>Mono r(AE)</t>
  </si>
  <si>
    <t>Pair 3 — II ↔ LCI  (3×4 = 12 heterotrait pairs)</t>
  </si>
  <si>
    <t>r(II1,LCI1)</t>
  </si>
  <si>
    <t>r(II1,LCI4)</t>
  </si>
  <si>
    <t>r(II2,LCI3)</t>
  </si>
  <si>
    <t>r(II3,LCI2)</t>
  </si>
  <si>
    <t>r(II1,LCI2)</t>
  </si>
  <si>
    <t>r(II2,LCI1)</t>
  </si>
  <si>
    <t>r(II2,LCI4)</t>
  </si>
  <si>
    <t>r(II3,LCI3)</t>
  </si>
  <si>
    <t>r(II1,LCI3)</t>
  </si>
  <si>
    <t>r(II2,LCI2)</t>
  </si>
  <si>
    <t>r(II3,LCI1)</t>
  </si>
  <si>
    <t>r(II3,LCI4)</t>
  </si>
  <si>
    <t>Mono r(LCI)</t>
  </si>
  <si>
    <t>Pair 4 — IE ↔ AE  (4×4 = 16 heterotrait pairs)</t>
  </si>
  <si>
    <t>r(IE1,AE1)</t>
  </si>
  <si>
    <t>r(IE1,AE4)</t>
  </si>
  <si>
    <t>r(IE2,AE3)</t>
  </si>
  <si>
    <t>r(IE3,AE2)</t>
  </si>
  <si>
    <t>r(IE4,AE1)</t>
  </si>
  <si>
    <t>r(IE4,AE4)</t>
  </si>
  <si>
    <t>r(IE1,AE2)</t>
  </si>
  <si>
    <t>r(IE2,AE1)</t>
  </si>
  <si>
    <t>r(IE2,AE4)</t>
  </si>
  <si>
    <t>r(IE3,AE3)</t>
  </si>
  <si>
    <t>r(IE4,AE2)</t>
  </si>
  <si>
    <t>r(IE1,AE3)</t>
  </si>
  <si>
    <t>r(IE2,AE2)</t>
  </si>
  <si>
    <t>r(IE3,AE1)</t>
  </si>
  <si>
    <t>r(IE3,AE4)</t>
  </si>
  <si>
    <t>r(IE4,AE3)</t>
  </si>
  <si>
    <t>HTMT Pair 2 — II ↔ AE</t>
  </si>
  <si>
    <t>HTMT Pair 3 — II ↔ LCI</t>
  </si>
  <si>
    <t>HTMT Pair 4 — IE ↔ AE</t>
  </si>
  <si>
    <t>Pair 5 — IE ↔ LCI  (4×4 = 16 heterotrait pairs)</t>
  </si>
  <si>
    <t>r(IE1,LCI1)</t>
  </si>
  <si>
    <t>r(IE1,LCI4)</t>
  </si>
  <si>
    <t>r(IE2,LCI3)</t>
  </si>
  <si>
    <t>r(IE3,LCI2)</t>
  </si>
  <si>
    <t>r(IE4,LCI1)</t>
  </si>
  <si>
    <t>r(IE4,LCI4)</t>
  </si>
  <si>
    <t>r(IE1,LCI2)</t>
  </si>
  <si>
    <t>r(IE2,LCI1)</t>
  </si>
  <si>
    <t>r(IE2,LCI4)</t>
  </si>
  <si>
    <t>r(IE3,LCI3)</t>
  </si>
  <si>
    <t>r(IE4,LCI2)</t>
  </si>
  <si>
    <t>r(IE1,LCI3)</t>
  </si>
  <si>
    <t>r(IE2,LCI2)</t>
  </si>
  <si>
    <t>r(IE3,LCI1)</t>
  </si>
  <si>
    <t>r(IE3,LCI4)</t>
  </si>
  <si>
    <t>r(IE4,LCI3)</t>
  </si>
  <si>
    <t>HTMT Pair 5 — IE ↔ LCI</t>
  </si>
  <si>
    <t>Pair 6 — AE ↔ LCI  (4×4 = 16 heterotrait pairs)</t>
  </si>
  <si>
    <t>r(AE1,LCI1)</t>
  </si>
  <si>
    <t>r(AE1,LCI4)</t>
  </si>
  <si>
    <t>r(AE2,LCI3)</t>
  </si>
  <si>
    <t>r(AE3,LCI2)</t>
  </si>
  <si>
    <t>r(AE4,LCI1)</t>
  </si>
  <si>
    <t>r(AE4,LCI4)</t>
  </si>
  <si>
    <t>r(AE1,LCI2)</t>
  </si>
  <si>
    <t>r(AE2,LCI1)</t>
  </si>
  <si>
    <t>r(AE2,LCI4)</t>
  </si>
  <si>
    <t>r(AE3,LCI3)</t>
  </si>
  <si>
    <t>r(AE4,LCI2)</t>
  </si>
  <si>
    <t>r(AE1,LCI3)</t>
  </si>
  <si>
    <t>r(AE2,LCI2)</t>
  </si>
  <si>
    <t>r(AE3,LCI1)</t>
  </si>
  <si>
    <t>r(AE3,LCI4)</t>
  </si>
  <si>
    <t>r(AE4,LCI3)</t>
  </si>
  <si>
    <t>HTMT Pair 6 — AE ↔ LCI</t>
  </si>
  <si>
    <t>Dimensions</t>
  </si>
  <si>
    <t>AVE</t>
  </si>
  <si>
    <t>√AVE</t>
  </si>
  <si>
    <t>.626</t>
  </si>
  <si>
    <t>.791</t>
  </si>
  <si>
    <t>.608</t>
  </si>
  <si>
    <t>.780</t>
  </si>
  <si>
    <t>.627</t>
  </si>
  <si>
    <t>.792</t>
  </si>
  <si>
    <r>
      <t xml:space="preserve">Use </t>
    </r>
    <r>
      <rPr>
        <b/>
        <u/>
        <sz val="12"/>
        <color theme="1"/>
        <rFont val="Times New Roman"/>
        <family val="1"/>
      </rPr>
      <t>SAMPSTAT</t>
    </r>
    <r>
      <rPr>
        <sz val="12"/>
        <color theme="1"/>
        <rFont val="Times New Roman"/>
        <family val="1"/>
      </rPr>
      <t xml:space="preserve"> for the extra syntax in the Mplus</t>
    </r>
  </si>
  <si>
    <t>Average Variance Extracted (AVE)</t>
  </si>
  <si>
    <r>
      <rPr>
        <b/>
        <sz val="16"/>
        <color theme="1"/>
        <rFont val="Times New Roman"/>
        <family val="1"/>
      </rPr>
      <t>Step 1</t>
    </r>
    <r>
      <rPr>
        <sz val="12"/>
        <color theme="1"/>
        <rFont val="Times New Roman"/>
        <family val="1"/>
      </rPr>
      <t>: Extract Monotrait Correlations (Within-Construct)</t>
    </r>
  </si>
  <si>
    <t>.652</t>
  </si>
  <si>
    <t>.807</t>
  </si>
  <si>
    <t>.571</t>
  </si>
  <si>
    <t>.694</t>
  </si>
  <si>
    <t>.519</t>
  </si>
  <si>
    <t>.762</t>
  </si>
  <si>
    <t>.696</t>
  </si>
  <si>
    <t>.693</t>
  </si>
  <si>
    <t>MODEL FIT INFORMATION</t>
  </si>
  <si>
    <t>Number of Free Parameters                       45</t>
  </si>
  <si>
    <t>Loglikelihood</t>
  </si>
  <si>
    <t xml:space="preserve">            for MLR</t>
  </si>
  <si>
    <t>Information Criteria</t>
  </si>
  <si>
    <t xml:space="preserve">            (n* = (n + 2) / 24)</t>
  </si>
  <si>
    <t>Chi-Square Test of Model Fit</t>
  </si>
  <si>
    <t xml:space="preserve">          Degrees of Freedom                    90</t>
  </si>
  <si>
    <t xml:space="preserve">          P-Value                           0.0000</t>
  </si>
  <si>
    <t>RMSEA (Root Mean Square Error Of Approximation)</t>
  </si>
  <si>
    <t xml:space="preserve">          Estimate                           0.157</t>
  </si>
  <si>
    <t xml:space="preserve">          90 Percent C.I.                    0.152  0.162</t>
  </si>
  <si>
    <t xml:space="preserve">          Probability RMSEA &lt;= .05           0.000</t>
  </si>
  <si>
    <t>CFI/TLI</t>
  </si>
  <si>
    <t>Chi-Square Test of Model Fit for the Baseline Model</t>
  </si>
  <si>
    <t xml:space="preserve">          Degrees of Freedom                   105</t>
  </si>
  <si>
    <t>SRMR (Standardized Root Mean Square Residual)</t>
  </si>
  <si>
    <t xml:space="preserve">          Value                              0.085</t>
  </si>
  <si>
    <t>ONE FACTOR</t>
  </si>
  <si>
    <t>THREE FACTOR</t>
  </si>
  <si>
    <t xml:space="preserve">          H0 Value                      -23032.965</t>
  </si>
  <si>
    <t xml:space="preserve">          H0 Scaling Correction Factor      1.0690</t>
  </si>
  <si>
    <t xml:space="preserve">          H1 Value                      -21198.027</t>
  </si>
  <si>
    <t xml:space="preserve">          H1 Scaling Correction Factor      1.2093</t>
  </si>
  <si>
    <t xml:space="preserve">          Akaike (AIC)                   46155.930</t>
  </si>
  <si>
    <t xml:space="preserve">          Bayesian (BIC)                 46386.784</t>
  </si>
  <si>
    <t xml:space="preserve">          Sample-Size Adjusted BIC       46243.844</t>
  </si>
  <si>
    <t xml:space="preserve">          Value                           2868.485*</t>
  </si>
  <si>
    <t xml:space="preserve">          Scaling Correction Factor         1.2794</t>
  </si>
  <si>
    <t xml:space="preserve">          CFI                                0.713</t>
  </si>
  <si>
    <t xml:space="preserve">          TLI                                0.665</t>
  </si>
  <si>
    <t xml:space="preserve">          Value                           9783.983</t>
  </si>
  <si>
    <t>Number of Free Parameters                       48</t>
  </si>
  <si>
    <t xml:space="preserve">          H0 Value                      -22149.191</t>
  </si>
  <si>
    <t xml:space="preserve">          H0 Scaling Correction Factor      1.1258</t>
  </si>
  <si>
    <t xml:space="preserve">          Akaike (AIC)                   44394.383</t>
  </si>
  <si>
    <t xml:space="preserve">          Bayesian (BIC)                 44640.628</t>
  </si>
  <si>
    <t xml:space="preserve">          Sample-Size Adjusted BIC       44488.158</t>
  </si>
  <si>
    <t xml:space="preserve">          Value                           1515.437*</t>
  </si>
  <si>
    <t xml:space="preserve">          Degrees of Freedom                    87</t>
  </si>
  <si>
    <t xml:space="preserve">          Scaling Correction Factor         1.2553</t>
  </si>
  <si>
    <t xml:space="preserve">          Estimate                           0.115</t>
  </si>
  <si>
    <t xml:space="preserve">          90 Percent C.I.                    0.110  0.120</t>
  </si>
  <si>
    <t xml:space="preserve">          CFI                                0.852</t>
  </si>
  <si>
    <t xml:space="preserve">          TLI                                0.822</t>
  </si>
  <si>
    <t xml:space="preserve">          Value                              0.065</t>
  </si>
  <si>
    <t>FOUR FACTOR</t>
  </si>
  <si>
    <t>Number of Free Parameters                       55</t>
  </si>
  <si>
    <t xml:space="preserve">          H0 Value                      -21583.167</t>
  </si>
  <si>
    <t xml:space="preserve">          H0 Scaling Correction Factor      1.1773</t>
  </si>
  <si>
    <t xml:space="preserve">          Akaike (AIC)                   43276.334</t>
  </si>
  <si>
    <t xml:space="preserve">          Bayesian (BIC)                 43558.489</t>
  </si>
  <si>
    <t xml:space="preserve">          Sample-Size Adjusted BIC       43383.784</t>
  </si>
  <si>
    <t xml:space="preserve">          Value                            625.628*</t>
  </si>
  <si>
    <t xml:space="preserve">          Degrees of Freedom                    80</t>
  </si>
  <si>
    <t xml:space="preserve">          Scaling Correction Factor         1.2312</t>
  </si>
  <si>
    <t xml:space="preserve">          Estimate                           0.074</t>
  </si>
  <si>
    <t xml:space="preserve">          90 Percent C.I.                    0.069  0.079</t>
  </si>
  <si>
    <t xml:space="preserve">          CFI                                0.944</t>
  </si>
  <si>
    <t xml:space="preserve">          TLI                                0.926</t>
  </si>
  <si>
    <t xml:space="preserve">          Value                              0.053</t>
  </si>
  <si>
    <t>Comparison 1 — Three-Factor vs. One-Factor Model</t>
  </si>
  <si>
    <t>Model</t>
  </si>
  <si>
    <t>χ²</t>
  </si>
  <si>
    <t>df</t>
  </si>
  <si>
    <t>Scaling Correction (c)</t>
  </si>
  <si>
    <t>CFI</t>
  </si>
  <si>
    <t>TLI</t>
  </si>
  <si>
    <t>RMSEA</t>
  </si>
  <si>
    <t>SRMR</t>
  </si>
  <si>
    <t>One-Factor</t>
  </si>
  <si>
    <t>Three-Factor</t>
  </si>
  <si>
    <t>Four-Factor</t>
  </si>
  <si>
    <t>cd​</t>
  </si>
  <si>
    <t>90 - 87</t>
  </si>
  <si>
    <t>cd</t>
  </si>
  <si>
    <t>NEXT</t>
  </si>
  <si>
    <t>Calculate</t>
  </si>
  <si>
    <t>Δχ2</t>
  </si>
  <si>
    <t>Comparison 2 — Four-Factor vs. One-Factor Model</t>
  </si>
  <si>
    <t>90 - 80</t>
  </si>
  <si>
    <t>Comparison 3 — Four-Factor vs. Three-Factor Model</t>
  </si>
  <si>
    <t>87 - 80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</si>
</sst>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F1115"/>
      <name val="Times New Roman"/>
      <family val="1"/>
    </font>
    <font>
      <u/>
      <sz val="12"/>
      <color rgb="FF0F1115"/>
      <name val="Times New Roman"/>
      <family val="1"/>
    </font>
    <font>
      <b/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rgb="FF0F1115"/>
      <name val="Times New Roman"/>
      <family val="1"/>
    </font>
    <font>
      <sz val="12"/>
      <color rgb="FF141413"/>
      <name val="Times New Roman"/>
      <family val="1"/>
    </font>
    <font>
      <sz val="12"/>
      <color rgb="FF3D3D3A"/>
      <name val="Times New Roman"/>
      <family val="1"/>
    </font>
    <font>
      <sz val="12"/>
      <color rgb="FF3266AD"/>
      <name val="Times New Roman"/>
      <family val="1"/>
    </font>
    <font>
      <b/>
      <sz val="16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justify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8" fillId="0" borderId="0" xfId="0" applyFont="1"/>
    <xf numFmtId="0" fontId="9" fillId="0" borderId="0" xfId="0" applyFont="1"/>
    <xf numFmtId="2" fontId="2" fillId="0" borderId="0" xfId="0" applyNumberFormat="1" applyFont="1"/>
    <xf numFmtId="0" fontId="10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14" fillId="0" borderId="0" xfId="0" applyFont="1"/>
    <xf numFmtId="0" fontId="0" fillId="2" borderId="0" xfId="0" applyFill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3" borderId="0" xfId="0" applyFont="1" applyFill="1" applyAlignment="1">
      <alignment horizontal="justify" vertical="center" wrapText="1"/>
    </xf>
    <xf numFmtId="0" fontId="1" fillId="4" borderId="0" xfId="0" applyFont="1" applyFill="1" applyAlignment="1">
      <alignment horizontal="justify" vertical="center" wrapText="1"/>
    </xf>
    <xf numFmtId="0" fontId="1" fillId="5" borderId="0" xfId="0" applyFont="1" applyFill="1" applyAlignment="1">
      <alignment horizontal="justify" vertical="center" wrapText="1"/>
    </xf>
    <xf numFmtId="0" fontId="1" fillId="6" borderId="0" xfId="0" applyFont="1" applyFill="1" applyAlignment="1">
      <alignment horizontal="justify" vertical="center" wrapText="1"/>
    </xf>
    <xf numFmtId="0" fontId="1" fillId="7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318655</xdr:colOff>
      <xdr:row>6</xdr:row>
      <xdr:rowOff>83128</xdr:rowOff>
    </xdr:from>
    <xdr:to>
      <xdr:col>8</xdr:col>
      <xdr:colOff>526473</xdr:colOff>
      <xdr:row>20</xdr:row>
      <xdr:rowOff>152400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55621C38-C50D-A4F6-EEF0-3ACD03455E3E}"/>
            </a:ext>
          </a:extLst>
        </xdr:cNvPr>
        <xdr:cNvCxnSpPr/>
      </xdr:nvCxnSpPr>
      <xdr:spPr>
        <a:xfrm>
          <a:off x="2964873" y="1233055"/>
          <a:ext cx="2646218" cy="2590800"/>
        </a:xfrm>
        <a:prstGeom prst="straightConnector1">
          <a:avLst/>
        </a:prstGeom>
        <a:ln w="5715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68580</xdr:colOff>
      <xdr:row>0</xdr:row>
      <xdr:rowOff>0</xdr:rowOff>
    </xdr:from>
    <xdr:to>
      <xdr:col>15</xdr:col>
      <xdr:colOff>465171</xdr:colOff>
      <xdr:row>30</xdr:row>
      <xdr:rowOff>23344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7CF2874-DD6F-27B4-3C55-E09A9996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8340" y="0"/>
          <a:ext cx="4054191" cy="5585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093A0-A0C2-4278-8F17-8505336E8FCC}">
  <dimension ref="A1:E16"/>
  <sheetViews>
    <sheetView workbookViewId="0">
      <selection activeCell="F16" sqref="F16"/>
    </sheetView>
  </sheetViews>
  <sheetFormatPr defaultRowHeight="15.6" x14ac:dyDescent="0.3"/>
  <cols>
    <col min="1" max="2" width="8.88671875" style="2"/>
    <col min="3" max="3" width="24.33203125" style="2" customWidth="1"/>
    <col min="4" max="4" width="22.77734375" style="2" bestFit="1" customWidth="1"/>
    <col min="5" max="5" width="10.77734375" style="2" bestFit="1" customWidth="1"/>
    <col min="6" max="16384" width="8.88671875" style="2"/>
  </cols>
  <sheetData>
    <row r="1" spans="1:5" x14ac:dyDescent="0.3">
      <c r="C1" s="2" t="s">
        <v>19</v>
      </c>
      <c r="D1" s="2" t="s">
        <v>20</v>
      </c>
      <c r="E1" s="2" t="s">
        <v>21</v>
      </c>
    </row>
    <row r="2" spans="1:5" x14ac:dyDescent="0.3">
      <c r="A2" s="2" t="s">
        <v>0</v>
      </c>
      <c r="B2" s="2" t="s">
        <v>3</v>
      </c>
      <c r="C2" s="2">
        <v>0.82199999999999995</v>
      </c>
      <c r="D2" s="2">
        <v>0.32500000000000001</v>
      </c>
      <c r="E2" s="6">
        <f>C2*C2</f>
        <v>0.67568399999999995</v>
      </c>
    </row>
    <row r="3" spans="1:5" x14ac:dyDescent="0.3">
      <c r="B3" s="2" t="s">
        <v>6</v>
      </c>
      <c r="C3" s="2">
        <v>0.80800000000000005</v>
      </c>
      <c r="D3" s="2">
        <v>0.34699999999999998</v>
      </c>
      <c r="E3" s="6">
        <f t="shared" ref="E3:E16" si="0">C3*C3</f>
        <v>0.65286400000000011</v>
      </c>
    </row>
    <row r="4" spans="1:5" x14ac:dyDescent="0.3">
      <c r="B4" s="2" t="s">
        <v>7</v>
      </c>
      <c r="C4" s="2">
        <v>0.74199999999999999</v>
      </c>
      <c r="D4" s="2">
        <v>0.45</v>
      </c>
      <c r="E4" s="6">
        <f t="shared" si="0"/>
        <v>0.55056399999999994</v>
      </c>
    </row>
    <row r="5" spans="1:5" x14ac:dyDescent="0.3">
      <c r="A5" s="2" t="s">
        <v>1</v>
      </c>
      <c r="B5" s="2" t="s">
        <v>4</v>
      </c>
      <c r="C5" s="2">
        <v>0.753</v>
      </c>
      <c r="D5" s="2">
        <v>0.433</v>
      </c>
      <c r="E5" s="6">
        <f t="shared" si="0"/>
        <v>0.56700899999999999</v>
      </c>
    </row>
    <row r="6" spans="1:5" x14ac:dyDescent="0.3">
      <c r="B6" s="2" t="s">
        <v>8</v>
      </c>
      <c r="C6" s="2">
        <v>0.86699999999999999</v>
      </c>
      <c r="D6" s="2">
        <v>0.249</v>
      </c>
      <c r="E6" s="6">
        <f t="shared" si="0"/>
        <v>0.75168899999999994</v>
      </c>
    </row>
    <row r="7" spans="1:5" x14ac:dyDescent="0.3">
      <c r="B7" s="2" t="s">
        <v>9</v>
      </c>
      <c r="C7" s="2">
        <v>0.82399999999999995</v>
      </c>
      <c r="D7" s="2">
        <v>0.32100000000000001</v>
      </c>
      <c r="E7" s="6">
        <f t="shared" si="0"/>
        <v>0.67897599999999991</v>
      </c>
    </row>
    <row r="8" spans="1:5" x14ac:dyDescent="0.3">
      <c r="B8" s="2" t="s">
        <v>10</v>
      </c>
      <c r="C8" s="2">
        <v>0.65800000000000003</v>
      </c>
      <c r="D8" s="2">
        <v>0.56699999999999995</v>
      </c>
      <c r="E8" s="6">
        <f t="shared" si="0"/>
        <v>0.43296400000000002</v>
      </c>
    </row>
    <row r="9" spans="1:5" x14ac:dyDescent="0.3">
      <c r="A9" s="2" t="s">
        <v>2</v>
      </c>
      <c r="B9" s="2" t="s">
        <v>5</v>
      </c>
      <c r="C9" s="2">
        <v>0.70199999999999996</v>
      </c>
      <c r="D9" s="2">
        <v>0.50700000000000001</v>
      </c>
      <c r="E9" s="6">
        <f t="shared" si="0"/>
        <v>0.49280399999999996</v>
      </c>
    </row>
    <row r="10" spans="1:5" x14ac:dyDescent="0.3">
      <c r="B10" s="2" t="s">
        <v>11</v>
      </c>
      <c r="C10" s="2">
        <v>0.92900000000000005</v>
      </c>
      <c r="D10" s="2">
        <v>0.13600000000000001</v>
      </c>
      <c r="E10" s="6">
        <f t="shared" si="0"/>
        <v>0.86304100000000006</v>
      </c>
    </row>
    <row r="11" spans="1:5" x14ac:dyDescent="0.3">
      <c r="B11" s="2" t="s">
        <v>12</v>
      </c>
      <c r="C11" s="2">
        <v>0.83199999999999996</v>
      </c>
      <c r="D11" s="2">
        <v>0.308</v>
      </c>
      <c r="E11" s="6">
        <f t="shared" si="0"/>
        <v>0.69222399999999995</v>
      </c>
    </row>
    <row r="12" spans="1:5" x14ac:dyDescent="0.3">
      <c r="B12" s="2" t="s">
        <v>13</v>
      </c>
      <c r="C12" s="2">
        <v>0.67800000000000005</v>
      </c>
      <c r="D12" s="2">
        <v>0.54100000000000004</v>
      </c>
      <c r="E12" s="6">
        <f t="shared" si="0"/>
        <v>0.45968400000000004</v>
      </c>
    </row>
    <row r="13" spans="1:5" x14ac:dyDescent="0.3">
      <c r="A13" s="2" t="s">
        <v>14</v>
      </c>
      <c r="B13" s="2" t="s">
        <v>15</v>
      </c>
      <c r="C13" s="2">
        <v>0.878</v>
      </c>
      <c r="D13" s="2">
        <v>0.22900000000000001</v>
      </c>
      <c r="E13" s="6">
        <f t="shared" si="0"/>
        <v>0.77088400000000001</v>
      </c>
    </row>
    <row r="14" spans="1:5" x14ac:dyDescent="0.3">
      <c r="B14" s="2" t="s">
        <v>16</v>
      </c>
      <c r="C14" s="2">
        <v>0.82499999999999996</v>
      </c>
      <c r="D14" s="2">
        <v>0.31900000000000001</v>
      </c>
      <c r="E14" s="6">
        <f t="shared" si="0"/>
        <v>0.68062499999999992</v>
      </c>
    </row>
    <row r="15" spans="1:5" x14ac:dyDescent="0.3">
      <c r="B15" s="2" t="s">
        <v>17</v>
      </c>
      <c r="C15" s="2">
        <v>0.83399999999999996</v>
      </c>
      <c r="D15" s="2">
        <v>0.30399999999999999</v>
      </c>
      <c r="E15" s="6">
        <f t="shared" si="0"/>
        <v>0.69555599999999995</v>
      </c>
    </row>
    <row r="16" spans="1:5" x14ac:dyDescent="0.3">
      <c r="B16" s="2" t="s">
        <v>18</v>
      </c>
      <c r="C16" s="2">
        <v>0.67800000000000005</v>
      </c>
      <c r="D16" s="2">
        <v>0.54</v>
      </c>
      <c r="E16" s="6">
        <f t="shared" si="0"/>
        <v>0.45968400000000004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257A1-4B45-47DD-831D-EE263B413CD7}">
  <dimension ref="A1:M27"/>
  <sheetViews>
    <sheetView zoomScale="70" zoomScaleNormal="70" workbookViewId="0">
      <selection activeCell="K9" sqref="K9"/>
    </sheetView>
  </sheetViews>
  <sheetFormatPr defaultRowHeight="15.6" x14ac:dyDescent="0.3"/>
  <cols>
    <col min="1" max="2" width="8.88671875" style="2"/>
    <col min="3" max="3" width="20.5546875" style="2" bestFit="1" customWidth="1"/>
    <col min="4" max="4" width="22.77734375" style="2" customWidth="1"/>
    <col min="5" max="5" width="11.5546875" style="2" bestFit="1" customWidth="1"/>
    <col min="6" max="10" width="8.88671875" style="2"/>
    <col min="11" max="11" width="17.88671875" style="2" bestFit="1" customWidth="1"/>
    <col min="12" max="16384" width="8.88671875" style="2"/>
  </cols>
  <sheetData>
    <row r="1" spans="1:11" x14ac:dyDescent="0.3">
      <c r="C1" s="2" t="s">
        <v>19</v>
      </c>
      <c r="D1" s="2" t="s">
        <v>20</v>
      </c>
      <c r="E1" s="2" t="s">
        <v>29</v>
      </c>
      <c r="G1" s="2" t="s">
        <v>22</v>
      </c>
      <c r="H1" s="2" t="s">
        <v>23</v>
      </c>
      <c r="I1" s="2" t="s">
        <v>24</v>
      </c>
      <c r="J1" s="2" t="s">
        <v>27</v>
      </c>
      <c r="K1" s="2" t="s">
        <v>25</v>
      </c>
    </row>
    <row r="2" spans="1:11" x14ac:dyDescent="0.3">
      <c r="A2" s="2" t="s">
        <v>0</v>
      </c>
      <c r="B2" s="2" t="s">
        <v>3</v>
      </c>
      <c r="C2" s="2">
        <v>0.82199999999999995</v>
      </c>
      <c r="D2" s="2">
        <v>0.32500000000000001</v>
      </c>
      <c r="E2" s="6">
        <f>C2*C2</f>
        <v>0.67568399999999995</v>
      </c>
      <c r="G2" s="2">
        <f>SUM(C2,C3,C4)</f>
        <v>2.3719999999999999</v>
      </c>
      <c r="H2" s="6">
        <f>G2*G2</f>
        <v>5.6263839999999998</v>
      </c>
      <c r="I2" s="2">
        <f>SUM(D2,D3,D4)</f>
        <v>1.1219999999999999</v>
      </c>
      <c r="J2" s="6">
        <f>(G2*G2)+I2</f>
        <v>6.7483839999999997</v>
      </c>
      <c r="K2" s="6">
        <f>3/2*(1-(3/J2))</f>
        <v>0.83317369017530707</v>
      </c>
    </row>
    <row r="3" spans="1:11" x14ac:dyDescent="0.3">
      <c r="B3" s="2" t="s">
        <v>6</v>
      </c>
      <c r="C3" s="2">
        <v>0.80800000000000005</v>
      </c>
      <c r="D3" s="2">
        <v>0.34699999999999998</v>
      </c>
      <c r="E3" s="6">
        <f t="shared" ref="E3:E16" si="0">C3*C3</f>
        <v>0.65286400000000011</v>
      </c>
      <c r="H3" s="6"/>
      <c r="J3" s="6"/>
      <c r="K3" s="6"/>
    </row>
    <row r="4" spans="1:11" x14ac:dyDescent="0.3">
      <c r="B4" s="2" t="s">
        <v>7</v>
      </c>
      <c r="C4" s="2">
        <v>0.74199999999999999</v>
      </c>
      <c r="D4" s="2">
        <v>0.45</v>
      </c>
      <c r="E4" s="6">
        <f t="shared" si="0"/>
        <v>0.55056399999999994</v>
      </c>
      <c r="H4" s="6"/>
      <c r="J4" s="6"/>
      <c r="K4" s="6"/>
    </row>
    <row r="5" spans="1:11" x14ac:dyDescent="0.3">
      <c r="A5" s="2" t="s">
        <v>1</v>
      </c>
      <c r="B5" s="2" t="s">
        <v>4</v>
      </c>
      <c r="C5" s="2">
        <v>0.753</v>
      </c>
      <c r="D5" s="2">
        <v>0.433</v>
      </c>
      <c r="E5" s="6">
        <f t="shared" si="0"/>
        <v>0.56700899999999999</v>
      </c>
      <c r="G5" s="2">
        <f>SUM(C5,C6,C7,C8)</f>
        <v>3.1019999999999999</v>
      </c>
      <c r="H5" s="6">
        <f t="shared" ref="H5:H13" si="1">G5*G5</f>
        <v>9.6224039999999995</v>
      </c>
      <c r="I5" s="2">
        <f>SUM(D5,D6,D7,D8)</f>
        <v>1.5699999999999998</v>
      </c>
      <c r="J5" s="6">
        <f t="shared" ref="J5:J13" si="2">(G5*G5)+I5</f>
        <v>11.192404</v>
      </c>
      <c r="K5" s="6">
        <f>4/3*(1-(4/J5))</f>
        <v>0.85681967877499776</v>
      </c>
    </row>
    <row r="6" spans="1:11" x14ac:dyDescent="0.3">
      <c r="B6" s="2" t="s">
        <v>8</v>
      </c>
      <c r="C6" s="2">
        <v>0.86699999999999999</v>
      </c>
      <c r="D6" s="2">
        <v>0.249</v>
      </c>
      <c r="E6" s="6">
        <f t="shared" si="0"/>
        <v>0.75168899999999994</v>
      </c>
      <c r="H6" s="6"/>
      <c r="J6" s="6"/>
      <c r="K6" s="6"/>
    </row>
    <row r="7" spans="1:11" x14ac:dyDescent="0.3">
      <c r="B7" s="2" t="s">
        <v>9</v>
      </c>
      <c r="C7" s="2">
        <v>0.82399999999999995</v>
      </c>
      <c r="D7" s="2">
        <v>0.32100000000000001</v>
      </c>
      <c r="E7" s="6">
        <f t="shared" si="0"/>
        <v>0.67897599999999991</v>
      </c>
      <c r="H7" s="6"/>
      <c r="J7" s="6"/>
      <c r="K7" s="6"/>
    </row>
    <row r="8" spans="1:11" x14ac:dyDescent="0.3">
      <c r="B8" s="2" t="s">
        <v>10</v>
      </c>
      <c r="C8" s="2">
        <v>0.65800000000000003</v>
      </c>
      <c r="D8" s="2">
        <v>0.56699999999999995</v>
      </c>
      <c r="E8" s="6">
        <f t="shared" si="0"/>
        <v>0.43296400000000002</v>
      </c>
      <c r="H8" s="6"/>
      <c r="J8" s="6"/>
      <c r="K8" s="6"/>
    </row>
    <row r="9" spans="1:11" x14ac:dyDescent="0.3">
      <c r="A9" s="2" t="s">
        <v>2</v>
      </c>
      <c r="B9" s="2" t="s">
        <v>5</v>
      </c>
      <c r="C9" s="2">
        <v>0.70199999999999996</v>
      </c>
      <c r="D9" s="2">
        <v>0.50700000000000001</v>
      </c>
      <c r="E9" s="6">
        <f t="shared" si="0"/>
        <v>0.49280399999999996</v>
      </c>
      <c r="G9" s="2">
        <f>SUM(C9,C10,C11,C12)</f>
        <v>3.141</v>
      </c>
      <c r="H9" s="6">
        <f t="shared" si="1"/>
        <v>9.8658809999999999</v>
      </c>
      <c r="I9" s="2">
        <f>SUM(D9,D11,D10,D12)</f>
        <v>1.492</v>
      </c>
      <c r="J9" s="6">
        <f t="shared" si="2"/>
        <v>11.357880999999999</v>
      </c>
      <c r="K9" s="6">
        <f>4/3*(1-(4/J9))</f>
        <v>0.86376217535647704</v>
      </c>
    </row>
    <row r="10" spans="1:11" x14ac:dyDescent="0.3">
      <c r="B10" s="2" t="s">
        <v>11</v>
      </c>
      <c r="C10" s="2">
        <v>0.92900000000000005</v>
      </c>
      <c r="D10" s="2">
        <v>0.13600000000000001</v>
      </c>
      <c r="E10" s="6">
        <f t="shared" si="0"/>
        <v>0.86304100000000006</v>
      </c>
      <c r="H10" s="6"/>
      <c r="J10" s="6"/>
      <c r="K10" s="6"/>
    </row>
    <row r="11" spans="1:11" x14ac:dyDescent="0.3">
      <c r="B11" s="2" t="s">
        <v>12</v>
      </c>
      <c r="C11" s="2">
        <v>0.83199999999999996</v>
      </c>
      <c r="D11" s="2">
        <v>0.308</v>
      </c>
      <c r="E11" s="6">
        <f t="shared" si="0"/>
        <v>0.69222399999999995</v>
      </c>
      <c r="H11" s="6"/>
      <c r="J11" s="6"/>
      <c r="K11" s="6"/>
    </row>
    <row r="12" spans="1:11" x14ac:dyDescent="0.3">
      <c r="B12" s="2" t="s">
        <v>13</v>
      </c>
      <c r="C12" s="2">
        <v>0.67800000000000005</v>
      </c>
      <c r="D12" s="2">
        <v>0.54100000000000004</v>
      </c>
      <c r="E12" s="6">
        <f t="shared" si="0"/>
        <v>0.45968400000000004</v>
      </c>
      <c r="H12" s="6"/>
      <c r="J12" s="6"/>
      <c r="K12" s="6"/>
    </row>
    <row r="13" spans="1:11" x14ac:dyDescent="0.3">
      <c r="A13" s="2" t="s">
        <v>14</v>
      </c>
      <c r="B13" s="2" t="s">
        <v>15</v>
      </c>
      <c r="C13" s="2">
        <v>0.878</v>
      </c>
      <c r="D13" s="2">
        <v>0.22900000000000001</v>
      </c>
      <c r="E13" s="6">
        <f t="shared" si="0"/>
        <v>0.77088400000000001</v>
      </c>
      <c r="G13" s="2">
        <f>SUM(C13,C14,C15,C16)</f>
        <v>3.2149999999999999</v>
      </c>
      <c r="H13" s="6">
        <f t="shared" si="1"/>
        <v>10.336224999999999</v>
      </c>
      <c r="I13" s="2">
        <f>SUM(D13,D14,D15,D16)</f>
        <v>1.3920000000000001</v>
      </c>
      <c r="J13" s="6">
        <f t="shared" si="2"/>
        <v>11.728224999999998</v>
      </c>
      <c r="K13" s="6">
        <f>4/3*(1-(4/J13))</f>
        <v>0.87858989744824978</v>
      </c>
    </row>
    <row r="14" spans="1:11" x14ac:dyDescent="0.3">
      <c r="B14" s="2" t="s">
        <v>16</v>
      </c>
      <c r="C14" s="2">
        <v>0.82499999999999996</v>
      </c>
      <c r="D14" s="2">
        <v>0.31900000000000001</v>
      </c>
      <c r="E14" s="6">
        <f t="shared" si="0"/>
        <v>0.68062499999999992</v>
      </c>
    </row>
    <row r="15" spans="1:11" x14ac:dyDescent="0.3">
      <c r="B15" s="2" t="s">
        <v>17</v>
      </c>
      <c r="C15" s="2">
        <v>0.83399999999999996</v>
      </c>
      <c r="D15" s="2">
        <v>0.30399999999999999</v>
      </c>
      <c r="E15" s="6">
        <f t="shared" si="0"/>
        <v>0.69555599999999995</v>
      </c>
    </row>
    <row r="16" spans="1:11" x14ac:dyDescent="0.3">
      <c r="B16" s="2" t="s">
        <v>18</v>
      </c>
      <c r="C16" s="2">
        <v>0.67800000000000005</v>
      </c>
      <c r="D16" s="2">
        <v>0.54</v>
      </c>
      <c r="E16" s="6">
        <f t="shared" si="0"/>
        <v>0.45968400000000004</v>
      </c>
    </row>
    <row r="27" spans="13:13" x14ac:dyDescent="0.3">
      <c r="M27" s="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4F9CC-2954-4F39-84A1-B876C8864323}">
  <dimension ref="A1:M27"/>
  <sheetViews>
    <sheetView zoomScale="70" zoomScaleNormal="70" workbookViewId="0">
      <selection activeCell="K2" sqref="K2"/>
    </sheetView>
  </sheetViews>
  <sheetFormatPr defaultRowHeight="15.6" x14ac:dyDescent="0.3"/>
  <cols>
    <col min="1" max="2" width="8.88671875" style="2"/>
    <col min="3" max="3" width="17.33203125" style="2" bestFit="1" customWidth="1"/>
    <col min="4" max="4" width="19.77734375" style="2" bestFit="1" customWidth="1"/>
    <col min="5" max="5" width="10.77734375" style="2" bestFit="1" customWidth="1"/>
    <col min="6" max="10" width="8.88671875" style="2"/>
    <col min="11" max="11" width="17.88671875" style="2" bestFit="1" customWidth="1"/>
    <col min="12" max="16384" width="8.88671875" style="2"/>
  </cols>
  <sheetData>
    <row r="1" spans="1:11" x14ac:dyDescent="0.3">
      <c r="C1" s="2" t="s">
        <v>19</v>
      </c>
      <c r="D1" s="2" t="s">
        <v>20</v>
      </c>
      <c r="E1" s="2" t="s">
        <v>29</v>
      </c>
      <c r="G1" s="2" t="s">
        <v>22</v>
      </c>
      <c r="H1" s="2" t="s">
        <v>23</v>
      </c>
      <c r="I1" s="2" t="s">
        <v>24</v>
      </c>
      <c r="J1" s="2" t="s">
        <v>27</v>
      </c>
      <c r="K1" s="2" t="s">
        <v>28</v>
      </c>
    </row>
    <row r="2" spans="1:11" x14ac:dyDescent="0.3">
      <c r="A2" s="2" t="s">
        <v>0</v>
      </c>
      <c r="B2" s="2" t="s">
        <v>3</v>
      </c>
      <c r="C2" s="2">
        <v>0.82199999999999995</v>
      </c>
      <c r="D2" s="2">
        <v>0.32500000000000001</v>
      </c>
      <c r="E2" s="6">
        <f>C2*C2</f>
        <v>0.67568399999999995</v>
      </c>
      <c r="G2" s="2">
        <f>SUM(C2,C3,C4)</f>
        <v>2.3719999999999999</v>
      </c>
      <c r="H2" s="6">
        <f>G2*G2</f>
        <v>5.6263839999999998</v>
      </c>
      <c r="I2" s="2">
        <f>SUM(D2,D3,D4)</f>
        <v>1.1219999999999999</v>
      </c>
      <c r="J2" s="6">
        <f>(G2*G2)+I2</f>
        <v>6.7483839999999997</v>
      </c>
      <c r="K2" s="6">
        <f>H2/(H2+I2)</f>
        <v>0.83373797341704325</v>
      </c>
    </row>
    <row r="3" spans="1:11" x14ac:dyDescent="0.3">
      <c r="B3" s="2" t="s">
        <v>6</v>
      </c>
      <c r="C3" s="2">
        <v>0.80800000000000005</v>
      </c>
      <c r="D3" s="2">
        <v>0.34699999999999998</v>
      </c>
      <c r="E3" s="6">
        <f t="shared" ref="E3:E16" si="0">C3*C3</f>
        <v>0.65286400000000011</v>
      </c>
      <c r="H3" s="6"/>
      <c r="J3" s="6"/>
      <c r="K3" s="6"/>
    </row>
    <row r="4" spans="1:11" x14ac:dyDescent="0.3">
      <c r="B4" s="2" t="s">
        <v>7</v>
      </c>
      <c r="C4" s="2">
        <v>0.74199999999999999</v>
      </c>
      <c r="D4" s="2">
        <v>0.45</v>
      </c>
      <c r="E4" s="6">
        <f t="shared" si="0"/>
        <v>0.55056399999999994</v>
      </c>
      <c r="H4" s="6"/>
      <c r="J4" s="6"/>
      <c r="K4" s="6"/>
    </row>
    <row r="5" spans="1:11" x14ac:dyDescent="0.3">
      <c r="A5" s="2" t="s">
        <v>1</v>
      </c>
      <c r="B5" s="2" t="s">
        <v>4</v>
      </c>
      <c r="C5" s="2">
        <v>0.753</v>
      </c>
      <c r="D5" s="2">
        <v>0.433</v>
      </c>
      <c r="E5" s="6">
        <f t="shared" si="0"/>
        <v>0.56700899999999999</v>
      </c>
      <c r="G5" s="2">
        <f>SUM(C5,C6,C7,C8)</f>
        <v>3.1019999999999999</v>
      </c>
      <c r="H5" s="6">
        <f t="shared" ref="H5:H13" si="1">G5*G5</f>
        <v>9.6224039999999995</v>
      </c>
      <c r="I5" s="2">
        <f>SUM(D5,D6,D7,D8)</f>
        <v>1.5699999999999998</v>
      </c>
      <c r="J5" s="6">
        <f t="shared" ref="J5:J13" si="2">(G5*G5)+I5</f>
        <v>11.192404</v>
      </c>
      <c r="K5" s="6">
        <f t="shared" ref="K5:K13" si="3">H5/(H5+I5)</f>
        <v>0.85972629293938996</v>
      </c>
    </row>
    <row r="6" spans="1:11" x14ac:dyDescent="0.3">
      <c r="B6" s="2" t="s">
        <v>8</v>
      </c>
      <c r="C6" s="2">
        <v>0.86699999999999999</v>
      </c>
      <c r="D6" s="2">
        <v>0.249</v>
      </c>
      <c r="E6" s="6">
        <f t="shared" si="0"/>
        <v>0.75168899999999994</v>
      </c>
      <c r="H6" s="6"/>
      <c r="J6" s="6"/>
      <c r="K6" s="6"/>
    </row>
    <row r="7" spans="1:11" x14ac:dyDescent="0.3">
      <c r="B7" s="2" t="s">
        <v>9</v>
      </c>
      <c r="C7" s="2">
        <v>0.82399999999999995</v>
      </c>
      <c r="D7" s="2">
        <v>0.32100000000000001</v>
      </c>
      <c r="E7" s="6">
        <f t="shared" si="0"/>
        <v>0.67897599999999991</v>
      </c>
      <c r="H7" s="6"/>
      <c r="J7" s="6"/>
      <c r="K7" s="6"/>
    </row>
    <row r="8" spans="1:11" x14ac:dyDescent="0.3">
      <c r="B8" s="2" t="s">
        <v>10</v>
      </c>
      <c r="C8" s="2">
        <v>0.65800000000000003</v>
      </c>
      <c r="D8" s="2">
        <v>0.56699999999999995</v>
      </c>
      <c r="E8" s="6">
        <f t="shared" si="0"/>
        <v>0.43296400000000002</v>
      </c>
      <c r="H8" s="6"/>
      <c r="J8" s="6"/>
      <c r="K8" s="6"/>
    </row>
    <row r="9" spans="1:11" x14ac:dyDescent="0.3">
      <c r="A9" s="2" t="s">
        <v>2</v>
      </c>
      <c r="B9" s="2" t="s">
        <v>5</v>
      </c>
      <c r="C9" s="2">
        <v>0.70199999999999996</v>
      </c>
      <c r="D9" s="2">
        <v>0.50700000000000001</v>
      </c>
      <c r="E9" s="6">
        <f t="shared" si="0"/>
        <v>0.49280399999999996</v>
      </c>
      <c r="G9" s="2">
        <f>SUM(C9,C10,C11,C12)</f>
        <v>3.141</v>
      </c>
      <c r="H9" s="6">
        <f t="shared" si="1"/>
        <v>9.8658809999999999</v>
      </c>
      <c r="I9" s="2">
        <f>SUM(D9,D11,D10,D12)</f>
        <v>1.492</v>
      </c>
      <c r="J9" s="6">
        <f t="shared" si="2"/>
        <v>11.357880999999999</v>
      </c>
      <c r="K9" s="6">
        <f t="shared" si="3"/>
        <v>0.86863746855597457</v>
      </c>
    </row>
    <row r="10" spans="1:11" x14ac:dyDescent="0.3">
      <c r="B10" s="2" t="s">
        <v>11</v>
      </c>
      <c r="C10" s="2">
        <v>0.92900000000000005</v>
      </c>
      <c r="D10" s="2">
        <v>0.13600000000000001</v>
      </c>
      <c r="E10" s="6">
        <f t="shared" si="0"/>
        <v>0.86304100000000006</v>
      </c>
      <c r="H10" s="6"/>
      <c r="J10" s="6"/>
      <c r="K10" s="6"/>
    </row>
    <row r="11" spans="1:11" x14ac:dyDescent="0.3">
      <c r="B11" s="2" t="s">
        <v>12</v>
      </c>
      <c r="C11" s="2">
        <v>0.83199999999999996</v>
      </c>
      <c r="D11" s="2">
        <v>0.308</v>
      </c>
      <c r="E11" s="6">
        <f t="shared" si="0"/>
        <v>0.69222399999999995</v>
      </c>
      <c r="H11" s="6"/>
      <c r="J11" s="6"/>
      <c r="K11" s="6"/>
    </row>
    <row r="12" spans="1:11" x14ac:dyDescent="0.3">
      <c r="B12" s="2" t="s">
        <v>13</v>
      </c>
      <c r="C12" s="2">
        <v>0.67800000000000005</v>
      </c>
      <c r="D12" s="2">
        <v>0.54100000000000004</v>
      </c>
      <c r="E12" s="6">
        <f t="shared" si="0"/>
        <v>0.45968400000000004</v>
      </c>
      <c r="H12" s="6"/>
      <c r="J12" s="6"/>
      <c r="K12" s="6"/>
    </row>
    <row r="13" spans="1:11" x14ac:dyDescent="0.3">
      <c r="A13" s="2" t="s">
        <v>14</v>
      </c>
      <c r="B13" s="2" t="s">
        <v>15</v>
      </c>
      <c r="C13" s="2">
        <v>0.878</v>
      </c>
      <c r="D13" s="2">
        <v>0.22900000000000001</v>
      </c>
      <c r="E13" s="6">
        <f t="shared" si="0"/>
        <v>0.77088400000000001</v>
      </c>
      <c r="G13" s="2">
        <f>SUM(C13,C14,C15,C16)</f>
        <v>3.2149999999999999</v>
      </c>
      <c r="H13" s="6">
        <f t="shared" si="1"/>
        <v>10.336224999999999</v>
      </c>
      <c r="I13" s="2">
        <f>SUM(D13,D14,D15,D16)</f>
        <v>1.3920000000000001</v>
      </c>
      <c r="J13" s="6">
        <f t="shared" si="2"/>
        <v>11.728224999999998</v>
      </c>
      <c r="K13" s="6">
        <f t="shared" si="3"/>
        <v>0.88131196323399319</v>
      </c>
    </row>
    <row r="14" spans="1:11" x14ac:dyDescent="0.3">
      <c r="B14" s="2" t="s">
        <v>16</v>
      </c>
      <c r="C14" s="2">
        <v>0.82499999999999996</v>
      </c>
      <c r="D14" s="2">
        <v>0.31900000000000001</v>
      </c>
      <c r="E14" s="6">
        <f t="shared" si="0"/>
        <v>0.68062499999999992</v>
      </c>
    </row>
    <row r="15" spans="1:11" x14ac:dyDescent="0.3">
      <c r="B15" s="2" t="s">
        <v>17</v>
      </c>
      <c r="C15" s="2">
        <v>0.83399999999999996</v>
      </c>
      <c r="D15" s="2">
        <v>0.30399999999999999</v>
      </c>
      <c r="E15" s="6">
        <f t="shared" si="0"/>
        <v>0.69555599999999995</v>
      </c>
    </row>
    <row r="16" spans="1:11" x14ac:dyDescent="0.3">
      <c r="B16" s="2" t="s">
        <v>18</v>
      </c>
      <c r="C16" s="2">
        <v>0.67800000000000005</v>
      </c>
      <c r="D16" s="2">
        <v>0.54</v>
      </c>
      <c r="E16" s="6">
        <f t="shared" si="0"/>
        <v>0.45968400000000004</v>
      </c>
    </row>
    <row r="27" spans="13:13" x14ac:dyDescent="0.3">
      <c r="M27" s="2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3F8F9-25BC-4500-B0DC-7D5372AC0B75}">
  <dimension ref="A1:J23"/>
  <sheetViews>
    <sheetView zoomScale="70" zoomScaleNormal="70" workbookViewId="0">
      <selection activeCell="J1" sqref="J1"/>
    </sheetView>
  </sheetViews>
  <sheetFormatPr defaultRowHeight="15.6" x14ac:dyDescent="0.3"/>
  <cols>
    <col min="1" max="2" width="8.88671875" style="2"/>
    <col min="3" max="3" width="20.33203125" style="2" customWidth="1"/>
    <col min="4" max="4" width="23.77734375" style="2" customWidth="1"/>
    <col min="5" max="5" width="10.77734375" style="2" bestFit="1" customWidth="1"/>
    <col min="6" max="7" width="8.88671875" style="2"/>
    <col min="8" max="8" width="20.21875" style="2" customWidth="1"/>
    <col min="9" max="9" width="8.88671875" style="2"/>
    <col min="10" max="10" width="10.33203125" style="2" customWidth="1"/>
    <col min="11" max="16384" width="8.88671875" style="2"/>
  </cols>
  <sheetData>
    <row r="1" spans="1:10" ht="31.2" x14ac:dyDescent="0.3">
      <c r="C1" s="4" t="s">
        <v>19</v>
      </c>
      <c r="D1" s="4" t="s">
        <v>20</v>
      </c>
      <c r="E1" s="4" t="s">
        <v>29</v>
      </c>
      <c r="F1" s="4"/>
      <c r="G1" s="4" t="s">
        <v>30</v>
      </c>
      <c r="H1" s="5" t="s">
        <v>159</v>
      </c>
      <c r="J1" s="4" t="s">
        <v>31</v>
      </c>
    </row>
    <row r="2" spans="1:10" x14ac:dyDescent="0.3">
      <c r="A2" s="2" t="s">
        <v>0</v>
      </c>
      <c r="B2" s="2" t="s">
        <v>3</v>
      </c>
      <c r="C2" s="2">
        <v>0.82199999999999995</v>
      </c>
      <c r="D2" s="2">
        <v>0.32500000000000001</v>
      </c>
      <c r="E2" s="6">
        <f>C2*C2</f>
        <v>0.67568399999999995</v>
      </c>
      <c r="G2" s="6">
        <f>SUM(E2:E4)</f>
        <v>1.8791120000000001</v>
      </c>
      <c r="H2" s="6">
        <f>G2/3</f>
        <v>0.62637066666666674</v>
      </c>
      <c r="J2" s="6">
        <f>SQRT(H2)</f>
        <v>0.7914358259939126</v>
      </c>
    </row>
    <row r="3" spans="1:10" x14ac:dyDescent="0.3">
      <c r="B3" s="2" t="s">
        <v>6</v>
      </c>
      <c r="C3" s="2">
        <v>0.80800000000000005</v>
      </c>
      <c r="D3" s="2">
        <v>0.34699999999999998</v>
      </c>
      <c r="E3" s="6">
        <f t="shared" ref="E3:E16" si="0">C3*C3</f>
        <v>0.65286400000000011</v>
      </c>
      <c r="H3" s="6"/>
      <c r="J3" s="6"/>
    </row>
    <row r="4" spans="1:10" x14ac:dyDescent="0.3">
      <c r="B4" s="2" t="s">
        <v>7</v>
      </c>
      <c r="C4" s="2">
        <v>0.74199999999999999</v>
      </c>
      <c r="D4" s="2">
        <v>0.45</v>
      </c>
      <c r="E4" s="6">
        <f t="shared" si="0"/>
        <v>0.55056399999999994</v>
      </c>
      <c r="H4" s="6"/>
      <c r="J4" s="6"/>
    </row>
    <row r="5" spans="1:10" x14ac:dyDescent="0.3">
      <c r="A5" s="2" t="s">
        <v>1</v>
      </c>
      <c r="B5" s="2" t="s">
        <v>4</v>
      </c>
      <c r="C5" s="2">
        <v>0.753</v>
      </c>
      <c r="D5" s="2">
        <v>0.433</v>
      </c>
      <c r="E5" s="6">
        <f t="shared" si="0"/>
        <v>0.56700899999999999</v>
      </c>
      <c r="G5" s="6">
        <f>SUM(E5,E6,E7,E8)</f>
        <v>2.4306380000000001</v>
      </c>
      <c r="H5" s="6">
        <f>G5/4</f>
        <v>0.60765950000000002</v>
      </c>
      <c r="J5" s="6">
        <f t="shared" ref="J5:J13" si="1">SQRT(H5)</f>
        <v>0.77952517598856297</v>
      </c>
    </row>
    <row r="6" spans="1:10" x14ac:dyDescent="0.3">
      <c r="B6" s="2" t="s">
        <v>8</v>
      </c>
      <c r="C6" s="2">
        <v>0.86699999999999999</v>
      </c>
      <c r="D6" s="2">
        <v>0.249</v>
      </c>
      <c r="E6" s="6">
        <f t="shared" si="0"/>
        <v>0.75168899999999994</v>
      </c>
      <c r="H6" s="6"/>
      <c r="J6" s="6"/>
    </row>
    <row r="7" spans="1:10" x14ac:dyDescent="0.3">
      <c r="B7" s="2" t="s">
        <v>9</v>
      </c>
      <c r="C7" s="2">
        <v>0.82399999999999995</v>
      </c>
      <c r="D7" s="2">
        <v>0.32100000000000001</v>
      </c>
      <c r="E7" s="6">
        <f t="shared" si="0"/>
        <v>0.67897599999999991</v>
      </c>
      <c r="H7" s="6"/>
      <c r="J7" s="6"/>
    </row>
    <row r="8" spans="1:10" x14ac:dyDescent="0.3">
      <c r="B8" s="2" t="s">
        <v>10</v>
      </c>
      <c r="C8" s="2">
        <v>0.65800000000000003</v>
      </c>
      <c r="D8" s="2">
        <v>0.56699999999999995</v>
      </c>
      <c r="E8" s="6">
        <f t="shared" si="0"/>
        <v>0.43296400000000002</v>
      </c>
      <c r="H8" s="6"/>
      <c r="J8" s="6"/>
    </row>
    <row r="9" spans="1:10" x14ac:dyDescent="0.3">
      <c r="A9" s="2" t="s">
        <v>2</v>
      </c>
      <c r="B9" s="2" t="s">
        <v>5</v>
      </c>
      <c r="C9" s="2">
        <v>0.70199999999999996</v>
      </c>
      <c r="D9" s="2">
        <v>0.50700000000000001</v>
      </c>
      <c r="E9" s="6">
        <f t="shared" si="0"/>
        <v>0.49280399999999996</v>
      </c>
      <c r="G9" s="6">
        <f>SUM(E9,E10,E11,E12)</f>
        <v>2.5077530000000001</v>
      </c>
      <c r="H9" s="6">
        <f>G9/4</f>
        <v>0.62693825000000003</v>
      </c>
      <c r="J9" s="6">
        <f t="shared" si="1"/>
        <v>0.79179432304102815</v>
      </c>
    </row>
    <row r="10" spans="1:10" x14ac:dyDescent="0.3">
      <c r="B10" s="2" t="s">
        <v>11</v>
      </c>
      <c r="C10" s="2">
        <v>0.92900000000000005</v>
      </c>
      <c r="D10" s="2">
        <v>0.13600000000000001</v>
      </c>
      <c r="E10" s="6">
        <f t="shared" si="0"/>
        <v>0.86304100000000006</v>
      </c>
      <c r="H10" s="6"/>
      <c r="J10" s="6"/>
    </row>
    <row r="11" spans="1:10" x14ac:dyDescent="0.3">
      <c r="B11" s="2" t="s">
        <v>12</v>
      </c>
      <c r="C11" s="2">
        <v>0.83199999999999996</v>
      </c>
      <c r="D11" s="2">
        <v>0.308</v>
      </c>
      <c r="E11" s="6">
        <f t="shared" si="0"/>
        <v>0.69222399999999995</v>
      </c>
      <c r="H11" s="6"/>
      <c r="J11" s="6"/>
    </row>
    <row r="12" spans="1:10" x14ac:dyDescent="0.3">
      <c r="B12" s="2" t="s">
        <v>13</v>
      </c>
      <c r="C12" s="2">
        <v>0.67800000000000005</v>
      </c>
      <c r="D12" s="2">
        <v>0.54100000000000004</v>
      </c>
      <c r="E12" s="6">
        <f t="shared" si="0"/>
        <v>0.45968400000000004</v>
      </c>
      <c r="H12" s="6"/>
      <c r="J12" s="6"/>
    </row>
    <row r="13" spans="1:10" x14ac:dyDescent="0.3">
      <c r="A13" s="2" t="s">
        <v>14</v>
      </c>
      <c r="B13" s="2" t="s">
        <v>15</v>
      </c>
      <c r="C13" s="2">
        <v>0.878</v>
      </c>
      <c r="D13" s="2">
        <v>0.22900000000000001</v>
      </c>
      <c r="E13" s="6">
        <f t="shared" si="0"/>
        <v>0.77088400000000001</v>
      </c>
      <c r="G13" s="6">
        <f>SUM(E13,E14,E15,E16)</f>
        <v>2.6067490000000002</v>
      </c>
      <c r="H13" s="6">
        <f>G13/4</f>
        <v>0.65168725000000005</v>
      </c>
      <c r="J13" s="6">
        <f t="shared" si="1"/>
        <v>0.80727148469396592</v>
      </c>
    </row>
    <row r="14" spans="1:10" x14ac:dyDescent="0.3">
      <c r="B14" s="2" t="s">
        <v>16</v>
      </c>
      <c r="C14" s="2">
        <v>0.82499999999999996</v>
      </c>
      <c r="D14" s="2">
        <v>0.31900000000000001</v>
      </c>
      <c r="E14" s="6">
        <f t="shared" si="0"/>
        <v>0.68062499999999992</v>
      </c>
    </row>
    <row r="15" spans="1:10" x14ac:dyDescent="0.3">
      <c r="B15" s="2" t="s">
        <v>17</v>
      </c>
      <c r="C15" s="2">
        <v>0.83399999999999996</v>
      </c>
      <c r="D15" s="2">
        <v>0.30399999999999999</v>
      </c>
      <c r="E15" s="6">
        <f t="shared" si="0"/>
        <v>0.69555599999999995</v>
      </c>
    </row>
    <row r="16" spans="1:10" x14ac:dyDescent="0.3">
      <c r="B16" s="2" t="s">
        <v>18</v>
      </c>
      <c r="C16" s="2">
        <v>0.67800000000000005</v>
      </c>
      <c r="D16" s="2">
        <v>0.54</v>
      </c>
      <c r="E16" s="6">
        <f t="shared" si="0"/>
        <v>0.45968400000000004</v>
      </c>
    </row>
    <row r="23" spans="10:10" x14ac:dyDescent="0.3">
      <c r="J23" s="2" t="s">
        <v>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2F4F-DFA9-4624-A5BA-FA731B0EFFA5}">
  <dimension ref="A2:G6"/>
  <sheetViews>
    <sheetView topLeftCell="A7" zoomScaleNormal="100" workbookViewId="0">
      <selection activeCell="G17" sqref="G17"/>
    </sheetView>
  </sheetViews>
  <sheetFormatPr defaultRowHeight="14.4" x14ac:dyDescent="0.3"/>
  <cols>
    <col min="1" max="1" width="12" customWidth="1"/>
  </cols>
  <sheetData>
    <row r="2" spans="1:7" ht="15.6" x14ac:dyDescent="0.3">
      <c r="A2" s="12" t="s">
        <v>149</v>
      </c>
      <c r="B2" s="12" t="s">
        <v>150</v>
      </c>
      <c r="C2" s="12" t="s">
        <v>151</v>
      </c>
      <c r="D2" s="12" t="s">
        <v>0</v>
      </c>
      <c r="E2" s="12" t="s">
        <v>1</v>
      </c>
      <c r="F2" s="12" t="s">
        <v>2</v>
      </c>
      <c r="G2" s="12" t="s">
        <v>14</v>
      </c>
    </row>
    <row r="3" spans="1:7" ht="15.6" x14ac:dyDescent="0.3">
      <c r="A3" s="12" t="s">
        <v>0</v>
      </c>
      <c r="B3" s="12" t="s">
        <v>152</v>
      </c>
      <c r="C3" s="12" t="s">
        <v>153</v>
      </c>
      <c r="D3" s="13">
        <v>1000</v>
      </c>
      <c r="E3" s="12"/>
      <c r="F3" s="12"/>
      <c r="G3" s="12"/>
    </row>
    <row r="4" spans="1:7" ht="15.6" x14ac:dyDescent="0.3">
      <c r="A4" s="12" t="s">
        <v>1</v>
      </c>
      <c r="B4" s="12" t="s">
        <v>154</v>
      </c>
      <c r="C4" s="12" t="s">
        <v>155</v>
      </c>
      <c r="D4" s="12" t="s">
        <v>163</v>
      </c>
      <c r="E4" s="13">
        <v>1000</v>
      </c>
      <c r="F4" s="12"/>
      <c r="G4" s="12"/>
    </row>
    <row r="5" spans="1:7" ht="15.6" x14ac:dyDescent="0.3">
      <c r="A5" s="12" t="s">
        <v>2</v>
      </c>
      <c r="B5" s="12" t="s">
        <v>156</v>
      </c>
      <c r="C5" s="12" t="s">
        <v>157</v>
      </c>
      <c r="D5" s="12" t="s">
        <v>164</v>
      </c>
      <c r="E5" s="12" t="s">
        <v>166</v>
      </c>
      <c r="F5" s="13">
        <v>1000</v>
      </c>
      <c r="G5" s="12"/>
    </row>
    <row r="6" spans="1:7" ht="15.6" x14ac:dyDescent="0.3">
      <c r="A6" s="12" t="s">
        <v>14</v>
      </c>
      <c r="B6" s="12" t="s">
        <v>161</v>
      </c>
      <c r="C6" s="12" t="s">
        <v>162</v>
      </c>
      <c r="D6" s="12" t="s">
        <v>165</v>
      </c>
      <c r="E6" s="12" t="s">
        <v>167</v>
      </c>
      <c r="F6" s="12" t="s">
        <v>168</v>
      </c>
      <c r="G6" s="13">
        <v>1000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5C3E7-34A6-4E23-B588-759ABC018A75}">
  <dimension ref="B1:R116"/>
  <sheetViews>
    <sheetView topLeftCell="A61" zoomScale="70" zoomScaleNormal="70" workbookViewId="0">
      <selection activeCell="L121" sqref="L121"/>
    </sheetView>
  </sheetViews>
  <sheetFormatPr defaultRowHeight="15.6" x14ac:dyDescent="0.3"/>
  <cols>
    <col min="1" max="1" width="8.88671875" style="2"/>
    <col min="2" max="2" width="12.5546875" style="2" customWidth="1"/>
    <col min="3" max="4" width="8.88671875" style="2"/>
    <col min="5" max="5" width="12.6640625" style="2" customWidth="1"/>
    <col min="6" max="6" width="8.88671875" style="2"/>
    <col min="7" max="7" width="11" style="2" customWidth="1"/>
    <col min="8" max="8" width="13.6640625" style="2" customWidth="1"/>
    <col min="9" max="10" width="8.88671875" style="2"/>
    <col min="11" max="11" width="13.5546875" style="2" customWidth="1"/>
    <col min="12" max="12" width="9.44140625" style="2" bestFit="1" customWidth="1"/>
    <col min="13" max="16384" width="8.88671875" style="2"/>
  </cols>
  <sheetData>
    <row r="1" spans="2:17" ht="20.399999999999999" x14ac:dyDescent="0.35">
      <c r="B1" s="2" t="s">
        <v>160</v>
      </c>
    </row>
    <row r="3" spans="2:17" x14ac:dyDescent="0.3">
      <c r="C3" s="1" t="s">
        <v>3</v>
      </c>
      <c r="D3" s="1" t="s">
        <v>6</v>
      </c>
      <c r="E3" s="1" t="s">
        <v>7</v>
      </c>
      <c r="F3" s="1" t="s">
        <v>4</v>
      </c>
      <c r="G3" s="1" t="s">
        <v>8</v>
      </c>
      <c r="H3" s="1" t="s">
        <v>9</v>
      </c>
      <c r="I3" s="1" t="s">
        <v>10</v>
      </c>
      <c r="J3" s="1" t="s">
        <v>5</v>
      </c>
      <c r="K3" s="1" t="s">
        <v>11</v>
      </c>
      <c r="L3" s="1" t="s">
        <v>12</v>
      </c>
      <c r="M3" s="1" t="s">
        <v>13</v>
      </c>
      <c r="N3" s="1" t="s">
        <v>15</v>
      </c>
      <c r="O3" s="1" t="s">
        <v>16</v>
      </c>
      <c r="P3" s="1" t="s">
        <v>17</v>
      </c>
      <c r="Q3" s="1" t="s">
        <v>18</v>
      </c>
    </row>
    <row r="4" spans="2:17" x14ac:dyDescent="0.3">
      <c r="B4" s="1" t="s">
        <v>3</v>
      </c>
      <c r="C4" s="1">
        <v>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2:17" x14ac:dyDescent="0.3">
      <c r="B5" s="1" t="s">
        <v>6</v>
      </c>
      <c r="C5" s="14">
        <v>0.74099999999999999</v>
      </c>
      <c r="D5" s="14">
        <v>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2:17" x14ac:dyDescent="0.3">
      <c r="B6" s="1" t="s">
        <v>7</v>
      </c>
      <c r="C6" s="14">
        <v>0.61299999999999999</v>
      </c>
      <c r="D6" s="14">
        <v>0.59599999999999997</v>
      </c>
      <c r="E6" s="1">
        <v>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x14ac:dyDescent="0.3">
      <c r="B7" s="1" t="s">
        <v>4</v>
      </c>
      <c r="C7" s="1">
        <v>0.36099999999999999</v>
      </c>
      <c r="D7" s="1">
        <v>0.38800000000000001</v>
      </c>
      <c r="E7" s="1">
        <v>0.32300000000000001</v>
      </c>
      <c r="F7" s="1">
        <v>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x14ac:dyDescent="0.3">
      <c r="B8" s="1" t="s">
        <v>8</v>
      </c>
      <c r="C8" s="1">
        <v>0.38</v>
      </c>
      <c r="D8" s="1">
        <v>0.379</v>
      </c>
      <c r="E8" s="1">
        <v>0.33900000000000002</v>
      </c>
      <c r="F8" s="14">
        <v>0.66700000000000004</v>
      </c>
      <c r="G8" s="14">
        <v>1</v>
      </c>
      <c r="H8" s="14"/>
      <c r="I8" s="1"/>
      <c r="J8" s="1"/>
      <c r="K8" s="1"/>
      <c r="L8" s="1"/>
      <c r="M8" s="1"/>
      <c r="N8" s="1"/>
      <c r="O8" s="1"/>
      <c r="P8" s="1"/>
      <c r="Q8" s="1"/>
    </row>
    <row r="9" spans="2:17" x14ac:dyDescent="0.3">
      <c r="B9" s="1" t="s">
        <v>9</v>
      </c>
      <c r="C9" s="1">
        <v>0.36399999999999999</v>
      </c>
      <c r="D9" s="1">
        <v>0.39300000000000002</v>
      </c>
      <c r="E9" s="1">
        <v>0.35</v>
      </c>
      <c r="F9" s="14">
        <v>0.59799999999999998</v>
      </c>
      <c r="G9" s="14">
        <v>0.73299999999999998</v>
      </c>
      <c r="H9" s="14">
        <v>1</v>
      </c>
      <c r="I9" s="1"/>
      <c r="J9" s="1"/>
      <c r="K9" s="1"/>
      <c r="L9" s="1"/>
      <c r="M9" s="1"/>
      <c r="N9" s="1"/>
      <c r="O9" s="1"/>
      <c r="P9" s="1"/>
      <c r="Q9" s="1"/>
    </row>
    <row r="10" spans="2:17" x14ac:dyDescent="0.3">
      <c r="B10" s="1" t="s">
        <v>10</v>
      </c>
      <c r="C10" s="1">
        <v>0.35299999999999998</v>
      </c>
      <c r="D10" s="1">
        <v>0.42099999999999999</v>
      </c>
      <c r="E10" s="1">
        <v>0.30199999999999999</v>
      </c>
      <c r="F10" s="14">
        <v>0.503</v>
      </c>
      <c r="G10" s="14">
        <v>0.52500000000000002</v>
      </c>
      <c r="H10" s="14">
        <v>0.55900000000000005</v>
      </c>
      <c r="I10" s="1">
        <v>1</v>
      </c>
      <c r="J10" s="1"/>
      <c r="K10" s="1"/>
      <c r="L10" s="1"/>
      <c r="M10" s="1"/>
      <c r="N10" s="1"/>
      <c r="O10" s="1"/>
      <c r="P10" s="1"/>
      <c r="Q10" s="1"/>
    </row>
    <row r="11" spans="2:17" x14ac:dyDescent="0.3">
      <c r="B11" s="1" t="s">
        <v>5</v>
      </c>
      <c r="C11" s="1">
        <v>0.35399999999999998</v>
      </c>
      <c r="D11" s="1">
        <v>0.36699999999999999</v>
      </c>
      <c r="E11" s="1">
        <v>0.32100000000000001</v>
      </c>
      <c r="F11" s="1">
        <v>0.52800000000000002</v>
      </c>
      <c r="G11" s="1">
        <v>0.51900000000000002</v>
      </c>
      <c r="H11" s="1">
        <v>0.5</v>
      </c>
      <c r="I11" s="1">
        <v>0.47599999999999998</v>
      </c>
      <c r="J11" s="1">
        <v>1</v>
      </c>
      <c r="K11" s="1"/>
      <c r="L11" s="1"/>
      <c r="M11" s="1"/>
      <c r="N11" s="1"/>
      <c r="O11" s="1"/>
      <c r="P11" s="1"/>
      <c r="Q11" s="1"/>
    </row>
    <row r="12" spans="2:17" x14ac:dyDescent="0.3">
      <c r="B12" s="1" t="s">
        <v>11</v>
      </c>
      <c r="C12" s="1">
        <v>0.55500000000000005</v>
      </c>
      <c r="D12" s="1">
        <v>0.55100000000000005</v>
      </c>
      <c r="E12" s="1">
        <v>0.48099999999999998</v>
      </c>
      <c r="F12" s="1">
        <v>0.53500000000000003</v>
      </c>
      <c r="G12" s="1">
        <v>0.59299999999999997</v>
      </c>
      <c r="H12" s="1">
        <v>0.55400000000000005</v>
      </c>
      <c r="I12" s="1">
        <v>0.53100000000000003</v>
      </c>
      <c r="J12" s="14">
        <v>0.64100000000000001</v>
      </c>
      <c r="K12" s="14">
        <v>1</v>
      </c>
      <c r="L12" s="14"/>
      <c r="M12" s="1"/>
      <c r="N12" s="1"/>
      <c r="O12" s="1"/>
      <c r="P12" s="1"/>
      <c r="Q12" s="1"/>
    </row>
    <row r="13" spans="2:17" x14ac:dyDescent="0.3">
      <c r="B13" s="1" t="s">
        <v>12</v>
      </c>
      <c r="C13" s="1">
        <v>0.44800000000000001</v>
      </c>
      <c r="D13" s="1">
        <v>0.42</v>
      </c>
      <c r="E13" s="1">
        <v>0.40600000000000003</v>
      </c>
      <c r="F13" s="1">
        <v>0.46</v>
      </c>
      <c r="G13" s="1">
        <v>0.53300000000000003</v>
      </c>
      <c r="H13" s="1">
        <v>0.46800000000000003</v>
      </c>
      <c r="I13" s="1">
        <v>0.45700000000000002</v>
      </c>
      <c r="J13" s="14">
        <v>0.56899999999999995</v>
      </c>
      <c r="K13" s="14">
        <v>0.78200000000000003</v>
      </c>
      <c r="L13" s="14">
        <v>1</v>
      </c>
      <c r="M13" s="1"/>
      <c r="N13" s="1"/>
      <c r="O13" s="1"/>
      <c r="P13" s="1"/>
      <c r="Q13" s="1"/>
    </row>
    <row r="14" spans="2:17" x14ac:dyDescent="0.3">
      <c r="B14" s="1" t="s">
        <v>13</v>
      </c>
      <c r="C14" s="1">
        <v>0.35899999999999999</v>
      </c>
      <c r="D14" s="1">
        <v>0.32700000000000001</v>
      </c>
      <c r="E14" s="1">
        <v>0.36599999999999999</v>
      </c>
      <c r="F14" s="1">
        <v>0.36299999999999999</v>
      </c>
      <c r="G14" s="1">
        <v>0.45400000000000001</v>
      </c>
      <c r="H14" s="1">
        <v>0.39</v>
      </c>
      <c r="I14" s="1">
        <v>0.36199999999999999</v>
      </c>
      <c r="J14" s="14">
        <v>0.47099999999999997</v>
      </c>
      <c r="K14" s="14">
        <v>0.629</v>
      </c>
      <c r="L14" s="14">
        <v>0.8</v>
      </c>
      <c r="M14" s="1">
        <v>1</v>
      </c>
      <c r="N14" s="1"/>
      <c r="O14" s="1"/>
      <c r="P14" s="1"/>
      <c r="Q14" s="1"/>
    </row>
    <row r="15" spans="2:17" x14ac:dyDescent="0.3">
      <c r="B15" s="1" t="s">
        <v>15</v>
      </c>
      <c r="C15" s="1">
        <v>0.34899999999999998</v>
      </c>
      <c r="D15" s="1">
        <v>0.35599999999999998</v>
      </c>
      <c r="E15" s="1">
        <v>0.38500000000000001</v>
      </c>
      <c r="F15" s="1">
        <v>0.45400000000000001</v>
      </c>
      <c r="G15" s="1">
        <v>0.51600000000000001</v>
      </c>
      <c r="H15" s="1">
        <v>0.499</v>
      </c>
      <c r="I15" s="1">
        <v>0.436</v>
      </c>
      <c r="J15" s="1">
        <v>0.496</v>
      </c>
      <c r="K15" s="1">
        <v>0.55600000000000005</v>
      </c>
      <c r="L15" s="1">
        <v>0.53800000000000003</v>
      </c>
      <c r="M15" s="1">
        <v>0.46800000000000003</v>
      </c>
      <c r="N15" s="1">
        <v>1</v>
      </c>
      <c r="O15" s="1"/>
      <c r="P15" s="1"/>
      <c r="Q15" s="1"/>
    </row>
    <row r="16" spans="2:17" x14ac:dyDescent="0.3">
      <c r="B16" s="1" t="s">
        <v>16</v>
      </c>
      <c r="C16" s="1">
        <v>0.32700000000000001</v>
      </c>
      <c r="D16" s="1">
        <v>0.32900000000000001</v>
      </c>
      <c r="E16" s="1">
        <v>0.41899999999999998</v>
      </c>
      <c r="F16" s="1">
        <v>0.37</v>
      </c>
      <c r="G16" s="1">
        <v>0.45</v>
      </c>
      <c r="H16" s="1">
        <v>0.439</v>
      </c>
      <c r="I16" s="1">
        <v>0.36599999999999999</v>
      </c>
      <c r="J16" s="1">
        <v>0.435</v>
      </c>
      <c r="K16" s="1">
        <v>0.498</v>
      </c>
      <c r="L16" s="1">
        <v>0.47499999999999998</v>
      </c>
      <c r="M16" s="1">
        <v>0.433</v>
      </c>
      <c r="N16" s="14">
        <v>0.71699999999999997</v>
      </c>
      <c r="O16" s="14">
        <v>1</v>
      </c>
      <c r="P16" s="14"/>
      <c r="Q16" s="1"/>
    </row>
    <row r="17" spans="2:17" x14ac:dyDescent="0.3">
      <c r="B17" s="1" t="s">
        <v>17</v>
      </c>
      <c r="C17" s="1">
        <v>0.249</v>
      </c>
      <c r="D17" s="1">
        <v>0.247</v>
      </c>
      <c r="E17" s="1">
        <v>0.35199999999999998</v>
      </c>
      <c r="F17" s="1">
        <v>0.36899999999999999</v>
      </c>
      <c r="G17" s="1">
        <v>0.48499999999999999</v>
      </c>
      <c r="H17" s="1">
        <v>0.47499999999999998</v>
      </c>
      <c r="I17" s="1">
        <v>0.39700000000000002</v>
      </c>
      <c r="J17" s="1">
        <v>0.42499999999999999</v>
      </c>
      <c r="K17" s="1">
        <v>0.45200000000000001</v>
      </c>
      <c r="L17" s="1">
        <v>0.47399999999999998</v>
      </c>
      <c r="M17" s="1">
        <v>0.42199999999999999</v>
      </c>
      <c r="N17" s="14">
        <v>0.72799999999999998</v>
      </c>
      <c r="O17" s="14">
        <v>0.73599999999999999</v>
      </c>
      <c r="P17" s="14">
        <v>1</v>
      </c>
      <c r="Q17" s="1"/>
    </row>
    <row r="18" spans="2:17" x14ac:dyDescent="0.3">
      <c r="B18" s="1" t="s">
        <v>18</v>
      </c>
      <c r="C18" s="1">
        <v>0.38</v>
      </c>
      <c r="D18" s="1">
        <v>0.45600000000000002</v>
      </c>
      <c r="E18" s="1">
        <v>0.32200000000000001</v>
      </c>
      <c r="F18" s="1">
        <v>0.45400000000000001</v>
      </c>
      <c r="G18" s="1">
        <v>0.54100000000000004</v>
      </c>
      <c r="H18" s="1">
        <v>0.52</v>
      </c>
      <c r="I18" s="1">
        <v>0.58899999999999997</v>
      </c>
      <c r="J18" s="1">
        <v>0.48399999999999999</v>
      </c>
      <c r="K18" s="1">
        <v>0.54900000000000004</v>
      </c>
      <c r="L18" s="1">
        <v>0.49</v>
      </c>
      <c r="M18" s="1">
        <v>0.40600000000000003</v>
      </c>
      <c r="N18" s="14">
        <v>0.6</v>
      </c>
      <c r="O18" s="14">
        <v>0.495</v>
      </c>
      <c r="P18" s="14">
        <v>0.53600000000000003</v>
      </c>
      <c r="Q18" s="1">
        <v>1</v>
      </c>
    </row>
    <row r="20" spans="2:17" x14ac:dyDescent="0.3">
      <c r="B20" s="1" t="s">
        <v>32</v>
      </c>
    </row>
    <row r="22" spans="2:17" x14ac:dyDescent="0.3">
      <c r="B22" s="29" t="s">
        <v>33</v>
      </c>
      <c r="C22" s="29"/>
      <c r="D22" s="29"/>
      <c r="E22" s="29"/>
      <c r="F22" s="29"/>
      <c r="G22" s="29"/>
      <c r="H22" s="29"/>
    </row>
    <row r="23" spans="2:17" x14ac:dyDescent="0.3">
      <c r="B23" s="30" t="s">
        <v>158</v>
      </c>
      <c r="C23" s="30"/>
      <c r="D23" s="30"/>
      <c r="E23" s="30"/>
      <c r="F23" s="30"/>
      <c r="G23" s="30"/>
      <c r="H23" s="30"/>
    </row>
    <row r="27" spans="2:17" x14ac:dyDescent="0.3">
      <c r="B27" s="31" t="s">
        <v>34</v>
      </c>
      <c r="C27" s="31"/>
      <c r="D27" s="31"/>
      <c r="E27" s="31"/>
      <c r="F27" s="31"/>
      <c r="G27" s="31"/>
    </row>
    <row r="29" spans="2:17" ht="21.6" customHeight="1" x14ac:dyDescent="0.3">
      <c r="B29" s="32" t="s">
        <v>35</v>
      </c>
      <c r="C29" s="32"/>
      <c r="D29" s="32"/>
      <c r="E29" s="32"/>
      <c r="F29" s="32"/>
      <c r="G29" s="32"/>
    </row>
    <row r="30" spans="2:17" ht="21.6" customHeight="1" x14ac:dyDescent="0.3">
      <c r="B30" s="3"/>
      <c r="C30" s="3"/>
      <c r="D30" s="3"/>
      <c r="E30" s="3"/>
      <c r="F30" s="3"/>
      <c r="G30" s="3"/>
    </row>
    <row r="31" spans="2:17" x14ac:dyDescent="0.3">
      <c r="B31" s="7" t="s">
        <v>37</v>
      </c>
    </row>
    <row r="32" spans="2:17" x14ac:dyDescent="0.3">
      <c r="B32" s="8" t="s">
        <v>36</v>
      </c>
      <c r="C32" s="9">
        <f>(C5+C6+D6)/3</f>
        <v>0.65</v>
      </c>
    </row>
    <row r="34" spans="2:17" x14ac:dyDescent="0.3">
      <c r="B34" s="7" t="s">
        <v>38</v>
      </c>
    </row>
    <row r="35" spans="2:17" x14ac:dyDescent="0.3">
      <c r="B35" s="8" t="s">
        <v>39</v>
      </c>
      <c r="C35" s="9">
        <f>(F8+F9+F10+G9+G10+H10)/6</f>
        <v>0.59750000000000003</v>
      </c>
    </row>
    <row r="37" spans="2:17" x14ac:dyDescent="0.3">
      <c r="B37" s="7" t="s">
        <v>40</v>
      </c>
    </row>
    <row r="38" spans="2:17" x14ac:dyDescent="0.3">
      <c r="B38" s="8" t="s">
        <v>41</v>
      </c>
      <c r="C38" s="9">
        <f>(J12+J13+J14+K13+K14+L14)/6</f>
        <v>0.64866666666666672</v>
      </c>
    </row>
    <row r="40" spans="2:17" x14ac:dyDescent="0.3">
      <c r="B40" s="7" t="s">
        <v>42</v>
      </c>
    </row>
    <row r="41" spans="2:17" x14ac:dyDescent="0.3">
      <c r="B41" s="8" t="s">
        <v>43</v>
      </c>
      <c r="C41" s="6">
        <f>(N16+N17+N18+O17+O18+P18)/6</f>
        <v>0.63533333333333331</v>
      </c>
    </row>
    <row r="43" spans="2:17" ht="20.399999999999999" x14ac:dyDescent="0.35">
      <c r="B43" s="10" t="s">
        <v>44</v>
      </c>
    </row>
    <row r="44" spans="2:17" x14ac:dyDescent="0.3">
      <c r="B44" s="10"/>
    </row>
    <row r="45" spans="2:17" x14ac:dyDescent="0.3">
      <c r="C45" s="1" t="s">
        <v>3</v>
      </c>
      <c r="D45" s="1" t="s">
        <v>6</v>
      </c>
      <c r="E45" s="1" t="s">
        <v>7</v>
      </c>
      <c r="F45" s="1" t="s">
        <v>4</v>
      </c>
      <c r="G45" s="1" t="s">
        <v>8</v>
      </c>
      <c r="H45" s="1" t="s">
        <v>9</v>
      </c>
      <c r="I45" s="1" t="s">
        <v>10</v>
      </c>
      <c r="J45" s="1" t="s">
        <v>5</v>
      </c>
      <c r="K45" s="1" t="s">
        <v>11</v>
      </c>
      <c r="L45" s="1" t="s">
        <v>12</v>
      </c>
      <c r="M45" s="1" t="s">
        <v>13</v>
      </c>
      <c r="N45" s="1" t="s">
        <v>15</v>
      </c>
      <c r="O45" s="1" t="s">
        <v>16</v>
      </c>
      <c r="P45" s="1" t="s">
        <v>17</v>
      </c>
      <c r="Q45" s="1" t="s">
        <v>18</v>
      </c>
    </row>
    <row r="46" spans="2:17" x14ac:dyDescent="0.3">
      <c r="B46" s="1" t="s">
        <v>3</v>
      </c>
      <c r="C46" s="1">
        <v>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2:17" x14ac:dyDescent="0.3">
      <c r="B47" s="1" t="s">
        <v>6</v>
      </c>
      <c r="C47" s="1">
        <v>0.74099999999999999</v>
      </c>
      <c r="D47" s="1">
        <v>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3">
      <c r="B48" s="1" t="s">
        <v>7</v>
      </c>
      <c r="C48" s="1">
        <v>0.61299999999999999</v>
      </c>
      <c r="D48" s="1">
        <v>0.59599999999999997</v>
      </c>
      <c r="E48" s="1">
        <v>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 x14ac:dyDescent="0.3">
      <c r="B49" s="1" t="s">
        <v>4</v>
      </c>
      <c r="C49" s="14">
        <v>0.36099999999999999</v>
      </c>
      <c r="D49" s="14">
        <v>0.38800000000000001</v>
      </c>
      <c r="E49" s="14">
        <v>0.32300000000000001</v>
      </c>
      <c r="F49" s="1">
        <v>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x14ac:dyDescent="0.3">
      <c r="B50" s="1" t="s">
        <v>8</v>
      </c>
      <c r="C50" s="14">
        <v>0.38</v>
      </c>
      <c r="D50" s="14">
        <v>0.379</v>
      </c>
      <c r="E50" s="14">
        <v>0.33900000000000002</v>
      </c>
      <c r="F50" s="1">
        <v>0.66700000000000004</v>
      </c>
      <c r="G50" s="1">
        <v>1</v>
      </c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x14ac:dyDescent="0.3">
      <c r="B51" s="1" t="s">
        <v>9</v>
      </c>
      <c r="C51" s="14">
        <v>0.36399999999999999</v>
      </c>
      <c r="D51" s="14">
        <v>0.39300000000000002</v>
      </c>
      <c r="E51" s="14">
        <v>0.35</v>
      </c>
      <c r="F51" s="1">
        <v>0.59799999999999998</v>
      </c>
      <c r="G51" s="1">
        <v>0.73299999999999998</v>
      </c>
      <c r="H51" s="1">
        <v>1</v>
      </c>
      <c r="I51" s="1"/>
      <c r="J51" s="1"/>
      <c r="K51" s="1"/>
      <c r="L51" s="1"/>
      <c r="M51" s="1"/>
      <c r="N51" s="1"/>
      <c r="O51" s="1"/>
      <c r="P51" s="1"/>
      <c r="Q51" s="1"/>
    </row>
    <row r="52" spans="2:17" x14ac:dyDescent="0.3">
      <c r="B52" s="1" t="s">
        <v>10</v>
      </c>
      <c r="C52" s="14">
        <v>0.35299999999999998</v>
      </c>
      <c r="D52" s="14">
        <v>0.42099999999999999</v>
      </c>
      <c r="E52" s="14">
        <v>0.30199999999999999</v>
      </c>
      <c r="F52" s="1">
        <v>0.503</v>
      </c>
      <c r="G52" s="1">
        <v>0.52500000000000002</v>
      </c>
      <c r="H52" s="1">
        <v>0.55900000000000005</v>
      </c>
      <c r="I52" s="1">
        <v>1</v>
      </c>
      <c r="J52" s="1"/>
      <c r="K52" s="1"/>
      <c r="L52" s="1"/>
      <c r="M52" s="1"/>
      <c r="N52" s="1"/>
      <c r="O52" s="1"/>
      <c r="P52" s="1"/>
      <c r="Q52" s="1"/>
    </row>
    <row r="53" spans="2:17" x14ac:dyDescent="0.3">
      <c r="B53" s="1" t="s">
        <v>5</v>
      </c>
      <c r="C53" s="24">
        <v>0.35399999999999998</v>
      </c>
      <c r="D53" s="24">
        <v>0.36699999999999999</v>
      </c>
      <c r="E53" s="24">
        <v>0.32100000000000001</v>
      </c>
      <c r="F53" s="26">
        <v>0.52800000000000002</v>
      </c>
      <c r="G53" s="26">
        <v>0.51900000000000002</v>
      </c>
      <c r="H53" s="26">
        <v>0.5</v>
      </c>
      <c r="I53" s="26">
        <v>0.47599999999999998</v>
      </c>
      <c r="J53" s="1">
        <v>1</v>
      </c>
      <c r="K53" s="1"/>
      <c r="L53" s="1"/>
      <c r="M53" s="1"/>
      <c r="N53" s="1"/>
      <c r="O53" s="1"/>
      <c r="P53" s="1"/>
      <c r="Q53" s="1"/>
    </row>
    <row r="54" spans="2:17" x14ac:dyDescent="0.3">
      <c r="B54" s="1" t="s">
        <v>11</v>
      </c>
      <c r="C54" s="24">
        <v>0.55500000000000005</v>
      </c>
      <c r="D54" s="24">
        <v>0.55100000000000005</v>
      </c>
      <c r="E54" s="24">
        <v>0.48099999999999998</v>
      </c>
      <c r="F54" s="26">
        <v>0.53500000000000003</v>
      </c>
      <c r="G54" s="26">
        <v>0.59299999999999997</v>
      </c>
      <c r="H54" s="26">
        <v>0.55400000000000005</v>
      </c>
      <c r="I54" s="26">
        <v>0.53100000000000003</v>
      </c>
      <c r="J54" s="1">
        <v>0.64100000000000001</v>
      </c>
      <c r="K54" s="1">
        <v>1</v>
      </c>
      <c r="L54" s="1"/>
      <c r="M54" s="1"/>
      <c r="N54" s="1"/>
      <c r="O54" s="1"/>
      <c r="P54" s="1"/>
      <c r="Q54" s="1"/>
    </row>
    <row r="55" spans="2:17" x14ac:dyDescent="0.3">
      <c r="B55" s="1" t="s">
        <v>12</v>
      </c>
      <c r="C55" s="24">
        <v>0.44800000000000001</v>
      </c>
      <c r="D55" s="24">
        <v>0.42</v>
      </c>
      <c r="E55" s="24">
        <v>0.40600000000000003</v>
      </c>
      <c r="F55" s="26">
        <v>0.46</v>
      </c>
      <c r="G55" s="26">
        <v>0.53300000000000003</v>
      </c>
      <c r="H55" s="26">
        <v>0.46800000000000003</v>
      </c>
      <c r="I55" s="26">
        <v>0.45700000000000002</v>
      </c>
      <c r="J55" s="1">
        <v>0.56899999999999995</v>
      </c>
      <c r="K55" s="1">
        <v>0.78200000000000003</v>
      </c>
      <c r="L55" s="1">
        <v>1</v>
      </c>
      <c r="M55" s="1"/>
      <c r="N55" s="1"/>
      <c r="O55" s="1"/>
      <c r="P55" s="1"/>
      <c r="Q55" s="1"/>
    </row>
    <row r="56" spans="2:17" x14ac:dyDescent="0.3">
      <c r="B56" s="1" t="s">
        <v>13</v>
      </c>
      <c r="C56" s="24">
        <v>0.35899999999999999</v>
      </c>
      <c r="D56" s="24">
        <v>0.32700000000000001</v>
      </c>
      <c r="E56" s="24">
        <v>0.36599999999999999</v>
      </c>
      <c r="F56" s="26">
        <v>0.36299999999999999</v>
      </c>
      <c r="G56" s="26">
        <v>0.45400000000000001</v>
      </c>
      <c r="H56" s="26">
        <v>0.39</v>
      </c>
      <c r="I56" s="26">
        <v>0.36199999999999999</v>
      </c>
      <c r="J56" s="1">
        <v>0.47099999999999997</v>
      </c>
      <c r="K56" s="1">
        <v>0.629</v>
      </c>
      <c r="L56" s="1">
        <v>0.8</v>
      </c>
      <c r="M56" s="1">
        <v>1</v>
      </c>
      <c r="N56" s="1"/>
      <c r="O56" s="1"/>
      <c r="P56" s="1"/>
      <c r="Q56" s="1"/>
    </row>
    <row r="57" spans="2:17" x14ac:dyDescent="0.3">
      <c r="B57" s="1" t="s">
        <v>15</v>
      </c>
      <c r="C57" s="25">
        <v>0.34899999999999998</v>
      </c>
      <c r="D57" s="25">
        <v>0.35599999999999998</v>
      </c>
      <c r="E57" s="25">
        <v>0.38500000000000001</v>
      </c>
      <c r="F57" s="27">
        <v>0.45400000000000001</v>
      </c>
      <c r="G57" s="27">
        <v>0.51600000000000001</v>
      </c>
      <c r="H57" s="27">
        <v>0.499</v>
      </c>
      <c r="I57" s="27">
        <v>0.436</v>
      </c>
      <c r="J57" s="28">
        <v>0.496</v>
      </c>
      <c r="K57" s="28">
        <v>0.55600000000000005</v>
      </c>
      <c r="L57" s="28">
        <v>0.53800000000000003</v>
      </c>
      <c r="M57" s="28">
        <v>0.46800000000000003</v>
      </c>
      <c r="N57" s="1">
        <v>1</v>
      </c>
      <c r="O57" s="1"/>
      <c r="P57" s="1"/>
      <c r="Q57" s="1"/>
    </row>
    <row r="58" spans="2:17" x14ac:dyDescent="0.3">
      <c r="B58" s="1" t="s">
        <v>16</v>
      </c>
      <c r="C58" s="25">
        <v>0.32700000000000001</v>
      </c>
      <c r="D58" s="25">
        <v>0.32900000000000001</v>
      </c>
      <c r="E58" s="25">
        <v>0.41899999999999998</v>
      </c>
      <c r="F58" s="27">
        <v>0.37</v>
      </c>
      <c r="G58" s="27">
        <v>0.45</v>
      </c>
      <c r="H58" s="27">
        <v>0.439</v>
      </c>
      <c r="I58" s="27">
        <v>0.36599999999999999</v>
      </c>
      <c r="J58" s="28">
        <v>0.435</v>
      </c>
      <c r="K58" s="28">
        <v>0.498</v>
      </c>
      <c r="L58" s="28">
        <v>0.47499999999999998</v>
      </c>
      <c r="M58" s="28">
        <v>0.433</v>
      </c>
      <c r="N58" s="1">
        <v>0.71699999999999997</v>
      </c>
      <c r="O58" s="1">
        <v>1</v>
      </c>
      <c r="P58" s="1"/>
      <c r="Q58" s="1"/>
    </row>
    <row r="59" spans="2:17" x14ac:dyDescent="0.3">
      <c r="B59" s="1" t="s">
        <v>17</v>
      </c>
      <c r="C59" s="25">
        <v>0.249</v>
      </c>
      <c r="D59" s="25">
        <v>0.247</v>
      </c>
      <c r="E59" s="25">
        <v>0.35199999999999998</v>
      </c>
      <c r="F59" s="27">
        <v>0.36899999999999999</v>
      </c>
      <c r="G59" s="27">
        <v>0.48499999999999999</v>
      </c>
      <c r="H59" s="27">
        <v>0.47499999999999998</v>
      </c>
      <c r="I59" s="27">
        <v>0.39700000000000002</v>
      </c>
      <c r="J59" s="28">
        <v>0.42499999999999999</v>
      </c>
      <c r="K59" s="28">
        <v>0.45200000000000001</v>
      </c>
      <c r="L59" s="28">
        <v>0.47399999999999998</v>
      </c>
      <c r="M59" s="28">
        <v>0.42199999999999999</v>
      </c>
      <c r="N59" s="1">
        <v>0.72799999999999998</v>
      </c>
      <c r="O59" s="1">
        <v>0.73599999999999999</v>
      </c>
      <c r="P59" s="1">
        <v>1</v>
      </c>
      <c r="Q59" s="1"/>
    </row>
    <row r="60" spans="2:17" x14ac:dyDescent="0.3">
      <c r="B60" s="1" t="s">
        <v>18</v>
      </c>
      <c r="C60" s="25">
        <v>0.38</v>
      </c>
      <c r="D60" s="25">
        <v>0.45600000000000002</v>
      </c>
      <c r="E60" s="25">
        <v>0.32200000000000001</v>
      </c>
      <c r="F60" s="27">
        <v>0.45400000000000001</v>
      </c>
      <c r="G60" s="27">
        <v>0.54100000000000004</v>
      </c>
      <c r="H60" s="27">
        <v>0.52</v>
      </c>
      <c r="I60" s="27">
        <v>0.58899999999999997</v>
      </c>
      <c r="J60" s="28">
        <v>0.48399999999999999</v>
      </c>
      <c r="K60" s="28">
        <v>0.54900000000000004</v>
      </c>
      <c r="L60" s="28">
        <v>0.49</v>
      </c>
      <c r="M60" s="28">
        <v>0.40600000000000003</v>
      </c>
      <c r="N60" s="1">
        <v>0.6</v>
      </c>
      <c r="O60" s="1">
        <v>0.495</v>
      </c>
      <c r="P60" s="1">
        <v>0.53600000000000003</v>
      </c>
      <c r="Q60" s="1">
        <v>1</v>
      </c>
    </row>
    <row r="61" spans="2:17" x14ac:dyDescent="0.3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2:17" x14ac:dyDescent="0.3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2:17" ht="20.399999999999999" x14ac:dyDescent="0.35">
      <c r="B63" s="10" t="s">
        <v>44</v>
      </c>
    </row>
    <row r="64" spans="2:17" x14ac:dyDescent="0.3">
      <c r="B64" s="10"/>
    </row>
    <row r="65" spans="2:18" x14ac:dyDescent="0.3">
      <c r="B65" s="7" t="s">
        <v>45</v>
      </c>
      <c r="K65" s="2" t="s">
        <v>58</v>
      </c>
    </row>
    <row r="67" spans="2:18" ht="17.399999999999999" x14ac:dyDescent="0.3">
      <c r="B67" s="8" t="s">
        <v>46</v>
      </c>
      <c r="C67" s="1">
        <v>0.36099999999999999</v>
      </c>
      <c r="E67" s="8" t="s">
        <v>50</v>
      </c>
      <c r="F67" s="1">
        <v>0.38</v>
      </c>
      <c r="H67" s="8" t="s">
        <v>54</v>
      </c>
      <c r="I67" s="1">
        <v>0.36399999999999999</v>
      </c>
      <c r="K67" s="8" t="s">
        <v>59</v>
      </c>
      <c r="L67" s="6">
        <f>(C67+C68+C69+C70+F67+F68+F69+F70+I67+I68+I69+I70)/12</f>
        <v>0.36274999999999996</v>
      </c>
      <c r="N67" s="11" t="s">
        <v>64</v>
      </c>
      <c r="R67" s="6">
        <f>L67/L71</f>
        <v>0.58207880794154554</v>
      </c>
    </row>
    <row r="68" spans="2:18" x14ac:dyDescent="0.3">
      <c r="B68" s="8" t="s">
        <v>47</v>
      </c>
      <c r="C68" s="1">
        <v>0.35299999999999998</v>
      </c>
      <c r="E68" s="8" t="s">
        <v>51</v>
      </c>
      <c r="F68" s="1">
        <v>0.38800000000000001</v>
      </c>
      <c r="H68" s="8" t="s">
        <v>55</v>
      </c>
      <c r="I68" s="1">
        <v>0.379</v>
      </c>
      <c r="K68" s="8" t="s">
        <v>60</v>
      </c>
      <c r="L68" s="6">
        <f>C32</f>
        <v>0.65</v>
      </c>
    </row>
    <row r="69" spans="2:18" x14ac:dyDescent="0.3">
      <c r="B69" s="8" t="s">
        <v>48</v>
      </c>
      <c r="C69" s="1">
        <v>0.39300000000000002</v>
      </c>
      <c r="E69" s="8" t="s">
        <v>52</v>
      </c>
      <c r="F69" s="1">
        <v>0.42099999999999999</v>
      </c>
      <c r="H69" s="8" t="s">
        <v>56</v>
      </c>
      <c r="I69" s="1">
        <v>0.32300000000000001</v>
      </c>
      <c r="K69" s="8" t="s">
        <v>61</v>
      </c>
      <c r="L69" s="6">
        <f>C35</f>
        <v>0.59750000000000003</v>
      </c>
    </row>
    <row r="70" spans="2:18" x14ac:dyDescent="0.3">
      <c r="B70" s="8" t="s">
        <v>49</v>
      </c>
      <c r="C70" s="1">
        <v>0.33900000000000002</v>
      </c>
      <c r="E70" s="8" t="s">
        <v>53</v>
      </c>
      <c r="F70" s="1">
        <v>0.35</v>
      </c>
      <c r="H70" s="8" t="s">
        <v>57</v>
      </c>
      <c r="I70" s="1">
        <v>0.30199999999999999</v>
      </c>
      <c r="K70" s="8" t="s">
        <v>62</v>
      </c>
      <c r="L70" s="6">
        <f>L68*L69</f>
        <v>0.38837500000000003</v>
      </c>
    </row>
    <row r="71" spans="2:18" x14ac:dyDescent="0.3">
      <c r="K71" s="8" t="s">
        <v>63</v>
      </c>
      <c r="L71" s="6">
        <f>SQRT(L70)</f>
        <v>0.62319740050805739</v>
      </c>
    </row>
    <row r="73" spans="2:18" x14ac:dyDescent="0.3">
      <c r="B73" s="7" t="s">
        <v>65</v>
      </c>
    </row>
    <row r="75" spans="2:18" ht="17.399999999999999" x14ac:dyDescent="0.3">
      <c r="B75" s="8" t="s">
        <v>66</v>
      </c>
      <c r="C75" s="1">
        <v>0.35399999999999998</v>
      </c>
      <c r="E75" s="8" t="s">
        <v>70</v>
      </c>
      <c r="F75" s="1">
        <v>0.55500000000000005</v>
      </c>
      <c r="H75" s="8" t="s">
        <v>74</v>
      </c>
      <c r="I75" s="1">
        <v>0.44800000000000001</v>
      </c>
      <c r="K75" s="8" t="s">
        <v>59</v>
      </c>
      <c r="L75" s="6">
        <f>(C75+F75+I75+C76+F76+I76+C77+F77+I77+C78+F78+I78)/12</f>
        <v>0.41291666666666665</v>
      </c>
      <c r="N75" s="11" t="s">
        <v>110</v>
      </c>
      <c r="R75" s="6">
        <f>L75/L79</f>
        <v>0.63590895938609537</v>
      </c>
    </row>
    <row r="76" spans="2:18" x14ac:dyDescent="0.3">
      <c r="B76" s="8" t="s">
        <v>67</v>
      </c>
      <c r="C76" s="1">
        <v>0.35899999999999999</v>
      </c>
      <c r="E76" s="8" t="s">
        <v>71</v>
      </c>
      <c r="F76" s="1">
        <v>0.36699999999999999</v>
      </c>
      <c r="H76" s="8" t="s">
        <v>75</v>
      </c>
      <c r="I76" s="1">
        <v>0.55100000000000005</v>
      </c>
      <c r="K76" s="8" t="s">
        <v>60</v>
      </c>
      <c r="L76" s="6">
        <f>C32</f>
        <v>0.65</v>
      </c>
    </row>
    <row r="77" spans="2:18" x14ac:dyDescent="0.3">
      <c r="B77" s="8" t="s">
        <v>68</v>
      </c>
      <c r="C77" s="1">
        <v>0.42</v>
      </c>
      <c r="E77" s="8" t="s">
        <v>72</v>
      </c>
      <c r="F77" s="1">
        <v>0.32700000000000001</v>
      </c>
      <c r="H77" s="8" t="s">
        <v>76</v>
      </c>
      <c r="I77" s="1">
        <v>0.32100000000000001</v>
      </c>
      <c r="K77" s="8" t="s">
        <v>78</v>
      </c>
      <c r="L77" s="6">
        <f>C38</f>
        <v>0.64866666666666672</v>
      </c>
    </row>
    <row r="78" spans="2:18" x14ac:dyDescent="0.3">
      <c r="B78" s="8" t="s">
        <v>69</v>
      </c>
      <c r="C78" s="1">
        <v>0.48099999999999998</v>
      </c>
      <c r="E78" s="8" t="s">
        <v>73</v>
      </c>
      <c r="F78" s="1">
        <v>0.40600000000000003</v>
      </c>
      <c r="H78" s="8" t="s">
        <v>77</v>
      </c>
      <c r="I78" s="1">
        <v>0.36599999999999999</v>
      </c>
      <c r="K78" s="8" t="s">
        <v>62</v>
      </c>
      <c r="L78" s="6">
        <f>L76*L77</f>
        <v>0.42163333333333336</v>
      </c>
    </row>
    <row r="79" spans="2:18" x14ac:dyDescent="0.3">
      <c r="K79" s="8" t="s">
        <v>63</v>
      </c>
      <c r="L79" s="6">
        <f>SQRT(L78)</f>
        <v>0.6493329911018948</v>
      </c>
    </row>
    <row r="81" spans="2:18" x14ac:dyDescent="0.3">
      <c r="B81" s="7" t="s">
        <v>79</v>
      </c>
    </row>
    <row r="83" spans="2:18" ht="17.399999999999999" x14ac:dyDescent="0.3">
      <c r="B83" s="8" t="s">
        <v>80</v>
      </c>
      <c r="C83" s="1">
        <v>0.34899999999999998</v>
      </c>
      <c r="E83" s="8" t="s">
        <v>84</v>
      </c>
      <c r="F83" s="1">
        <v>0.32700000000000001</v>
      </c>
      <c r="H83" s="8" t="s">
        <v>88</v>
      </c>
      <c r="I83" s="1">
        <v>0.249</v>
      </c>
      <c r="K83" s="8" t="s">
        <v>59</v>
      </c>
      <c r="L83" s="6">
        <f>(C83+F83+I83+C84+F84+I84+C85+F85+I85+C86+F86+I86)/12</f>
        <v>0.34758333333333336</v>
      </c>
      <c r="N83" s="11" t="s">
        <v>111</v>
      </c>
      <c r="R83" s="6">
        <f>L83/L87</f>
        <v>0.54088064980864592</v>
      </c>
    </row>
    <row r="84" spans="2:18" x14ac:dyDescent="0.3">
      <c r="B84" s="8" t="s">
        <v>81</v>
      </c>
      <c r="C84" s="1">
        <v>0.38</v>
      </c>
      <c r="E84" s="8" t="s">
        <v>85</v>
      </c>
      <c r="F84" s="1">
        <v>0.35599999999999998</v>
      </c>
      <c r="H84" s="8" t="s">
        <v>89</v>
      </c>
      <c r="I84" s="1">
        <v>0.32900000000000001</v>
      </c>
      <c r="K84" s="8" t="s">
        <v>60</v>
      </c>
      <c r="L84" s="6">
        <f>C32</f>
        <v>0.65</v>
      </c>
    </row>
    <row r="85" spans="2:18" x14ac:dyDescent="0.3">
      <c r="B85" s="8" t="s">
        <v>82</v>
      </c>
      <c r="C85" s="1">
        <v>0.247</v>
      </c>
      <c r="E85" s="8" t="s">
        <v>86</v>
      </c>
      <c r="F85" s="1">
        <v>0.45600000000000002</v>
      </c>
      <c r="H85" s="8" t="s">
        <v>90</v>
      </c>
      <c r="I85" s="1">
        <v>0.38500000000000001</v>
      </c>
      <c r="K85" s="8" t="s">
        <v>92</v>
      </c>
      <c r="L85" s="6">
        <f>C41</f>
        <v>0.63533333333333331</v>
      </c>
    </row>
    <row r="86" spans="2:18" x14ac:dyDescent="0.3">
      <c r="B86" s="8" t="s">
        <v>83</v>
      </c>
      <c r="C86" s="1">
        <v>0.41899999999999998</v>
      </c>
      <c r="E86" s="8" t="s">
        <v>87</v>
      </c>
      <c r="F86" s="1">
        <v>0.35199999999999998</v>
      </c>
      <c r="H86" s="8" t="s">
        <v>91</v>
      </c>
      <c r="I86" s="1">
        <v>0.32200000000000001</v>
      </c>
      <c r="K86" s="8" t="s">
        <v>62</v>
      </c>
      <c r="L86" s="6">
        <f>L84*L85</f>
        <v>0.41296666666666665</v>
      </c>
    </row>
    <row r="87" spans="2:18" x14ac:dyDescent="0.3">
      <c r="K87" s="8" t="s">
        <v>63</v>
      </c>
      <c r="L87" s="6">
        <f>SQRT(L86)</f>
        <v>0.64262482574723689</v>
      </c>
    </row>
    <row r="89" spans="2:18" x14ac:dyDescent="0.3">
      <c r="B89" s="7" t="s">
        <v>93</v>
      </c>
    </row>
    <row r="91" spans="2:18" ht="17.399999999999999" x14ac:dyDescent="0.3">
      <c r="B91" s="8" t="s">
        <v>94</v>
      </c>
      <c r="C91" s="1">
        <v>0.52800000000000002</v>
      </c>
      <c r="E91" s="8" t="s">
        <v>100</v>
      </c>
      <c r="F91" s="1">
        <v>0.53500000000000003</v>
      </c>
      <c r="H91" s="8" t="s">
        <v>105</v>
      </c>
      <c r="I91" s="1">
        <v>0.46</v>
      </c>
      <c r="K91" s="8" t="s">
        <v>59</v>
      </c>
      <c r="L91" s="6">
        <f>(C91+F91+I91+C92+F92+I92+C93+F93+I93+C94+F94+I94+C95+F95+I95+C96)/16</f>
        <v>0.48268749999999999</v>
      </c>
      <c r="N91" s="11" t="s">
        <v>112</v>
      </c>
      <c r="R91" s="9">
        <f>L91/L95</f>
        <v>0.77532949696198661</v>
      </c>
    </row>
    <row r="92" spans="2:18" x14ac:dyDescent="0.3">
      <c r="B92" s="8" t="s">
        <v>95</v>
      </c>
      <c r="C92" s="1">
        <v>0.36299999999999999</v>
      </c>
      <c r="E92" s="8" t="s">
        <v>101</v>
      </c>
      <c r="F92" s="1">
        <v>0.51900000000000002</v>
      </c>
      <c r="H92" s="8" t="s">
        <v>106</v>
      </c>
      <c r="I92" s="1">
        <v>0.59299999999999997</v>
      </c>
      <c r="K92" s="8" t="s">
        <v>61</v>
      </c>
      <c r="L92" s="6">
        <f>C35</f>
        <v>0.59750000000000003</v>
      </c>
    </row>
    <row r="93" spans="2:18" x14ac:dyDescent="0.3">
      <c r="B93" s="8" t="s">
        <v>96</v>
      </c>
      <c r="C93" s="1">
        <v>0.53300000000000003</v>
      </c>
      <c r="E93" s="8" t="s">
        <v>102</v>
      </c>
      <c r="F93" s="1">
        <v>0.45400000000000001</v>
      </c>
      <c r="H93" s="8" t="s">
        <v>107</v>
      </c>
      <c r="I93" s="1">
        <v>0.5</v>
      </c>
      <c r="K93" s="8" t="s">
        <v>78</v>
      </c>
      <c r="L93" s="6">
        <f>C38</f>
        <v>0.64866666666666672</v>
      </c>
    </row>
    <row r="94" spans="2:18" x14ac:dyDescent="0.3">
      <c r="B94" s="8" t="s">
        <v>97</v>
      </c>
      <c r="C94" s="1">
        <v>0.55400000000000005</v>
      </c>
      <c r="E94" s="8" t="s">
        <v>103</v>
      </c>
      <c r="F94" s="1">
        <v>0.46800000000000003</v>
      </c>
      <c r="H94" s="8" t="s">
        <v>108</v>
      </c>
      <c r="I94" s="1">
        <v>0.39</v>
      </c>
      <c r="K94" s="8" t="s">
        <v>62</v>
      </c>
      <c r="L94" s="6">
        <f>L92*L93</f>
        <v>0.38757833333333341</v>
      </c>
    </row>
    <row r="95" spans="2:18" x14ac:dyDescent="0.3">
      <c r="B95" s="8" t="s">
        <v>98</v>
      </c>
      <c r="C95" s="1">
        <v>0.47599999999999998</v>
      </c>
      <c r="E95" s="8" t="s">
        <v>104</v>
      </c>
      <c r="F95" s="1">
        <v>0.53100000000000003</v>
      </c>
      <c r="H95" s="8" t="s">
        <v>109</v>
      </c>
      <c r="I95" s="1">
        <v>0.45700000000000002</v>
      </c>
      <c r="K95" s="8" t="s">
        <v>63</v>
      </c>
      <c r="L95" s="6">
        <f>SQRT(L94)</f>
        <v>0.62255789556741903</v>
      </c>
    </row>
    <row r="96" spans="2:18" x14ac:dyDescent="0.3">
      <c r="B96" s="8" t="s">
        <v>99</v>
      </c>
      <c r="C96" s="1">
        <v>0.36199999999999999</v>
      </c>
    </row>
    <row r="99" spans="2:18" x14ac:dyDescent="0.3">
      <c r="B99" s="7" t="s">
        <v>113</v>
      </c>
    </row>
    <row r="101" spans="2:18" ht="17.399999999999999" x14ac:dyDescent="0.3">
      <c r="B101" s="8" t="s">
        <v>114</v>
      </c>
      <c r="C101" s="1">
        <v>0.45400000000000001</v>
      </c>
      <c r="E101" s="8" t="s">
        <v>120</v>
      </c>
      <c r="F101" s="1">
        <v>0.37</v>
      </c>
      <c r="H101" s="8" t="s">
        <v>125</v>
      </c>
      <c r="I101" s="1">
        <v>0.36899999999999999</v>
      </c>
      <c r="K101" s="8" t="s">
        <v>59</v>
      </c>
      <c r="L101" s="6">
        <f>(C101+F101+I101+C102+F102+I102+C103+F103+I103+C104+F104+I104+C105+F105+I105+C106)/16</f>
        <v>0.45999999999999996</v>
      </c>
      <c r="N101" s="11" t="s">
        <v>130</v>
      </c>
      <c r="R101" s="6">
        <f>L101/L105</f>
        <v>0.74660012117986629</v>
      </c>
    </row>
    <row r="102" spans="2:18" x14ac:dyDescent="0.3">
      <c r="B102" s="8" t="s">
        <v>115</v>
      </c>
      <c r="C102" s="1">
        <v>0.45400000000000001</v>
      </c>
      <c r="E102" s="8" t="s">
        <v>121</v>
      </c>
      <c r="F102" s="1">
        <v>0.51600000000000001</v>
      </c>
      <c r="H102" s="8" t="s">
        <v>126</v>
      </c>
      <c r="I102" s="1">
        <v>0.45</v>
      </c>
      <c r="K102" s="8" t="s">
        <v>61</v>
      </c>
      <c r="L102" s="6">
        <f>C35</f>
        <v>0.59750000000000003</v>
      </c>
    </row>
    <row r="103" spans="2:18" x14ac:dyDescent="0.3">
      <c r="B103" s="8" t="s">
        <v>116</v>
      </c>
      <c r="C103" s="1">
        <v>0.48499999999999999</v>
      </c>
      <c r="E103" s="8" t="s">
        <v>122</v>
      </c>
      <c r="F103" s="1">
        <v>0.54100000000000004</v>
      </c>
      <c r="H103" s="8" t="s">
        <v>127</v>
      </c>
      <c r="I103" s="1">
        <v>0.499</v>
      </c>
      <c r="K103" s="8" t="s">
        <v>92</v>
      </c>
      <c r="L103" s="6">
        <f>C41</f>
        <v>0.63533333333333331</v>
      </c>
    </row>
    <row r="104" spans="2:18" x14ac:dyDescent="0.3">
      <c r="B104" s="8" t="s">
        <v>117</v>
      </c>
      <c r="C104" s="1">
        <v>0.439</v>
      </c>
      <c r="E104" s="8" t="s">
        <v>123</v>
      </c>
      <c r="F104" s="1">
        <v>0.47499999999999998</v>
      </c>
      <c r="H104" s="8" t="s">
        <v>128</v>
      </c>
      <c r="I104" s="1">
        <v>0.52</v>
      </c>
      <c r="K104" s="8" t="s">
        <v>62</v>
      </c>
      <c r="L104" s="6">
        <f>L102*L103</f>
        <v>0.37961166666666668</v>
      </c>
    </row>
    <row r="105" spans="2:18" x14ac:dyDescent="0.3">
      <c r="B105" s="8" t="s">
        <v>118</v>
      </c>
      <c r="C105" s="1">
        <v>0.436</v>
      </c>
      <c r="E105" s="8" t="s">
        <v>124</v>
      </c>
      <c r="F105" s="1">
        <v>0.36599999999999999</v>
      </c>
      <c r="H105" s="8" t="s">
        <v>129</v>
      </c>
      <c r="I105" s="1">
        <v>0.39700000000000002</v>
      </c>
      <c r="K105" s="8" t="s">
        <v>63</v>
      </c>
      <c r="L105" s="6">
        <f>SQRT(L104)</f>
        <v>0.61612633985787901</v>
      </c>
    </row>
    <row r="106" spans="2:18" x14ac:dyDescent="0.3">
      <c r="B106" s="8" t="s">
        <v>119</v>
      </c>
      <c r="C106" s="1">
        <v>0.58899999999999997</v>
      </c>
    </row>
    <row r="109" spans="2:18" x14ac:dyDescent="0.3">
      <c r="B109" s="7" t="s">
        <v>131</v>
      </c>
    </row>
    <row r="111" spans="2:18" ht="17.399999999999999" x14ac:dyDescent="0.3">
      <c r="B111" s="8" t="s">
        <v>132</v>
      </c>
      <c r="C111" s="1">
        <v>0.496</v>
      </c>
      <c r="E111" s="8" t="s">
        <v>138</v>
      </c>
      <c r="F111" s="1">
        <v>0.435</v>
      </c>
      <c r="H111" s="8" t="s">
        <v>143</v>
      </c>
      <c r="I111" s="1">
        <v>0.42499999999999999</v>
      </c>
      <c r="K111" s="8" t="s">
        <v>59</v>
      </c>
      <c r="L111" s="6">
        <f>(C111+F111+I111+C112+F112+I112+C113+F113+I113+C114+F114+I114+C115+F115+I115+C116)/16</f>
        <v>0.48168749999999988</v>
      </c>
      <c r="N111" s="11" t="s">
        <v>148</v>
      </c>
      <c r="R111" s="6">
        <f>L111/L115</f>
        <v>0.7503325120712796</v>
      </c>
    </row>
    <row r="112" spans="2:18" x14ac:dyDescent="0.3">
      <c r="B112" s="8" t="s">
        <v>133</v>
      </c>
      <c r="C112" s="1">
        <v>0.48399999999999999</v>
      </c>
      <c r="E112" s="8" t="s">
        <v>139</v>
      </c>
      <c r="F112" s="1">
        <v>0.55600000000000005</v>
      </c>
      <c r="H112" s="8" t="s">
        <v>144</v>
      </c>
      <c r="I112" s="1">
        <v>0.59799999999999998</v>
      </c>
      <c r="K112" s="8" t="s">
        <v>78</v>
      </c>
      <c r="L112" s="6">
        <f>C38</f>
        <v>0.64866666666666672</v>
      </c>
    </row>
    <row r="113" spans="2:12" x14ac:dyDescent="0.3">
      <c r="B113" s="8" t="s">
        <v>134</v>
      </c>
      <c r="C113" s="1">
        <v>0.45200000000000001</v>
      </c>
      <c r="E113" s="8" t="s">
        <v>140</v>
      </c>
      <c r="F113" s="1">
        <v>0.54900000000000004</v>
      </c>
      <c r="H113" s="8" t="s">
        <v>145</v>
      </c>
      <c r="I113" s="1">
        <v>0.53800000000000003</v>
      </c>
      <c r="K113" s="8" t="s">
        <v>92</v>
      </c>
      <c r="L113" s="6">
        <f>C41</f>
        <v>0.63533333333333331</v>
      </c>
    </row>
    <row r="114" spans="2:12" x14ac:dyDescent="0.3">
      <c r="B114" s="8" t="s">
        <v>135</v>
      </c>
      <c r="C114" s="1">
        <v>0.47499999999999998</v>
      </c>
      <c r="E114" s="8" t="s">
        <v>141</v>
      </c>
      <c r="F114" s="1">
        <v>0.47399999999999998</v>
      </c>
      <c r="H114" s="8" t="s">
        <v>146</v>
      </c>
      <c r="I114" s="1">
        <v>0.49199999999999999</v>
      </c>
      <c r="K114" s="8" t="s">
        <v>62</v>
      </c>
      <c r="L114" s="6">
        <f>L112*L113</f>
        <v>0.41211955555555557</v>
      </c>
    </row>
    <row r="115" spans="2:12" x14ac:dyDescent="0.3">
      <c r="B115" s="8" t="s">
        <v>136</v>
      </c>
      <c r="C115" s="1">
        <v>0.47</v>
      </c>
      <c r="E115" s="8" t="s">
        <v>142</v>
      </c>
      <c r="F115" s="1">
        <v>0.435</v>
      </c>
      <c r="H115" s="8" t="s">
        <v>147</v>
      </c>
      <c r="I115" s="1">
        <v>0.42199999999999999</v>
      </c>
      <c r="K115" s="8" t="s">
        <v>63</v>
      </c>
      <c r="L115" s="6">
        <f>SQRT(L114)</f>
        <v>0.64196538501351896</v>
      </c>
    </row>
    <row r="116" spans="2:12" x14ac:dyDescent="0.3">
      <c r="B116" s="8" t="s">
        <v>137</v>
      </c>
      <c r="C116" s="1">
        <v>0.40600000000000003</v>
      </c>
    </row>
  </sheetData>
  <mergeCells count="4">
    <mergeCell ref="B22:H22"/>
    <mergeCell ref="B23:H23"/>
    <mergeCell ref="B27:G27"/>
    <mergeCell ref="B29:G2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CF805-0865-4D09-83AA-AC2B11D5FBD4}">
  <dimension ref="A3:O107"/>
  <sheetViews>
    <sheetView tabSelected="1" topLeftCell="A31" zoomScale="55" zoomScaleNormal="55" workbookViewId="0">
      <selection activeCell="M68" sqref="M68"/>
    </sheetView>
  </sheetViews>
  <sheetFormatPr defaultRowHeight="14.4" x14ac:dyDescent="0.3"/>
  <cols>
    <col min="1" max="1" width="10.5546875" customWidth="1"/>
    <col min="2" max="2" width="10.6640625" customWidth="1"/>
    <col min="4" max="4" width="12.88671875" customWidth="1"/>
    <col min="8" max="8" width="14.33203125" customWidth="1"/>
  </cols>
  <sheetData>
    <row r="3" spans="1:15" ht="21" x14ac:dyDescent="0.4">
      <c r="A3" s="17" t="s">
        <v>187</v>
      </c>
      <c r="H3" s="17" t="s">
        <v>188</v>
      </c>
      <c r="O3" s="17" t="s">
        <v>215</v>
      </c>
    </row>
    <row r="4" spans="1:15" x14ac:dyDescent="0.3">
      <c r="F4" s="16"/>
      <c r="M4" s="16"/>
    </row>
    <row r="5" spans="1:15" x14ac:dyDescent="0.3">
      <c r="A5" t="s">
        <v>169</v>
      </c>
      <c r="F5" s="16"/>
      <c r="H5" t="s">
        <v>169</v>
      </c>
      <c r="M5" s="16"/>
      <c r="O5" t="s">
        <v>169</v>
      </c>
    </row>
    <row r="6" spans="1:15" x14ac:dyDescent="0.3">
      <c r="F6" s="16"/>
      <c r="M6" s="16"/>
    </row>
    <row r="7" spans="1:15" x14ac:dyDescent="0.3">
      <c r="A7" t="s">
        <v>170</v>
      </c>
      <c r="F7" s="16"/>
      <c r="H7" t="s">
        <v>201</v>
      </c>
      <c r="M7" s="16"/>
      <c r="O7" t="s">
        <v>216</v>
      </c>
    </row>
    <row r="8" spans="1:15" x14ac:dyDescent="0.3">
      <c r="F8" s="16"/>
      <c r="M8" s="16"/>
    </row>
    <row r="9" spans="1:15" x14ac:dyDescent="0.3">
      <c r="A9" t="s">
        <v>171</v>
      </c>
      <c r="F9" s="16"/>
      <c r="H9" t="s">
        <v>171</v>
      </c>
      <c r="M9" s="16"/>
      <c r="O9" t="s">
        <v>171</v>
      </c>
    </row>
    <row r="10" spans="1:15" x14ac:dyDescent="0.3">
      <c r="F10" s="16"/>
      <c r="M10" s="16"/>
    </row>
    <row r="11" spans="1:15" x14ac:dyDescent="0.3">
      <c r="A11" t="s">
        <v>189</v>
      </c>
      <c r="F11" s="16"/>
      <c r="H11" t="s">
        <v>202</v>
      </c>
      <c r="M11" s="16"/>
      <c r="O11" t="s">
        <v>217</v>
      </c>
    </row>
    <row r="12" spans="1:15" x14ac:dyDescent="0.3">
      <c r="A12" t="s">
        <v>190</v>
      </c>
      <c r="F12" s="16"/>
      <c r="H12" t="s">
        <v>203</v>
      </c>
      <c r="M12" s="16"/>
      <c r="O12" t="s">
        <v>218</v>
      </c>
    </row>
    <row r="13" spans="1:15" x14ac:dyDescent="0.3">
      <c r="A13" t="s">
        <v>172</v>
      </c>
      <c r="F13" s="16"/>
      <c r="H13" t="s">
        <v>172</v>
      </c>
      <c r="M13" s="16"/>
      <c r="O13" t="s">
        <v>172</v>
      </c>
    </row>
    <row r="14" spans="1:15" x14ac:dyDescent="0.3">
      <c r="A14" t="s">
        <v>191</v>
      </c>
      <c r="F14" s="16"/>
      <c r="H14" t="s">
        <v>191</v>
      </c>
      <c r="M14" s="16"/>
      <c r="O14" t="s">
        <v>191</v>
      </c>
    </row>
    <row r="15" spans="1:15" x14ac:dyDescent="0.3">
      <c r="A15" t="s">
        <v>192</v>
      </c>
      <c r="F15" s="16"/>
      <c r="H15" t="s">
        <v>192</v>
      </c>
      <c r="M15" s="16"/>
      <c r="O15" t="s">
        <v>192</v>
      </c>
    </row>
    <row r="16" spans="1:15" x14ac:dyDescent="0.3">
      <c r="A16" t="s">
        <v>172</v>
      </c>
      <c r="F16" s="16"/>
      <c r="H16" t="s">
        <v>172</v>
      </c>
      <c r="M16" s="16"/>
      <c r="O16" t="s">
        <v>172</v>
      </c>
    </row>
    <row r="17" spans="1:15" x14ac:dyDescent="0.3">
      <c r="F17" s="16"/>
      <c r="M17" s="16"/>
    </row>
    <row r="18" spans="1:15" x14ac:dyDescent="0.3">
      <c r="A18" t="s">
        <v>173</v>
      </c>
      <c r="F18" s="16"/>
      <c r="H18" t="s">
        <v>173</v>
      </c>
      <c r="M18" s="16"/>
      <c r="O18" t="s">
        <v>173</v>
      </c>
    </row>
    <row r="19" spans="1:15" x14ac:dyDescent="0.3">
      <c r="F19" s="16"/>
      <c r="M19" s="16"/>
    </row>
    <row r="20" spans="1:15" x14ac:dyDescent="0.3">
      <c r="A20" t="s">
        <v>193</v>
      </c>
      <c r="F20" s="16"/>
      <c r="H20" t="s">
        <v>204</v>
      </c>
      <c r="M20" s="16"/>
      <c r="O20" t="s">
        <v>219</v>
      </c>
    </row>
    <row r="21" spans="1:15" x14ac:dyDescent="0.3">
      <c r="A21" t="s">
        <v>194</v>
      </c>
      <c r="F21" s="16"/>
      <c r="H21" t="s">
        <v>205</v>
      </c>
      <c r="M21" s="16"/>
      <c r="O21" t="s">
        <v>220</v>
      </c>
    </row>
    <row r="22" spans="1:15" x14ac:dyDescent="0.3">
      <c r="A22" t="s">
        <v>195</v>
      </c>
      <c r="F22" s="16"/>
      <c r="H22" t="s">
        <v>206</v>
      </c>
      <c r="M22" s="16"/>
      <c r="O22" t="s">
        <v>221</v>
      </c>
    </row>
    <row r="23" spans="1:15" x14ac:dyDescent="0.3">
      <c r="A23" t="s">
        <v>174</v>
      </c>
      <c r="F23" s="16"/>
      <c r="H23" t="s">
        <v>174</v>
      </c>
      <c r="M23" s="16"/>
      <c r="O23" t="s">
        <v>174</v>
      </c>
    </row>
    <row r="24" spans="1:15" x14ac:dyDescent="0.3">
      <c r="F24" s="16"/>
      <c r="M24" s="16"/>
    </row>
    <row r="25" spans="1:15" x14ac:dyDescent="0.3">
      <c r="A25" t="s">
        <v>175</v>
      </c>
      <c r="F25" s="16"/>
      <c r="H25" t="s">
        <v>175</v>
      </c>
      <c r="M25" s="16"/>
      <c r="O25" t="s">
        <v>175</v>
      </c>
    </row>
    <row r="26" spans="1:15" x14ac:dyDescent="0.3">
      <c r="F26" s="16"/>
      <c r="M26" s="16"/>
    </row>
    <row r="27" spans="1:15" x14ac:dyDescent="0.3">
      <c r="A27" t="s">
        <v>196</v>
      </c>
      <c r="F27" s="16"/>
      <c r="H27" t="s">
        <v>207</v>
      </c>
      <c r="M27" s="16"/>
      <c r="O27" t="s">
        <v>222</v>
      </c>
    </row>
    <row r="28" spans="1:15" x14ac:dyDescent="0.3">
      <c r="A28" t="s">
        <v>176</v>
      </c>
      <c r="F28" s="16"/>
      <c r="H28" t="s">
        <v>208</v>
      </c>
      <c r="M28" s="16"/>
      <c r="O28" t="s">
        <v>223</v>
      </c>
    </row>
    <row r="29" spans="1:15" x14ac:dyDescent="0.3">
      <c r="A29" t="s">
        <v>177</v>
      </c>
      <c r="F29" s="16"/>
      <c r="H29" t="s">
        <v>177</v>
      </c>
      <c r="M29" s="16"/>
      <c r="O29" t="s">
        <v>177</v>
      </c>
    </row>
    <row r="30" spans="1:15" x14ac:dyDescent="0.3">
      <c r="A30" t="s">
        <v>197</v>
      </c>
      <c r="F30" s="16"/>
      <c r="H30" t="s">
        <v>209</v>
      </c>
      <c r="M30" s="16"/>
      <c r="O30" t="s">
        <v>224</v>
      </c>
    </row>
    <row r="31" spans="1:15" x14ac:dyDescent="0.3">
      <c r="A31" t="s">
        <v>172</v>
      </c>
      <c r="F31" s="16"/>
      <c r="H31" t="s">
        <v>172</v>
      </c>
      <c r="M31" s="16"/>
      <c r="O31" t="s">
        <v>172</v>
      </c>
    </row>
    <row r="32" spans="1:15" x14ac:dyDescent="0.3">
      <c r="F32" s="16"/>
      <c r="M32" s="16"/>
    </row>
    <row r="33" spans="1:15" x14ac:dyDescent="0.3">
      <c r="A33" t="s">
        <v>178</v>
      </c>
      <c r="F33" s="16"/>
      <c r="H33" t="s">
        <v>178</v>
      </c>
      <c r="M33" s="16"/>
      <c r="O33" t="s">
        <v>178</v>
      </c>
    </row>
    <row r="34" spans="1:15" x14ac:dyDescent="0.3">
      <c r="F34" s="16"/>
      <c r="M34" s="16"/>
    </row>
    <row r="35" spans="1:15" x14ac:dyDescent="0.3">
      <c r="A35" t="s">
        <v>179</v>
      </c>
      <c r="F35" s="16"/>
      <c r="H35" t="s">
        <v>210</v>
      </c>
      <c r="M35" s="16"/>
      <c r="O35" t="s">
        <v>225</v>
      </c>
    </row>
    <row r="36" spans="1:15" x14ac:dyDescent="0.3">
      <c r="A36" t="s">
        <v>180</v>
      </c>
      <c r="F36" s="16"/>
      <c r="H36" t="s">
        <v>211</v>
      </c>
      <c r="M36" s="16"/>
      <c r="O36" t="s">
        <v>226</v>
      </c>
    </row>
    <row r="37" spans="1:15" x14ac:dyDescent="0.3">
      <c r="A37" t="s">
        <v>181</v>
      </c>
      <c r="F37" s="16"/>
      <c r="H37" t="s">
        <v>181</v>
      </c>
      <c r="M37" s="16"/>
      <c r="O37" t="s">
        <v>181</v>
      </c>
    </row>
    <row r="38" spans="1:15" x14ac:dyDescent="0.3">
      <c r="F38" s="16"/>
      <c r="M38" s="16"/>
    </row>
    <row r="39" spans="1:15" x14ac:dyDescent="0.3">
      <c r="A39" t="s">
        <v>182</v>
      </c>
      <c r="F39" s="16"/>
      <c r="H39" t="s">
        <v>182</v>
      </c>
      <c r="M39" s="16"/>
      <c r="O39" t="s">
        <v>182</v>
      </c>
    </row>
    <row r="40" spans="1:15" x14ac:dyDescent="0.3">
      <c r="F40" s="16"/>
      <c r="M40" s="16"/>
    </row>
    <row r="41" spans="1:15" x14ac:dyDescent="0.3">
      <c r="A41" t="s">
        <v>198</v>
      </c>
      <c r="F41" s="16"/>
      <c r="H41" t="s">
        <v>212</v>
      </c>
      <c r="M41" s="16"/>
      <c r="O41" t="s">
        <v>227</v>
      </c>
    </row>
    <row r="42" spans="1:15" x14ac:dyDescent="0.3">
      <c r="A42" t="s">
        <v>199</v>
      </c>
      <c r="F42" s="16"/>
      <c r="H42" t="s">
        <v>213</v>
      </c>
      <c r="M42" s="16"/>
      <c r="O42" t="s">
        <v>228</v>
      </c>
    </row>
    <row r="43" spans="1:15" x14ac:dyDescent="0.3">
      <c r="F43" s="16"/>
      <c r="M43" s="16"/>
    </row>
    <row r="44" spans="1:15" x14ac:dyDescent="0.3">
      <c r="A44" t="s">
        <v>183</v>
      </c>
      <c r="F44" s="16"/>
      <c r="H44" t="s">
        <v>183</v>
      </c>
      <c r="M44" s="16"/>
      <c r="O44" t="s">
        <v>183</v>
      </c>
    </row>
    <row r="45" spans="1:15" x14ac:dyDescent="0.3">
      <c r="F45" s="16"/>
      <c r="M45" s="16"/>
    </row>
    <row r="46" spans="1:15" x14ac:dyDescent="0.3">
      <c r="A46" t="s">
        <v>200</v>
      </c>
      <c r="F46" s="16"/>
      <c r="H46" t="s">
        <v>200</v>
      </c>
      <c r="M46" s="16"/>
      <c r="O46" t="s">
        <v>200</v>
      </c>
    </row>
    <row r="47" spans="1:15" x14ac:dyDescent="0.3">
      <c r="A47" t="s">
        <v>184</v>
      </c>
      <c r="F47" s="16"/>
      <c r="H47" t="s">
        <v>184</v>
      </c>
      <c r="M47" s="16"/>
      <c r="O47" t="s">
        <v>184</v>
      </c>
    </row>
    <row r="48" spans="1:15" x14ac:dyDescent="0.3">
      <c r="A48" t="s">
        <v>177</v>
      </c>
      <c r="F48" s="16"/>
      <c r="H48" t="s">
        <v>177</v>
      </c>
      <c r="M48" s="16"/>
      <c r="O48" t="s">
        <v>177</v>
      </c>
    </row>
    <row r="49" spans="1:15" x14ac:dyDescent="0.3">
      <c r="F49" s="16"/>
      <c r="M49" s="16"/>
    </row>
    <row r="50" spans="1:15" x14ac:dyDescent="0.3">
      <c r="A50" t="s">
        <v>185</v>
      </c>
      <c r="F50" s="16"/>
      <c r="H50" t="s">
        <v>185</v>
      </c>
      <c r="M50" s="16"/>
      <c r="O50" t="s">
        <v>185</v>
      </c>
    </row>
    <row r="51" spans="1:15" x14ac:dyDescent="0.3">
      <c r="F51" s="16"/>
      <c r="M51" s="16"/>
    </row>
    <row r="52" spans="1:15" x14ac:dyDescent="0.3">
      <c r="A52" t="s">
        <v>186</v>
      </c>
      <c r="F52" s="16"/>
      <c r="H52" t="s">
        <v>214</v>
      </c>
      <c r="M52" s="16"/>
      <c r="O52" t="s">
        <v>229</v>
      </c>
    </row>
    <row r="55" spans="1:15" ht="64.2" customHeight="1" x14ac:dyDescent="0.3">
      <c r="A55" s="18" t="s">
        <v>231</v>
      </c>
      <c r="B55" s="18" t="s">
        <v>232</v>
      </c>
      <c r="C55" s="18" t="s">
        <v>233</v>
      </c>
      <c r="D55" s="18" t="s">
        <v>234</v>
      </c>
      <c r="E55" s="18" t="s">
        <v>235</v>
      </c>
      <c r="F55" s="18" t="s">
        <v>236</v>
      </c>
      <c r="G55" s="18" t="s">
        <v>237</v>
      </c>
      <c r="H55" s="18" t="s">
        <v>238</v>
      </c>
    </row>
    <row r="56" spans="1:15" ht="28.8" x14ac:dyDescent="0.3">
      <c r="A56" s="19" t="s">
        <v>239</v>
      </c>
      <c r="B56" s="19">
        <v>2868.4850000000001</v>
      </c>
      <c r="C56" s="19">
        <v>90</v>
      </c>
      <c r="D56" s="19">
        <v>1.2794000000000001</v>
      </c>
      <c r="E56" s="19">
        <v>0.71299999999999997</v>
      </c>
      <c r="F56" s="19">
        <v>0.66500000000000004</v>
      </c>
      <c r="G56" s="19">
        <v>0.157</v>
      </c>
      <c r="H56" s="19">
        <v>8.5000000000000006E-2</v>
      </c>
    </row>
    <row r="57" spans="1:15" ht="28.8" x14ac:dyDescent="0.3">
      <c r="A57" s="19" t="s">
        <v>240</v>
      </c>
      <c r="B57" s="19">
        <v>1515.4369999999999</v>
      </c>
      <c r="C57" s="19">
        <v>87</v>
      </c>
      <c r="D57" s="19">
        <v>1.2553000000000001</v>
      </c>
      <c r="E57" s="19">
        <v>0.85199999999999998</v>
      </c>
      <c r="F57" s="19">
        <v>0.82199999999999995</v>
      </c>
      <c r="G57" s="19">
        <v>0.115</v>
      </c>
      <c r="H57" s="19">
        <v>6.5000000000000002E-2</v>
      </c>
    </row>
    <row r="58" spans="1:15" ht="28.8" x14ac:dyDescent="0.3">
      <c r="A58" s="19" t="s">
        <v>241</v>
      </c>
      <c r="B58" s="19">
        <v>625.62800000000004</v>
      </c>
      <c r="C58" s="19">
        <v>80</v>
      </c>
      <c r="D58" s="19">
        <v>1.2312000000000001</v>
      </c>
      <c r="E58" s="19">
        <v>0.94399999999999995</v>
      </c>
      <c r="F58" s="19">
        <v>0.92600000000000005</v>
      </c>
      <c r="G58" s="19">
        <v>7.3999999999999996E-2</v>
      </c>
      <c r="H58" s="19">
        <v>5.2999999999999999E-2</v>
      </c>
    </row>
    <row r="64" spans="1:15" ht="18" x14ac:dyDescent="0.35">
      <c r="A64" s="15" t="s">
        <v>230</v>
      </c>
    </row>
    <row r="68" spans="1:8" x14ac:dyDescent="0.3">
      <c r="A68" t="s">
        <v>246</v>
      </c>
      <c r="B68" t="s">
        <v>242</v>
      </c>
      <c r="C68" s="21">
        <f>(C56*D56)-(C57*D57)</f>
        <v>5.9349000000000132</v>
      </c>
      <c r="F68" t="s">
        <v>246</v>
      </c>
      <c r="G68" t="s">
        <v>247</v>
      </c>
      <c r="H68" s="23">
        <f>(B56-B57)/C74</f>
        <v>683.94480109184508</v>
      </c>
    </row>
    <row r="69" spans="1:8" x14ac:dyDescent="0.3">
      <c r="C69" s="20" t="s">
        <v>243</v>
      </c>
    </row>
    <row r="71" spans="1:8" x14ac:dyDescent="0.3">
      <c r="B71" t="s">
        <v>244</v>
      </c>
      <c r="C71" s="21">
        <f>C68</f>
        <v>5.9349000000000132</v>
      </c>
      <c r="E71" t="s">
        <v>245</v>
      </c>
    </row>
    <row r="72" spans="1:8" x14ac:dyDescent="0.3">
      <c r="C72" s="22">
        <v>3</v>
      </c>
    </row>
    <row r="74" spans="1:8" ht="18" x14ac:dyDescent="0.35">
      <c r="B74" t="s">
        <v>244</v>
      </c>
      <c r="C74" s="15">
        <f>C71/C72</f>
        <v>1.9783000000000044</v>
      </c>
    </row>
    <row r="79" spans="1:8" ht="18" x14ac:dyDescent="0.35">
      <c r="A79" s="15" t="s">
        <v>248</v>
      </c>
    </row>
    <row r="83" spans="1:8" x14ac:dyDescent="0.3">
      <c r="A83" t="s">
        <v>246</v>
      </c>
      <c r="B83" t="s">
        <v>242</v>
      </c>
      <c r="C83" s="21">
        <f>(C56*D56)-(C58*D58)</f>
        <v>16.650000000000006</v>
      </c>
      <c r="F83" t="s">
        <v>246</v>
      </c>
      <c r="G83" t="s">
        <v>247</v>
      </c>
      <c r="H83" s="23">
        <f>(B56-B58)/C89</f>
        <v>1347.0612612612608</v>
      </c>
    </row>
    <row r="84" spans="1:8" x14ac:dyDescent="0.3">
      <c r="C84" s="22" t="s">
        <v>249</v>
      </c>
    </row>
    <row r="86" spans="1:8" x14ac:dyDescent="0.3">
      <c r="B86" t="s">
        <v>244</v>
      </c>
      <c r="C86" s="21">
        <f>C83</f>
        <v>16.650000000000006</v>
      </c>
      <c r="E86" t="s">
        <v>245</v>
      </c>
    </row>
    <row r="87" spans="1:8" x14ac:dyDescent="0.3">
      <c r="C87" s="22">
        <v>10</v>
      </c>
    </row>
    <row r="89" spans="1:8" ht="18" x14ac:dyDescent="0.35">
      <c r="B89" t="s">
        <v>244</v>
      </c>
      <c r="C89" s="15">
        <f>C86/C87</f>
        <v>1.6650000000000005</v>
      </c>
    </row>
    <row r="95" spans="1:8" ht="18" x14ac:dyDescent="0.35">
      <c r="A95" s="15" t="s">
        <v>250</v>
      </c>
    </row>
    <row r="99" spans="1:8" x14ac:dyDescent="0.3">
      <c r="A99" t="s">
        <v>246</v>
      </c>
      <c r="B99" t="s">
        <v>242</v>
      </c>
      <c r="C99" s="21">
        <f>(C57*D57)-(C58*D58)</f>
        <v>10.715099999999993</v>
      </c>
      <c r="F99" t="s">
        <v>246</v>
      </c>
      <c r="G99" t="s">
        <v>247</v>
      </c>
      <c r="H99" s="23">
        <f>(B57-B58)/C105</f>
        <v>581.29770137469586</v>
      </c>
    </row>
    <row r="100" spans="1:8" x14ac:dyDescent="0.3">
      <c r="C100" s="22" t="s">
        <v>251</v>
      </c>
    </row>
    <row r="101" spans="1:8" x14ac:dyDescent="0.3">
      <c r="C101" s="22"/>
    </row>
    <row r="102" spans="1:8" x14ac:dyDescent="0.3">
      <c r="B102" t="s">
        <v>244</v>
      </c>
      <c r="C102" s="21">
        <f>C99</f>
        <v>10.715099999999993</v>
      </c>
      <c r="E102" t="s">
        <v>245</v>
      </c>
    </row>
    <row r="103" spans="1:8" x14ac:dyDescent="0.3">
      <c r="C103" s="22">
        <v>7</v>
      </c>
    </row>
    <row r="104" spans="1:8" x14ac:dyDescent="0.3">
      <c r="C104" s="22"/>
    </row>
    <row r="105" spans="1:8" x14ac:dyDescent="0.3">
      <c r="B105" t="s">
        <v>244</v>
      </c>
      <c r="C105" s="22">
        <f>C102/7</f>
        <v>1.5307285714285703</v>
      </c>
    </row>
    <row r="106" spans="1:8" x14ac:dyDescent="0.3">
      <c r="C106" s="22"/>
    </row>
    <row r="107" spans="1:8" x14ac:dyDescent="0.3">
      <c r="C10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Factor Loading</vt:lpstr>
      <vt:lpstr>Cronbach's Alpha</vt:lpstr>
      <vt:lpstr>Compiosite Reliability</vt:lpstr>
      <vt:lpstr>Average Variance Extracted (AVE</vt:lpstr>
      <vt:lpstr>Fornell-Larcker</vt:lpstr>
      <vt:lpstr>HTMT</vt:lpstr>
      <vt:lpstr>Chi-Square Difference Tests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Victus</dc:creator>
  <cp:lastModifiedBy>HP Victus</cp:lastModifiedBy>
  <dcterms:created xsi:type="dcterms:W3CDTF">2026-06-04T14:49:46Z</dcterms:created>
  <dcterms:modified xsi:type="dcterms:W3CDTF">2026-06-17T15:37:24Z</dcterms:modified>
</cp:coreProperties>
</file>