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ckclac-my.sharepoint.com/personal/zjda0859_kcl_ac_uk/Documents/Papers/TapanPax7GFPNewFibres/Submission260703/"/>
    </mc:Choice>
  </mc:AlternateContent>
  <xr:revisionPtr revIDLastSave="4" documentId="8_{0E1A50C7-6054-354C-BF26-9122FE052B66}" xr6:coauthVersionLast="47" xr6:coauthVersionMax="47" xr10:uidLastSave="{96149367-DB3D-E346-98A8-BA38C7E27714}"/>
  <bookViews>
    <workbookView xWindow="1840" yWindow="3000" windowWidth="31840" windowHeight="24780" xr2:uid="{C71ECB4B-9315-0B4A-91D4-E90DD7AC3C47}"/>
  </bookViews>
  <sheets>
    <sheet name="Fig 2A,B,C" sheetId="3" r:id="rId1"/>
    <sheet name="Fig 3B,C Fibres" sheetId="6" r:id="rId2"/>
    <sheet name="Fig 3D,E Fib regions" sheetId="5" r:id="rId3"/>
    <sheet name="Fig 5A,B mpcs" sheetId="4" r:id="rId4"/>
    <sheet name="Fig 5C,D mpc regions" sheetId="7" r:id="rId5"/>
    <sheet name="Fig 6C,E Fusions_x0009_" sheetId="9" r:id="rId6"/>
    <sheet name="Fig 7B myogMut" sheetId="10" r:id="rId7"/>
    <sheet name="Fig. S8D,E divisions" sheetId="12" r:id="rId8"/>
    <sheet name="Fig. S9B,C tbx6mut" sheetId="13" r:id="rId9"/>
    <sheet name="FigS10mespbMO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" i="12" l="1"/>
  <c r="R21" i="12"/>
  <c r="R22" i="12"/>
  <c r="R20" i="12"/>
  <c r="Q21" i="12"/>
  <c r="Q22" i="12"/>
  <c r="Q20" i="12"/>
  <c r="R4" i="12"/>
  <c r="R2" i="12"/>
  <c r="Q3" i="12"/>
  <c r="Q4" i="12"/>
  <c r="Q2" i="12"/>
  <c r="J22" i="12"/>
  <c r="K22" i="12" s="1"/>
  <c r="I22" i="12"/>
  <c r="J21" i="12"/>
  <c r="K21" i="12" s="1"/>
  <c r="I21" i="12"/>
  <c r="J20" i="12"/>
  <c r="K20" i="12" s="1"/>
  <c r="I20" i="12"/>
  <c r="J13" i="12"/>
  <c r="K13" i="12" s="1"/>
  <c r="I13" i="12"/>
  <c r="J12" i="12"/>
  <c r="K12" i="12" s="1"/>
  <c r="I12" i="12"/>
  <c r="J11" i="12"/>
  <c r="K11" i="12" s="1"/>
  <c r="I11" i="12"/>
  <c r="K3" i="12"/>
  <c r="K4" i="12"/>
  <c r="K2" i="12"/>
  <c r="J3" i="12"/>
  <c r="J4" i="12"/>
  <c r="J2" i="12"/>
  <c r="I3" i="12"/>
  <c r="I4" i="12"/>
  <c r="I2" i="12"/>
  <c r="J26" i="13" l="1"/>
  <c r="K26" i="13"/>
  <c r="L26" i="13"/>
  <c r="O26" i="13"/>
  <c r="N26" i="13"/>
  <c r="M26" i="13"/>
  <c r="O21" i="13"/>
  <c r="R21" i="13" s="1"/>
  <c r="N21" i="13"/>
  <c r="Q21" i="13" s="1"/>
  <c r="M21" i="13"/>
  <c r="P21" i="13" s="1"/>
  <c r="L21" i="13"/>
  <c r="K21" i="13"/>
  <c r="J21" i="13"/>
  <c r="J12" i="13"/>
  <c r="K12" i="13"/>
  <c r="L12" i="13"/>
  <c r="L7" i="13"/>
  <c r="K7" i="13"/>
  <c r="J7" i="13"/>
  <c r="O7" i="13"/>
  <c r="N7" i="13"/>
  <c r="M7" i="13"/>
  <c r="P7" i="13" s="1"/>
  <c r="I11" i="9"/>
  <c r="R26" i="13" l="1"/>
  <c r="Q26" i="13"/>
  <c r="P26" i="13"/>
  <c r="O12" i="13"/>
  <c r="R12" i="13" s="1"/>
  <c r="N12" i="13"/>
  <c r="Q12" i="13" s="1"/>
  <c r="M12" i="13"/>
  <c r="P12" i="13" s="1"/>
  <c r="R7" i="13"/>
  <c r="Q7" i="13"/>
  <c r="O22" i="11"/>
  <c r="R22" i="11" s="1"/>
  <c r="N22" i="11"/>
  <c r="Q22" i="11" s="1"/>
  <c r="M22" i="11"/>
  <c r="P22" i="11" s="1"/>
  <c r="L22" i="11"/>
  <c r="K22" i="11"/>
  <c r="J22" i="11"/>
  <c r="O18" i="11"/>
  <c r="R18" i="11" s="1"/>
  <c r="N18" i="11"/>
  <c r="Q18" i="11" s="1"/>
  <c r="M18" i="11"/>
  <c r="P18" i="11" s="1"/>
  <c r="L18" i="11"/>
  <c r="K18" i="11"/>
  <c r="J18" i="11"/>
  <c r="M11" i="9" l="1"/>
  <c r="N11" i="9" s="1"/>
  <c r="L11" i="9"/>
  <c r="I12" i="9"/>
  <c r="J12" i="9"/>
  <c r="K12" i="9" s="1"/>
  <c r="I13" i="9"/>
  <c r="J13" i="9"/>
  <c r="K13" i="9"/>
  <c r="J11" i="9"/>
  <c r="K11" i="9"/>
  <c r="L12" i="9"/>
  <c r="M12" i="9"/>
  <c r="N12" i="9" s="1"/>
  <c r="L13" i="9"/>
  <c r="M13" i="9"/>
  <c r="N13" i="9"/>
  <c r="L3" i="9"/>
  <c r="M3" i="9"/>
  <c r="N3" i="9"/>
  <c r="L4" i="9"/>
  <c r="M4" i="9"/>
  <c r="N4" i="9"/>
  <c r="L2" i="9"/>
  <c r="N2" i="9"/>
  <c r="M2" i="9"/>
  <c r="I3" i="9"/>
  <c r="J3" i="9"/>
  <c r="K3" i="9"/>
  <c r="I4" i="9"/>
  <c r="J4" i="9"/>
  <c r="K4" i="9" s="1"/>
  <c r="K2" i="9"/>
  <c r="J2" i="9"/>
  <c r="I2" i="9"/>
  <c r="Y14" i="5"/>
  <c r="Z14" i="5"/>
  <c r="Y15" i="5"/>
  <c r="Z15" i="5"/>
  <c r="Y16" i="5"/>
  <c r="AA16" i="5" s="1"/>
  <c r="Z16" i="5"/>
  <c r="Z22" i="5" s="1"/>
  <c r="Z23" i="5" s="1"/>
  <c r="Y17" i="5"/>
  <c r="AA17" i="5" s="1"/>
  <c r="Z17" i="5"/>
  <c r="Y18" i="5"/>
  <c r="Y21" i="5" s="1"/>
  <c r="Z18" i="5"/>
  <c r="Y19" i="5"/>
  <c r="AA19" i="5" s="1"/>
  <c r="Z19" i="5"/>
  <c r="X15" i="5"/>
  <c r="X16" i="5"/>
  <c r="X17" i="5"/>
  <c r="X18" i="5"/>
  <c r="X19" i="5"/>
  <c r="X14" i="5"/>
  <c r="X2" i="5"/>
  <c r="Y20" i="5"/>
  <c r="AA15" i="5"/>
  <c r="X21" i="5"/>
  <c r="X9" i="5"/>
  <c r="Z7" i="5"/>
  <c r="Y7" i="5"/>
  <c r="X7" i="5"/>
  <c r="AA7" i="5" s="1"/>
  <c r="Z6" i="5"/>
  <c r="Y6" i="5"/>
  <c r="X6" i="5"/>
  <c r="AA6" i="5" s="1"/>
  <c r="Z5" i="5"/>
  <c r="Y5" i="5"/>
  <c r="X5" i="5"/>
  <c r="AA5" i="5" s="1"/>
  <c r="Z4" i="5"/>
  <c r="Y4" i="5"/>
  <c r="X4" i="5"/>
  <c r="AA4" i="5" s="1"/>
  <c r="Z3" i="5"/>
  <c r="Y3" i="5"/>
  <c r="X3" i="5"/>
  <c r="AA3" i="5" s="1"/>
  <c r="Z2" i="5"/>
  <c r="Z10" i="5" s="1"/>
  <c r="Z11" i="5" s="1"/>
  <c r="Y2" i="5"/>
  <c r="Y10" i="5" s="1"/>
  <c r="Y11" i="5" s="1"/>
  <c r="X10" i="5"/>
  <c r="X11" i="5" s="1"/>
  <c r="Z20" i="7"/>
  <c r="Y20" i="7"/>
  <c r="X20" i="7"/>
  <c r="AA20" i="7" s="1"/>
  <c r="Z19" i="7"/>
  <c r="Y19" i="7"/>
  <c r="X19" i="7"/>
  <c r="AA19" i="7" s="1"/>
  <c r="Z18" i="7"/>
  <c r="Y18" i="7"/>
  <c r="X18" i="7"/>
  <c r="AA18" i="7" s="1"/>
  <c r="AA17" i="7"/>
  <c r="Z17" i="7"/>
  <c r="Y17" i="7"/>
  <c r="X17" i="7"/>
  <c r="Z16" i="7"/>
  <c r="Y16" i="7"/>
  <c r="X16" i="7"/>
  <c r="AA16" i="7" s="1"/>
  <c r="Z15" i="7"/>
  <c r="Z22" i="7" s="1"/>
  <c r="Y15" i="7"/>
  <c r="Y21" i="7" s="1"/>
  <c r="X15" i="7"/>
  <c r="AA15" i="7" s="1"/>
  <c r="Y2" i="7"/>
  <c r="Z2" i="7"/>
  <c r="Y3" i="7"/>
  <c r="Z3" i="7"/>
  <c r="Z9" i="7" s="1"/>
  <c r="Y4" i="7"/>
  <c r="Y9" i="7" s="1"/>
  <c r="Z4" i="7"/>
  <c r="Z8" i="7" s="1"/>
  <c r="Y5" i="7"/>
  <c r="Z5" i="7"/>
  <c r="Y6" i="7"/>
  <c r="Z6" i="7"/>
  <c r="AA6" i="7" s="1"/>
  <c r="Y7" i="7"/>
  <c r="AA7" i="7" s="1"/>
  <c r="Z7" i="7"/>
  <c r="X3" i="7"/>
  <c r="X4" i="7"/>
  <c r="X5" i="7"/>
  <c r="X6" i="7"/>
  <c r="X7" i="7"/>
  <c r="X2" i="7"/>
  <c r="Z10" i="7"/>
  <c r="Z11" i="7" s="1"/>
  <c r="Y10" i="7"/>
  <c r="Y11" i="7" s="1"/>
  <c r="X10" i="7"/>
  <c r="X11" i="7" s="1"/>
  <c r="X9" i="7"/>
  <c r="X8" i="7"/>
  <c r="AA5" i="7"/>
  <c r="AA4" i="7"/>
  <c r="AA3" i="7"/>
  <c r="AA2" i="7"/>
  <c r="T8" i="5"/>
  <c r="T9" i="5"/>
  <c r="T10" i="5"/>
  <c r="T22" i="5"/>
  <c r="T23" i="5" s="1"/>
  <c r="S22" i="5"/>
  <c r="S23" i="5" s="1"/>
  <c r="R22" i="5"/>
  <c r="R23" i="5" s="1"/>
  <c r="N22" i="5"/>
  <c r="N23" i="5" s="1"/>
  <c r="M22" i="5"/>
  <c r="M23" i="5" s="1"/>
  <c r="L22" i="5"/>
  <c r="L23" i="5" s="1"/>
  <c r="H22" i="5"/>
  <c r="H23" i="5" s="1"/>
  <c r="G22" i="5"/>
  <c r="G23" i="5" s="1"/>
  <c r="F22" i="5"/>
  <c r="F23" i="5" s="1"/>
  <c r="T21" i="5"/>
  <c r="S21" i="5"/>
  <c r="R21" i="5"/>
  <c r="N21" i="5"/>
  <c r="M21" i="5"/>
  <c r="L21" i="5"/>
  <c r="H21" i="5"/>
  <c r="G21" i="5"/>
  <c r="F21" i="5"/>
  <c r="T20" i="5"/>
  <c r="S20" i="5"/>
  <c r="R20" i="5"/>
  <c r="N20" i="5"/>
  <c r="M20" i="5"/>
  <c r="L20" i="5"/>
  <c r="H20" i="5"/>
  <c r="G20" i="5"/>
  <c r="F20" i="5"/>
  <c r="U19" i="5"/>
  <c r="O19" i="5"/>
  <c r="I19" i="5"/>
  <c r="U18" i="5"/>
  <c r="O18" i="5"/>
  <c r="I18" i="5"/>
  <c r="U17" i="5"/>
  <c r="O17" i="5"/>
  <c r="I17" i="5"/>
  <c r="U16" i="5"/>
  <c r="O16" i="5"/>
  <c r="I16" i="5"/>
  <c r="U15" i="5"/>
  <c r="O15" i="5"/>
  <c r="I15" i="5"/>
  <c r="U14" i="5"/>
  <c r="O14" i="5"/>
  <c r="I14" i="5"/>
  <c r="T23" i="7"/>
  <c r="T24" i="7" s="1"/>
  <c r="S23" i="7"/>
  <c r="S24" i="7" s="1"/>
  <c r="R23" i="7"/>
  <c r="R24" i="7" s="1"/>
  <c r="N23" i="7"/>
  <c r="N24" i="7" s="1"/>
  <c r="M23" i="7"/>
  <c r="M24" i="7" s="1"/>
  <c r="L23" i="7"/>
  <c r="L24" i="7" s="1"/>
  <c r="H23" i="7"/>
  <c r="H24" i="7" s="1"/>
  <c r="G23" i="7"/>
  <c r="G24" i="7" s="1"/>
  <c r="F23" i="7"/>
  <c r="F24" i="7" s="1"/>
  <c r="T22" i="7"/>
  <c r="S22" i="7"/>
  <c r="R22" i="7"/>
  <c r="N22" i="7"/>
  <c r="M22" i="7"/>
  <c r="L22" i="7"/>
  <c r="H22" i="7"/>
  <c r="G22" i="7"/>
  <c r="F22" i="7"/>
  <c r="T21" i="7"/>
  <c r="S21" i="7"/>
  <c r="R21" i="7"/>
  <c r="N21" i="7"/>
  <c r="M21" i="7"/>
  <c r="L21" i="7"/>
  <c r="H21" i="7"/>
  <c r="G21" i="7"/>
  <c r="F21" i="7"/>
  <c r="U20" i="7"/>
  <c r="O20" i="7"/>
  <c r="I20" i="7"/>
  <c r="U19" i="7"/>
  <c r="O19" i="7"/>
  <c r="I19" i="7"/>
  <c r="U18" i="7"/>
  <c r="O18" i="7"/>
  <c r="I18" i="7"/>
  <c r="U17" i="7"/>
  <c r="O17" i="7"/>
  <c r="I17" i="7"/>
  <c r="U16" i="7"/>
  <c r="O16" i="7"/>
  <c r="I16" i="7"/>
  <c r="U15" i="7"/>
  <c r="O15" i="7"/>
  <c r="I15" i="7"/>
  <c r="H11" i="5"/>
  <c r="G11" i="5"/>
  <c r="F11" i="5"/>
  <c r="T11" i="5"/>
  <c r="S10" i="5"/>
  <c r="S11" i="5" s="1"/>
  <c r="R10" i="5"/>
  <c r="R11" i="5" s="1"/>
  <c r="N10" i="5"/>
  <c r="N11" i="5" s="1"/>
  <c r="M10" i="5"/>
  <c r="M11" i="5" s="1"/>
  <c r="L10" i="5"/>
  <c r="L11" i="5" s="1"/>
  <c r="H10" i="5"/>
  <c r="G10" i="5"/>
  <c r="F10" i="5"/>
  <c r="S9" i="5"/>
  <c r="R9" i="5"/>
  <c r="N9" i="5"/>
  <c r="M9" i="5"/>
  <c r="L9" i="5"/>
  <c r="H9" i="5"/>
  <c r="G9" i="5"/>
  <c r="F9" i="5"/>
  <c r="S8" i="5"/>
  <c r="R8" i="5"/>
  <c r="N8" i="5"/>
  <c r="M8" i="5"/>
  <c r="L8" i="5"/>
  <c r="H8" i="5"/>
  <c r="G8" i="5"/>
  <c r="F8" i="5"/>
  <c r="U7" i="5"/>
  <c r="O7" i="5"/>
  <c r="I7" i="5"/>
  <c r="U6" i="5"/>
  <c r="O6" i="5"/>
  <c r="I6" i="5"/>
  <c r="U5" i="5"/>
  <c r="O5" i="5"/>
  <c r="I5" i="5"/>
  <c r="U4" i="5"/>
  <c r="O4" i="5"/>
  <c r="I4" i="5"/>
  <c r="U3" i="5"/>
  <c r="O3" i="5"/>
  <c r="I3" i="5"/>
  <c r="U2" i="5"/>
  <c r="U9" i="5" s="1"/>
  <c r="O2" i="5"/>
  <c r="I2" i="5"/>
  <c r="T10" i="7"/>
  <c r="T11" i="7" s="1"/>
  <c r="S10" i="7"/>
  <c r="S11" i="7" s="1"/>
  <c r="R10" i="7"/>
  <c r="R11" i="7" s="1"/>
  <c r="T9" i="7"/>
  <c r="S9" i="7"/>
  <c r="R9" i="7"/>
  <c r="T8" i="7"/>
  <c r="S8" i="7"/>
  <c r="R8" i="7"/>
  <c r="U7" i="7"/>
  <c r="U6" i="7"/>
  <c r="U5" i="7"/>
  <c r="U4" i="7"/>
  <c r="U3" i="7"/>
  <c r="U2" i="7"/>
  <c r="N10" i="7"/>
  <c r="N11" i="7" s="1"/>
  <c r="M10" i="7"/>
  <c r="M11" i="7" s="1"/>
  <c r="L10" i="7"/>
  <c r="L11" i="7" s="1"/>
  <c r="N9" i="7"/>
  <c r="M9" i="7"/>
  <c r="L9" i="7"/>
  <c r="N8" i="7"/>
  <c r="M8" i="7"/>
  <c r="L8" i="7"/>
  <c r="O7" i="7"/>
  <c r="O6" i="7"/>
  <c r="O5" i="7"/>
  <c r="O4" i="7"/>
  <c r="O3" i="7"/>
  <c r="O2" i="7"/>
  <c r="G9" i="7"/>
  <c r="H9" i="7"/>
  <c r="I9" i="7"/>
  <c r="G10" i="7"/>
  <c r="H10" i="7"/>
  <c r="I10" i="7"/>
  <c r="G11" i="7"/>
  <c r="H11" i="7"/>
  <c r="I11" i="7"/>
  <c r="F11" i="7"/>
  <c r="F10" i="7"/>
  <c r="F9" i="7"/>
  <c r="G8" i="7"/>
  <c r="H8" i="7"/>
  <c r="I8" i="7"/>
  <c r="F8" i="7"/>
  <c r="I3" i="7"/>
  <c r="I4" i="7"/>
  <c r="I5" i="7"/>
  <c r="I6" i="7"/>
  <c r="I7" i="7"/>
  <c r="I2" i="7"/>
  <c r="AA18" i="5" l="1"/>
  <c r="X20" i="5"/>
  <c r="Z8" i="5"/>
  <c r="AA2" i="5"/>
  <c r="X8" i="5"/>
  <c r="Y8" i="5"/>
  <c r="Y9" i="5"/>
  <c r="Z9" i="5"/>
  <c r="X22" i="5"/>
  <c r="X23" i="5" s="1"/>
  <c r="Y22" i="5"/>
  <c r="Y23" i="5" s="1"/>
  <c r="Z21" i="5"/>
  <c r="AA14" i="5"/>
  <c r="Z20" i="5"/>
  <c r="AA22" i="7"/>
  <c r="AA23" i="7"/>
  <c r="AA24" i="7" s="1"/>
  <c r="AA21" i="7"/>
  <c r="X21" i="7"/>
  <c r="X22" i="7"/>
  <c r="Y23" i="7"/>
  <c r="Y24" i="7" s="1"/>
  <c r="Y22" i="7"/>
  <c r="X23" i="7"/>
  <c r="X24" i="7" s="1"/>
  <c r="Z23" i="7"/>
  <c r="Z24" i="7" s="1"/>
  <c r="Z21" i="7"/>
  <c r="Y8" i="7"/>
  <c r="AA9" i="7"/>
  <c r="AA10" i="7"/>
  <c r="AA11" i="7" s="1"/>
  <c r="AA8" i="7"/>
  <c r="U20" i="5"/>
  <c r="O20" i="5"/>
  <c r="O21" i="5"/>
  <c r="I22" i="5"/>
  <c r="I23" i="5" s="1"/>
  <c r="I21" i="5"/>
  <c r="O10" i="5"/>
  <c r="O11" i="5" s="1"/>
  <c r="O8" i="5"/>
  <c r="U8" i="5"/>
  <c r="I9" i="5"/>
  <c r="I10" i="5"/>
  <c r="I11" i="5" s="1"/>
  <c r="O22" i="5"/>
  <c r="O23" i="5" s="1"/>
  <c r="U22" i="5"/>
  <c r="U23" i="5" s="1"/>
  <c r="U21" i="5"/>
  <c r="I20" i="5"/>
  <c r="U21" i="7"/>
  <c r="U22" i="7"/>
  <c r="O22" i="7"/>
  <c r="O21" i="7"/>
  <c r="I23" i="7"/>
  <c r="I24" i="7" s="1"/>
  <c r="I22" i="7"/>
  <c r="U23" i="7"/>
  <c r="U24" i="7" s="1"/>
  <c r="O23" i="7"/>
  <c r="O24" i="7" s="1"/>
  <c r="I21" i="7"/>
  <c r="U10" i="5"/>
  <c r="U11" i="5" s="1"/>
  <c r="O9" i="5"/>
  <c r="I8" i="5"/>
  <c r="U9" i="7"/>
  <c r="O9" i="7"/>
  <c r="U10" i="7"/>
  <c r="U11" i="7" s="1"/>
  <c r="U8" i="7"/>
  <c r="O8" i="7"/>
  <c r="O10" i="7"/>
  <c r="O11" i="7" s="1"/>
  <c r="G29" i="6"/>
  <c r="G30" i="6" s="1"/>
  <c r="F29" i="6"/>
  <c r="F30" i="6" s="1"/>
  <c r="E29" i="6"/>
  <c r="E30" i="6" s="1"/>
  <c r="G28" i="6"/>
  <c r="F28" i="6"/>
  <c r="E28" i="6"/>
  <c r="G19" i="6"/>
  <c r="G20" i="6" s="1"/>
  <c r="F19" i="6"/>
  <c r="F20" i="6" s="1"/>
  <c r="E19" i="6"/>
  <c r="E20" i="6" s="1"/>
  <c r="G18" i="6"/>
  <c r="F18" i="6"/>
  <c r="E18" i="6"/>
  <c r="G9" i="6"/>
  <c r="G10" i="6" s="1"/>
  <c r="F9" i="6"/>
  <c r="F10" i="6" s="1"/>
  <c r="E9" i="6"/>
  <c r="E10" i="6" s="1"/>
  <c r="G8" i="6"/>
  <c r="F8" i="6"/>
  <c r="E8" i="6"/>
  <c r="H27" i="6"/>
  <c r="H26" i="6"/>
  <c r="H25" i="6"/>
  <c r="H24" i="6"/>
  <c r="H23" i="6"/>
  <c r="H22" i="6"/>
  <c r="H17" i="6"/>
  <c r="H16" i="6"/>
  <c r="H15" i="6"/>
  <c r="H14" i="6"/>
  <c r="H13" i="6"/>
  <c r="H12" i="6"/>
  <c r="H7" i="6"/>
  <c r="H6" i="6"/>
  <c r="H5" i="6"/>
  <c r="H4" i="6"/>
  <c r="H3" i="6"/>
  <c r="H2" i="6"/>
  <c r="AA21" i="5" l="1"/>
  <c r="AA20" i="5"/>
  <c r="AA22" i="5"/>
  <c r="AA23" i="5" s="1"/>
  <c r="AA10" i="5"/>
  <c r="AA11" i="5" s="1"/>
  <c r="AA9" i="5"/>
  <c r="AA8" i="5"/>
  <c r="H8" i="6"/>
  <c r="H28" i="6"/>
  <c r="H29" i="6"/>
  <c r="H30" i="6" s="1"/>
  <c r="H19" i="6"/>
  <c r="H20" i="6" s="1"/>
  <c r="H18" i="6"/>
  <c r="H9" i="6"/>
  <c r="H10" i="6" s="1"/>
  <c r="H29" i="4"/>
  <c r="H30" i="4" s="1"/>
  <c r="G29" i="4"/>
  <c r="G30" i="4" s="1"/>
  <c r="F29" i="4"/>
  <c r="F30" i="4" s="1"/>
  <c r="E29" i="4"/>
  <c r="E30" i="4" s="1"/>
  <c r="H28" i="4"/>
  <c r="G28" i="4"/>
  <c r="F28" i="4"/>
  <c r="E28" i="4"/>
  <c r="H19" i="4"/>
  <c r="H20" i="4" s="1"/>
  <c r="G19" i="4"/>
  <c r="G20" i="4" s="1"/>
  <c r="F19" i="4"/>
  <c r="F20" i="4" s="1"/>
  <c r="E19" i="4"/>
  <c r="E20" i="4" s="1"/>
  <c r="H18" i="4"/>
  <c r="G18" i="4"/>
  <c r="F18" i="4"/>
  <c r="E18" i="4"/>
  <c r="H27" i="4"/>
  <c r="H26" i="4"/>
  <c r="H25" i="4"/>
  <c r="H24" i="4"/>
  <c r="H23" i="4"/>
  <c r="H22" i="4"/>
  <c r="H17" i="4"/>
  <c r="H16" i="4"/>
  <c r="H15" i="4"/>
  <c r="H14" i="4"/>
  <c r="H13" i="4"/>
  <c r="H12" i="4"/>
  <c r="F8" i="4"/>
  <c r="G8" i="4"/>
  <c r="H8" i="4"/>
  <c r="F9" i="4"/>
  <c r="G9" i="4"/>
  <c r="H9" i="4"/>
  <c r="F10" i="4"/>
  <c r="G10" i="4"/>
  <c r="H10" i="4"/>
  <c r="E10" i="4"/>
  <c r="E9" i="4"/>
  <c r="E8" i="4"/>
  <c r="H3" i="4"/>
  <c r="H4" i="4"/>
  <c r="H5" i="4"/>
  <c r="H6" i="4"/>
  <c r="H7" i="4"/>
  <c r="H2" i="4"/>
  <c r="J25" i="3"/>
  <c r="G25" i="3"/>
  <c r="J24" i="3"/>
  <c r="E24" i="3"/>
  <c r="L23" i="3"/>
  <c r="L22" i="3"/>
  <c r="L21" i="3"/>
  <c r="L18" i="3"/>
  <c r="L19" i="3"/>
  <c r="L20" i="3"/>
  <c r="L17" i="3"/>
  <c r="J23" i="3"/>
  <c r="I23" i="3"/>
  <c r="H23" i="3"/>
  <c r="G23" i="3"/>
  <c r="F23" i="3"/>
  <c r="E23" i="3"/>
  <c r="K22" i="3"/>
  <c r="K23" i="3" s="1"/>
  <c r="J22" i="3"/>
  <c r="I22" i="3"/>
  <c r="H22" i="3"/>
  <c r="G22" i="3"/>
  <c r="F22" i="3"/>
  <c r="E22" i="3"/>
  <c r="L24" i="3"/>
  <c r="K21" i="3"/>
  <c r="J21" i="3"/>
  <c r="I21" i="3"/>
  <c r="H21" i="3"/>
  <c r="G21" i="3"/>
  <c r="F21" i="3"/>
  <c r="E21" i="3"/>
  <c r="G14" i="3"/>
  <c r="J14" i="3"/>
  <c r="J10" i="3"/>
  <c r="G10" i="3"/>
  <c r="L12" i="3"/>
  <c r="L13" i="3" s="1"/>
  <c r="H7" i="3"/>
  <c r="H8" i="3" s="1"/>
  <c r="E7" i="3"/>
  <c r="E8" i="3" s="1"/>
  <c r="E6" i="3"/>
  <c r="K7" i="3"/>
  <c r="K8" i="3" s="1"/>
  <c r="J7" i="3"/>
  <c r="J8" i="3" s="1"/>
  <c r="I7" i="3"/>
  <c r="I8" i="3" s="1"/>
  <c r="G7" i="3"/>
  <c r="G8" i="3" s="1"/>
  <c r="F7" i="3"/>
  <c r="F8" i="3" s="1"/>
  <c r="K6" i="3"/>
  <c r="J6" i="3"/>
  <c r="I6" i="3"/>
  <c r="H6" i="3"/>
  <c r="G6" i="3"/>
  <c r="F6" i="3"/>
  <c r="L3" i="3"/>
  <c r="L4" i="3"/>
  <c r="L5" i="3"/>
  <c r="L2" i="3"/>
  <c r="L7" i="3" s="1"/>
  <c r="L8" i="3" s="1"/>
  <c r="N10" i="11"/>
  <c r="Q10" i="11" s="1"/>
  <c r="P10" i="11"/>
  <c r="R10" i="11"/>
  <c r="O10" i="11"/>
  <c r="M10" i="11"/>
  <c r="K10" i="11"/>
  <c r="L10" i="11"/>
  <c r="J10" i="11"/>
  <c r="O6" i="11"/>
  <c r="R6" i="11" s="1"/>
  <c r="N6" i="11"/>
  <c r="Q6" i="11" s="1"/>
  <c r="M6" i="11"/>
  <c r="P6" i="11" s="1"/>
  <c r="L6" i="11"/>
  <c r="K6" i="11"/>
  <c r="J6" i="11"/>
  <c r="N8" i="10"/>
  <c r="Q8" i="10" s="1"/>
  <c r="O8" i="10"/>
  <c r="R8" i="10" s="1"/>
  <c r="M8" i="10"/>
  <c r="P8" i="10" s="1"/>
  <c r="K8" i="10"/>
  <c r="L8" i="10"/>
  <c r="J8" i="10"/>
  <c r="K5" i="10"/>
  <c r="L5" i="10"/>
  <c r="J5" i="10"/>
  <c r="N5" i="10"/>
  <c r="Q5" i="10" s="1"/>
  <c r="O5" i="10"/>
  <c r="R5" i="10" s="1"/>
  <c r="M5" i="10"/>
  <c r="P5" i="10" s="1"/>
  <c r="H24" i="3" l="1"/>
  <c r="K24" i="3"/>
  <c r="I24" i="3"/>
  <c r="F24" i="3"/>
  <c r="G24" i="3"/>
  <c r="F13" i="3"/>
  <c r="L6" i="3"/>
  <c r="I9" i="3" s="1"/>
  <c r="G13" i="3"/>
  <c r="K13" i="3"/>
  <c r="I13" i="3"/>
  <c r="E13" i="3"/>
  <c r="J13" i="3"/>
  <c r="H13" i="3"/>
  <c r="E9" i="3" l="1"/>
  <c r="L9" i="3"/>
  <c r="K9" i="3"/>
  <c r="H9" i="3"/>
  <c r="F9" i="3"/>
  <c r="J9" i="3"/>
  <c r="G9" i="3"/>
</calcChain>
</file>

<file path=xl/sharedStrings.xml><?xml version="1.0" encoding="utf-8"?>
<sst xmlns="http://schemas.openxmlformats.org/spreadsheetml/2006/main" count="710" uniqueCount="87">
  <si>
    <t>Expt</t>
  </si>
  <si>
    <t>Animal</t>
  </si>
  <si>
    <t>Somite</t>
  </si>
  <si>
    <t>Age</t>
  </si>
  <si>
    <t>7aG</t>
  </si>
  <si>
    <t>7aG7bR</t>
  </si>
  <si>
    <t>7bR</t>
  </si>
  <si>
    <t>Region</t>
  </si>
  <si>
    <t>FD</t>
  </si>
  <si>
    <t>FS</t>
  </si>
  <si>
    <t>Marks</t>
  </si>
  <si>
    <t>Age (dpf)</t>
  </si>
  <si>
    <t>Genotype</t>
  </si>
  <si>
    <t>e1</t>
  </si>
  <si>
    <t>e2</t>
  </si>
  <si>
    <t>WT</t>
  </si>
  <si>
    <t>e3</t>
  </si>
  <si>
    <t>e4</t>
  </si>
  <si>
    <t>myog mut</t>
  </si>
  <si>
    <t>e8</t>
  </si>
  <si>
    <t>e11</t>
  </si>
  <si>
    <t>e12</t>
  </si>
  <si>
    <t>?</t>
  </si>
  <si>
    <t>e5</t>
  </si>
  <si>
    <t>myogkg125 mut</t>
  </si>
  <si>
    <t>Mean7aG</t>
  </si>
  <si>
    <t>Mean7bR</t>
  </si>
  <si>
    <t>Mean7aG7bR</t>
  </si>
  <si>
    <t>SD 7aG</t>
  </si>
  <si>
    <t>SD 7aG7bR</t>
  </si>
  <si>
    <t>SD 7bR</t>
  </si>
  <si>
    <t>SEM 7aG</t>
  </si>
  <si>
    <t>uninj</t>
  </si>
  <si>
    <t>Mespb MO</t>
  </si>
  <si>
    <t>SEM 7aG7bR</t>
  </si>
  <si>
    <t>SEM 7bR</t>
  </si>
  <si>
    <t>e6</t>
  </si>
  <si>
    <t>e7</t>
  </si>
  <si>
    <t>Total</t>
  </si>
  <si>
    <t>Average</t>
  </si>
  <si>
    <t>SD</t>
  </si>
  <si>
    <t>SEM</t>
  </si>
  <si>
    <t>%</t>
  </si>
  <si>
    <t>AB only mpcs</t>
  </si>
  <si>
    <t>7aGonly mpcs</t>
  </si>
  <si>
    <t>7aG7bR mpcs</t>
  </si>
  <si>
    <t>7bRonly mpcs</t>
  </si>
  <si>
    <t>7aG+Ab mpcs</t>
  </si>
  <si>
    <t>7aG7bR+AB mpcs</t>
  </si>
  <si>
    <t>7bR+AB mpcs</t>
  </si>
  <si>
    <t>Total mpcs</t>
  </si>
  <si>
    <t>Ab only %</t>
  </si>
  <si>
    <t>mark only %</t>
  </si>
  <si>
    <t>mark+AB %</t>
  </si>
  <si>
    <t>Pax7</t>
  </si>
  <si>
    <t>DP312</t>
  </si>
  <si>
    <t>e9</t>
  </si>
  <si>
    <t>e10</t>
  </si>
  <si>
    <t>Mean</t>
  </si>
  <si>
    <t>7aG mpcs</t>
  </si>
  <si>
    <t>7bR mpcs</t>
  </si>
  <si>
    <t>DER</t>
  </si>
  <si>
    <t>CR</t>
  </si>
  <si>
    <t>VER</t>
  </si>
  <si>
    <t>7aG fibres</t>
  </si>
  <si>
    <t>7aG7bR fibres</t>
  </si>
  <si>
    <t>7bR fibres</t>
  </si>
  <si>
    <t>7aG;7bR</t>
  </si>
  <si>
    <t>FD mean</t>
  </si>
  <si>
    <t>FD SD</t>
  </si>
  <si>
    <t>FS SD</t>
  </si>
  <si>
    <t>FS mean</t>
  </si>
  <si>
    <t>FD SEM</t>
  </si>
  <si>
    <t>FS SEM</t>
  </si>
  <si>
    <t>mpcs</t>
  </si>
  <si>
    <t>fibres</t>
  </si>
  <si>
    <t>sibling</t>
  </si>
  <si>
    <t>tbx6 mut</t>
  </si>
  <si>
    <t>mpc div</t>
  </si>
  <si>
    <t>mpc div mean</t>
  </si>
  <si>
    <t>mpc div SD</t>
  </si>
  <si>
    <t>mpc div SEM</t>
  </si>
  <si>
    <t>mpc/som (from 5A)</t>
  </si>
  <si>
    <t>div/mpc</t>
  </si>
  <si>
    <t>Fig. S8D</t>
  </si>
  <si>
    <t>Fig. S8E</t>
  </si>
  <si>
    <t>Note: The 5 dpf values for FD and FS have been estimated from a graph because the original data was lost after a computer failure. The pairing of values in single individuals cannot be relied upon.  No conclusions in the manuscript rely on such pairing.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</si>
</sst>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1"/>
      <name val="Aptos Narrow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left" indent="3"/>
    </xf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2" fontId="3" fillId="0" borderId="0" xfId="0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7CE15-4D1B-3A4C-B3A6-1DE7E4FC01DF}">
  <dimension ref="A1:L25"/>
  <sheetViews>
    <sheetView tabSelected="1" workbookViewId="0">
      <selection activeCell="G47" sqref="G47"/>
    </sheetView>
  </sheetViews>
  <sheetFormatPr baseColWidth="10" defaultRowHeight="16" x14ac:dyDescent="0.2"/>
  <cols>
    <col min="5" max="5" width="11" bestFit="1" customWidth="1"/>
    <col min="6" max="6" width="12.6640625" customWidth="1"/>
    <col min="7" max="11" width="11" bestFit="1" customWidth="1"/>
    <col min="12" max="12" width="11.6640625" bestFit="1" customWidth="1"/>
  </cols>
  <sheetData>
    <row r="1" spans="1:12" x14ac:dyDescent="0.2">
      <c r="A1" t="s">
        <v>0</v>
      </c>
      <c r="B1" t="s">
        <v>1</v>
      </c>
      <c r="C1" t="s">
        <v>3</v>
      </c>
      <c r="E1" t="s">
        <v>43</v>
      </c>
      <c r="F1" t="s">
        <v>44</v>
      </c>
      <c r="G1" t="s">
        <v>45</v>
      </c>
      <c r="H1" t="s">
        <v>46</v>
      </c>
      <c r="I1" t="s">
        <v>47</v>
      </c>
      <c r="J1" t="s">
        <v>48</v>
      </c>
      <c r="K1" t="s">
        <v>49</v>
      </c>
      <c r="L1" t="s">
        <v>50</v>
      </c>
    </row>
    <row r="2" spans="1:12" x14ac:dyDescent="0.2">
      <c r="A2" t="s">
        <v>54</v>
      </c>
      <c r="B2" t="s">
        <v>13</v>
      </c>
      <c r="C2">
        <v>1</v>
      </c>
      <c r="E2">
        <v>5</v>
      </c>
      <c r="F2">
        <v>4</v>
      </c>
      <c r="G2">
        <v>0</v>
      </c>
      <c r="H2">
        <v>1</v>
      </c>
      <c r="I2">
        <v>9</v>
      </c>
      <c r="J2">
        <v>4</v>
      </c>
      <c r="K2">
        <v>16</v>
      </c>
      <c r="L2">
        <f>SUM(E2:K2)</f>
        <v>39</v>
      </c>
    </row>
    <row r="3" spans="1:12" x14ac:dyDescent="0.2">
      <c r="A3" t="s">
        <v>54</v>
      </c>
      <c r="B3" t="s">
        <v>14</v>
      </c>
      <c r="C3">
        <v>1</v>
      </c>
      <c r="E3">
        <v>9</v>
      </c>
      <c r="F3">
        <v>0</v>
      </c>
      <c r="G3">
        <v>0</v>
      </c>
      <c r="H3">
        <v>1</v>
      </c>
      <c r="I3">
        <v>8</v>
      </c>
      <c r="J3">
        <v>8</v>
      </c>
      <c r="K3">
        <v>17</v>
      </c>
      <c r="L3">
        <f t="shared" ref="L3:L5" si="0">SUM(E3:K3)</f>
        <v>43</v>
      </c>
    </row>
    <row r="4" spans="1:12" x14ac:dyDescent="0.2">
      <c r="A4" t="s">
        <v>54</v>
      </c>
      <c r="B4" t="s">
        <v>16</v>
      </c>
      <c r="C4">
        <v>1</v>
      </c>
      <c r="E4">
        <v>3</v>
      </c>
      <c r="F4">
        <v>4</v>
      </c>
      <c r="G4">
        <v>2</v>
      </c>
      <c r="H4">
        <v>1</v>
      </c>
      <c r="I4">
        <v>7</v>
      </c>
      <c r="J4">
        <v>10</v>
      </c>
      <c r="K4">
        <v>13</v>
      </c>
      <c r="L4">
        <f t="shared" si="0"/>
        <v>40</v>
      </c>
    </row>
    <row r="5" spans="1:12" x14ac:dyDescent="0.2">
      <c r="A5" t="s">
        <v>54</v>
      </c>
      <c r="B5" t="s">
        <v>17</v>
      </c>
      <c r="C5">
        <v>1</v>
      </c>
      <c r="E5">
        <v>3</v>
      </c>
      <c r="F5">
        <v>4</v>
      </c>
      <c r="G5">
        <v>1</v>
      </c>
      <c r="H5">
        <v>2</v>
      </c>
      <c r="I5">
        <v>4</v>
      </c>
      <c r="J5">
        <v>12</v>
      </c>
      <c r="K5">
        <v>10</v>
      </c>
      <c r="L5">
        <f t="shared" si="0"/>
        <v>36</v>
      </c>
    </row>
    <row r="6" spans="1:12" x14ac:dyDescent="0.2">
      <c r="D6" t="s">
        <v>39</v>
      </c>
      <c r="E6">
        <f>AVERAGE(E2:E5)</f>
        <v>5</v>
      </c>
      <c r="F6">
        <f t="shared" ref="F6:K6" si="1">AVERAGE(F2:F5)</f>
        <v>3</v>
      </c>
      <c r="G6">
        <f t="shared" si="1"/>
        <v>0.75</v>
      </c>
      <c r="H6">
        <f t="shared" si="1"/>
        <v>1.25</v>
      </c>
      <c r="I6">
        <f t="shared" si="1"/>
        <v>7</v>
      </c>
      <c r="J6">
        <f t="shared" si="1"/>
        <v>8.5</v>
      </c>
      <c r="K6">
        <f t="shared" si="1"/>
        <v>14</v>
      </c>
      <c r="L6">
        <f>AVERAGE(L2:L5)</f>
        <v>39.5</v>
      </c>
    </row>
    <row r="7" spans="1:12" x14ac:dyDescent="0.2">
      <c r="D7" t="s">
        <v>40</v>
      </c>
      <c r="E7" s="2">
        <f>STDEV(E2:E5)</f>
        <v>2.8284271247461903</v>
      </c>
      <c r="F7" s="2">
        <f t="shared" ref="F7:L7" si="2">STDEV(F2:F5)</f>
        <v>2</v>
      </c>
      <c r="G7" s="2">
        <f t="shared" si="2"/>
        <v>0.9574271077563381</v>
      </c>
      <c r="H7" s="2">
        <f>STDEV(H2:H5)</f>
        <v>0.5</v>
      </c>
      <c r="I7" s="2">
        <f t="shared" si="2"/>
        <v>2.1602468994692869</v>
      </c>
      <c r="J7" s="2">
        <f t="shared" si="2"/>
        <v>3.415650255319866</v>
      </c>
      <c r="K7" s="2">
        <f t="shared" si="2"/>
        <v>3.1622776601683795</v>
      </c>
      <c r="L7" s="2">
        <f t="shared" si="2"/>
        <v>2.8867513459481291</v>
      </c>
    </row>
    <row r="8" spans="1:12" x14ac:dyDescent="0.2">
      <c r="D8" t="s">
        <v>41</v>
      </c>
      <c r="E8" s="2">
        <f>E7/2</f>
        <v>1.4142135623730951</v>
      </c>
      <c r="F8" s="2">
        <f t="shared" ref="F8:L8" si="3">F7/2</f>
        <v>1</v>
      </c>
      <c r="G8" s="2">
        <f t="shared" si="3"/>
        <v>0.47871355387816905</v>
      </c>
      <c r="H8" s="2">
        <f>H7/2</f>
        <v>0.25</v>
      </c>
      <c r="I8" s="2">
        <f t="shared" si="3"/>
        <v>1.0801234497346435</v>
      </c>
      <c r="J8" s="2">
        <f t="shared" si="3"/>
        <v>1.707825127659933</v>
      </c>
      <c r="K8" s="2">
        <f t="shared" si="3"/>
        <v>1.5811388300841898</v>
      </c>
      <c r="L8" s="2">
        <f t="shared" si="3"/>
        <v>1.4433756729740645</v>
      </c>
    </row>
    <row r="9" spans="1:12" x14ac:dyDescent="0.2">
      <c r="D9" t="s">
        <v>42</v>
      </c>
      <c r="E9" s="4">
        <f>100*E6/$L6</f>
        <v>12.658227848101266</v>
      </c>
      <c r="F9" s="4">
        <f t="shared" ref="F9:L9" si="4">100*F6/$L6</f>
        <v>7.5949367088607591</v>
      </c>
      <c r="G9" s="4">
        <f t="shared" si="4"/>
        <v>1.8987341772151898</v>
      </c>
      <c r="H9" s="4">
        <f t="shared" si="4"/>
        <v>3.1645569620253164</v>
      </c>
      <c r="I9" s="4">
        <f t="shared" si="4"/>
        <v>17.721518987341771</v>
      </c>
      <c r="J9" s="4">
        <f t="shared" si="4"/>
        <v>21.518987341772153</v>
      </c>
      <c r="K9" s="4">
        <f t="shared" si="4"/>
        <v>35.443037974683541</v>
      </c>
      <c r="L9" s="4">
        <f t="shared" si="4"/>
        <v>100</v>
      </c>
    </row>
    <row r="10" spans="1:12" x14ac:dyDescent="0.2">
      <c r="D10" s="5" t="s">
        <v>51</v>
      </c>
      <c r="E10" s="6">
        <v>12.7</v>
      </c>
      <c r="F10" s="6" t="s">
        <v>52</v>
      </c>
      <c r="G10" s="6">
        <f>SUM(F9:H9)</f>
        <v>12.658227848101266</v>
      </c>
      <c r="H10" s="6"/>
      <c r="I10" s="6" t="s">
        <v>53</v>
      </c>
      <c r="J10" s="6">
        <f>SUM(I9:K9)</f>
        <v>74.683544303797476</v>
      </c>
      <c r="K10" s="4"/>
      <c r="L10" s="4"/>
    </row>
    <row r="11" spans="1:12" x14ac:dyDescent="0.2">
      <c r="E11" s="4"/>
      <c r="F11" s="4"/>
      <c r="G11" s="4"/>
      <c r="H11" s="4"/>
      <c r="I11" s="4"/>
      <c r="J11" s="4"/>
      <c r="K11" s="4"/>
      <c r="L11" s="4"/>
    </row>
    <row r="12" spans="1:12" x14ac:dyDescent="0.2">
      <c r="A12" t="s">
        <v>54</v>
      </c>
      <c r="B12" t="s">
        <v>13</v>
      </c>
      <c r="C12">
        <v>3</v>
      </c>
      <c r="E12">
        <v>1</v>
      </c>
      <c r="F12">
        <v>8</v>
      </c>
      <c r="G12">
        <v>1</v>
      </c>
      <c r="H12">
        <v>0</v>
      </c>
      <c r="I12">
        <v>23</v>
      </c>
      <c r="J12">
        <v>18</v>
      </c>
      <c r="K12">
        <v>5</v>
      </c>
      <c r="L12">
        <f t="shared" ref="L12" si="5">SUM(E12:K12)</f>
        <v>56</v>
      </c>
    </row>
    <row r="13" spans="1:12" x14ac:dyDescent="0.2">
      <c r="D13" t="s">
        <v>42</v>
      </c>
      <c r="E13" s="4">
        <f>100*E12/$L12</f>
        <v>1.7857142857142858</v>
      </c>
      <c r="F13" s="4">
        <f t="shared" ref="F13:K13" si="6">100*F12/$L12</f>
        <v>14.285714285714286</v>
      </c>
      <c r="G13" s="4">
        <f t="shared" si="6"/>
        <v>1.7857142857142858</v>
      </c>
      <c r="H13" s="4">
        <f t="shared" si="6"/>
        <v>0</v>
      </c>
      <c r="I13" s="4">
        <f t="shared" si="6"/>
        <v>41.071428571428569</v>
      </c>
      <c r="J13" s="4">
        <f t="shared" si="6"/>
        <v>32.142857142857146</v>
      </c>
      <c r="K13" s="4">
        <f t="shared" si="6"/>
        <v>8.9285714285714288</v>
      </c>
      <c r="L13" s="4">
        <f>100*L12/$L12</f>
        <v>100</v>
      </c>
    </row>
    <row r="14" spans="1:12" x14ac:dyDescent="0.2">
      <c r="D14" s="5" t="s">
        <v>51</v>
      </c>
      <c r="E14" s="5">
        <v>1.8</v>
      </c>
      <c r="F14" s="6" t="s">
        <v>52</v>
      </c>
      <c r="G14" s="6">
        <f>SUM(F13:H13)</f>
        <v>16.071428571428573</v>
      </c>
      <c r="H14" s="5"/>
      <c r="I14" s="6" t="s">
        <v>53</v>
      </c>
      <c r="J14" s="6">
        <f>SUM(I13:K13)</f>
        <v>82.142857142857153</v>
      </c>
    </row>
    <row r="17" spans="1:12" x14ac:dyDescent="0.2">
      <c r="A17" t="s">
        <v>55</v>
      </c>
      <c r="B17" t="s">
        <v>13</v>
      </c>
      <c r="C17">
        <v>1</v>
      </c>
      <c r="E17">
        <v>5</v>
      </c>
      <c r="F17">
        <v>0</v>
      </c>
      <c r="G17">
        <v>0</v>
      </c>
      <c r="H17">
        <v>1</v>
      </c>
      <c r="I17">
        <v>8</v>
      </c>
      <c r="J17">
        <v>14</v>
      </c>
      <c r="K17">
        <v>13</v>
      </c>
      <c r="L17">
        <f>SUM(E17:K17)</f>
        <v>41</v>
      </c>
    </row>
    <row r="18" spans="1:12" x14ac:dyDescent="0.2">
      <c r="B18" t="s">
        <v>14</v>
      </c>
      <c r="C18">
        <v>1</v>
      </c>
      <c r="E18">
        <v>4</v>
      </c>
      <c r="F18">
        <v>1</v>
      </c>
      <c r="G18">
        <v>0</v>
      </c>
      <c r="H18">
        <v>0</v>
      </c>
      <c r="I18">
        <v>13</v>
      </c>
      <c r="J18">
        <v>6</v>
      </c>
      <c r="K18">
        <v>19</v>
      </c>
      <c r="L18">
        <f t="shared" ref="L18:L20" si="7">SUM(E18:K18)</f>
        <v>43</v>
      </c>
    </row>
    <row r="19" spans="1:12" x14ac:dyDescent="0.2">
      <c r="B19" t="s">
        <v>16</v>
      </c>
      <c r="C19">
        <v>1</v>
      </c>
      <c r="E19">
        <v>6</v>
      </c>
      <c r="F19">
        <v>1</v>
      </c>
      <c r="G19">
        <v>0</v>
      </c>
      <c r="H19">
        <v>1</v>
      </c>
      <c r="I19">
        <v>10</v>
      </c>
      <c r="J19">
        <v>10</v>
      </c>
      <c r="K19">
        <v>18</v>
      </c>
      <c r="L19">
        <f t="shared" si="7"/>
        <v>46</v>
      </c>
    </row>
    <row r="20" spans="1:12" x14ac:dyDescent="0.2">
      <c r="B20" t="s">
        <v>17</v>
      </c>
      <c r="C20">
        <v>1</v>
      </c>
      <c r="E20">
        <v>10</v>
      </c>
      <c r="F20">
        <v>0</v>
      </c>
      <c r="G20">
        <v>0</v>
      </c>
      <c r="H20">
        <v>0</v>
      </c>
      <c r="I20">
        <v>10</v>
      </c>
      <c r="J20">
        <v>8</v>
      </c>
      <c r="K20">
        <v>20</v>
      </c>
      <c r="L20">
        <f t="shared" si="7"/>
        <v>48</v>
      </c>
    </row>
    <row r="21" spans="1:12" x14ac:dyDescent="0.2">
      <c r="D21" t="s">
        <v>39</v>
      </c>
      <c r="E21">
        <f>AVERAGE(E17:E20)</f>
        <v>6.25</v>
      </c>
      <c r="F21">
        <f t="shared" ref="F21" si="8">AVERAGE(F17:F20)</f>
        <v>0.5</v>
      </c>
      <c r="G21">
        <f t="shared" ref="G21" si="9">AVERAGE(G17:G20)</f>
        <v>0</v>
      </c>
      <c r="H21">
        <f t="shared" ref="H21" si="10">AVERAGE(H17:H20)</f>
        <v>0.5</v>
      </c>
      <c r="I21">
        <f t="shared" ref="I21" si="11">AVERAGE(I17:I20)</f>
        <v>10.25</v>
      </c>
      <c r="J21">
        <f t="shared" ref="J21" si="12">AVERAGE(J17:J20)</f>
        <v>9.5</v>
      </c>
      <c r="K21">
        <f t="shared" ref="K21" si="13">AVERAGE(K17:K20)</f>
        <v>17.5</v>
      </c>
      <c r="L21">
        <f>AVERAGE(L17:L20)</f>
        <v>44.5</v>
      </c>
    </row>
    <row r="22" spans="1:12" x14ac:dyDescent="0.2">
      <c r="D22" t="s">
        <v>40</v>
      </c>
      <c r="E22" s="2">
        <f>STDEV(E17:E20)</f>
        <v>2.6299556396765835</v>
      </c>
      <c r="F22" s="2">
        <f t="shared" ref="F22:G22" si="14">STDEV(F17:F20)</f>
        <v>0.57735026918962573</v>
      </c>
      <c r="G22" s="2">
        <f t="shared" si="14"/>
        <v>0</v>
      </c>
      <c r="H22" s="2">
        <f>STDEV(H17:H20)</f>
        <v>0.57735026918962573</v>
      </c>
      <c r="I22" s="2">
        <f t="shared" ref="I22:K22" si="15">STDEV(I17:I20)</f>
        <v>2.0615528128088303</v>
      </c>
      <c r="J22" s="2">
        <f t="shared" si="15"/>
        <v>3.415650255319866</v>
      </c>
      <c r="K22" s="2">
        <f t="shared" si="15"/>
        <v>3.1091263510296048</v>
      </c>
      <c r="L22" s="2">
        <f>STDEV(L17:L20)</f>
        <v>3.1091263510296048</v>
      </c>
    </row>
    <row r="23" spans="1:12" x14ac:dyDescent="0.2">
      <c r="D23" t="s">
        <v>41</v>
      </c>
      <c r="E23" s="2">
        <f>E22/2</f>
        <v>1.3149778198382918</v>
      </c>
      <c r="F23" s="2">
        <f t="shared" ref="F23" si="16">F22/2</f>
        <v>0.28867513459481287</v>
      </c>
      <c r="G23" s="2">
        <f t="shared" ref="G23" si="17">G22/2</f>
        <v>0</v>
      </c>
      <c r="H23" s="2">
        <f>H22/2</f>
        <v>0.28867513459481287</v>
      </c>
      <c r="I23" s="2">
        <f t="shared" ref="I23" si="18">I22/2</f>
        <v>1.0307764064044151</v>
      </c>
      <c r="J23" s="2">
        <f t="shared" ref="J23" si="19">J22/2</f>
        <v>1.707825127659933</v>
      </c>
      <c r="K23" s="2">
        <f t="shared" ref="K23" si="20">K22/2</f>
        <v>1.5545631755148024</v>
      </c>
      <c r="L23" s="2">
        <f>L22/2</f>
        <v>1.5545631755148024</v>
      </c>
    </row>
    <row r="24" spans="1:12" x14ac:dyDescent="0.2">
      <c r="D24" t="s">
        <v>42</v>
      </c>
      <c r="E24" s="4">
        <f>100*E21/$L21</f>
        <v>14.044943820224718</v>
      </c>
      <c r="F24" s="4">
        <f t="shared" ref="F24:L24" si="21">100*F21/$L21</f>
        <v>1.1235955056179776</v>
      </c>
      <c r="G24" s="4">
        <f t="shared" si="21"/>
        <v>0</v>
      </c>
      <c r="H24" s="4">
        <f t="shared" si="21"/>
        <v>1.1235955056179776</v>
      </c>
      <c r="I24" s="4">
        <f t="shared" si="21"/>
        <v>23.033707865168541</v>
      </c>
      <c r="J24" s="4">
        <f>100*J21/$L21</f>
        <v>21.348314606741575</v>
      </c>
      <c r="K24" s="4">
        <f t="shared" si="21"/>
        <v>39.325842696629216</v>
      </c>
      <c r="L24" s="4">
        <f t="shared" si="21"/>
        <v>100</v>
      </c>
    </row>
    <row r="25" spans="1:12" x14ac:dyDescent="0.2">
      <c r="D25" s="5" t="s">
        <v>51</v>
      </c>
      <c r="E25" s="6">
        <v>14</v>
      </c>
      <c r="F25" s="6" t="s">
        <v>52</v>
      </c>
      <c r="G25" s="6">
        <f>SUM(F24:H24)</f>
        <v>2.2471910112359552</v>
      </c>
      <c r="H25" s="6"/>
      <c r="I25" s="6" t="s">
        <v>53</v>
      </c>
      <c r="J25" s="6">
        <f>SUM(I24:K24)</f>
        <v>83.707865168539342</v>
      </c>
      <c r="K25" s="4"/>
      <c r="L25" s="4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55487-0A89-674F-97FD-CC83EB2EDE09}">
  <dimension ref="A1:R22"/>
  <sheetViews>
    <sheetView workbookViewId="0">
      <selection activeCell="F21" sqref="F21"/>
    </sheetView>
  </sheetViews>
  <sheetFormatPr baseColWidth="10" defaultRowHeight="16" x14ac:dyDescent="0.2"/>
  <sheetData>
    <row r="1" spans="1:18" x14ac:dyDescent="0.2">
      <c r="A1" s="5" t="s">
        <v>75</v>
      </c>
    </row>
    <row r="2" spans="1:18" x14ac:dyDescent="0.2">
      <c r="A2" s="1" t="s">
        <v>0</v>
      </c>
      <c r="B2" s="1" t="s">
        <v>1</v>
      </c>
      <c r="C2" s="1" t="s">
        <v>12</v>
      </c>
      <c r="D2" s="1" t="s">
        <v>11</v>
      </c>
      <c r="E2" s="1" t="s">
        <v>2</v>
      </c>
      <c r="F2" s="1" t="s">
        <v>4</v>
      </c>
      <c r="G2" s="1" t="s">
        <v>5</v>
      </c>
      <c r="H2" s="1" t="s">
        <v>6</v>
      </c>
      <c r="J2" s="1" t="s">
        <v>25</v>
      </c>
      <c r="K2" s="1" t="s">
        <v>27</v>
      </c>
      <c r="L2" t="s">
        <v>26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34</v>
      </c>
      <c r="R2" s="1" t="s">
        <v>35</v>
      </c>
    </row>
    <row r="3" spans="1:18" x14ac:dyDescent="0.2">
      <c r="A3">
        <v>1</v>
      </c>
      <c r="B3" t="s">
        <v>13</v>
      </c>
      <c r="C3" t="s">
        <v>32</v>
      </c>
      <c r="D3">
        <v>1</v>
      </c>
      <c r="E3">
        <v>16</v>
      </c>
      <c r="F3">
        <v>2</v>
      </c>
      <c r="G3">
        <v>3</v>
      </c>
      <c r="H3">
        <v>7</v>
      </c>
    </row>
    <row r="4" spans="1:18" x14ac:dyDescent="0.2">
      <c r="A4">
        <v>1</v>
      </c>
      <c r="B4" t="s">
        <v>14</v>
      </c>
      <c r="C4" t="s">
        <v>32</v>
      </c>
      <c r="D4">
        <v>1</v>
      </c>
      <c r="E4">
        <v>16</v>
      </c>
      <c r="F4">
        <v>2</v>
      </c>
      <c r="G4">
        <v>4</v>
      </c>
      <c r="H4">
        <v>9</v>
      </c>
    </row>
    <row r="5" spans="1:18" x14ac:dyDescent="0.2">
      <c r="A5">
        <v>1</v>
      </c>
      <c r="B5" t="s">
        <v>16</v>
      </c>
      <c r="C5" t="s">
        <v>32</v>
      </c>
      <c r="D5">
        <v>1</v>
      </c>
      <c r="E5">
        <v>16</v>
      </c>
      <c r="F5">
        <v>3</v>
      </c>
      <c r="G5">
        <v>5</v>
      </c>
      <c r="H5">
        <v>8</v>
      </c>
    </row>
    <row r="6" spans="1:18" x14ac:dyDescent="0.2">
      <c r="A6">
        <v>1</v>
      </c>
      <c r="B6" t="s">
        <v>17</v>
      </c>
      <c r="C6" t="s">
        <v>32</v>
      </c>
      <c r="D6">
        <v>1</v>
      </c>
      <c r="E6">
        <v>16</v>
      </c>
      <c r="F6">
        <v>4</v>
      </c>
      <c r="G6">
        <v>4</v>
      </c>
      <c r="H6">
        <v>9</v>
      </c>
      <c r="J6">
        <f>AVERAGE(F3:F6)</f>
        <v>2.75</v>
      </c>
      <c r="K6">
        <f t="shared" ref="K6:L6" si="0">AVERAGE(G3:G6)</f>
        <v>4</v>
      </c>
      <c r="L6">
        <f t="shared" si="0"/>
        <v>8.25</v>
      </c>
      <c r="M6">
        <f>STDEV(F3:F6)</f>
        <v>0.9574271077563381</v>
      </c>
      <c r="N6">
        <f t="shared" ref="N6:O6" si="1">STDEV(G3:G6)</f>
        <v>0.81649658092772603</v>
      </c>
      <c r="O6">
        <f t="shared" si="1"/>
        <v>0.9574271077563381</v>
      </c>
      <c r="P6">
        <f>M6/2</f>
        <v>0.47871355387816905</v>
      </c>
      <c r="Q6">
        <f t="shared" ref="Q6:R6" si="2">N6/2</f>
        <v>0.40824829046386302</v>
      </c>
      <c r="R6">
        <f t="shared" si="2"/>
        <v>0.47871355387816905</v>
      </c>
    </row>
    <row r="7" spans="1:18" x14ac:dyDescent="0.2">
      <c r="A7">
        <v>1</v>
      </c>
      <c r="B7" t="s">
        <v>23</v>
      </c>
      <c r="C7" t="s">
        <v>33</v>
      </c>
      <c r="D7">
        <v>1</v>
      </c>
      <c r="E7">
        <v>16</v>
      </c>
      <c r="F7">
        <v>3</v>
      </c>
      <c r="G7">
        <v>1</v>
      </c>
      <c r="H7">
        <v>2</v>
      </c>
    </row>
    <row r="8" spans="1:18" x14ac:dyDescent="0.2">
      <c r="A8">
        <v>1</v>
      </c>
      <c r="B8" t="s">
        <v>36</v>
      </c>
      <c r="C8" t="s">
        <v>33</v>
      </c>
      <c r="D8">
        <v>1</v>
      </c>
      <c r="E8">
        <v>16</v>
      </c>
      <c r="F8">
        <v>3</v>
      </c>
      <c r="G8">
        <v>3</v>
      </c>
      <c r="H8">
        <v>2</v>
      </c>
    </row>
    <row r="9" spans="1:18" x14ac:dyDescent="0.2">
      <c r="A9">
        <v>1</v>
      </c>
      <c r="B9" t="s">
        <v>37</v>
      </c>
      <c r="C9" t="s">
        <v>33</v>
      </c>
      <c r="D9">
        <v>1</v>
      </c>
      <c r="E9">
        <v>16</v>
      </c>
      <c r="F9">
        <v>1</v>
      </c>
      <c r="G9">
        <v>3</v>
      </c>
      <c r="H9">
        <v>1</v>
      </c>
    </row>
    <row r="10" spans="1:18" x14ac:dyDescent="0.2">
      <c r="A10">
        <v>1</v>
      </c>
      <c r="B10" t="s">
        <v>19</v>
      </c>
      <c r="C10" t="s">
        <v>33</v>
      </c>
      <c r="D10">
        <v>1</v>
      </c>
      <c r="E10">
        <v>16</v>
      </c>
      <c r="F10">
        <v>3</v>
      </c>
      <c r="G10">
        <v>2</v>
      </c>
      <c r="H10">
        <v>3</v>
      </c>
      <c r="J10">
        <f>AVERAGE(F7:F10)</f>
        <v>2.5</v>
      </c>
      <c r="K10">
        <f t="shared" ref="K10:L10" si="3">AVERAGE(G7:G10)</f>
        <v>2.25</v>
      </c>
      <c r="L10">
        <f t="shared" si="3"/>
        <v>2</v>
      </c>
      <c r="M10">
        <f>STDEV(F7:F10)</f>
        <v>1</v>
      </c>
      <c r="N10">
        <f>STDEV(G7:G10)</f>
        <v>0.9574271077563381</v>
      </c>
      <c r="O10">
        <f t="shared" ref="O10" si="4">STDEV(H7:H10)</f>
        <v>0.81649658092772603</v>
      </c>
      <c r="P10">
        <f>M10/SQRT(4)</f>
        <v>0.5</v>
      </c>
      <c r="Q10">
        <f t="shared" ref="Q10:R10" si="5">N10/SQRT(4)</f>
        <v>0.47871355387816905</v>
      </c>
      <c r="R10">
        <f t="shared" si="5"/>
        <v>0.40824829046386302</v>
      </c>
    </row>
    <row r="13" spans="1:18" x14ac:dyDescent="0.2">
      <c r="A13" s="5" t="s">
        <v>74</v>
      </c>
    </row>
    <row r="14" spans="1:18" x14ac:dyDescent="0.2">
      <c r="A14" s="1" t="s">
        <v>0</v>
      </c>
      <c r="B14" s="1" t="s">
        <v>1</v>
      </c>
      <c r="C14" s="1" t="s">
        <v>12</v>
      </c>
      <c r="D14" s="1" t="s">
        <v>11</v>
      </c>
      <c r="E14" s="1" t="s">
        <v>2</v>
      </c>
      <c r="F14" s="1" t="s">
        <v>4</v>
      </c>
      <c r="G14" s="1" t="s">
        <v>5</v>
      </c>
      <c r="H14" s="1" t="s">
        <v>6</v>
      </c>
      <c r="J14" s="1" t="s">
        <v>25</v>
      </c>
      <c r="K14" s="1" t="s">
        <v>27</v>
      </c>
      <c r="L14" t="s">
        <v>26</v>
      </c>
      <c r="M14" s="1" t="s">
        <v>28</v>
      </c>
      <c r="N14" s="1" t="s">
        <v>29</v>
      </c>
      <c r="O14" s="1" t="s">
        <v>30</v>
      </c>
      <c r="P14" s="1" t="s">
        <v>31</v>
      </c>
      <c r="Q14" s="1" t="s">
        <v>34</v>
      </c>
      <c r="R14" s="1" t="s">
        <v>35</v>
      </c>
    </row>
    <row r="15" spans="1:18" x14ac:dyDescent="0.2">
      <c r="A15">
        <v>1</v>
      </c>
      <c r="B15" t="s">
        <v>13</v>
      </c>
      <c r="C15" t="s">
        <v>32</v>
      </c>
      <c r="D15">
        <v>1</v>
      </c>
      <c r="E15">
        <v>16</v>
      </c>
      <c r="F15">
        <v>16</v>
      </c>
      <c r="G15">
        <v>20</v>
      </c>
      <c r="H15">
        <v>10</v>
      </c>
    </row>
    <row r="16" spans="1:18" x14ac:dyDescent="0.2">
      <c r="A16">
        <v>1</v>
      </c>
      <c r="B16" t="s">
        <v>14</v>
      </c>
      <c r="C16" t="s">
        <v>32</v>
      </c>
      <c r="D16">
        <v>1</v>
      </c>
      <c r="E16">
        <v>16</v>
      </c>
      <c r="F16">
        <v>16</v>
      </c>
      <c r="G16">
        <v>18</v>
      </c>
      <c r="H16">
        <v>16</v>
      </c>
    </row>
    <row r="17" spans="1:18" x14ac:dyDescent="0.2">
      <c r="A17">
        <v>1</v>
      </c>
      <c r="B17" t="s">
        <v>16</v>
      </c>
      <c r="C17" t="s">
        <v>32</v>
      </c>
      <c r="D17">
        <v>1</v>
      </c>
      <c r="E17">
        <v>16</v>
      </c>
      <c r="F17">
        <v>12</v>
      </c>
      <c r="G17">
        <v>20</v>
      </c>
      <c r="H17">
        <v>16</v>
      </c>
    </row>
    <row r="18" spans="1:18" x14ac:dyDescent="0.2">
      <c r="A18">
        <v>1</v>
      </c>
      <c r="B18" t="s">
        <v>17</v>
      </c>
      <c r="C18" t="s">
        <v>32</v>
      </c>
      <c r="D18">
        <v>1</v>
      </c>
      <c r="E18">
        <v>16</v>
      </c>
      <c r="F18">
        <v>12</v>
      </c>
      <c r="G18">
        <v>18</v>
      </c>
      <c r="H18">
        <v>17</v>
      </c>
      <c r="J18">
        <f>AVERAGE(F15:F18)</f>
        <v>14</v>
      </c>
      <c r="K18">
        <f t="shared" ref="K18" si="6">AVERAGE(G15:G18)</f>
        <v>19</v>
      </c>
      <c r="L18">
        <f t="shared" ref="L18" si="7">AVERAGE(H15:H18)</f>
        <v>14.75</v>
      </c>
      <c r="M18">
        <f>STDEV(F15:F18)</f>
        <v>2.3094010767585029</v>
      </c>
      <c r="N18">
        <f t="shared" ref="N18" si="8">STDEV(G15:G18)</f>
        <v>1.1547005383792515</v>
      </c>
      <c r="O18">
        <f t="shared" ref="O18" si="9">STDEV(H15:H18)</f>
        <v>3.2015621187164243</v>
      </c>
      <c r="P18">
        <f>M18/2</f>
        <v>1.1547005383792515</v>
      </c>
      <c r="Q18">
        <f t="shared" ref="Q18" si="10">N18/2</f>
        <v>0.57735026918962573</v>
      </c>
      <c r="R18">
        <f t="shared" ref="R18" si="11">O18/2</f>
        <v>1.6007810593582121</v>
      </c>
    </row>
    <row r="19" spans="1:18" x14ac:dyDescent="0.2">
      <c r="A19">
        <v>1</v>
      </c>
      <c r="B19" t="s">
        <v>23</v>
      </c>
      <c r="C19" t="s">
        <v>33</v>
      </c>
      <c r="D19">
        <v>1</v>
      </c>
      <c r="E19">
        <v>16</v>
      </c>
      <c r="F19">
        <v>9</v>
      </c>
      <c r="G19">
        <v>2</v>
      </c>
      <c r="H19">
        <v>2</v>
      </c>
    </row>
    <row r="20" spans="1:18" x14ac:dyDescent="0.2">
      <c r="A20">
        <v>1</v>
      </c>
      <c r="B20" t="s">
        <v>36</v>
      </c>
      <c r="C20" t="s">
        <v>33</v>
      </c>
      <c r="D20">
        <v>1</v>
      </c>
      <c r="E20">
        <v>16</v>
      </c>
      <c r="F20">
        <v>4</v>
      </c>
      <c r="G20">
        <v>6</v>
      </c>
      <c r="H20">
        <v>2</v>
      </c>
    </row>
    <row r="21" spans="1:18" x14ac:dyDescent="0.2">
      <c r="A21">
        <v>1</v>
      </c>
      <c r="B21" t="s">
        <v>37</v>
      </c>
      <c r="C21" t="s">
        <v>33</v>
      </c>
      <c r="D21">
        <v>1</v>
      </c>
      <c r="E21">
        <v>16</v>
      </c>
      <c r="F21">
        <v>7</v>
      </c>
      <c r="G21">
        <v>7</v>
      </c>
      <c r="H21">
        <v>2</v>
      </c>
    </row>
    <row r="22" spans="1:18" x14ac:dyDescent="0.2">
      <c r="A22">
        <v>1</v>
      </c>
      <c r="B22" t="s">
        <v>19</v>
      </c>
      <c r="C22" t="s">
        <v>33</v>
      </c>
      <c r="D22">
        <v>1</v>
      </c>
      <c r="E22">
        <v>16</v>
      </c>
      <c r="F22">
        <v>6</v>
      </c>
      <c r="G22">
        <v>10</v>
      </c>
      <c r="H22">
        <v>3</v>
      </c>
      <c r="J22">
        <f>AVERAGE(F19:F22)</f>
        <v>6.5</v>
      </c>
      <c r="K22">
        <f t="shared" ref="K22" si="12">AVERAGE(G19:G22)</f>
        <v>6.25</v>
      </c>
      <c r="L22">
        <f t="shared" ref="L22" si="13">AVERAGE(H19:H22)</f>
        <v>2.25</v>
      </c>
      <c r="M22">
        <f>STDEV(F19:F22)</f>
        <v>2.0816659994661326</v>
      </c>
      <c r="N22">
        <f>STDEV(G19:G22)</f>
        <v>3.3040379335998349</v>
      </c>
      <c r="O22">
        <f t="shared" ref="O22" si="14">STDEV(H19:H22)</f>
        <v>0.5</v>
      </c>
      <c r="P22">
        <f>M22/SQRT(4)</f>
        <v>1.0408329997330663</v>
      </c>
      <c r="Q22">
        <f t="shared" ref="Q22" si="15">N22/SQRT(4)</f>
        <v>1.6520189667999174</v>
      </c>
      <c r="R22">
        <f t="shared" ref="R22" si="16">O22/SQRT(4)</f>
        <v>0.25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BB6B7-93FC-B14E-8528-026ADD4F1E87}">
  <dimension ref="A1:U30"/>
  <sheetViews>
    <sheetView topLeftCell="A2" workbookViewId="0">
      <selection activeCell="E29" sqref="E29"/>
    </sheetView>
  </sheetViews>
  <sheetFormatPr baseColWidth="10" defaultRowHeight="16" x14ac:dyDescent="0.2"/>
  <cols>
    <col min="5" max="6" width="11.6640625" bestFit="1" customWidth="1"/>
    <col min="7" max="8" width="12.6640625" bestFit="1" customWidth="1"/>
  </cols>
  <sheetData>
    <row r="1" spans="1:21" x14ac:dyDescent="0.2">
      <c r="A1" t="s">
        <v>0</v>
      </c>
      <c r="B1" t="s">
        <v>1</v>
      </c>
      <c r="C1" t="s">
        <v>3</v>
      </c>
      <c r="D1" t="s">
        <v>2</v>
      </c>
      <c r="E1" t="s">
        <v>4</v>
      </c>
      <c r="F1" t="s">
        <v>5</v>
      </c>
      <c r="G1" t="s">
        <v>6</v>
      </c>
      <c r="H1" t="s">
        <v>38</v>
      </c>
    </row>
    <row r="2" spans="1:21" x14ac:dyDescent="0.2">
      <c r="B2" t="s">
        <v>23</v>
      </c>
      <c r="C2">
        <v>1</v>
      </c>
      <c r="E2">
        <v>2</v>
      </c>
      <c r="F2">
        <v>1</v>
      </c>
      <c r="G2">
        <v>10</v>
      </c>
      <c r="H2">
        <f>SUM(E2:G2)</f>
        <v>13</v>
      </c>
    </row>
    <row r="3" spans="1:21" x14ac:dyDescent="0.2">
      <c r="B3" t="s">
        <v>36</v>
      </c>
      <c r="C3">
        <v>1</v>
      </c>
      <c r="E3">
        <v>1</v>
      </c>
      <c r="F3">
        <v>4</v>
      </c>
      <c r="G3">
        <v>12</v>
      </c>
      <c r="H3">
        <f t="shared" ref="H3:H7" si="0">SUM(E3:G3)</f>
        <v>17</v>
      </c>
    </row>
    <row r="4" spans="1:21" x14ac:dyDescent="0.2">
      <c r="B4" t="s">
        <v>37</v>
      </c>
      <c r="C4">
        <v>1</v>
      </c>
      <c r="E4">
        <v>5</v>
      </c>
      <c r="F4">
        <v>0</v>
      </c>
      <c r="G4">
        <v>12</v>
      </c>
      <c r="H4">
        <f t="shared" si="0"/>
        <v>17</v>
      </c>
    </row>
    <row r="5" spans="1:21" x14ac:dyDescent="0.2">
      <c r="B5" t="s">
        <v>19</v>
      </c>
      <c r="C5">
        <v>1</v>
      </c>
      <c r="E5">
        <v>3</v>
      </c>
      <c r="F5">
        <v>2</v>
      </c>
      <c r="G5">
        <v>15</v>
      </c>
      <c r="H5">
        <f t="shared" si="0"/>
        <v>20</v>
      </c>
    </row>
    <row r="6" spans="1:21" x14ac:dyDescent="0.2">
      <c r="B6" t="s">
        <v>56</v>
      </c>
      <c r="C6">
        <v>1</v>
      </c>
      <c r="E6">
        <v>1</v>
      </c>
      <c r="F6">
        <v>2</v>
      </c>
      <c r="G6">
        <v>19</v>
      </c>
      <c r="H6">
        <f t="shared" si="0"/>
        <v>22</v>
      </c>
      <c r="M6" s="9"/>
      <c r="N6" s="9"/>
      <c r="O6" s="9"/>
      <c r="P6" s="9"/>
      <c r="Q6" s="9"/>
      <c r="R6" s="9"/>
      <c r="S6" s="9"/>
      <c r="T6" s="9"/>
      <c r="U6" s="9"/>
    </row>
    <row r="7" spans="1:21" x14ac:dyDescent="0.2">
      <c r="B7" t="s">
        <v>57</v>
      </c>
      <c r="C7">
        <v>1</v>
      </c>
      <c r="E7">
        <v>1</v>
      </c>
      <c r="F7">
        <v>2</v>
      </c>
      <c r="G7">
        <v>17</v>
      </c>
      <c r="H7">
        <f t="shared" si="0"/>
        <v>20</v>
      </c>
    </row>
    <row r="8" spans="1:21" x14ac:dyDescent="0.2">
      <c r="D8" t="s">
        <v>58</v>
      </c>
      <c r="E8" s="3">
        <f>AVERAGE(E2:E7)</f>
        <v>2.1666666666666665</v>
      </c>
      <c r="F8" s="3">
        <f t="shared" ref="F8:G8" si="1">AVERAGE(F2:F7)</f>
        <v>1.8333333333333333</v>
      </c>
      <c r="G8" s="3">
        <f t="shared" si="1"/>
        <v>14.166666666666666</v>
      </c>
      <c r="H8" s="3">
        <f t="shared" ref="H8" si="2">AVERAGE(H2:H7)</f>
        <v>18.166666666666668</v>
      </c>
    </row>
    <row r="9" spans="1:21" x14ac:dyDescent="0.2">
      <c r="D9" t="s">
        <v>40</v>
      </c>
      <c r="E9" s="3">
        <f>STDEV(E2:E7)</f>
        <v>1.602081978759722</v>
      </c>
      <c r="F9" s="3">
        <f t="shared" ref="F9:G9" si="3">STDEV(F2:F7)</f>
        <v>1.3291601358251257</v>
      </c>
      <c r="G9" s="3">
        <f t="shared" si="3"/>
        <v>3.4302575219167806</v>
      </c>
      <c r="H9" s="3">
        <f t="shared" ref="H9" si="4">STDEV(H2:H7)</f>
        <v>3.1885210782848294</v>
      </c>
    </row>
    <row r="10" spans="1:21" x14ac:dyDescent="0.2">
      <c r="D10" t="s">
        <v>41</v>
      </c>
      <c r="E10" s="3">
        <f>E9/(SQRT(COUNT(E2:E7)))</f>
        <v>0.65404722901161949</v>
      </c>
      <c r="F10" s="3">
        <f t="shared" ref="F10:G10" si="5">F9/(SQRT(COUNT(F2:F7)))</f>
        <v>0.54262735320332356</v>
      </c>
      <c r="G10" s="3">
        <f t="shared" si="5"/>
        <v>1.400396769173333</v>
      </c>
      <c r="H10" s="3">
        <f t="shared" ref="H10" si="6">H9/(SQRT(COUNT(H2:H7)))</f>
        <v>1.3017082793177748</v>
      </c>
    </row>
    <row r="12" spans="1:21" x14ac:dyDescent="0.2">
      <c r="B12" t="s">
        <v>23</v>
      </c>
      <c r="C12">
        <v>3</v>
      </c>
      <c r="E12">
        <v>7</v>
      </c>
      <c r="F12">
        <v>0</v>
      </c>
      <c r="G12">
        <v>12</v>
      </c>
      <c r="H12">
        <f>SUM(E12:G12)</f>
        <v>19</v>
      </c>
    </row>
    <row r="13" spans="1:21" x14ac:dyDescent="0.2">
      <c r="B13" t="s">
        <v>36</v>
      </c>
      <c r="C13">
        <v>3</v>
      </c>
      <c r="E13">
        <v>3</v>
      </c>
      <c r="F13">
        <v>3</v>
      </c>
      <c r="G13">
        <v>13</v>
      </c>
      <c r="H13">
        <f t="shared" ref="H13:H17" si="7">SUM(E13:G13)</f>
        <v>19</v>
      </c>
    </row>
    <row r="14" spans="1:21" x14ac:dyDescent="0.2">
      <c r="B14" t="s">
        <v>37</v>
      </c>
      <c r="C14">
        <v>3</v>
      </c>
      <c r="E14">
        <v>4</v>
      </c>
      <c r="F14">
        <v>0</v>
      </c>
      <c r="G14">
        <v>15</v>
      </c>
      <c r="H14">
        <f t="shared" si="7"/>
        <v>19</v>
      </c>
    </row>
    <row r="15" spans="1:21" x14ac:dyDescent="0.2">
      <c r="B15" t="s">
        <v>19</v>
      </c>
      <c r="C15">
        <v>3</v>
      </c>
      <c r="E15">
        <v>7</v>
      </c>
      <c r="F15">
        <v>2</v>
      </c>
      <c r="G15">
        <v>15</v>
      </c>
      <c r="H15">
        <f t="shared" si="7"/>
        <v>24</v>
      </c>
    </row>
    <row r="16" spans="1:21" x14ac:dyDescent="0.2">
      <c r="B16" t="s">
        <v>56</v>
      </c>
      <c r="C16">
        <v>3</v>
      </c>
      <c r="E16">
        <v>3</v>
      </c>
      <c r="F16">
        <v>1</v>
      </c>
      <c r="G16">
        <v>22</v>
      </c>
      <c r="H16">
        <f t="shared" si="7"/>
        <v>26</v>
      </c>
    </row>
    <row r="17" spans="2:8" x14ac:dyDescent="0.2">
      <c r="B17" t="s">
        <v>57</v>
      </c>
      <c r="C17">
        <v>3</v>
      </c>
      <c r="E17">
        <v>3</v>
      </c>
      <c r="F17">
        <v>2</v>
      </c>
      <c r="G17">
        <v>21</v>
      </c>
      <c r="H17">
        <f t="shared" si="7"/>
        <v>26</v>
      </c>
    </row>
    <row r="18" spans="2:8" x14ac:dyDescent="0.2">
      <c r="D18" t="s">
        <v>58</v>
      </c>
      <c r="E18" s="3">
        <f>AVERAGE(E12:E17)</f>
        <v>4.5</v>
      </c>
      <c r="F18" s="3">
        <f t="shared" ref="F18:G18" si="8">AVERAGE(F12:F17)</f>
        <v>1.3333333333333333</v>
      </c>
      <c r="G18" s="3">
        <f t="shared" si="8"/>
        <v>16.333333333333332</v>
      </c>
      <c r="H18" s="3">
        <f t="shared" ref="H18" si="9">AVERAGE(H12:H17)</f>
        <v>22.166666666666668</v>
      </c>
    </row>
    <row r="19" spans="2:8" x14ac:dyDescent="0.2">
      <c r="D19" t="s">
        <v>40</v>
      </c>
      <c r="E19" s="3">
        <f>STDEV(E12:E17)</f>
        <v>1.9748417658131499</v>
      </c>
      <c r="F19" s="3">
        <f t="shared" ref="F19:G19" si="10">STDEV(F12:F17)</f>
        <v>1.2110601416389968</v>
      </c>
      <c r="G19" s="3">
        <f t="shared" si="10"/>
        <v>4.1793141383086594</v>
      </c>
      <c r="H19" s="3">
        <f t="shared" ref="H19" si="11">STDEV(H12:H17)</f>
        <v>3.5449494589721158</v>
      </c>
    </row>
    <row r="20" spans="2:8" x14ac:dyDescent="0.2">
      <c r="D20" t="s">
        <v>41</v>
      </c>
      <c r="E20" s="3">
        <f>E19/(SQRT(COUNT(E12:E17)))</f>
        <v>0.80622577482985502</v>
      </c>
      <c r="F20" s="3">
        <f t="shared" ref="F20:G20" si="12">F19/(SQRT(COUNT(F12:F17)))</f>
        <v>0.49441323247304431</v>
      </c>
      <c r="G20" s="3">
        <f t="shared" si="12"/>
        <v>1.7061978522759631</v>
      </c>
      <c r="H20" s="3">
        <f t="shared" ref="H20" si="13">H19/(SQRT(COUNT(H12:H17)))</f>
        <v>1.4472195564061625</v>
      </c>
    </row>
    <row r="22" spans="2:8" x14ac:dyDescent="0.2">
      <c r="B22" t="s">
        <v>23</v>
      </c>
      <c r="C22">
        <v>5</v>
      </c>
      <c r="E22">
        <v>24</v>
      </c>
      <c r="F22">
        <v>2</v>
      </c>
      <c r="G22">
        <v>15</v>
      </c>
      <c r="H22">
        <f>SUM(E22:G22)</f>
        <v>41</v>
      </c>
    </row>
    <row r="23" spans="2:8" x14ac:dyDescent="0.2">
      <c r="B23" t="s">
        <v>36</v>
      </c>
      <c r="C23">
        <v>5</v>
      </c>
      <c r="E23">
        <v>14</v>
      </c>
      <c r="F23">
        <v>6</v>
      </c>
      <c r="G23">
        <v>10</v>
      </c>
      <c r="H23">
        <f t="shared" ref="H23:H27" si="14">SUM(E23:G23)</f>
        <v>30</v>
      </c>
    </row>
    <row r="24" spans="2:8" x14ac:dyDescent="0.2">
      <c r="B24" t="s">
        <v>37</v>
      </c>
      <c r="C24">
        <v>5</v>
      </c>
      <c r="E24">
        <v>21</v>
      </c>
      <c r="F24">
        <v>4</v>
      </c>
      <c r="G24">
        <v>11</v>
      </c>
      <c r="H24">
        <f t="shared" si="14"/>
        <v>36</v>
      </c>
    </row>
    <row r="25" spans="2:8" x14ac:dyDescent="0.2">
      <c r="B25" t="s">
        <v>19</v>
      </c>
      <c r="C25">
        <v>5</v>
      </c>
      <c r="E25">
        <v>16</v>
      </c>
      <c r="F25">
        <v>7</v>
      </c>
      <c r="G25">
        <v>9</v>
      </c>
      <c r="H25">
        <f t="shared" si="14"/>
        <v>32</v>
      </c>
    </row>
    <row r="26" spans="2:8" x14ac:dyDescent="0.2">
      <c r="B26" t="s">
        <v>56</v>
      </c>
      <c r="C26">
        <v>5</v>
      </c>
      <c r="E26">
        <v>17</v>
      </c>
      <c r="F26">
        <v>9</v>
      </c>
      <c r="G26">
        <v>18</v>
      </c>
      <c r="H26">
        <f t="shared" si="14"/>
        <v>44</v>
      </c>
    </row>
    <row r="27" spans="2:8" x14ac:dyDescent="0.2">
      <c r="B27" t="s">
        <v>57</v>
      </c>
      <c r="C27">
        <v>5</v>
      </c>
      <c r="E27">
        <v>24</v>
      </c>
      <c r="F27">
        <v>6</v>
      </c>
      <c r="G27">
        <v>18</v>
      </c>
      <c r="H27">
        <f t="shared" si="14"/>
        <v>48</v>
      </c>
    </row>
    <row r="28" spans="2:8" x14ac:dyDescent="0.2">
      <c r="D28" t="s">
        <v>58</v>
      </c>
      <c r="E28" s="3">
        <f>AVERAGE(E22:E27)</f>
        <v>19.333333333333332</v>
      </c>
      <c r="F28" s="3">
        <f t="shared" ref="F28:G28" si="15">AVERAGE(F22:F27)</f>
        <v>5.666666666666667</v>
      </c>
      <c r="G28" s="3">
        <f t="shared" si="15"/>
        <v>13.5</v>
      </c>
      <c r="H28" s="3">
        <f t="shared" ref="H28" si="16">AVERAGE(H22:H27)</f>
        <v>38.5</v>
      </c>
    </row>
    <row r="29" spans="2:8" x14ac:dyDescent="0.2">
      <c r="D29" t="s">
        <v>40</v>
      </c>
      <c r="E29" s="3">
        <f>STDEV(E22:E27)</f>
        <v>4.2739521132865654</v>
      </c>
      <c r="F29" s="3">
        <f t="shared" ref="F29:G29" si="17">STDEV(F22:F27)</f>
        <v>2.422120283277994</v>
      </c>
      <c r="G29" s="3">
        <f t="shared" si="17"/>
        <v>4.0373258476372698</v>
      </c>
      <c r="H29" s="3">
        <f t="shared" ref="H29" si="18">STDEV(H22:H27)</f>
        <v>7.0356236397351442</v>
      </c>
    </row>
    <row r="30" spans="2:8" x14ac:dyDescent="0.2">
      <c r="D30" t="s">
        <v>41</v>
      </c>
      <c r="E30" s="3">
        <f>E29/(SQRT(COUNT(E22:E27)))</f>
        <v>1.7448336437736551</v>
      </c>
      <c r="F30" s="3">
        <f t="shared" ref="F30:G30" si="19">F29/(SQRT(COUNT(F22:F27)))</f>
        <v>0.98882646494608872</v>
      </c>
      <c r="G30" s="3">
        <f t="shared" si="19"/>
        <v>1.6482313753434823</v>
      </c>
      <c r="H30" s="3">
        <f t="shared" ref="H30" si="20">H29/(SQRT(COUNT(H22:H27)))</f>
        <v>2.8722813232690143</v>
      </c>
    </row>
  </sheetData>
  <mergeCells count="3">
    <mergeCell ref="M6:O6"/>
    <mergeCell ref="P6:R6"/>
    <mergeCell ref="S6:U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8EED-8DF4-8F48-835B-251495238237}">
  <dimension ref="A1:AA23"/>
  <sheetViews>
    <sheetView workbookViewId="0">
      <selection activeCell="C1" sqref="C1"/>
    </sheetView>
  </sheetViews>
  <sheetFormatPr baseColWidth="10" defaultRowHeight="16" x14ac:dyDescent="0.2"/>
  <sheetData>
    <row r="1" spans="1:27" x14ac:dyDescent="0.2">
      <c r="A1" t="s">
        <v>0</v>
      </c>
      <c r="B1" t="s">
        <v>1</v>
      </c>
      <c r="C1" t="s">
        <v>11</v>
      </c>
      <c r="E1" t="s">
        <v>7</v>
      </c>
      <c r="F1" t="s">
        <v>64</v>
      </c>
      <c r="G1" t="s">
        <v>65</v>
      </c>
      <c r="H1" t="s">
        <v>66</v>
      </c>
      <c r="I1" s="5" t="s">
        <v>38</v>
      </c>
      <c r="K1" t="s">
        <v>7</v>
      </c>
      <c r="L1" t="s">
        <v>64</v>
      </c>
      <c r="M1" t="s">
        <v>65</v>
      </c>
      <c r="N1" t="s">
        <v>66</v>
      </c>
      <c r="O1" s="5" t="s">
        <v>38</v>
      </c>
      <c r="Q1" t="s">
        <v>7</v>
      </c>
      <c r="R1" t="s">
        <v>64</v>
      </c>
      <c r="S1" t="s">
        <v>65</v>
      </c>
      <c r="T1" t="s">
        <v>66</v>
      </c>
      <c r="U1" s="5" t="s">
        <v>38</v>
      </c>
      <c r="W1" t="s">
        <v>7</v>
      </c>
      <c r="X1" t="s">
        <v>64</v>
      </c>
      <c r="Y1" t="s">
        <v>65</v>
      </c>
      <c r="Z1" t="s">
        <v>66</v>
      </c>
      <c r="AA1" s="5" t="s">
        <v>38</v>
      </c>
    </row>
    <row r="2" spans="1:27" x14ac:dyDescent="0.2">
      <c r="B2" t="s">
        <v>23</v>
      </c>
      <c r="C2">
        <v>1</v>
      </c>
      <c r="E2" t="s">
        <v>61</v>
      </c>
      <c r="F2">
        <v>2</v>
      </c>
      <c r="G2">
        <v>1</v>
      </c>
      <c r="H2">
        <v>0</v>
      </c>
      <c r="I2" s="5">
        <f>SUM(F2:H2)</f>
        <v>3</v>
      </c>
      <c r="K2" t="s">
        <v>62</v>
      </c>
      <c r="L2">
        <v>0</v>
      </c>
      <c r="M2">
        <v>0</v>
      </c>
      <c r="N2">
        <v>9</v>
      </c>
      <c r="O2" s="5">
        <f>SUM(L2:N2)</f>
        <v>9</v>
      </c>
      <c r="Q2" t="s">
        <v>63</v>
      </c>
      <c r="R2">
        <v>0</v>
      </c>
      <c r="S2">
        <v>0</v>
      </c>
      <c r="T2">
        <v>0</v>
      </c>
      <c r="U2" s="5">
        <f>SUM(R2:T2)</f>
        <v>0</v>
      </c>
      <c r="W2" t="s">
        <v>38</v>
      </c>
      <c r="X2">
        <f>F2+L2+R2</f>
        <v>2</v>
      </c>
      <c r="Y2">
        <f t="shared" ref="Y2:Z7" si="0">G2+M2+S2</f>
        <v>1</v>
      </c>
      <c r="Z2">
        <f t="shared" si="0"/>
        <v>9</v>
      </c>
      <c r="AA2" s="5">
        <f>SUM(X2:Z2)</f>
        <v>12</v>
      </c>
    </row>
    <row r="3" spans="1:27" x14ac:dyDescent="0.2">
      <c r="B3" t="s">
        <v>36</v>
      </c>
      <c r="C3">
        <v>1</v>
      </c>
      <c r="E3" t="s">
        <v>61</v>
      </c>
      <c r="F3">
        <v>3</v>
      </c>
      <c r="G3">
        <v>0</v>
      </c>
      <c r="H3">
        <v>0</v>
      </c>
      <c r="I3" s="5">
        <f t="shared" ref="I3:I7" si="1">SUM(F3:H3)</f>
        <v>3</v>
      </c>
      <c r="K3" t="s">
        <v>62</v>
      </c>
      <c r="L3">
        <v>0</v>
      </c>
      <c r="M3">
        <v>0</v>
      </c>
      <c r="N3">
        <v>10</v>
      </c>
      <c r="O3" s="5">
        <f t="shared" ref="O3:O7" si="2">SUM(L3:N3)</f>
        <v>10</v>
      </c>
      <c r="Q3" t="s">
        <v>63</v>
      </c>
      <c r="R3">
        <v>2</v>
      </c>
      <c r="S3">
        <v>0</v>
      </c>
      <c r="T3">
        <v>0</v>
      </c>
      <c r="U3" s="5">
        <f>SUM(R3:T3)</f>
        <v>2</v>
      </c>
      <c r="W3" t="s">
        <v>38</v>
      </c>
      <c r="X3">
        <f t="shared" ref="X3:X7" si="3">F3+L3+R3</f>
        <v>5</v>
      </c>
      <c r="Y3">
        <f t="shared" si="0"/>
        <v>0</v>
      </c>
      <c r="Z3">
        <f t="shared" si="0"/>
        <v>10</v>
      </c>
      <c r="AA3" s="5">
        <f t="shared" ref="AA3:AA7" si="4">SUM(X3:Z3)</f>
        <v>15</v>
      </c>
    </row>
    <row r="4" spans="1:27" x14ac:dyDescent="0.2">
      <c r="B4" t="s">
        <v>37</v>
      </c>
      <c r="C4">
        <v>1</v>
      </c>
      <c r="E4" t="s">
        <v>61</v>
      </c>
      <c r="F4">
        <v>1</v>
      </c>
      <c r="G4">
        <v>1</v>
      </c>
      <c r="H4">
        <v>3</v>
      </c>
      <c r="I4" s="5">
        <f t="shared" si="1"/>
        <v>5</v>
      </c>
      <c r="K4" t="s">
        <v>62</v>
      </c>
      <c r="L4">
        <v>0</v>
      </c>
      <c r="M4">
        <v>0</v>
      </c>
      <c r="N4">
        <v>14</v>
      </c>
      <c r="O4" s="5">
        <f t="shared" si="2"/>
        <v>14</v>
      </c>
      <c r="Q4" t="s">
        <v>63</v>
      </c>
      <c r="R4">
        <v>0</v>
      </c>
      <c r="S4">
        <v>1</v>
      </c>
      <c r="T4">
        <v>2</v>
      </c>
      <c r="U4" s="5">
        <f t="shared" ref="U4:U7" si="5">SUM(R4:T4)</f>
        <v>3</v>
      </c>
      <c r="W4" t="s">
        <v>38</v>
      </c>
      <c r="X4">
        <f t="shared" si="3"/>
        <v>1</v>
      </c>
      <c r="Y4">
        <f t="shared" si="0"/>
        <v>2</v>
      </c>
      <c r="Z4">
        <f t="shared" si="0"/>
        <v>19</v>
      </c>
      <c r="AA4" s="5">
        <f t="shared" si="4"/>
        <v>22</v>
      </c>
    </row>
    <row r="5" spans="1:27" x14ac:dyDescent="0.2">
      <c r="B5" t="s">
        <v>19</v>
      </c>
      <c r="C5">
        <v>1</v>
      </c>
      <c r="E5" t="s">
        <v>61</v>
      </c>
      <c r="F5">
        <v>1</v>
      </c>
      <c r="G5">
        <v>3</v>
      </c>
      <c r="H5">
        <v>2</v>
      </c>
      <c r="I5" s="5">
        <f t="shared" si="1"/>
        <v>6</v>
      </c>
      <c r="K5" t="s">
        <v>62</v>
      </c>
      <c r="L5">
        <v>0</v>
      </c>
      <c r="M5">
        <v>0</v>
      </c>
      <c r="N5">
        <v>9</v>
      </c>
      <c r="O5" s="5">
        <f t="shared" si="2"/>
        <v>9</v>
      </c>
      <c r="Q5" t="s">
        <v>63</v>
      </c>
      <c r="R5">
        <v>0</v>
      </c>
      <c r="S5">
        <v>1</v>
      </c>
      <c r="T5">
        <v>1</v>
      </c>
      <c r="U5" s="5">
        <f t="shared" si="5"/>
        <v>2</v>
      </c>
      <c r="W5" t="s">
        <v>38</v>
      </c>
      <c r="X5">
        <f t="shared" si="3"/>
        <v>1</v>
      </c>
      <c r="Y5">
        <f t="shared" si="0"/>
        <v>4</v>
      </c>
      <c r="Z5">
        <f t="shared" si="0"/>
        <v>12</v>
      </c>
      <c r="AA5" s="5">
        <f t="shared" si="4"/>
        <v>17</v>
      </c>
    </row>
    <row r="6" spans="1:27" x14ac:dyDescent="0.2">
      <c r="B6" t="s">
        <v>56</v>
      </c>
      <c r="C6">
        <v>1</v>
      </c>
      <c r="E6" t="s">
        <v>61</v>
      </c>
      <c r="F6">
        <v>0</v>
      </c>
      <c r="G6">
        <v>1</v>
      </c>
      <c r="H6">
        <v>2</v>
      </c>
      <c r="I6" s="5">
        <f t="shared" si="1"/>
        <v>3</v>
      </c>
      <c r="K6" t="s">
        <v>62</v>
      </c>
      <c r="L6">
        <v>1</v>
      </c>
      <c r="M6">
        <v>1</v>
      </c>
      <c r="N6">
        <v>10</v>
      </c>
      <c r="O6" s="5">
        <f t="shared" si="2"/>
        <v>12</v>
      </c>
      <c r="Q6" t="s">
        <v>63</v>
      </c>
      <c r="R6">
        <v>2</v>
      </c>
      <c r="S6">
        <v>0</v>
      </c>
      <c r="T6">
        <v>3</v>
      </c>
      <c r="U6" s="5">
        <f t="shared" si="5"/>
        <v>5</v>
      </c>
      <c r="W6" t="s">
        <v>38</v>
      </c>
      <c r="X6">
        <f t="shared" si="3"/>
        <v>3</v>
      </c>
      <c r="Y6">
        <f t="shared" si="0"/>
        <v>2</v>
      </c>
      <c r="Z6">
        <f t="shared" si="0"/>
        <v>15</v>
      </c>
      <c r="AA6" s="5">
        <f t="shared" si="4"/>
        <v>20</v>
      </c>
    </row>
    <row r="7" spans="1:27" x14ac:dyDescent="0.2">
      <c r="B7" t="s">
        <v>57</v>
      </c>
      <c r="C7">
        <v>1</v>
      </c>
      <c r="E7" t="s">
        <v>61</v>
      </c>
      <c r="F7">
        <v>0</v>
      </c>
      <c r="G7">
        <v>2</v>
      </c>
      <c r="H7">
        <v>2</v>
      </c>
      <c r="I7" s="5">
        <f t="shared" si="1"/>
        <v>4</v>
      </c>
      <c r="K7" t="s">
        <v>62</v>
      </c>
      <c r="L7">
        <v>0</v>
      </c>
      <c r="M7">
        <v>0</v>
      </c>
      <c r="N7">
        <v>15</v>
      </c>
      <c r="O7" s="5">
        <f t="shared" si="2"/>
        <v>15</v>
      </c>
      <c r="Q7" t="s">
        <v>63</v>
      </c>
      <c r="R7">
        <v>1</v>
      </c>
      <c r="S7">
        <v>0</v>
      </c>
      <c r="T7">
        <v>0</v>
      </c>
      <c r="U7" s="5">
        <f t="shared" si="5"/>
        <v>1</v>
      </c>
      <c r="W7" t="s">
        <v>38</v>
      </c>
      <c r="X7">
        <f t="shared" si="3"/>
        <v>1</v>
      </c>
      <c r="Y7">
        <f t="shared" si="0"/>
        <v>2</v>
      </c>
      <c r="Z7">
        <f t="shared" si="0"/>
        <v>17</v>
      </c>
      <c r="AA7" s="5">
        <f t="shared" si="4"/>
        <v>20</v>
      </c>
    </row>
    <row r="8" spans="1:27" x14ac:dyDescent="0.2">
      <c r="D8" s="5" t="s">
        <v>38</v>
      </c>
      <c r="E8" s="5" t="s">
        <v>61</v>
      </c>
      <c r="F8" s="5">
        <f>SUM(F2:F7)</f>
        <v>7</v>
      </c>
      <c r="G8" s="5">
        <f t="shared" ref="G8:I8" si="6">SUM(G2:G7)</f>
        <v>8</v>
      </c>
      <c r="H8" s="5">
        <f t="shared" si="6"/>
        <v>9</v>
      </c>
      <c r="I8" s="5">
        <f t="shared" si="6"/>
        <v>24</v>
      </c>
      <c r="J8" s="5"/>
      <c r="K8" s="5" t="s">
        <v>62</v>
      </c>
      <c r="L8" s="5">
        <f>SUM(L2:L7)</f>
        <v>1</v>
      </c>
      <c r="M8" s="5">
        <f t="shared" ref="M8:O8" si="7">SUM(M2:M7)</f>
        <v>1</v>
      </c>
      <c r="N8" s="5">
        <f t="shared" si="7"/>
        <v>67</v>
      </c>
      <c r="O8" s="5">
        <f t="shared" si="7"/>
        <v>69</v>
      </c>
      <c r="P8" s="5"/>
      <c r="Q8" s="5" t="s">
        <v>63</v>
      </c>
      <c r="R8" s="5">
        <f>SUM(R2:R7)</f>
        <v>5</v>
      </c>
      <c r="S8" s="5">
        <f t="shared" ref="S8:U8" si="8">SUM(S2:S7)</f>
        <v>2</v>
      </c>
      <c r="T8" s="5">
        <f>SUM(T2:T7)</f>
        <v>6</v>
      </c>
      <c r="U8" s="5">
        <f t="shared" si="8"/>
        <v>13</v>
      </c>
      <c r="W8" t="s">
        <v>38</v>
      </c>
      <c r="X8" s="5">
        <f>SUM(X2:X7)</f>
        <v>13</v>
      </c>
      <c r="Y8" s="5">
        <f t="shared" ref="Y8:AA8" si="9">SUM(Y2:Y7)</f>
        <v>11</v>
      </c>
      <c r="Z8" s="5">
        <f t="shared" si="9"/>
        <v>82</v>
      </c>
      <c r="AA8" s="5">
        <f t="shared" si="9"/>
        <v>106</v>
      </c>
    </row>
    <row r="9" spans="1:27" x14ac:dyDescent="0.2">
      <c r="D9" t="s">
        <v>58</v>
      </c>
      <c r="E9" t="s">
        <v>61</v>
      </c>
      <c r="F9" s="3">
        <f>AVERAGE(F2:F7)</f>
        <v>1.1666666666666667</v>
      </c>
      <c r="G9" s="3">
        <f t="shared" ref="G9:I9" si="10">AVERAGE(G2:G7)</f>
        <v>1.3333333333333333</v>
      </c>
      <c r="H9" s="3">
        <f t="shared" si="10"/>
        <v>1.5</v>
      </c>
      <c r="I9" s="7">
        <f t="shared" si="10"/>
        <v>4</v>
      </c>
      <c r="K9" t="s">
        <v>62</v>
      </c>
      <c r="L9" s="3">
        <f>AVERAGE(L2:L7)</f>
        <v>0.16666666666666666</v>
      </c>
      <c r="M9" s="3">
        <f t="shared" ref="M9:O9" si="11">AVERAGE(M2:M7)</f>
        <v>0.16666666666666666</v>
      </c>
      <c r="N9" s="3">
        <f t="shared" si="11"/>
        <v>11.166666666666666</v>
      </c>
      <c r="O9" s="7">
        <f t="shared" si="11"/>
        <v>11.5</v>
      </c>
      <c r="Q9" t="s">
        <v>63</v>
      </c>
      <c r="R9" s="3">
        <f>AVERAGE(R2:R7)</f>
        <v>0.83333333333333337</v>
      </c>
      <c r="S9" s="3">
        <f t="shared" ref="S9:U9" si="12">AVERAGE(S2:S7)</f>
        <v>0.33333333333333331</v>
      </c>
      <c r="T9" s="3">
        <f>AVERAGE(T2:T7)</f>
        <v>1</v>
      </c>
      <c r="U9" s="7">
        <f t="shared" si="12"/>
        <v>2.1666666666666665</v>
      </c>
      <c r="W9" t="s">
        <v>38</v>
      </c>
      <c r="X9" s="3">
        <f>AVERAGE(X2:X7)</f>
        <v>2.1666666666666665</v>
      </c>
      <c r="Y9" s="3">
        <f t="shared" ref="Y9:AA9" si="13">AVERAGE(Y2:Y7)</f>
        <v>1.8333333333333333</v>
      </c>
      <c r="Z9" s="3">
        <f t="shared" si="13"/>
        <v>13.666666666666666</v>
      </c>
      <c r="AA9" s="7">
        <f t="shared" si="13"/>
        <v>17.666666666666668</v>
      </c>
    </row>
    <row r="10" spans="1:27" x14ac:dyDescent="0.2">
      <c r="D10" t="s">
        <v>40</v>
      </c>
      <c r="E10" t="s">
        <v>61</v>
      </c>
      <c r="F10" s="3">
        <f>STDEV(F2:F7)</f>
        <v>1.1690451944500122</v>
      </c>
      <c r="G10" s="3">
        <f t="shared" ref="G10:I10" si="14">STDEV(G2:G7)</f>
        <v>1.0327955589886446</v>
      </c>
      <c r="H10" s="3">
        <f t="shared" si="14"/>
        <v>1.2247448713915889</v>
      </c>
      <c r="I10" s="7">
        <f t="shared" si="14"/>
        <v>1.2649110640673518</v>
      </c>
      <c r="K10" t="s">
        <v>62</v>
      </c>
      <c r="L10" s="3">
        <f>STDEV(L2:L7)</f>
        <v>0.40824829046386302</v>
      </c>
      <c r="M10" s="3">
        <f t="shared" ref="M10:O10" si="15">STDEV(M2:M7)</f>
        <v>0.40824829046386302</v>
      </c>
      <c r="N10" s="3">
        <f t="shared" si="15"/>
        <v>2.6394443859772219</v>
      </c>
      <c r="O10" s="7">
        <f t="shared" si="15"/>
        <v>2.5884358211089569</v>
      </c>
      <c r="Q10" t="s">
        <v>63</v>
      </c>
      <c r="R10" s="3">
        <f>STDEV(R2:R7)</f>
        <v>0.98319208025017502</v>
      </c>
      <c r="S10" s="3">
        <f t="shared" ref="S10:U10" si="16">STDEV(S2:S7)</f>
        <v>0.51639777949432231</v>
      </c>
      <c r="T10" s="3">
        <f>STDEV(T2:T7)</f>
        <v>1.2649110640673518</v>
      </c>
      <c r="U10" s="7">
        <f t="shared" si="16"/>
        <v>1.7224014243685084</v>
      </c>
      <c r="W10" t="s">
        <v>38</v>
      </c>
      <c r="X10" s="3">
        <f>STDEV(X2:X7)</f>
        <v>1.602081978759722</v>
      </c>
      <c r="Y10" s="3">
        <f t="shared" ref="Y10:AA10" si="17">STDEV(Y2:Y7)</f>
        <v>1.3291601358251257</v>
      </c>
      <c r="Z10" s="3">
        <f t="shared" si="17"/>
        <v>3.9832984656772394</v>
      </c>
      <c r="AA10" s="7">
        <f t="shared" si="17"/>
        <v>3.7237973450050488</v>
      </c>
    </row>
    <row r="11" spans="1:27" x14ac:dyDescent="0.2">
      <c r="D11" t="s">
        <v>41</v>
      </c>
      <c r="E11" t="s">
        <v>61</v>
      </c>
      <c r="F11" s="3">
        <f>F10/(SQRT(COUNT(F2:F7)))</f>
        <v>0.47726070210921184</v>
      </c>
      <c r="G11" s="3">
        <f t="shared" ref="G11:I11" si="18">G10/(SQRT(COUNT(G2:G7)))</f>
        <v>0.42163702135578401</v>
      </c>
      <c r="H11" s="3">
        <f t="shared" si="18"/>
        <v>0.5</v>
      </c>
      <c r="I11" s="7">
        <f t="shared" si="18"/>
        <v>0.51639777949432231</v>
      </c>
      <c r="K11" t="s">
        <v>62</v>
      </c>
      <c r="L11" s="3">
        <f>L10/(SQRT(COUNT(L2:L7)))</f>
        <v>0.16666666666666669</v>
      </c>
      <c r="M11" s="3">
        <f t="shared" ref="M11:O11" si="19">M10/(SQRT(COUNT(M2:M7)))</f>
        <v>0.16666666666666669</v>
      </c>
      <c r="N11" s="3">
        <f t="shared" si="19"/>
        <v>1.0775486583496416</v>
      </c>
      <c r="O11" s="7">
        <f t="shared" si="19"/>
        <v>1.0567244989431572</v>
      </c>
      <c r="Q11" t="s">
        <v>63</v>
      </c>
      <c r="R11" s="3">
        <f>R10/(SQRT(COUNT(R2:R7)))</f>
        <v>0.40138648595974319</v>
      </c>
      <c r="S11" s="3">
        <f t="shared" ref="S11:U11" si="20">S10/(SQRT(COUNT(S2:S7)))</f>
        <v>0.21081851067789201</v>
      </c>
      <c r="T11" s="3">
        <f>T10/(SQRT(COUNT(T2:T5)))</f>
        <v>0.63245553203367588</v>
      </c>
      <c r="U11" s="7">
        <f t="shared" si="20"/>
        <v>0.70316743699096629</v>
      </c>
      <c r="W11" t="s">
        <v>38</v>
      </c>
      <c r="X11" s="3">
        <f>X10/(SQRT(COUNT(X2:X7)))</f>
        <v>0.65404722901161949</v>
      </c>
      <c r="Y11" s="3">
        <f t="shared" ref="Y11:AA11" si="21">Y10/(SQRT(COUNT(Y2:Y7)))</f>
        <v>0.54262735320332356</v>
      </c>
      <c r="Z11" s="3">
        <f t="shared" si="21"/>
        <v>1.6261747890200617</v>
      </c>
      <c r="AA11" s="7">
        <f t="shared" si="21"/>
        <v>1.5202339001321832</v>
      </c>
    </row>
    <row r="13" spans="1:27" x14ac:dyDescent="0.2">
      <c r="E13" t="s">
        <v>7</v>
      </c>
      <c r="F13" t="s">
        <v>64</v>
      </c>
      <c r="G13" t="s">
        <v>65</v>
      </c>
      <c r="H13" t="s">
        <v>66</v>
      </c>
      <c r="I13" s="5" t="s">
        <v>38</v>
      </c>
      <c r="K13" t="s">
        <v>7</v>
      </c>
      <c r="L13" t="s">
        <v>64</v>
      </c>
      <c r="M13" t="s">
        <v>65</v>
      </c>
      <c r="N13" t="s">
        <v>66</v>
      </c>
      <c r="O13" s="5" t="s">
        <v>38</v>
      </c>
      <c r="Q13" t="s">
        <v>7</v>
      </c>
      <c r="R13" t="s">
        <v>64</v>
      </c>
      <c r="S13" t="s">
        <v>65</v>
      </c>
      <c r="T13" t="s">
        <v>66</v>
      </c>
      <c r="U13" s="5" t="s">
        <v>38</v>
      </c>
      <c r="W13" t="s">
        <v>7</v>
      </c>
      <c r="X13" t="s">
        <v>64</v>
      </c>
      <c r="Y13" t="s">
        <v>65</v>
      </c>
      <c r="Z13" t="s">
        <v>66</v>
      </c>
      <c r="AA13" s="5" t="s">
        <v>38</v>
      </c>
    </row>
    <row r="14" spans="1:27" x14ac:dyDescent="0.2">
      <c r="B14" t="s">
        <v>23</v>
      </c>
      <c r="C14">
        <v>5</v>
      </c>
      <c r="E14" t="s">
        <v>61</v>
      </c>
      <c r="F14">
        <v>10</v>
      </c>
      <c r="G14">
        <v>1</v>
      </c>
      <c r="H14">
        <v>1</v>
      </c>
      <c r="I14" s="5">
        <f>SUM(F14:H14)</f>
        <v>12</v>
      </c>
      <c r="K14" t="s">
        <v>62</v>
      </c>
      <c r="L14">
        <v>2</v>
      </c>
      <c r="M14">
        <v>1</v>
      </c>
      <c r="N14">
        <v>14</v>
      </c>
      <c r="O14" s="5">
        <f>SUM(L14:N14)</f>
        <v>17</v>
      </c>
      <c r="Q14" t="s">
        <v>63</v>
      </c>
      <c r="R14">
        <v>12</v>
      </c>
      <c r="S14">
        <v>0</v>
      </c>
      <c r="T14">
        <v>0</v>
      </c>
      <c r="U14" s="5">
        <f>SUM(R14:T14)</f>
        <v>12</v>
      </c>
      <c r="W14" t="s">
        <v>38</v>
      </c>
      <c r="X14">
        <f>F14+L14+R14</f>
        <v>24</v>
      </c>
      <c r="Y14">
        <f t="shared" ref="Y14:Z19" si="22">G14+M14+S14</f>
        <v>2</v>
      </c>
      <c r="Z14">
        <f t="shared" si="22"/>
        <v>15</v>
      </c>
      <c r="AA14" s="5">
        <f>SUM(X14:Z14)</f>
        <v>41</v>
      </c>
    </row>
    <row r="15" spans="1:27" x14ac:dyDescent="0.2">
      <c r="B15" t="s">
        <v>36</v>
      </c>
      <c r="C15">
        <v>5</v>
      </c>
      <c r="E15" t="s">
        <v>61</v>
      </c>
      <c r="F15">
        <v>6</v>
      </c>
      <c r="G15">
        <v>3</v>
      </c>
      <c r="H15">
        <v>0</v>
      </c>
      <c r="I15" s="5">
        <f t="shared" ref="I15:I19" si="23">SUM(F15:H15)</f>
        <v>9</v>
      </c>
      <c r="K15" t="s">
        <v>62</v>
      </c>
      <c r="L15">
        <v>0</v>
      </c>
      <c r="M15">
        <v>2</v>
      </c>
      <c r="N15">
        <v>10</v>
      </c>
      <c r="O15" s="5">
        <f t="shared" ref="O15:O19" si="24">SUM(L15:N15)</f>
        <v>12</v>
      </c>
      <c r="Q15" t="s">
        <v>63</v>
      </c>
      <c r="R15">
        <v>8</v>
      </c>
      <c r="S15">
        <v>1</v>
      </c>
      <c r="T15">
        <v>0</v>
      </c>
      <c r="U15" s="5">
        <f t="shared" ref="U15:U19" si="25">SUM(R15:T15)</f>
        <v>9</v>
      </c>
      <c r="W15" t="s">
        <v>38</v>
      </c>
      <c r="X15">
        <f t="shared" ref="X15:X19" si="26">F15+L15+R15</f>
        <v>14</v>
      </c>
      <c r="Y15">
        <f t="shared" si="22"/>
        <v>6</v>
      </c>
      <c r="Z15">
        <f t="shared" si="22"/>
        <v>10</v>
      </c>
      <c r="AA15" s="5">
        <f t="shared" ref="AA15:AA19" si="27">SUM(X15:Z15)</f>
        <v>30</v>
      </c>
    </row>
    <row r="16" spans="1:27" x14ac:dyDescent="0.2">
      <c r="B16" t="s">
        <v>37</v>
      </c>
      <c r="C16">
        <v>5</v>
      </c>
      <c r="E16" t="s">
        <v>61</v>
      </c>
      <c r="F16">
        <v>8</v>
      </c>
      <c r="G16">
        <v>1</v>
      </c>
      <c r="H16">
        <v>0</v>
      </c>
      <c r="I16" s="5">
        <f t="shared" si="23"/>
        <v>9</v>
      </c>
      <c r="K16" t="s">
        <v>62</v>
      </c>
      <c r="L16">
        <v>2</v>
      </c>
      <c r="M16">
        <v>3</v>
      </c>
      <c r="N16">
        <v>11</v>
      </c>
      <c r="O16" s="5">
        <f t="shared" si="24"/>
        <v>16</v>
      </c>
      <c r="Q16" t="s">
        <v>63</v>
      </c>
      <c r="R16">
        <v>11</v>
      </c>
      <c r="S16">
        <v>0</v>
      </c>
      <c r="T16">
        <v>0</v>
      </c>
      <c r="U16" s="5">
        <f t="shared" si="25"/>
        <v>11</v>
      </c>
      <c r="W16" t="s">
        <v>38</v>
      </c>
      <c r="X16">
        <f t="shared" si="26"/>
        <v>21</v>
      </c>
      <c r="Y16">
        <f t="shared" si="22"/>
        <v>4</v>
      </c>
      <c r="Z16">
        <f t="shared" si="22"/>
        <v>11</v>
      </c>
      <c r="AA16" s="5">
        <f t="shared" si="27"/>
        <v>36</v>
      </c>
    </row>
    <row r="17" spans="2:27" x14ac:dyDescent="0.2">
      <c r="B17" t="s">
        <v>19</v>
      </c>
      <c r="C17">
        <v>5</v>
      </c>
      <c r="E17" t="s">
        <v>61</v>
      </c>
      <c r="F17">
        <v>2</v>
      </c>
      <c r="G17">
        <v>3</v>
      </c>
      <c r="H17">
        <v>0</v>
      </c>
      <c r="I17" s="5">
        <f t="shared" si="23"/>
        <v>5</v>
      </c>
      <c r="K17" t="s">
        <v>62</v>
      </c>
      <c r="L17">
        <v>3</v>
      </c>
      <c r="M17">
        <v>4</v>
      </c>
      <c r="N17">
        <v>7</v>
      </c>
      <c r="O17" s="5">
        <f t="shared" si="24"/>
        <v>14</v>
      </c>
      <c r="Q17" t="s">
        <v>63</v>
      </c>
      <c r="R17">
        <v>11</v>
      </c>
      <c r="S17">
        <v>0</v>
      </c>
      <c r="T17">
        <v>2</v>
      </c>
      <c r="U17" s="5">
        <f t="shared" si="25"/>
        <v>13</v>
      </c>
      <c r="W17" t="s">
        <v>38</v>
      </c>
      <c r="X17">
        <f t="shared" si="26"/>
        <v>16</v>
      </c>
      <c r="Y17">
        <f t="shared" si="22"/>
        <v>7</v>
      </c>
      <c r="Z17">
        <f t="shared" si="22"/>
        <v>9</v>
      </c>
      <c r="AA17" s="5">
        <f t="shared" si="27"/>
        <v>32</v>
      </c>
    </row>
    <row r="18" spans="2:27" x14ac:dyDescent="0.2">
      <c r="B18" t="s">
        <v>56</v>
      </c>
      <c r="C18">
        <v>5</v>
      </c>
      <c r="E18" t="s">
        <v>61</v>
      </c>
      <c r="F18">
        <v>5</v>
      </c>
      <c r="G18">
        <v>2</v>
      </c>
      <c r="H18">
        <v>2</v>
      </c>
      <c r="I18" s="5">
        <f t="shared" si="23"/>
        <v>9</v>
      </c>
      <c r="K18" t="s">
        <v>62</v>
      </c>
      <c r="L18">
        <v>2</v>
      </c>
      <c r="M18">
        <v>4</v>
      </c>
      <c r="N18">
        <v>15</v>
      </c>
      <c r="O18" s="5">
        <f t="shared" si="24"/>
        <v>21</v>
      </c>
      <c r="Q18" t="s">
        <v>63</v>
      </c>
      <c r="R18">
        <v>10</v>
      </c>
      <c r="S18">
        <v>3</v>
      </c>
      <c r="T18">
        <v>1</v>
      </c>
      <c r="U18" s="5">
        <f t="shared" si="25"/>
        <v>14</v>
      </c>
      <c r="W18" t="s">
        <v>38</v>
      </c>
      <c r="X18">
        <f t="shared" si="26"/>
        <v>17</v>
      </c>
      <c r="Y18">
        <f t="shared" si="22"/>
        <v>9</v>
      </c>
      <c r="Z18">
        <f t="shared" si="22"/>
        <v>18</v>
      </c>
      <c r="AA18" s="5">
        <f t="shared" si="27"/>
        <v>44</v>
      </c>
    </row>
    <row r="19" spans="2:27" x14ac:dyDescent="0.2">
      <c r="B19" t="s">
        <v>57</v>
      </c>
      <c r="C19">
        <v>5</v>
      </c>
      <c r="E19" t="s">
        <v>61</v>
      </c>
      <c r="F19">
        <v>10</v>
      </c>
      <c r="G19">
        <v>4</v>
      </c>
      <c r="H19">
        <v>2</v>
      </c>
      <c r="I19" s="5">
        <f t="shared" si="23"/>
        <v>16</v>
      </c>
      <c r="K19" t="s">
        <v>62</v>
      </c>
      <c r="L19">
        <v>1</v>
      </c>
      <c r="M19">
        <v>2</v>
      </c>
      <c r="N19">
        <v>16</v>
      </c>
      <c r="O19" s="5">
        <f t="shared" si="24"/>
        <v>19</v>
      </c>
      <c r="Q19" t="s">
        <v>63</v>
      </c>
      <c r="R19">
        <v>13</v>
      </c>
      <c r="S19">
        <v>0</v>
      </c>
      <c r="T19">
        <v>0</v>
      </c>
      <c r="U19" s="5">
        <f t="shared" si="25"/>
        <v>13</v>
      </c>
      <c r="W19" t="s">
        <v>38</v>
      </c>
      <c r="X19">
        <f t="shared" si="26"/>
        <v>24</v>
      </c>
      <c r="Y19">
        <f t="shared" si="22"/>
        <v>6</v>
      </c>
      <c r="Z19">
        <f t="shared" si="22"/>
        <v>18</v>
      </c>
      <c r="AA19" s="5">
        <f t="shared" si="27"/>
        <v>48</v>
      </c>
    </row>
    <row r="20" spans="2:27" x14ac:dyDescent="0.2">
      <c r="D20" s="5" t="s">
        <v>38</v>
      </c>
      <c r="E20" s="5" t="s">
        <v>61</v>
      </c>
      <c r="F20" s="5">
        <f>SUM(F14:F19)</f>
        <v>41</v>
      </c>
      <c r="G20" s="5">
        <f t="shared" ref="G20" si="28">SUM(G14:G19)</f>
        <v>14</v>
      </c>
      <c r="H20" s="5">
        <f t="shared" ref="H20" si="29">SUM(H14:H19)</f>
        <v>5</v>
      </c>
      <c r="I20" s="5">
        <f t="shared" ref="I20" si="30">SUM(I14:I19)</f>
        <v>60</v>
      </c>
      <c r="J20" s="5"/>
      <c r="K20" s="5" t="s">
        <v>62</v>
      </c>
      <c r="L20" s="5">
        <f>SUM(L14:L19)</f>
        <v>10</v>
      </c>
      <c r="M20" s="5">
        <f t="shared" ref="M20" si="31">SUM(M14:M19)</f>
        <v>16</v>
      </c>
      <c r="N20" s="5">
        <f t="shared" ref="N20" si="32">SUM(N14:N19)</f>
        <v>73</v>
      </c>
      <c r="O20" s="5">
        <f t="shared" ref="O20" si="33">SUM(O14:O19)</f>
        <v>99</v>
      </c>
      <c r="P20" s="5"/>
      <c r="Q20" s="5" t="s">
        <v>63</v>
      </c>
      <c r="R20" s="5">
        <f>SUM(R14:R19)</f>
        <v>65</v>
      </c>
      <c r="S20" s="5">
        <f t="shared" ref="S20" si="34">SUM(S14:S19)</f>
        <v>4</v>
      </c>
      <c r="T20" s="5">
        <f t="shared" ref="T20" si="35">SUM(T14:T19)</f>
        <v>3</v>
      </c>
      <c r="U20" s="5">
        <f t="shared" ref="U20" si="36">SUM(U14:U19)</f>
        <v>72</v>
      </c>
      <c r="W20" t="s">
        <v>38</v>
      </c>
      <c r="X20" s="5">
        <f>SUM(X14:X19)</f>
        <v>116</v>
      </c>
      <c r="Y20" s="5">
        <f t="shared" ref="Y20:AA20" si="37">SUM(Y14:Y19)</f>
        <v>34</v>
      </c>
      <c r="Z20" s="5">
        <f t="shared" si="37"/>
        <v>81</v>
      </c>
      <c r="AA20" s="5">
        <f t="shared" si="37"/>
        <v>231</v>
      </c>
    </row>
    <row r="21" spans="2:27" x14ac:dyDescent="0.2">
      <c r="D21" t="s">
        <v>58</v>
      </c>
      <c r="E21" t="s">
        <v>61</v>
      </c>
      <c r="F21" s="3">
        <f>AVERAGE(F14:F19)</f>
        <v>6.833333333333333</v>
      </c>
      <c r="G21" s="3">
        <f t="shared" ref="G21:I21" si="38">AVERAGE(G14:G19)</f>
        <v>2.3333333333333335</v>
      </c>
      <c r="H21" s="3">
        <f t="shared" si="38"/>
        <v>0.83333333333333337</v>
      </c>
      <c r="I21" s="7">
        <f t="shared" si="38"/>
        <v>10</v>
      </c>
      <c r="K21" t="s">
        <v>62</v>
      </c>
      <c r="L21" s="3">
        <f>AVERAGE(L14:L19)</f>
        <v>1.6666666666666667</v>
      </c>
      <c r="M21" s="3">
        <f t="shared" ref="M21:O21" si="39">AVERAGE(M14:M19)</f>
        <v>2.6666666666666665</v>
      </c>
      <c r="N21" s="3">
        <f t="shared" si="39"/>
        <v>12.166666666666666</v>
      </c>
      <c r="O21" s="7">
        <f t="shared" si="39"/>
        <v>16.5</v>
      </c>
      <c r="Q21" t="s">
        <v>63</v>
      </c>
      <c r="R21" s="3">
        <f>AVERAGE(R14:R19)</f>
        <v>10.833333333333334</v>
      </c>
      <c r="S21" s="3">
        <f t="shared" ref="S21:U21" si="40">AVERAGE(S14:S19)</f>
        <v>0.66666666666666663</v>
      </c>
      <c r="T21" s="3">
        <f t="shared" si="40"/>
        <v>0.5</v>
      </c>
      <c r="U21" s="7">
        <f t="shared" si="40"/>
        <v>12</v>
      </c>
      <c r="W21" t="s">
        <v>38</v>
      </c>
      <c r="X21" s="3">
        <f>AVERAGE(X14:X19)</f>
        <v>19.333333333333332</v>
      </c>
      <c r="Y21" s="3">
        <f t="shared" ref="Y21:AA21" si="41">AVERAGE(Y14:Y19)</f>
        <v>5.666666666666667</v>
      </c>
      <c r="Z21" s="3">
        <f t="shared" si="41"/>
        <v>13.5</v>
      </c>
      <c r="AA21" s="7">
        <f t="shared" si="41"/>
        <v>38.5</v>
      </c>
    </row>
    <row r="22" spans="2:27" x14ac:dyDescent="0.2">
      <c r="D22" t="s">
        <v>40</v>
      </c>
      <c r="E22" t="s">
        <v>61</v>
      </c>
      <c r="F22" s="3">
        <f>STDEV(F14:F19)</f>
        <v>3.1251666622224583</v>
      </c>
      <c r="G22" s="3">
        <f t="shared" ref="G22:I22" si="42">STDEV(G14:G19)</f>
        <v>1.211060141638997</v>
      </c>
      <c r="H22" s="3">
        <f t="shared" si="42"/>
        <v>0.98319208025017502</v>
      </c>
      <c r="I22" s="7">
        <f t="shared" si="42"/>
        <v>3.687817782917155</v>
      </c>
      <c r="K22" t="s">
        <v>62</v>
      </c>
      <c r="L22" s="3">
        <f>STDEV(L14:L19)</f>
        <v>1.0327955589886444</v>
      </c>
      <c r="M22" s="3">
        <f t="shared" ref="M22:O22" si="43">STDEV(M14:M19)</f>
        <v>1.211060141638997</v>
      </c>
      <c r="N22" s="3">
        <f t="shared" si="43"/>
        <v>3.4302575219167837</v>
      </c>
      <c r="O22" s="7">
        <f t="shared" si="43"/>
        <v>3.271085446759225</v>
      </c>
      <c r="Q22" t="s">
        <v>63</v>
      </c>
      <c r="R22" s="3">
        <f>STDEV(R14:R19)</f>
        <v>1.7224014243685106</v>
      </c>
      <c r="S22" s="3">
        <f t="shared" ref="S22:U22" si="44">STDEV(S14:S19)</f>
        <v>1.2110601416389968</v>
      </c>
      <c r="T22" s="3">
        <f t="shared" si="44"/>
        <v>0.83666002653407556</v>
      </c>
      <c r="U22" s="7">
        <f t="shared" si="44"/>
        <v>1.7888543819998317</v>
      </c>
      <c r="W22" t="s">
        <v>38</v>
      </c>
      <c r="X22" s="3">
        <f>STDEV(X14:X19)</f>
        <v>4.2739521132865654</v>
      </c>
      <c r="Y22" s="3">
        <f t="shared" ref="Y22:AA22" si="45">STDEV(Y14:Y19)</f>
        <v>2.422120283277994</v>
      </c>
      <c r="Z22" s="3">
        <f t="shared" si="45"/>
        <v>4.0373258476372698</v>
      </c>
      <c r="AA22" s="7">
        <f t="shared" si="45"/>
        <v>7.0356236397351442</v>
      </c>
    </row>
    <row r="23" spans="2:27" x14ac:dyDescent="0.2">
      <c r="D23" t="s">
        <v>41</v>
      </c>
      <c r="E23" t="s">
        <v>61</v>
      </c>
      <c r="F23" s="3">
        <f>F22/(SQRT(COUNT(F14:F19)))</f>
        <v>1.2758439472669756</v>
      </c>
      <c r="G23" s="3">
        <f t="shared" ref="G23" si="46">G22/(SQRT(COUNT(G14:G19)))</f>
        <v>0.49441323247304436</v>
      </c>
      <c r="H23" s="3">
        <f t="shared" ref="H23" si="47">H22/(SQRT(COUNT(H14:H19)))</f>
        <v>0.40138648595974319</v>
      </c>
      <c r="I23" s="7">
        <f t="shared" ref="I23" si="48">I22/(SQRT(COUNT(I14:I19)))</f>
        <v>1.5055453054181622</v>
      </c>
      <c r="K23" t="s">
        <v>62</v>
      </c>
      <c r="L23" s="3">
        <f>L22/(SQRT(COUNT(L14:L19)))</f>
        <v>0.4216370213557839</v>
      </c>
      <c r="M23" s="3">
        <f t="shared" ref="M23" si="49">M22/(SQRT(COUNT(M14:M19)))</f>
        <v>0.49441323247304436</v>
      </c>
      <c r="N23" s="3">
        <f t="shared" ref="N23" si="50">N22/(SQRT(COUNT(N14:N19)))</f>
        <v>1.4003967691733341</v>
      </c>
      <c r="O23" s="7">
        <f t="shared" ref="O23" si="51">O22/(SQRT(COUNT(O14:O19)))</f>
        <v>1.3354150416006754</v>
      </c>
      <c r="Q23" t="s">
        <v>63</v>
      </c>
      <c r="R23" s="3">
        <f>R22/(SQRT(COUNT(R14:R19)))</f>
        <v>0.70316743699096718</v>
      </c>
      <c r="S23" s="3">
        <f t="shared" ref="S23" si="52">S22/(SQRT(COUNT(S14:S19)))</f>
        <v>0.49441323247304431</v>
      </c>
      <c r="T23" s="3">
        <f t="shared" ref="T23" si="53">T22/(SQRT(COUNT(T14:T19)))</f>
        <v>0.34156502553198664</v>
      </c>
      <c r="U23" s="7">
        <f t="shared" ref="U23" si="54">U22/(SQRT(COUNT(U14:U19)))</f>
        <v>0.73029674334022154</v>
      </c>
      <c r="W23" t="s">
        <v>38</v>
      </c>
      <c r="X23" s="3">
        <f>X22/(SQRT(COUNT(X14:X19)))</f>
        <v>1.7448336437736551</v>
      </c>
      <c r="Y23" s="3">
        <f t="shared" ref="Y23:AA23" si="55">Y22/(SQRT(COUNT(Y14:Y19)))</f>
        <v>0.98882646494608872</v>
      </c>
      <c r="Z23" s="3">
        <f t="shared" si="55"/>
        <v>1.6482313753434823</v>
      </c>
      <c r="AA23" s="7">
        <f t="shared" si="55"/>
        <v>2.8722813232690143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C8B2C-909F-4244-92F4-4FE58A1B0E40}">
  <dimension ref="A1:H30"/>
  <sheetViews>
    <sheetView workbookViewId="0">
      <selection activeCell="E20" sqref="E20:G20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3</v>
      </c>
      <c r="D1" t="s">
        <v>2</v>
      </c>
      <c r="E1" t="s">
        <v>59</v>
      </c>
      <c r="F1" t="s">
        <v>45</v>
      </c>
      <c r="G1" t="s">
        <v>60</v>
      </c>
      <c r="H1" t="s">
        <v>38</v>
      </c>
    </row>
    <row r="2" spans="1:8" x14ac:dyDescent="0.2">
      <c r="B2" t="s">
        <v>23</v>
      </c>
      <c r="C2">
        <v>1</v>
      </c>
      <c r="E2">
        <v>7</v>
      </c>
      <c r="F2">
        <v>9</v>
      </c>
      <c r="G2">
        <v>10</v>
      </c>
      <c r="H2">
        <f>SUM(E2:G2)</f>
        <v>26</v>
      </c>
    </row>
    <row r="3" spans="1:8" x14ac:dyDescent="0.2">
      <c r="B3" t="s">
        <v>36</v>
      </c>
      <c r="C3">
        <v>1</v>
      </c>
      <c r="E3">
        <v>6</v>
      </c>
      <c r="F3">
        <v>7</v>
      </c>
      <c r="G3">
        <v>13</v>
      </c>
      <c r="H3">
        <f t="shared" ref="H3:H7" si="0">SUM(E3:G3)</f>
        <v>26</v>
      </c>
    </row>
    <row r="4" spans="1:8" x14ac:dyDescent="0.2">
      <c r="B4" t="s">
        <v>37</v>
      </c>
      <c r="C4">
        <v>1</v>
      </c>
      <c r="E4">
        <v>4</v>
      </c>
      <c r="F4">
        <v>8</v>
      </c>
      <c r="G4">
        <v>13</v>
      </c>
      <c r="H4">
        <f t="shared" si="0"/>
        <v>25</v>
      </c>
    </row>
    <row r="5" spans="1:8" x14ac:dyDescent="0.2">
      <c r="B5" t="s">
        <v>19</v>
      </c>
      <c r="C5">
        <v>1</v>
      </c>
      <c r="E5">
        <v>5</v>
      </c>
      <c r="F5">
        <v>3</v>
      </c>
      <c r="G5">
        <v>15</v>
      </c>
      <c r="H5">
        <f t="shared" si="0"/>
        <v>23</v>
      </c>
    </row>
    <row r="6" spans="1:8" x14ac:dyDescent="0.2">
      <c r="B6" t="s">
        <v>56</v>
      </c>
      <c r="C6">
        <v>1</v>
      </c>
      <c r="E6">
        <v>9</v>
      </c>
      <c r="F6">
        <v>11</v>
      </c>
      <c r="G6">
        <v>11</v>
      </c>
      <c r="H6">
        <f t="shared" si="0"/>
        <v>31</v>
      </c>
    </row>
    <row r="7" spans="1:8" x14ac:dyDescent="0.2">
      <c r="B7" t="s">
        <v>57</v>
      </c>
      <c r="C7">
        <v>1</v>
      </c>
      <c r="E7">
        <v>7</v>
      </c>
      <c r="F7">
        <v>8</v>
      </c>
      <c r="G7">
        <v>13</v>
      </c>
      <c r="H7">
        <f t="shared" si="0"/>
        <v>28</v>
      </c>
    </row>
    <row r="8" spans="1:8" x14ac:dyDescent="0.2">
      <c r="D8" t="s">
        <v>58</v>
      </c>
      <c r="E8">
        <f>AVERAGE(E2:E7)</f>
        <v>6.333333333333333</v>
      </c>
      <c r="F8">
        <f t="shared" ref="F8:H8" si="1">AVERAGE(F2:F7)</f>
        <v>7.666666666666667</v>
      </c>
      <c r="G8">
        <f t="shared" si="1"/>
        <v>12.5</v>
      </c>
      <c r="H8">
        <f t="shared" si="1"/>
        <v>26.5</v>
      </c>
    </row>
    <row r="9" spans="1:8" x14ac:dyDescent="0.2">
      <c r="D9" t="s">
        <v>40</v>
      </c>
      <c r="E9">
        <f>STDEV(E2:E7)</f>
        <v>1.7511900715418269</v>
      </c>
      <c r="F9">
        <f t="shared" ref="F9:H9" si="2">STDEV(F2:F7)</f>
        <v>2.6583202716502505</v>
      </c>
      <c r="G9">
        <f t="shared" si="2"/>
        <v>1.7606816861659009</v>
      </c>
      <c r="H9">
        <f t="shared" si="2"/>
        <v>2.7386127875258306</v>
      </c>
    </row>
    <row r="10" spans="1:8" x14ac:dyDescent="0.2">
      <c r="D10" t="s">
        <v>41</v>
      </c>
      <c r="E10">
        <f>E9/(SQRT(COUNT(E2:E7)))</f>
        <v>0.71492035298424084</v>
      </c>
      <c r="F10">
        <f t="shared" ref="F10:H10" si="3">F9/(SQRT(COUNT(F2:F7)))</f>
        <v>1.0852547064066469</v>
      </c>
      <c r="G10">
        <f t="shared" si="3"/>
        <v>0.7187952884282609</v>
      </c>
      <c r="H10">
        <f t="shared" si="3"/>
        <v>1.1180339887498949</v>
      </c>
    </row>
    <row r="12" spans="1:8" x14ac:dyDescent="0.2">
      <c r="B12" t="s">
        <v>23</v>
      </c>
      <c r="C12">
        <v>3</v>
      </c>
      <c r="E12">
        <v>34</v>
      </c>
      <c r="F12">
        <v>22</v>
      </c>
      <c r="G12">
        <v>9</v>
      </c>
      <c r="H12">
        <f>SUM(E12:G12)</f>
        <v>65</v>
      </c>
    </row>
    <row r="13" spans="1:8" x14ac:dyDescent="0.2">
      <c r="B13" t="s">
        <v>36</v>
      </c>
      <c r="C13">
        <v>3</v>
      </c>
      <c r="E13">
        <v>29</v>
      </c>
      <c r="F13">
        <v>35</v>
      </c>
      <c r="G13">
        <v>11</v>
      </c>
      <c r="H13">
        <f t="shared" ref="H13:H17" si="4">SUM(E13:G13)</f>
        <v>75</v>
      </c>
    </row>
    <row r="14" spans="1:8" x14ac:dyDescent="0.2">
      <c r="B14" t="s">
        <v>37</v>
      </c>
      <c r="C14">
        <v>3</v>
      </c>
      <c r="E14">
        <v>36</v>
      </c>
      <c r="F14">
        <v>38</v>
      </c>
      <c r="G14">
        <v>12</v>
      </c>
      <c r="H14">
        <f t="shared" si="4"/>
        <v>86</v>
      </c>
    </row>
    <row r="15" spans="1:8" x14ac:dyDescent="0.2">
      <c r="B15" t="s">
        <v>19</v>
      </c>
      <c r="C15">
        <v>3</v>
      </c>
      <c r="E15">
        <v>33</v>
      </c>
      <c r="F15">
        <v>15</v>
      </c>
      <c r="G15">
        <v>14</v>
      </c>
      <c r="H15">
        <f t="shared" si="4"/>
        <v>62</v>
      </c>
    </row>
    <row r="16" spans="1:8" x14ac:dyDescent="0.2">
      <c r="B16" t="s">
        <v>56</v>
      </c>
      <c r="C16">
        <v>3</v>
      </c>
      <c r="E16">
        <v>37</v>
      </c>
      <c r="F16">
        <v>28</v>
      </c>
      <c r="G16">
        <v>8</v>
      </c>
      <c r="H16">
        <f t="shared" si="4"/>
        <v>73</v>
      </c>
    </row>
    <row r="17" spans="2:8" x14ac:dyDescent="0.2">
      <c r="B17" t="s">
        <v>57</v>
      </c>
      <c r="C17">
        <v>3</v>
      </c>
      <c r="E17">
        <v>44</v>
      </c>
      <c r="F17">
        <v>25</v>
      </c>
      <c r="G17">
        <v>10</v>
      </c>
      <c r="H17">
        <f t="shared" si="4"/>
        <v>79</v>
      </c>
    </row>
    <row r="18" spans="2:8" x14ac:dyDescent="0.2">
      <c r="D18" t="s">
        <v>58</v>
      </c>
      <c r="E18">
        <f>AVERAGE(E12:E17)</f>
        <v>35.5</v>
      </c>
      <c r="F18">
        <f t="shared" ref="F18" si="5">AVERAGE(F12:F17)</f>
        <v>27.166666666666668</v>
      </c>
      <c r="G18">
        <f t="shared" ref="G18" si="6">AVERAGE(G12:G17)</f>
        <v>10.666666666666666</v>
      </c>
      <c r="H18">
        <f t="shared" ref="H18" si="7">AVERAGE(H12:H17)</f>
        <v>73.333333333333329</v>
      </c>
    </row>
    <row r="19" spans="2:8" x14ac:dyDescent="0.2">
      <c r="D19" t="s">
        <v>40</v>
      </c>
      <c r="E19">
        <f>STDEV(E12:E17)</f>
        <v>5.0099900199501395</v>
      </c>
      <c r="F19">
        <f t="shared" ref="F19:H19" si="8">STDEV(F12:F17)</f>
        <v>8.4715209181508015</v>
      </c>
      <c r="G19">
        <f t="shared" si="8"/>
        <v>2.1602468994692883</v>
      </c>
      <c r="H19">
        <f t="shared" si="8"/>
        <v>8.8694231304333666</v>
      </c>
    </row>
    <row r="20" spans="2:8" x14ac:dyDescent="0.2">
      <c r="D20" t="s">
        <v>41</v>
      </c>
      <c r="E20">
        <f>E19/(SQRT(COUNT(E12:E17)))</f>
        <v>2.0453198608856598</v>
      </c>
      <c r="F20">
        <f t="shared" ref="F20" si="9">F19/(SQRT(COUNT(F12:F17)))</f>
        <v>3.4584839324639201</v>
      </c>
      <c r="G20">
        <f t="shared" ref="G20" si="10">G19/(SQRT(COUNT(G12:G17)))</f>
        <v>0.88191710368819753</v>
      </c>
      <c r="H20">
        <f t="shared" ref="H20" si="11">H19/(SQRT(COUNT(H12:H17)))</f>
        <v>3.6209268304000664</v>
      </c>
    </row>
    <row r="22" spans="2:8" x14ac:dyDescent="0.2">
      <c r="B22" t="s">
        <v>23</v>
      </c>
      <c r="C22">
        <v>5</v>
      </c>
      <c r="E22">
        <v>51</v>
      </c>
      <c r="F22">
        <v>40</v>
      </c>
      <c r="G22">
        <v>9</v>
      </c>
      <c r="H22">
        <f>SUM(E22:G22)</f>
        <v>100</v>
      </c>
    </row>
    <row r="23" spans="2:8" x14ac:dyDescent="0.2">
      <c r="B23" t="s">
        <v>36</v>
      </c>
      <c r="C23">
        <v>5</v>
      </c>
      <c r="E23">
        <v>44</v>
      </c>
      <c r="F23">
        <v>49</v>
      </c>
      <c r="G23">
        <v>6</v>
      </c>
      <c r="H23">
        <f t="shared" ref="H23:H27" si="12">SUM(E23:G23)</f>
        <v>99</v>
      </c>
    </row>
    <row r="24" spans="2:8" x14ac:dyDescent="0.2">
      <c r="B24" t="s">
        <v>37</v>
      </c>
      <c r="C24">
        <v>5</v>
      </c>
      <c r="E24">
        <v>44</v>
      </c>
      <c r="F24">
        <v>47</v>
      </c>
      <c r="G24">
        <v>8</v>
      </c>
      <c r="H24">
        <f t="shared" si="12"/>
        <v>99</v>
      </c>
    </row>
    <row r="25" spans="2:8" x14ac:dyDescent="0.2">
      <c r="B25" t="s">
        <v>19</v>
      </c>
      <c r="C25">
        <v>5</v>
      </c>
      <c r="E25">
        <v>54</v>
      </c>
      <c r="F25">
        <v>36</v>
      </c>
      <c r="G25">
        <v>14</v>
      </c>
      <c r="H25">
        <f t="shared" si="12"/>
        <v>104</v>
      </c>
    </row>
    <row r="26" spans="2:8" x14ac:dyDescent="0.2">
      <c r="B26" t="s">
        <v>56</v>
      </c>
      <c r="C26">
        <v>5</v>
      </c>
      <c r="E26">
        <v>48</v>
      </c>
      <c r="F26">
        <v>41</v>
      </c>
      <c r="G26">
        <v>5</v>
      </c>
      <c r="H26">
        <f t="shared" si="12"/>
        <v>94</v>
      </c>
    </row>
    <row r="27" spans="2:8" x14ac:dyDescent="0.2">
      <c r="B27" t="s">
        <v>57</v>
      </c>
      <c r="C27">
        <v>5</v>
      </c>
      <c r="E27">
        <v>50</v>
      </c>
      <c r="F27">
        <v>35</v>
      </c>
      <c r="G27">
        <v>7</v>
      </c>
      <c r="H27">
        <f t="shared" si="12"/>
        <v>92</v>
      </c>
    </row>
    <row r="28" spans="2:8" x14ac:dyDescent="0.2">
      <c r="D28" t="s">
        <v>58</v>
      </c>
      <c r="E28">
        <f>AVERAGE(E22:E27)</f>
        <v>48.5</v>
      </c>
      <c r="F28">
        <f t="shared" ref="F28" si="13">AVERAGE(F22:F27)</f>
        <v>41.333333333333336</v>
      </c>
      <c r="G28">
        <f t="shared" ref="G28" si="14">AVERAGE(G22:G27)</f>
        <v>8.1666666666666661</v>
      </c>
      <c r="H28">
        <f t="shared" ref="H28" si="15">AVERAGE(H22:H27)</f>
        <v>98</v>
      </c>
    </row>
    <row r="29" spans="2:8" x14ac:dyDescent="0.2">
      <c r="D29" t="s">
        <v>40</v>
      </c>
      <c r="E29">
        <f>STDEV(E22:E27)</f>
        <v>3.9874804074753771</v>
      </c>
      <c r="F29">
        <f t="shared" ref="F29:H29" si="16">STDEV(F22:F27)</f>
        <v>5.680375574437555</v>
      </c>
      <c r="G29">
        <f t="shared" si="16"/>
        <v>3.1885210782848312</v>
      </c>
      <c r="H29">
        <f t="shared" si="16"/>
        <v>4.3358966777357599</v>
      </c>
    </row>
    <row r="30" spans="2:8" x14ac:dyDescent="0.2">
      <c r="D30" t="s">
        <v>41</v>
      </c>
      <c r="E30">
        <f>E29/(SQRT(COUNT(E22:E27)))</f>
        <v>1.6278820596099708</v>
      </c>
      <c r="F30">
        <f t="shared" ref="F30" si="17">F29/(SQRT(COUNT(F22:F27)))</f>
        <v>2.3190036174568158</v>
      </c>
      <c r="G30">
        <f t="shared" ref="G30" si="18">G29/(SQRT(COUNT(G22:G27)))</f>
        <v>1.3017082793177757</v>
      </c>
      <c r="H30">
        <f t="shared" ref="H30" si="19">H29/(SQRT(COUNT(H22:H27)))</f>
        <v>1.7701224063135674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17CD-81DA-FF44-9EBB-67E0C8850AC6}">
  <dimension ref="A1:AA24"/>
  <sheetViews>
    <sheetView topLeftCell="A3" workbookViewId="0">
      <selection activeCell="C1" sqref="C1"/>
    </sheetView>
  </sheetViews>
  <sheetFormatPr baseColWidth="10" defaultRowHeight="16" x14ac:dyDescent="0.2"/>
  <cols>
    <col min="9" max="9" width="10.83203125" style="5"/>
    <col min="15" max="15" width="10.83203125" style="5"/>
    <col min="21" max="21" width="10.83203125" style="5"/>
  </cols>
  <sheetData>
    <row r="1" spans="1:27" x14ac:dyDescent="0.2">
      <c r="A1" t="s">
        <v>0</v>
      </c>
      <c r="B1" t="s">
        <v>1</v>
      </c>
      <c r="C1" t="s">
        <v>11</v>
      </c>
      <c r="E1" t="s">
        <v>7</v>
      </c>
      <c r="F1" t="s">
        <v>59</v>
      </c>
      <c r="G1" t="s">
        <v>45</v>
      </c>
      <c r="H1" t="s">
        <v>60</v>
      </c>
      <c r="I1" s="5" t="s">
        <v>38</v>
      </c>
      <c r="K1" t="s">
        <v>7</v>
      </c>
      <c r="L1" t="s">
        <v>59</v>
      </c>
      <c r="M1" t="s">
        <v>45</v>
      </c>
      <c r="N1" t="s">
        <v>60</v>
      </c>
      <c r="O1" s="5" t="s">
        <v>38</v>
      </c>
      <c r="Q1" t="s">
        <v>7</v>
      </c>
      <c r="R1" t="s">
        <v>59</v>
      </c>
      <c r="S1" t="s">
        <v>45</v>
      </c>
      <c r="T1" t="s">
        <v>60</v>
      </c>
      <c r="U1" s="5" t="s">
        <v>38</v>
      </c>
      <c r="W1" t="s">
        <v>7</v>
      </c>
      <c r="X1" t="s">
        <v>59</v>
      </c>
      <c r="Y1" t="s">
        <v>45</v>
      </c>
      <c r="Z1" t="s">
        <v>60</v>
      </c>
      <c r="AA1" s="5" t="s">
        <v>38</v>
      </c>
    </row>
    <row r="2" spans="1:27" x14ac:dyDescent="0.2">
      <c r="B2" t="s">
        <v>23</v>
      </c>
      <c r="C2">
        <v>1</v>
      </c>
      <c r="E2" t="s">
        <v>61</v>
      </c>
      <c r="F2">
        <v>2</v>
      </c>
      <c r="G2">
        <v>2</v>
      </c>
      <c r="H2">
        <v>2</v>
      </c>
      <c r="I2" s="5">
        <f>SUM(F2:H2)</f>
        <v>6</v>
      </c>
      <c r="K2" t="s">
        <v>62</v>
      </c>
      <c r="L2">
        <v>0</v>
      </c>
      <c r="M2">
        <v>5</v>
      </c>
      <c r="N2">
        <v>7</v>
      </c>
      <c r="O2" s="5">
        <f>SUM(L2:N2)</f>
        <v>12</v>
      </c>
      <c r="Q2" t="s">
        <v>63</v>
      </c>
      <c r="R2">
        <v>5</v>
      </c>
      <c r="S2">
        <v>2</v>
      </c>
      <c r="T2">
        <v>1</v>
      </c>
      <c r="U2" s="5">
        <f>SUM(R2:T2)</f>
        <v>8</v>
      </c>
      <c r="W2" t="s">
        <v>38</v>
      </c>
      <c r="X2">
        <f>F2+L2+R2</f>
        <v>7</v>
      </c>
      <c r="Y2">
        <f t="shared" ref="Y2:Z7" si="0">G2+M2+S2</f>
        <v>9</v>
      </c>
      <c r="Z2">
        <f t="shared" si="0"/>
        <v>10</v>
      </c>
      <c r="AA2" s="5">
        <f>SUM(X2:Z2)</f>
        <v>26</v>
      </c>
    </row>
    <row r="3" spans="1:27" x14ac:dyDescent="0.2">
      <c r="B3" t="s">
        <v>36</v>
      </c>
      <c r="C3">
        <v>1</v>
      </c>
      <c r="E3" t="s">
        <v>61</v>
      </c>
      <c r="F3">
        <v>1</v>
      </c>
      <c r="G3">
        <v>3</v>
      </c>
      <c r="H3">
        <v>0</v>
      </c>
      <c r="I3" s="5">
        <f t="shared" ref="I3:I7" si="1">SUM(F3:H3)</f>
        <v>4</v>
      </c>
      <c r="K3" t="s">
        <v>62</v>
      </c>
      <c r="L3">
        <v>0</v>
      </c>
      <c r="M3">
        <v>1</v>
      </c>
      <c r="N3">
        <v>11</v>
      </c>
      <c r="O3" s="5">
        <f t="shared" ref="O3:O7" si="2">SUM(L3:N3)</f>
        <v>12</v>
      </c>
      <c r="Q3" t="s">
        <v>63</v>
      </c>
      <c r="R3">
        <v>5</v>
      </c>
      <c r="S3">
        <v>3</v>
      </c>
      <c r="T3">
        <v>2</v>
      </c>
      <c r="U3" s="5">
        <f t="shared" ref="U3:U7" si="3">SUM(R3:T3)</f>
        <v>10</v>
      </c>
      <c r="W3" t="s">
        <v>38</v>
      </c>
      <c r="X3">
        <f t="shared" ref="X3:X7" si="4">F3+L3+R3</f>
        <v>6</v>
      </c>
      <c r="Y3">
        <f t="shared" si="0"/>
        <v>7</v>
      </c>
      <c r="Z3">
        <f t="shared" si="0"/>
        <v>13</v>
      </c>
      <c r="AA3" s="5">
        <f t="shared" ref="AA3:AA7" si="5">SUM(X3:Z3)</f>
        <v>26</v>
      </c>
    </row>
    <row r="4" spans="1:27" x14ac:dyDescent="0.2">
      <c r="B4" t="s">
        <v>37</v>
      </c>
      <c r="C4">
        <v>1</v>
      </c>
      <c r="E4" t="s">
        <v>61</v>
      </c>
      <c r="F4">
        <v>0</v>
      </c>
      <c r="G4">
        <v>4</v>
      </c>
      <c r="H4">
        <v>1</v>
      </c>
      <c r="I4" s="5">
        <f t="shared" si="1"/>
        <v>5</v>
      </c>
      <c r="K4" t="s">
        <v>62</v>
      </c>
      <c r="L4">
        <v>0</v>
      </c>
      <c r="M4">
        <v>2</v>
      </c>
      <c r="N4">
        <v>10</v>
      </c>
      <c r="O4" s="5">
        <f t="shared" si="2"/>
        <v>12</v>
      </c>
      <c r="Q4" t="s">
        <v>63</v>
      </c>
      <c r="R4">
        <v>4</v>
      </c>
      <c r="S4">
        <v>2</v>
      </c>
      <c r="T4">
        <v>2</v>
      </c>
      <c r="U4" s="5">
        <f t="shared" si="3"/>
        <v>8</v>
      </c>
      <c r="W4" t="s">
        <v>38</v>
      </c>
      <c r="X4">
        <f t="shared" si="4"/>
        <v>4</v>
      </c>
      <c r="Y4">
        <f t="shared" si="0"/>
        <v>8</v>
      </c>
      <c r="Z4">
        <f t="shared" si="0"/>
        <v>13</v>
      </c>
      <c r="AA4" s="5">
        <f t="shared" si="5"/>
        <v>25</v>
      </c>
    </row>
    <row r="5" spans="1:27" x14ac:dyDescent="0.2">
      <c r="B5" t="s">
        <v>19</v>
      </c>
      <c r="C5">
        <v>1</v>
      </c>
      <c r="E5" t="s">
        <v>61</v>
      </c>
      <c r="F5">
        <v>1</v>
      </c>
      <c r="G5">
        <v>1</v>
      </c>
      <c r="H5">
        <v>3</v>
      </c>
      <c r="I5" s="5">
        <f t="shared" si="1"/>
        <v>5</v>
      </c>
      <c r="K5" t="s">
        <v>62</v>
      </c>
      <c r="L5">
        <v>0</v>
      </c>
      <c r="M5">
        <v>2</v>
      </c>
      <c r="N5">
        <v>9</v>
      </c>
      <c r="O5" s="5">
        <f t="shared" si="2"/>
        <v>11</v>
      </c>
      <c r="Q5" t="s">
        <v>63</v>
      </c>
      <c r="R5">
        <v>4</v>
      </c>
      <c r="S5">
        <v>0</v>
      </c>
      <c r="T5">
        <v>3</v>
      </c>
      <c r="U5" s="5">
        <f t="shared" si="3"/>
        <v>7</v>
      </c>
      <c r="W5" t="s">
        <v>38</v>
      </c>
      <c r="X5">
        <f t="shared" si="4"/>
        <v>5</v>
      </c>
      <c r="Y5">
        <f t="shared" si="0"/>
        <v>3</v>
      </c>
      <c r="Z5">
        <f t="shared" si="0"/>
        <v>15</v>
      </c>
      <c r="AA5" s="5">
        <f t="shared" si="5"/>
        <v>23</v>
      </c>
    </row>
    <row r="6" spans="1:27" x14ac:dyDescent="0.2">
      <c r="B6" t="s">
        <v>56</v>
      </c>
      <c r="C6">
        <v>1</v>
      </c>
      <c r="E6" t="s">
        <v>61</v>
      </c>
      <c r="F6">
        <v>1</v>
      </c>
      <c r="G6">
        <v>3</v>
      </c>
      <c r="H6">
        <v>1</v>
      </c>
      <c r="I6" s="5">
        <f t="shared" si="1"/>
        <v>5</v>
      </c>
      <c r="K6" t="s">
        <v>62</v>
      </c>
      <c r="L6">
        <v>0</v>
      </c>
      <c r="M6">
        <v>6</v>
      </c>
      <c r="N6">
        <v>9</v>
      </c>
      <c r="O6" s="5">
        <f t="shared" si="2"/>
        <v>15</v>
      </c>
      <c r="Q6" t="s">
        <v>63</v>
      </c>
      <c r="R6">
        <v>8</v>
      </c>
      <c r="S6">
        <v>2</v>
      </c>
      <c r="T6">
        <v>1</v>
      </c>
      <c r="U6" s="5">
        <f t="shared" si="3"/>
        <v>11</v>
      </c>
      <c r="W6" t="s">
        <v>38</v>
      </c>
      <c r="X6">
        <f t="shared" si="4"/>
        <v>9</v>
      </c>
      <c r="Y6">
        <f t="shared" si="0"/>
        <v>11</v>
      </c>
      <c r="Z6">
        <f t="shared" si="0"/>
        <v>11</v>
      </c>
      <c r="AA6" s="5">
        <f t="shared" si="5"/>
        <v>31</v>
      </c>
    </row>
    <row r="7" spans="1:27" x14ac:dyDescent="0.2">
      <c r="B7" t="s">
        <v>57</v>
      </c>
      <c r="C7">
        <v>1</v>
      </c>
      <c r="E7" t="s">
        <v>61</v>
      </c>
      <c r="F7">
        <v>0</v>
      </c>
      <c r="G7">
        <v>3</v>
      </c>
      <c r="H7">
        <v>3</v>
      </c>
      <c r="I7" s="5">
        <f t="shared" si="1"/>
        <v>6</v>
      </c>
      <c r="K7" t="s">
        <v>62</v>
      </c>
      <c r="L7">
        <v>1</v>
      </c>
      <c r="M7">
        <v>2</v>
      </c>
      <c r="N7">
        <v>8</v>
      </c>
      <c r="O7" s="5">
        <f t="shared" si="2"/>
        <v>11</v>
      </c>
      <c r="Q7" t="s">
        <v>63</v>
      </c>
      <c r="R7">
        <v>6</v>
      </c>
      <c r="S7">
        <v>3</v>
      </c>
      <c r="T7">
        <v>2</v>
      </c>
      <c r="U7" s="5">
        <f t="shared" si="3"/>
        <v>11</v>
      </c>
      <c r="W7" t="s">
        <v>38</v>
      </c>
      <c r="X7">
        <f t="shared" si="4"/>
        <v>7</v>
      </c>
      <c r="Y7">
        <f t="shared" si="0"/>
        <v>8</v>
      </c>
      <c r="Z7">
        <f t="shared" si="0"/>
        <v>13</v>
      </c>
      <c r="AA7" s="5">
        <f t="shared" si="5"/>
        <v>28</v>
      </c>
    </row>
    <row r="8" spans="1:27" s="5" customFormat="1" x14ac:dyDescent="0.2">
      <c r="D8" s="5" t="s">
        <v>38</v>
      </c>
      <c r="E8" s="5" t="s">
        <v>61</v>
      </c>
      <c r="F8" s="5">
        <f>SUM(F2:F7)</f>
        <v>5</v>
      </c>
      <c r="G8" s="5">
        <f t="shared" ref="G8:I8" si="6">SUM(G2:G7)</f>
        <v>16</v>
      </c>
      <c r="H8" s="5">
        <f t="shared" si="6"/>
        <v>10</v>
      </c>
      <c r="I8" s="5">
        <f t="shared" si="6"/>
        <v>31</v>
      </c>
      <c r="K8" s="5" t="s">
        <v>62</v>
      </c>
      <c r="L8" s="5">
        <f>SUM(L2:L7)</f>
        <v>1</v>
      </c>
      <c r="M8" s="5">
        <f t="shared" ref="M8" si="7">SUM(M2:M7)</f>
        <v>18</v>
      </c>
      <c r="N8" s="5">
        <f t="shared" ref="N8" si="8">SUM(N2:N7)</f>
        <v>54</v>
      </c>
      <c r="O8" s="5">
        <f t="shared" ref="O8" si="9">SUM(O2:O7)</f>
        <v>73</v>
      </c>
      <c r="Q8" s="5" t="s">
        <v>63</v>
      </c>
      <c r="R8" s="5">
        <f>SUM(R2:R7)</f>
        <v>32</v>
      </c>
      <c r="S8" s="5">
        <f t="shared" ref="S8" si="10">SUM(S2:S7)</f>
        <v>12</v>
      </c>
      <c r="T8" s="5">
        <f t="shared" ref="T8" si="11">SUM(T2:T7)</f>
        <v>11</v>
      </c>
      <c r="U8" s="5">
        <f t="shared" ref="U8" si="12">SUM(U2:U7)</f>
        <v>55</v>
      </c>
      <c r="W8" t="s">
        <v>38</v>
      </c>
      <c r="X8" s="5">
        <f>SUM(X2:X7)</f>
        <v>38</v>
      </c>
      <c r="Y8" s="5">
        <f t="shared" ref="Y8" si="13">SUM(Y2:Y7)</f>
        <v>46</v>
      </c>
      <c r="Z8" s="5">
        <f t="shared" ref="Z8" si="14">SUM(Z2:Z7)</f>
        <v>75</v>
      </c>
      <c r="AA8" s="5">
        <f t="shared" ref="AA8" si="15">SUM(AA2:AA7)</f>
        <v>159</v>
      </c>
    </row>
    <row r="9" spans="1:27" x14ac:dyDescent="0.2">
      <c r="D9" t="s">
        <v>58</v>
      </c>
      <c r="E9" t="s">
        <v>61</v>
      </c>
      <c r="F9" s="3">
        <f>AVERAGE(F2:F7)</f>
        <v>0.83333333333333337</v>
      </c>
      <c r="G9" s="3">
        <f t="shared" ref="G9:I9" si="16">AVERAGE(G2:G7)</f>
        <v>2.6666666666666665</v>
      </c>
      <c r="H9" s="3">
        <f t="shared" si="16"/>
        <v>1.6666666666666667</v>
      </c>
      <c r="I9" s="7">
        <f t="shared" si="16"/>
        <v>5.166666666666667</v>
      </c>
      <c r="K9" t="s">
        <v>62</v>
      </c>
      <c r="L9" s="3">
        <f>AVERAGE(L2:L7)</f>
        <v>0.16666666666666666</v>
      </c>
      <c r="M9" s="3">
        <f t="shared" ref="M9:O9" si="17">AVERAGE(M2:M7)</f>
        <v>3</v>
      </c>
      <c r="N9" s="3">
        <f t="shared" si="17"/>
        <v>9</v>
      </c>
      <c r="O9" s="7">
        <f t="shared" si="17"/>
        <v>12.166666666666666</v>
      </c>
      <c r="Q9" t="s">
        <v>63</v>
      </c>
      <c r="R9" s="3">
        <f>AVERAGE(R2:R7)</f>
        <v>5.333333333333333</v>
      </c>
      <c r="S9" s="3">
        <f t="shared" ref="S9:U9" si="18">AVERAGE(S2:S7)</f>
        <v>2</v>
      </c>
      <c r="T9" s="3">
        <f t="shared" si="18"/>
        <v>1.8333333333333333</v>
      </c>
      <c r="U9" s="7">
        <f t="shared" si="18"/>
        <v>9.1666666666666661</v>
      </c>
      <c r="W9" t="s">
        <v>38</v>
      </c>
      <c r="X9" s="3">
        <f>AVERAGE(X2:X7)</f>
        <v>6.333333333333333</v>
      </c>
      <c r="Y9" s="3">
        <f t="shared" ref="Y9:AA9" si="19">AVERAGE(Y2:Y7)</f>
        <v>7.666666666666667</v>
      </c>
      <c r="Z9" s="3">
        <f t="shared" si="19"/>
        <v>12.5</v>
      </c>
      <c r="AA9" s="7">
        <f t="shared" si="19"/>
        <v>26.5</v>
      </c>
    </row>
    <row r="10" spans="1:27" x14ac:dyDescent="0.2">
      <c r="D10" t="s">
        <v>40</v>
      </c>
      <c r="E10" t="s">
        <v>61</v>
      </c>
      <c r="F10" s="3">
        <f>STDEV(F2:F7)</f>
        <v>0.752772652709081</v>
      </c>
      <c r="G10" s="3">
        <f t="shared" ref="G10:I10" si="20">STDEV(G2:G7)</f>
        <v>1.0327955589886446</v>
      </c>
      <c r="H10" s="3">
        <f t="shared" si="20"/>
        <v>1.2110601416389966</v>
      </c>
      <c r="I10" s="7">
        <f t="shared" si="20"/>
        <v>0.75277265270908222</v>
      </c>
      <c r="K10" t="s">
        <v>62</v>
      </c>
      <c r="L10" s="3">
        <f>STDEV(L2:L7)</f>
        <v>0.40824829046386302</v>
      </c>
      <c r="M10" s="3">
        <f t="shared" ref="M10:O10" si="21">STDEV(M2:M7)</f>
        <v>2</v>
      </c>
      <c r="N10" s="3">
        <f t="shared" si="21"/>
        <v>1.4142135623730951</v>
      </c>
      <c r="O10" s="7">
        <f t="shared" si="21"/>
        <v>1.4719601443879771</v>
      </c>
      <c r="Q10" t="s">
        <v>63</v>
      </c>
      <c r="R10" s="3">
        <f>STDEV(R2:R7)</f>
        <v>1.5055453054181624</v>
      </c>
      <c r="S10" s="3">
        <f t="shared" ref="S10:U10" si="22">STDEV(S2:S7)</f>
        <v>1.0954451150103321</v>
      </c>
      <c r="T10" s="3">
        <f t="shared" si="22"/>
        <v>0.75277265270908089</v>
      </c>
      <c r="U10" s="7">
        <f t="shared" si="22"/>
        <v>1.7224014243685073</v>
      </c>
      <c r="W10" t="s">
        <v>38</v>
      </c>
      <c r="X10" s="3">
        <f>STDEV(X2:X7)</f>
        <v>1.7511900715418269</v>
      </c>
      <c r="Y10" s="3">
        <f t="shared" ref="Y10:AA10" si="23">STDEV(Y2:Y7)</f>
        <v>2.6583202716502505</v>
      </c>
      <c r="Z10" s="3">
        <f t="shared" si="23"/>
        <v>1.7606816861659009</v>
      </c>
      <c r="AA10" s="7">
        <f t="shared" si="23"/>
        <v>2.7386127875258306</v>
      </c>
    </row>
    <row r="11" spans="1:27" x14ac:dyDescent="0.2">
      <c r="D11" t="s">
        <v>41</v>
      </c>
      <c r="E11" t="s">
        <v>61</v>
      </c>
      <c r="F11" s="3">
        <f>F10/(SQRT(COUNT(F2:F7)))</f>
        <v>0.30731814857642958</v>
      </c>
      <c r="G11" s="3">
        <f t="shared" ref="G11:I11" si="24">G10/(SQRT(COUNT(G2:G7)))</f>
        <v>0.42163702135578401</v>
      </c>
      <c r="H11" s="3">
        <f t="shared" si="24"/>
        <v>0.4944132324730442</v>
      </c>
      <c r="I11" s="7">
        <f t="shared" si="24"/>
        <v>0.30731814857643008</v>
      </c>
      <c r="K11" t="s">
        <v>62</v>
      </c>
      <c r="L11" s="3">
        <f>L10/(SQRT(COUNT(L2:L7)))</f>
        <v>0.16666666666666669</v>
      </c>
      <c r="M11" s="3">
        <f t="shared" ref="M11" si="25">M10/(SQRT(COUNT(M2:M7)))</f>
        <v>0.81649658092772615</v>
      </c>
      <c r="N11" s="3">
        <f t="shared" ref="N11" si="26">N10/(SQRT(COUNT(N2:N7)))</f>
        <v>0.57735026918962584</v>
      </c>
      <c r="O11" s="7">
        <f t="shared" ref="O11" si="27">O10/(SQRT(COUNT(O2:O7)))</f>
        <v>0.60092521257733267</v>
      </c>
      <c r="Q11" t="s">
        <v>63</v>
      </c>
      <c r="R11" s="3">
        <f>R10/(SQRT(COUNT(R2:R7)))</f>
        <v>0.61463629715285939</v>
      </c>
      <c r="S11" s="3">
        <f t="shared" ref="S11" si="28">S10/(SQRT(COUNT(S2:S7)))</f>
        <v>0.44721359549995793</v>
      </c>
      <c r="T11" s="3">
        <f t="shared" ref="T11" si="29">T10/(SQRT(COUNT(T2:T7)))</f>
        <v>0.30731814857642958</v>
      </c>
      <c r="U11" s="7">
        <f t="shared" ref="U11" si="30">U10/(SQRT(COUNT(U2:U7)))</f>
        <v>0.70316743699096584</v>
      </c>
      <c r="W11" t="s">
        <v>38</v>
      </c>
      <c r="X11" s="3">
        <f>X10/(SQRT(COUNT(X2:X7)))</f>
        <v>0.71492035298424084</v>
      </c>
      <c r="Y11" s="3">
        <f t="shared" ref="Y11" si="31">Y10/(SQRT(COUNT(Y2:Y7)))</f>
        <v>1.0852547064066469</v>
      </c>
      <c r="Z11" s="3">
        <f t="shared" ref="Z11" si="32">Z10/(SQRT(COUNT(Z2:Z7)))</f>
        <v>0.7187952884282609</v>
      </c>
      <c r="AA11" s="7">
        <f t="shared" ref="AA11" si="33">AA10/(SQRT(COUNT(AA2:AA7)))</f>
        <v>1.1180339887498949</v>
      </c>
    </row>
    <row r="14" spans="1:27" x14ac:dyDescent="0.2">
      <c r="B14" t="s">
        <v>1</v>
      </c>
      <c r="C14" t="s">
        <v>3</v>
      </c>
      <c r="E14" t="s">
        <v>7</v>
      </c>
      <c r="F14" t="s">
        <v>59</v>
      </c>
      <c r="G14" t="s">
        <v>45</v>
      </c>
      <c r="H14" t="s">
        <v>60</v>
      </c>
      <c r="I14" s="5" t="s">
        <v>38</v>
      </c>
      <c r="K14" t="s">
        <v>7</v>
      </c>
      <c r="L14" t="s">
        <v>59</v>
      </c>
      <c r="M14" t="s">
        <v>45</v>
      </c>
      <c r="N14" t="s">
        <v>60</v>
      </c>
      <c r="O14" s="5" t="s">
        <v>38</v>
      </c>
      <c r="Q14" t="s">
        <v>7</v>
      </c>
      <c r="R14" t="s">
        <v>59</v>
      </c>
      <c r="S14" t="s">
        <v>45</v>
      </c>
      <c r="T14" t="s">
        <v>60</v>
      </c>
      <c r="U14" s="5" t="s">
        <v>38</v>
      </c>
      <c r="W14" t="s">
        <v>7</v>
      </c>
      <c r="X14" t="s">
        <v>59</v>
      </c>
      <c r="Y14" t="s">
        <v>45</v>
      </c>
      <c r="Z14" t="s">
        <v>60</v>
      </c>
      <c r="AA14" s="5" t="s">
        <v>38</v>
      </c>
    </row>
    <row r="15" spans="1:27" x14ac:dyDescent="0.2">
      <c r="B15" t="s">
        <v>23</v>
      </c>
      <c r="C15">
        <v>5</v>
      </c>
      <c r="E15" t="s">
        <v>61</v>
      </c>
      <c r="F15">
        <v>11</v>
      </c>
      <c r="G15">
        <v>7</v>
      </c>
      <c r="H15">
        <v>1</v>
      </c>
      <c r="I15" s="5">
        <f>SUM(F15:H15)</f>
        <v>19</v>
      </c>
      <c r="K15" t="s">
        <v>62</v>
      </c>
      <c r="L15">
        <v>13</v>
      </c>
      <c r="M15">
        <v>25</v>
      </c>
      <c r="N15">
        <v>8</v>
      </c>
      <c r="O15" s="5">
        <f>SUM(L15:N15)</f>
        <v>46</v>
      </c>
      <c r="Q15" t="s">
        <v>63</v>
      </c>
      <c r="R15">
        <v>27</v>
      </c>
      <c r="S15">
        <v>8</v>
      </c>
      <c r="T15">
        <v>0</v>
      </c>
      <c r="U15" s="5">
        <f>SUM(R15:T15)</f>
        <v>35</v>
      </c>
      <c r="W15" t="s">
        <v>38</v>
      </c>
      <c r="X15">
        <f>F15+L15+R15</f>
        <v>51</v>
      </c>
      <c r="Y15">
        <f t="shared" ref="Y15:Y20" si="34">G15+M15+S15</f>
        <v>40</v>
      </c>
      <c r="Z15">
        <f t="shared" ref="Z15:Z20" si="35">H15+N15+T15</f>
        <v>9</v>
      </c>
      <c r="AA15" s="5">
        <f>SUM(X15:Z15)</f>
        <v>100</v>
      </c>
    </row>
    <row r="16" spans="1:27" x14ac:dyDescent="0.2">
      <c r="B16" t="s">
        <v>36</v>
      </c>
      <c r="C16">
        <v>5</v>
      </c>
      <c r="E16" t="s">
        <v>61</v>
      </c>
      <c r="F16">
        <v>13</v>
      </c>
      <c r="G16">
        <v>9</v>
      </c>
      <c r="H16">
        <v>0</v>
      </c>
      <c r="I16" s="5">
        <f t="shared" ref="I16:I20" si="36">SUM(F16:H16)</f>
        <v>22</v>
      </c>
      <c r="K16" t="s">
        <v>62</v>
      </c>
      <c r="L16">
        <v>6</v>
      </c>
      <c r="M16">
        <v>26</v>
      </c>
      <c r="N16">
        <v>5</v>
      </c>
      <c r="O16" s="5">
        <f t="shared" ref="O16:O20" si="37">SUM(L16:N16)</f>
        <v>37</v>
      </c>
      <c r="Q16" t="s">
        <v>63</v>
      </c>
      <c r="R16">
        <v>23</v>
      </c>
      <c r="S16">
        <v>14</v>
      </c>
      <c r="T16">
        <v>1</v>
      </c>
      <c r="U16" s="5">
        <f t="shared" ref="U16:U20" si="38">SUM(R16:T16)</f>
        <v>38</v>
      </c>
      <c r="W16" t="s">
        <v>38</v>
      </c>
      <c r="X16">
        <f t="shared" ref="X16:X20" si="39">F16+L16+R16</f>
        <v>42</v>
      </c>
      <c r="Y16">
        <f t="shared" si="34"/>
        <v>49</v>
      </c>
      <c r="Z16">
        <f t="shared" si="35"/>
        <v>6</v>
      </c>
      <c r="AA16" s="5">
        <f t="shared" ref="AA16:AA20" si="40">SUM(X16:Z16)</f>
        <v>97</v>
      </c>
    </row>
    <row r="17" spans="2:27" x14ac:dyDescent="0.2">
      <c r="B17" t="s">
        <v>37</v>
      </c>
      <c r="C17">
        <v>5</v>
      </c>
      <c r="E17" t="s">
        <v>61</v>
      </c>
      <c r="F17">
        <v>12</v>
      </c>
      <c r="G17">
        <v>9</v>
      </c>
      <c r="H17">
        <v>0</v>
      </c>
      <c r="I17" s="5">
        <f t="shared" si="36"/>
        <v>21</v>
      </c>
      <c r="K17" t="s">
        <v>62</v>
      </c>
      <c r="L17">
        <v>12</v>
      </c>
      <c r="M17">
        <v>23</v>
      </c>
      <c r="N17">
        <v>8</v>
      </c>
      <c r="O17" s="5">
        <f t="shared" si="37"/>
        <v>43</v>
      </c>
      <c r="Q17" t="s">
        <v>63</v>
      </c>
      <c r="R17">
        <v>20</v>
      </c>
      <c r="S17">
        <v>15</v>
      </c>
      <c r="T17">
        <v>0</v>
      </c>
      <c r="U17" s="5">
        <f t="shared" si="38"/>
        <v>35</v>
      </c>
      <c r="W17" t="s">
        <v>38</v>
      </c>
      <c r="X17">
        <f t="shared" si="39"/>
        <v>44</v>
      </c>
      <c r="Y17">
        <f t="shared" si="34"/>
        <v>47</v>
      </c>
      <c r="Z17">
        <f t="shared" si="35"/>
        <v>8</v>
      </c>
      <c r="AA17" s="5">
        <f t="shared" si="40"/>
        <v>99</v>
      </c>
    </row>
    <row r="18" spans="2:27" x14ac:dyDescent="0.2">
      <c r="B18" t="s">
        <v>19</v>
      </c>
      <c r="C18">
        <v>5</v>
      </c>
      <c r="E18" t="s">
        <v>61</v>
      </c>
      <c r="F18">
        <v>11</v>
      </c>
      <c r="G18">
        <v>14</v>
      </c>
      <c r="H18">
        <v>2</v>
      </c>
      <c r="I18" s="5">
        <f t="shared" si="36"/>
        <v>27</v>
      </c>
      <c r="K18" t="s">
        <v>62</v>
      </c>
      <c r="L18">
        <v>13</v>
      </c>
      <c r="M18">
        <v>20</v>
      </c>
      <c r="N18">
        <v>12</v>
      </c>
      <c r="O18" s="5">
        <f t="shared" si="37"/>
        <v>45</v>
      </c>
      <c r="Q18" t="s">
        <v>63</v>
      </c>
      <c r="R18">
        <v>30</v>
      </c>
      <c r="S18">
        <v>2</v>
      </c>
      <c r="T18">
        <v>0</v>
      </c>
      <c r="U18" s="5">
        <f t="shared" si="38"/>
        <v>32</v>
      </c>
      <c r="W18" t="s">
        <v>38</v>
      </c>
      <c r="X18">
        <f t="shared" si="39"/>
        <v>54</v>
      </c>
      <c r="Y18">
        <f t="shared" si="34"/>
        <v>36</v>
      </c>
      <c r="Z18">
        <f t="shared" si="35"/>
        <v>14</v>
      </c>
      <c r="AA18" s="5">
        <f t="shared" si="40"/>
        <v>104</v>
      </c>
    </row>
    <row r="19" spans="2:27" x14ac:dyDescent="0.2">
      <c r="B19" t="s">
        <v>56</v>
      </c>
      <c r="C19">
        <v>5</v>
      </c>
      <c r="E19" t="s">
        <v>61</v>
      </c>
      <c r="F19">
        <v>17</v>
      </c>
      <c r="G19">
        <v>9</v>
      </c>
      <c r="H19">
        <v>0</v>
      </c>
      <c r="I19" s="5">
        <f t="shared" si="36"/>
        <v>26</v>
      </c>
      <c r="K19" t="s">
        <v>62</v>
      </c>
      <c r="L19">
        <v>11</v>
      </c>
      <c r="M19">
        <v>26</v>
      </c>
      <c r="N19">
        <v>5</v>
      </c>
      <c r="O19" s="5">
        <f t="shared" si="37"/>
        <v>42</v>
      </c>
      <c r="Q19" t="s">
        <v>63</v>
      </c>
      <c r="R19">
        <v>20</v>
      </c>
      <c r="S19">
        <v>6</v>
      </c>
      <c r="T19">
        <v>0</v>
      </c>
      <c r="U19" s="5">
        <f t="shared" si="38"/>
        <v>26</v>
      </c>
      <c r="W19" t="s">
        <v>38</v>
      </c>
      <c r="X19">
        <f t="shared" si="39"/>
        <v>48</v>
      </c>
      <c r="Y19">
        <f t="shared" si="34"/>
        <v>41</v>
      </c>
      <c r="Z19">
        <f t="shared" si="35"/>
        <v>5</v>
      </c>
      <c r="AA19" s="5">
        <f t="shared" si="40"/>
        <v>94</v>
      </c>
    </row>
    <row r="20" spans="2:27" x14ac:dyDescent="0.2">
      <c r="B20" t="s">
        <v>57</v>
      </c>
      <c r="C20">
        <v>5</v>
      </c>
      <c r="E20" t="s">
        <v>61</v>
      </c>
      <c r="F20">
        <v>15</v>
      </c>
      <c r="G20">
        <v>14</v>
      </c>
      <c r="H20">
        <v>1</v>
      </c>
      <c r="I20" s="5">
        <f t="shared" si="36"/>
        <v>30</v>
      </c>
      <c r="K20" t="s">
        <v>62</v>
      </c>
      <c r="L20">
        <v>9</v>
      </c>
      <c r="M20">
        <v>18</v>
      </c>
      <c r="N20">
        <v>6</v>
      </c>
      <c r="O20" s="5">
        <f t="shared" si="37"/>
        <v>33</v>
      </c>
      <c r="Q20" t="s">
        <v>63</v>
      </c>
      <c r="R20">
        <v>26</v>
      </c>
      <c r="S20">
        <v>3</v>
      </c>
      <c r="T20">
        <v>0</v>
      </c>
      <c r="U20" s="5">
        <f t="shared" si="38"/>
        <v>29</v>
      </c>
      <c r="W20" t="s">
        <v>38</v>
      </c>
      <c r="X20">
        <f t="shared" si="39"/>
        <v>50</v>
      </c>
      <c r="Y20">
        <f t="shared" si="34"/>
        <v>35</v>
      </c>
      <c r="Z20">
        <f t="shared" si="35"/>
        <v>7</v>
      </c>
      <c r="AA20" s="5">
        <f t="shared" si="40"/>
        <v>92</v>
      </c>
    </row>
    <row r="21" spans="2:27" x14ac:dyDescent="0.2">
      <c r="B21" s="5"/>
      <c r="C21" s="5"/>
      <c r="D21" s="5" t="s">
        <v>38</v>
      </c>
      <c r="E21" s="5" t="s">
        <v>61</v>
      </c>
      <c r="F21" s="5">
        <f>SUM(F15:F20)</f>
        <v>79</v>
      </c>
      <c r="G21" s="5">
        <f t="shared" ref="G21" si="41">SUM(G15:G20)</f>
        <v>62</v>
      </c>
      <c r="H21" s="5">
        <f t="shared" ref="H21" si="42">SUM(H15:H20)</f>
        <v>4</v>
      </c>
      <c r="I21" s="5">
        <f t="shared" ref="I21" si="43">SUM(I15:I20)</f>
        <v>145</v>
      </c>
      <c r="J21" s="5"/>
      <c r="K21" s="5" t="s">
        <v>62</v>
      </c>
      <c r="L21" s="5">
        <f>SUM(L15:L20)</f>
        <v>64</v>
      </c>
      <c r="M21" s="5">
        <f t="shared" ref="M21" si="44">SUM(M15:M20)</f>
        <v>138</v>
      </c>
      <c r="N21" s="5">
        <f t="shared" ref="N21" si="45">SUM(N15:N20)</f>
        <v>44</v>
      </c>
      <c r="O21" s="5">
        <f t="shared" ref="O21" si="46">SUM(O15:O20)</f>
        <v>246</v>
      </c>
      <c r="P21" s="5"/>
      <c r="Q21" s="5" t="s">
        <v>63</v>
      </c>
      <c r="R21" s="5">
        <f>SUM(R15:R20)</f>
        <v>146</v>
      </c>
      <c r="S21" s="5">
        <f t="shared" ref="S21" si="47">SUM(S15:S20)</f>
        <v>48</v>
      </c>
      <c r="T21" s="5">
        <f t="shared" ref="T21" si="48">SUM(T15:T20)</f>
        <v>1</v>
      </c>
      <c r="U21" s="5">
        <f t="shared" ref="U21" si="49">SUM(U15:U20)</f>
        <v>195</v>
      </c>
      <c r="W21" t="s">
        <v>38</v>
      </c>
      <c r="X21" s="5">
        <f>SUM(X15:X20)</f>
        <v>289</v>
      </c>
      <c r="Y21" s="5">
        <f t="shared" ref="Y21" si="50">SUM(Y15:Y20)</f>
        <v>248</v>
      </c>
      <c r="Z21" s="5">
        <f t="shared" ref="Z21" si="51">SUM(Z15:Z20)</f>
        <v>49</v>
      </c>
      <c r="AA21" s="5">
        <f t="shared" ref="AA21" si="52">SUM(AA15:AA20)</f>
        <v>586</v>
      </c>
    </row>
    <row r="22" spans="2:27" x14ac:dyDescent="0.2">
      <c r="D22" t="s">
        <v>58</v>
      </c>
      <c r="E22" t="s">
        <v>61</v>
      </c>
      <c r="F22" s="3">
        <f>AVERAGE(F15:F20)</f>
        <v>13.166666666666666</v>
      </c>
      <c r="G22" s="3">
        <f t="shared" ref="G22:I22" si="53">AVERAGE(G15:G20)</f>
        <v>10.333333333333334</v>
      </c>
      <c r="H22" s="3">
        <f t="shared" si="53"/>
        <v>0.66666666666666663</v>
      </c>
      <c r="I22" s="7">
        <f t="shared" si="53"/>
        <v>24.166666666666668</v>
      </c>
      <c r="K22" t="s">
        <v>62</v>
      </c>
      <c r="L22" s="3">
        <f>AVERAGE(L15:L20)</f>
        <v>10.666666666666666</v>
      </c>
      <c r="M22" s="3">
        <f t="shared" ref="M22:O22" si="54">AVERAGE(M15:M20)</f>
        <v>23</v>
      </c>
      <c r="N22" s="3">
        <f t="shared" si="54"/>
        <v>7.333333333333333</v>
      </c>
      <c r="O22" s="7">
        <f t="shared" si="54"/>
        <v>41</v>
      </c>
      <c r="Q22" t="s">
        <v>63</v>
      </c>
      <c r="R22" s="3">
        <f>AVERAGE(R15:R20)</f>
        <v>24.333333333333332</v>
      </c>
      <c r="S22" s="3">
        <f t="shared" ref="S22:U22" si="55">AVERAGE(S15:S20)</f>
        <v>8</v>
      </c>
      <c r="T22" s="3">
        <f t="shared" si="55"/>
        <v>0.16666666666666666</v>
      </c>
      <c r="U22" s="7">
        <f t="shared" si="55"/>
        <v>32.5</v>
      </c>
      <c r="W22" t="s">
        <v>38</v>
      </c>
      <c r="X22" s="3">
        <f>AVERAGE(X15:X20)</f>
        <v>48.166666666666664</v>
      </c>
      <c r="Y22" s="3">
        <f t="shared" ref="Y22:AA22" si="56">AVERAGE(Y15:Y20)</f>
        <v>41.333333333333336</v>
      </c>
      <c r="Z22" s="3">
        <f t="shared" si="56"/>
        <v>8.1666666666666661</v>
      </c>
      <c r="AA22" s="7">
        <f t="shared" si="56"/>
        <v>97.666666666666671</v>
      </c>
    </row>
    <row r="23" spans="2:27" x14ac:dyDescent="0.2">
      <c r="D23" t="s">
        <v>40</v>
      </c>
      <c r="E23" t="s">
        <v>61</v>
      </c>
      <c r="F23" s="3">
        <f>STDEV(F15:F20)</f>
        <v>2.4013884872437137</v>
      </c>
      <c r="G23" s="3">
        <f t="shared" ref="G23:I23" si="57">STDEV(G15:G20)</f>
        <v>2.9439202887759506</v>
      </c>
      <c r="H23" s="3">
        <f t="shared" si="57"/>
        <v>0.81649658092772603</v>
      </c>
      <c r="I23" s="7">
        <f t="shared" si="57"/>
        <v>4.1673332800085348</v>
      </c>
      <c r="K23" t="s">
        <v>62</v>
      </c>
      <c r="L23" s="3">
        <f>STDEV(L15:L20)</f>
        <v>2.732520204255894</v>
      </c>
      <c r="M23" s="3">
        <f t="shared" ref="M23:O23" si="58">STDEV(M15:M20)</f>
        <v>3.3466401061363023</v>
      </c>
      <c r="N23" s="3">
        <f t="shared" si="58"/>
        <v>2.6583202716502505</v>
      </c>
      <c r="O23" s="7">
        <f t="shared" si="58"/>
        <v>5.0199601592044534</v>
      </c>
      <c r="Q23" t="s">
        <v>63</v>
      </c>
      <c r="R23" s="3">
        <f>STDEV(R15:R20)</f>
        <v>4.0331955899344498</v>
      </c>
      <c r="S23" s="3">
        <f t="shared" ref="S23:U23" si="59">STDEV(S15:S20)</f>
        <v>5.4772255750516612</v>
      </c>
      <c r="T23" s="3">
        <f t="shared" si="59"/>
        <v>0.40824829046386302</v>
      </c>
      <c r="U23" s="7">
        <f t="shared" si="59"/>
        <v>4.4158804331639239</v>
      </c>
      <c r="W23" t="s">
        <v>38</v>
      </c>
      <c r="X23" s="3">
        <f>STDEV(X15:X20)</f>
        <v>4.4907311951024926</v>
      </c>
      <c r="Y23" s="3">
        <f t="shared" ref="Y23:AA23" si="60">STDEV(Y15:Y20)</f>
        <v>5.680375574437555</v>
      </c>
      <c r="Z23" s="3">
        <f t="shared" si="60"/>
        <v>3.1885210782848312</v>
      </c>
      <c r="AA23" s="7">
        <f t="shared" si="60"/>
        <v>4.320493798938573</v>
      </c>
    </row>
    <row r="24" spans="2:27" x14ac:dyDescent="0.2">
      <c r="D24" t="s">
        <v>41</v>
      </c>
      <c r="E24" t="s">
        <v>61</v>
      </c>
      <c r="F24" s="3">
        <f>F23/(SQRT(COUNT(F15:F20)))</f>
        <v>0.98036274465684836</v>
      </c>
      <c r="G24" s="3">
        <f t="shared" ref="G24" si="61">G23/(SQRT(COUNT(G15:G20)))</f>
        <v>1.2018504251546638</v>
      </c>
      <c r="H24" s="3">
        <f t="shared" ref="H24" si="62">H23/(SQRT(COUNT(H15:H20)))</f>
        <v>0.33333333333333337</v>
      </c>
      <c r="I24" s="7">
        <f t="shared" ref="I24" si="63">I23/(SQRT(COUNT(I15:I20)))</f>
        <v>1.7013066873566474</v>
      </c>
      <c r="K24" t="s">
        <v>62</v>
      </c>
      <c r="L24" s="3">
        <f>L23/(SQRT(COUNT(L15:L20)))</f>
        <v>1.1155467020454346</v>
      </c>
      <c r="M24" s="3">
        <f t="shared" ref="M24" si="64">M23/(SQRT(COUNT(M15:M20)))</f>
        <v>1.3662601021279466</v>
      </c>
      <c r="N24" s="3">
        <f t="shared" ref="N24" si="65">N23/(SQRT(COUNT(N15:N20)))</f>
        <v>1.0852547064066469</v>
      </c>
      <c r="O24" s="7">
        <f t="shared" ref="O24" si="66">O23/(SQRT(COUNT(O15:O20)))</f>
        <v>2.0493901531919199</v>
      </c>
      <c r="Q24" t="s">
        <v>63</v>
      </c>
      <c r="R24" s="3">
        <f>R23/(SQRT(COUNT(R15:R20)))</f>
        <v>1.6465452046971307</v>
      </c>
      <c r="S24" s="3">
        <f t="shared" ref="S24" si="67">S23/(SQRT(COUNT(S15:S20)))</f>
        <v>2.2360679774997898</v>
      </c>
      <c r="T24" s="3">
        <f t="shared" ref="T24" si="68">T23/(SQRT(COUNT(T15:T20)))</f>
        <v>0.16666666666666669</v>
      </c>
      <c r="U24" s="7">
        <f t="shared" ref="U24" si="69">U23/(SQRT(COUNT(U15:U20)))</f>
        <v>1.802775637731995</v>
      </c>
      <c r="W24" t="s">
        <v>38</v>
      </c>
      <c r="X24" s="3">
        <f>X23/(SQRT(COUNT(X15:X20)))</f>
        <v>1.8333333333333333</v>
      </c>
      <c r="Y24" s="3">
        <f t="shared" ref="Y24" si="70">Y23/(SQRT(COUNT(Y15:Y20)))</f>
        <v>2.3190036174568158</v>
      </c>
      <c r="Z24" s="3">
        <f t="shared" ref="Z24" si="71">Z23/(SQRT(COUNT(Z15:Z20)))</f>
        <v>1.3017082793177757</v>
      </c>
      <c r="AA24" s="7">
        <f t="shared" ref="AA24" si="72">AA23/(SQRT(COUNT(AA15:AA20)))</f>
        <v>1.7638342073763937</v>
      </c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41BE5-3282-3441-A956-B28332C19A5D}">
  <dimension ref="A1:N26"/>
  <sheetViews>
    <sheetView workbookViewId="0">
      <selection activeCell="D34" sqref="D34"/>
    </sheetView>
  </sheetViews>
  <sheetFormatPr baseColWidth="10" defaultRowHeight="16" x14ac:dyDescent="0.2"/>
  <sheetData>
    <row r="1" spans="1:14" x14ac:dyDescent="0.2">
      <c r="A1" t="s">
        <v>0</v>
      </c>
      <c r="B1" t="s">
        <v>1</v>
      </c>
      <c r="C1" t="s">
        <v>11</v>
      </c>
      <c r="D1" t="s">
        <v>2</v>
      </c>
      <c r="E1" t="s">
        <v>10</v>
      </c>
      <c r="F1" t="s">
        <v>8</v>
      </c>
      <c r="G1" t="s">
        <v>9</v>
      </c>
      <c r="I1" t="s">
        <v>68</v>
      </c>
      <c r="J1" t="s">
        <v>69</v>
      </c>
      <c r="K1" t="s">
        <v>72</v>
      </c>
      <c r="L1" t="s">
        <v>71</v>
      </c>
      <c r="M1" t="s">
        <v>70</v>
      </c>
      <c r="N1" t="s">
        <v>73</v>
      </c>
    </row>
    <row r="2" spans="1:14" x14ac:dyDescent="0.2">
      <c r="B2" t="s">
        <v>13</v>
      </c>
      <c r="C2">
        <v>1</v>
      </c>
      <c r="E2" t="s">
        <v>4</v>
      </c>
      <c r="F2">
        <v>4</v>
      </c>
      <c r="G2">
        <v>0</v>
      </c>
      <c r="I2">
        <f>AVERAGE(F2,F5)</f>
        <v>3</v>
      </c>
      <c r="J2" s="3">
        <f>STDEV(F2,F5)</f>
        <v>1.4142135623730951</v>
      </c>
      <c r="K2" s="3">
        <f>J2/SQRT(2)</f>
        <v>1</v>
      </c>
      <c r="L2">
        <f>AVERAGE(G2,G5)</f>
        <v>0</v>
      </c>
      <c r="M2" s="3">
        <f>STDEV(G2,G5)</f>
        <v>0</v>
      </c>
      <c r="N2" s="3">
        <f>M2/SQRT(2)</f>
        <v>0</v>
      </c>
    </row>
    <row r="3" spans="1:14" x14ac:dyDescent="0.2">
      <c r="B3" t="s">
        <v>13</v>
      </c>
      <c r="C3">
        <v>1</v>
      </c>
      <c r="E3" t="s">
        <v>67</v>
      </c>
      <c r="F3">
        <v>4</v>
      </c>
      <c r="G3">
        <v>0</v>
      </c>
      <c r="I3">
        <f t="shared" ref="I3:I4" si="0">AVERAGE(F3,F6)</f>
        <v>4</v>
      </c>
      <c r="J3" s="3">
        <f t="shared" ref="J3:J4" si="1">STDEV(F3,F6)</f>
        <v>0</v>
      </c>
      <c r="K3" s="3">
        <f t="shared" ref="K3:K4" si="2">J3/SQRT(2)</f>
        <v>0</v>
      </c>
      <c r="L3">
        <f t="shared" ref="L3:L4" si="3">AVERAGE(G3,G6)</f>
        <v>0</v>
      </c>
      <c r="M3" s="3">
        <f t="shared" ref="M3:M4" si="4">STDEV(G3,G6)</f>
        <v>0</v>
      </c>
      <c r="N3" s="3">
        <f t="shared" ref="N3:N4" si="5">M3/SQRT(2)</f>
        <v>0</v>
      </c>
    </row>
    <row r="4" spans="1:14" x14ac:dyDescent="0.2">
      <c r="B4" t="s">
        <v>13</v>
      </c>
      <c r="C4">
        <v>1</v>
      </c>
      <c r="E4" t="s">
        <v>6</v>
      </c>
      <c r="F4">
        <v>9</v>
      </c>
      <c r="G4">
        <v>0</v>
      </c>
      <c r="I4">
        <f t="shared" si="0"/>
        <v>7.5</v>
      </c>
      <c r="J4" s="3">
        <f t="shared" si="1"/>
        <v>2.1213203435596424</v>
      </c>
      <c r="K4" s="3">
        <f t="shared" si="2"/>
        <v>1.4999999999999998</v>
      </c>
      <c r="L4">
        <f t="shared" si="3"/>
        <v>0</v>
      </c>
      <c r="M4" s="3">
        <f t="shared" si="4"/>
        <v>0</v>
      </c>
      <c r="N4" s="3">
        <f t="shared" si="5"/>
        <v>0</v>
      </c>
    </row>
    <row r="5" spans="1:14" x14ac:dyDescent="0.2">
      <c r="B5" t="s">
        <v>14</v>
      </c>
      <c r="C5">
        <v>1</v>
      </c>
      <c r="E5" t="s">
        <v>4</v>
      </c>
      <c r="F5">
        <v>2</v>
      </c>
      <c r="G5">
        <v>0</v>
      </c>
    </row>
    <row r="6" spans="1:14" x14ac:dyDescent="0.2">
      <c r="B6" t="s">
        <v>14</v>
      </c>
      <c r="C6">
        <v>1</v>
      </c>
      <c r="E6" t="s">
        <v>67</v>
      </c>
      <c r="F6">
        <v>4</v>
      </c>
      <c r="G6">
        <v>0</v>
      </c>
    </row>
    <row r="7" spans="1:14" x14ac:dyDescent="0.2">
      <c r="B7" t="s">
        <v>14</v>
      </c>
      <c r="C7">
        <v>1</v>
      </c>
      <c r="E7" t="s">
        <v>6</v>
      </c>
      <c r="F7">
        <v>6</v>
      </c>
      <c r="G7">
        <v>0</v>
      </c>
    </row>
    <row r="8" spans="1:14" x14ac:dyDescent="0.2">
      <c r="F8" s="8"/>
      <c r="G8" s="8"/>
    </row>
    <row r="9" spans="1:14" x14ac:dyDescent="0.2">
      <c r="F9" s="8"/>
      <c r="G9" s="8"/>
    </row>
    <row r="10" spans="1:14" x14ac:dyDescent="0.2">
      <c r="F10" s="8"/>
      <c r="G10" s="8"/>
      <c r="I10" t="s">
        <v>68</v>
      </c>
      <c r="J10" t="s">
        <v>69</v>
      </c>
      <c r="K10" t="s">
        <v>72</v>
      </c>
      <c r="L10" t="s">
        <v>71</v>
      </c>
      <c r="M10" t="s">
        <v>70</v>
      </c>
      <c r="N10" t="s">
        <v>73</v>
      </c>
    </row>
    <row r="11" spans="1:14" x14ac:dyDescent="0.2">
      <c r="B11" t="s">
        <v>13</v>
      </c>
      <c r="C11">
        <v>5</v>
      </c>
      <c r="E11" t="s">
        <v>4</v>
      </c>
      <c r="F11" s="10">
        <v>4</v>
      </c>
      <c r="G11" s="10">
        <v>7</v>
      </c>
      <c r="I11">
        <f>AVERAGE(F11,F14,F17,F20,F23)</f>
        <v>4</v>
      </c>
      <c r="J11" s="3">
        <f>STDEV(F11,F14,F17,F20,F23)</f>
        <v>0.70710678118654757</v>
      </c>
      <c r="K11" s="3">
        <f>J11/SQRT(5)</f>
        <v>0.31622776601683794</v>
      </c>
      <c r="L11">
        <f>AVERAGE(G11,G14,G17,G20,G23)</f>
        <v>6</v>
      </c>
      <c r="M11" s="3">
        <f>STDEV(G11,G14,G17,G20,G23)</f>
        <v>0.70710678118654757</v>
      </c>
      <c r="N11" s="3">
        <f>M11/SQRT(5)</f>
        <v>0.31622776601683794</v>
      </c>
    </row>
    <row r="12" spans="1:14" x14ac:dyDescent="0.2">
      <c r="B12" t="s">
        <v>13</v>
      </c>
      <c r="C12">
        <v>5</v>
      </c>
      <c r="E12" t="s">
        <v>67</v>
      </c>
      <c r="F12" s="10">
        <v>0</v>
      </c>
      <c r="G12" s="10">
        <v>2</v>
      </c>
      <c r="I12">
        <f t="shared" ref="I12:I13" si="6">AVERAGE(F12,F15,F18,F21,F24)</f>
        <v>0</v>
      </c>
      <c r="J12" s="3">
        <f t="shared" ref="J12:J13" si="7">STDEV(F12,F15,F18,F21,F24)</f>
        <v>0</v>
      </c>
      <c r="K12" s="3">
        <f t="shared" ref="K12:K13" si="8">J12/SQRT(5)</f>
        <v>0</v>
      </c>
      <c r="L12">
        <f t="shared" ref="L12:L13" si="9">AVERAGE(G12,G15,G18,G21)</f>
        <v>3</v>
      </c>
      <c r="M12" s="3">
        <f t="shared" ref="M12:M13" si="10">STDEV(G12,G15,G18,G21)</f>
        <v>1.1547005383792515</v>
      </c>
      <c r="N12" s="3">
        <f t="shared" ref="N12:N13" si="11">M12/SQRT(4)</f>
        <v>0.57735026918962573</v>
      </c>
    </row>
    <row r="13" spans="1:14" x14ac:dyDescent="0.2">
      <c r="B13" t="s">
        <v>13</v>
      </c>
      <c r="C13">
        <v>5</v>
      </c>
      <c r="E13" t="s">
        <v>6</v>
      </c>
      <c r="F13" s="10">
        <v>0</v>
      </c>
      <c r="G13" s="10">
        <v>0</v>
      </c>
      <c r="I13">
        <f t="shared" si="6"/>
        <v>0</v>
      </c>
      <c r="J13" s="3">
        <f t="shared" si="7"/>
        <v>0</v>
      </c>
      <c r="K13" s="3">
        <f t="shared" si="8"/>
        <v>0</v>
      </c>
      <c r="L13">
        <f t="shared" si="9"/>
        <v>0</v>
      </c>
      <c r="M13" s="3">
        <f t="shared" si="10"/>
        <v>0</v>
      </c>
      <c r="N13" s="3">
        <f t="shared" si="11"/>
        <v>0</v>
      </c>
    </row>
    <row r="14" spans="1:14" x14ac:dyDescent="0.2">
      <c r="B14" t="s">
        <v>14</v>
      </c>
      <c r="C14">
        <v>5</v>
      </c>
      <c r="E14" t="s">
        <v>4</v>
      </c>
      <c r="F14" s="10">
        <v>5</v>
      </c>
      <c r="G14" s="10">
        <v>6</v>
      </c>
    </row>
    <row r="15" spans="1:14" x14ac:dyDescent="0.2">
      <c r="B15" t="s">
        <v>14</v>
      </c>
      <c r="C15">
        <v>5</v>
      </c>
      <c r="E15" t="s">
        <v>67</v>
      </c>
      <c r="F15" s="10">
        <v>0</v>
      </c>
      <c r="G15" s="10">
        <v>4</v>
      </c>
    </row>
    <row r="16" spans="1:14" x14ac:dyDescent="0.2">
      <c r="B16" t="s">
        <v>14</v>
      </c>
      <c r="C16">
        <v>5</v>
      </c>
      <c r="E16" t="s">
        <v>6</v>
      </c>
      <c r="F16" s="10">
        <v>0</v>
      </c>
      <c r="G16" s="10">
        <v>0</v>
      </c>
    </row>
    <row r="17" spans="2:7" x14ac:dyDescent="0.2">
      <c r="B17" t="s">
        <v>16</v>
      </c>
      <c r="C17">
        <v>5</v>
      </c>
      <c r="E17" t="s">
        <v>4</v>
      </c>
      <c r="F17" s="10">
        <v>3</v>
      </c>
      <c r="G17" s="10">
        <v>6</v>
      </c>
    </row>
    <row r="18" spans="2:7" x14ac:dyDescent="0.2">
      <c r="B18" t="s">
        <v>16</v>
      </c>
      <c r="C18">
        <v>5</v>
      </c>
      <c r="E18" t="s">
        <v>67</v>
      </c>
      <c r="F18" s="10">
        <v>0</v>
      </c>
      <c r="G18" s="10">
        <v>2</v>
      </c>
    </row>
    <row r="19" spans="2:7" x14ac:dyDescent="0.2">
      <c r="B19" t="s">
        <v>16</v>
      </c>
      <c r="C19">
        <v>5</v>
      </c>
      <c r="E19" t="s">
        <v>6</v>
      </c>
      <c r="F19" s="10">
        <v>0</v>
      </c>
      <c r="G19" s="10">
        <v>0</v>
      </c>
    </row>
    <row r="20" spans="2:7" x14ac:dyDescent="0.2">
      <c r="B20" t="s">
        <v>17</v>
      </c>
      <c r="C20">
        <v>5</v>
      </c>
      <c r="E20" t="s">
        <v>4</v>
      </c>
      <c r="F20" s="10">
        <v>4</v>
      </c>
      <c r="G20" s="10">
        <v>5</v>
      </c>
    </row>
    <row r="21" spans="2:7" x14ac:dyDescent="0.2">
      <c r="B21" t="s">
        <v>17</v>
      </c>
      <c r="C21">
        <v>5</v>
      </c>
      <c r="E21" t="s">
        <v>67</v>
      </c>
      <c r="F21" s="10">
        <v>0</v>
      </c>
      <c r="G21" s="10">
        <v>4</v>
      </c>
    </row>
    <row r="22" spans="2:7" x14ac:dyDescent="0.2">
      <c r="B22" t="s">
        <v>17</v>
      </c>
      <c r="C22">
        <v>5</v>
      </c>
      <c r="E22" t="s">
        <v>6</v>
      </c>
      <c r="F22" s="10">
        <v>0</v>
      </c>
      <c r="G22" s="10">
        <v>0</v>
      </c>
    </row>
    <row r="23" spans="2:7" x14ac:dyDescent="0.2">
      <c r="B23" t="s">
        <v>23</v>
      </c>
      <c r="C23">
        <v>5</v>
      </c>
      <c r="E23" t="s">
        <v>4</v>
      </c>
      <c r="F23" s="10">
        <v>4</v>
      </c>
      <c r="G23" s="10">
        <v>6</v>
      </c>
    </row>
    <row r="24" spans="2:7" x14ac:dyDescent="0.2">
      <c r="B24" t="s">
        <v>23</v>
      </c>
      <c r="C24">
        <v>5</v>
      </c>
      <c r="E24" t="s">
        <v>67</v>
      </c>
      <c r="F24" s="10">
        <v>0</v>
      </c>
      <c r="G24" s="10">
        <v>4</v>
      </c>
    </row>
    <row r="25" spans="2:7" x14ac:dyDescent="0.2">
      <c r="B25" t="s">
        <v>23</v>
      </c>
      <c r="C25">
        <v>5</v>
      </c>
      <c r="E25" t="s">
        <v>6</v>
      </c>
      <c r="F25" s="10">
        <v>0</v>
      </c>
      <c r="G25" s="10">
        <v>0</v>
      </c>
    </row>
    <row r="26" spans="2:7" x14ac:dyDescent="0.2">
      <c r="G26" s="11" t="s">
        <v>86</v>
      </c>
    </row>
  </sheetData>
  <phoneticPr fontId="4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6E4A6-6D47-2345-A1CB-0961693C66CA}">
  <dimension ref="A1:R9"/>
  <sheetViews>
    <sheetView workbookViewId="0">
      <selection activeCell="R2" sqref="R2"/>
    </sheetView>
  </sheetViews>
  <sheetFormatPr baseColWidth="10" defaultRowHeight="16" x14ac:dyDescent="0.2"/>
  <cols>
    <col min="11" max="11" width="12.83203125" customWidth="1"/>
  </cols>
  <sheetData>
    <row r="1" spans="1:18" x14ac:dyDescent="0.2">
      <c r="A1" s="1" t="s">
        <v>0</v>
      </c>
      <c r="B1" s="1" t="s">
        <v>1</v>
      </c>
      <c r="C1" s="1" t="s">
        <v>12</v>
      </c>
      <c r="D1" s="1" t="s">
        <v>11</v>
      </c>
      <c r="E1" s="1" t="s">
        <v>2</v>
      </c>
      <c r="F1" s="1" t="s">
        <v>4</v>
      </c>
      <c r="G1" s="1" t="s">
        <v>5</v>
      </c>
      <c r="H1" s="1" t="s">
        <v>6</v>
      </c>
      <c r="J1" s="1" t="s">
        <v>25</v>
      </c>
      <c r="K1" s="1" t="s">
        <v>27</v>
      </c>
      <c r="L1" t="s">
        <v>26</v>
      </c>
      <c r="M1" s="1" t="s">
        <v>28</v>
      </c>
      <c r="N1" s="1" t="s">
        <v>29</v>
      </c>
      <c r="O1" s="1" t="s">
        <v>30</v>
      </c>
      <c r="P1" s="1" t="s">
        <v>31</v>
      </c>
      <c r="Q1" s="1" t="s">
        <v>34</v>
      </c>
      <c r="R1" s="1" t="s">
        <v>35</v>
      </c>
    </row>
    <row r="2" spans="1:18" x14ac:dyDescent="0.2">
      <c r="A2">
        <v>1</v>
      </c>
      <c r="B2" t="s">
        <v>13</v>
      </c>
      <c r="C2" t="s">
        <v>15</v>
      </c>
      <c r="D2">
        <v>5</v>
      </c>
      <c r="F2">
        <v>11</v>
      </c>
      <c r="G2">
        <v>6</v>
      </c>
      <c r="H2">
        <v>9</v>
      </c>
    </row>
    <row r="3" spans="1:18" x14ac:dyDescent="0.2">
      <c r="A3">
        <v>1</v>
      </c>
      <c r="B3" t="s">
        <v>14</v>
      </c>
      <c r="C3" t="s">
        <v>15</v>
      </c>
      <c r="D3">
        <v>5</v>
      </c>
      <c r="F3">
        <v>14</v>
      </c>
      <c r="G3">
        <v>4</v>
      </c>
      <c r="H3">
        <v>10</v>
      </c>
    </row>
    <row r="4" spans="1:18" x14ac:dyDescent="0.2">
      <c r="A4">
        <v>1</v>
      </c>
      <c r="B4" t="s">
        <v>16</v>
      </c>
      <c r="C4" t="s">
        <v>15</v>
      </c>
      <c r="D4">
        <v>5</v>
      </c>
      <c r="F4">
        <v>14</v>
      </c>
      <c r="G4">
        <v>7</v>
      </c>
      <c r="H4">
        <v>11</v>
      </c>
    </row>
    <row r="5" spans="1:18" x14ac:dyDescent="0.2">
      <c r="A5">
        <v>1</v>
      </c>
      <c r="B5" t="s">
        <v>17</v>
      </c>
      <c r="C5" t="s">
        <v>15</v>
      </c>
      <c r="D5">
        <v>5</v>
      </c>
      <c r="F5">
        <v>15</v>
      </c>
      <c r="G5">
        <v>9</v>
      </c>
      <c r="H5">
        <v>8</v>
      </c>
      <c r="J5">
        <f>AVERAGE(F2:F5)</f>
        <v>13.5</v>
      </c>
      <c r="K5">
        <f t="shared" ref="K5:L5" si="0">AVERAGE(G2:G5)</f>
        <v>6.5</v>
      </c>
      <c r="L5">
        <f t="shared" si="0"/>
        <v>9.5</v>
      </c>
      <c r="M5">
        <f>STDEV(F2:F5)</f>
        <v>1.7320508075688772</v>
      </c>
      <c r="N5">
        <f t="shared" ref="N5:O5" si="1">STDEV(G2:G5)</f>
        <v>2.0816659994661326</v>
      </c>
      <c r="O5">
        <f t="shared" si="1"/>
        <v>1.2909944487358056</v>
      </c>
      <c r="P5">
        <f>M5/2</f>
        <v>0.8660254037844386</v>
      </c>
      <c r="Q5">
        <f t="shared" ref="Q5:R5" si="2">N5/2</f>
        <v>1.0408329997330663</v>
      </c>
      <c r="R5">
        <f t="shared" si="2"/>
        <v>0.6454972243679028</v>
      </c>
    </row>
    <row r="6" spans="1:18" x14ac:dyDescent="0.2">
      <c r="A6">
        <v>1</v>
      </c>
      <c r="B6" t="s">
        <v>19</v>
      </c>
      <c r="C6" t="s">
        <v>24</v>
      </c>
      <c r="D6">
        <v>5</v>
      </c>
      <c r="F6">
        <v>24</v>
      </c>
      <c r="G6">
        <v>3</v>
      </c>
      <c r="H6">
        <v>13</v>
      </c>
    </row>
    <row r="7" spans="1:18" x14ac:dyDescent="0.2">
      <c r="A7">
        <v>1</v>
      </c>
      <c r="B7" t="s">
        <v>20</v>
      </c>
      <c r="C7" t="s">
        <v>18</v>
      </c>
      <c r="D7">
        <v>5</v>
      </c>
      <c r="F7">
        <v>30</v>
      </c>
      <c r="G7">
        <v>10</v>
      </c>
      <c r="H7">
        <v>14</v>
      </c>
    </row>
    <row r="8" spans="1:18" x14ac:dyDescent="0.2">
      <c r="A8">
        <v>1</v>
      </c>
      <c r="B8" t="s">
        <v>21</v>
      </c>
      <c r="C8" t="s">
        <v>18</v>
      </c>
      <c r="D8">
        <v>5</v>
      </c>
      <c r="F8">
        <v>35</v>
      </c>
      <c r="G8">
        <v>9</v>
      </c>
      <c r="H8">
        <v>15</v>
      </c>
      <c r="J8">
        <f>AVERAGE(F6:F8)</f>
        <v>29.666666666666668</v>
      </c>
      <c r="K8">
        <f t="shared" ref="K8:L8" si="3">AVERAGE(G6:G8)</f>
        <v>7.333333333333333</v>
      </c>
      <c r="L8">
        <f t="shared" si="3"/>
        <v>14</v>
      </c>
      <c r="M8">
        <f>STDEV(F6:F8)</f>
        <v>5.507570547286095</v>
      </c>
      <c r="N8">
        <f t="shared" ref="N8:O8" si="4">STDEV(G6:G8)</f>
        <v>3.785938897200182</v>
      </c>
      <c r="O8">
        <f t="shared" si="4"/>
        <v>1</v>
      </c>
      <c r="P8">
        <f>M8/SQRT(3)</f>
        <v>3.1797973380564817</v>
      </c>
      <c r="Q8">
        <f t="shared" ref="Q8:R8" si="5">N8/SQRT(3)</f>
        <v>2.1858128414340001</v>
      </c>
      <c r="R8">
        <f t="shared" si="5"/>
        <v>0.57735026918962584</v>
      </c>
    </row>
    <row r="9" spans="1:18" x14ac:dyDescent="0.2">
      <c r="A9">
        <v>1</v>
      </c>
      <c r="B9" t="s">
        <v>23</v>
      </c>
      <c r="C9" t="s">
        <v>22</v>
      </c>
      <c r="D9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767B4-2CD9-D145-B457-4970CDF11377}">
  <dimension ref="A1:R28"/>
  <sheetViews>
    <sheetView workbookViewId="0">
      <selection activeCell="R2" sqref="R2:R4"/>
    </sheetView>
  </sheetViews>
  <sheetFormatPr baseColWidth="10" defaultRowHeight="16" x14ac:dyDescent="0.2"/>
  <cols>
    <col min="8" max="8" width="13" customWidth="1"/>
    <col min="9" max="9" width="12" customWidth="1"/>
    <col min="15" max="15" width="13.6640625" customWidth="1"/>
  </cols>
  <sheetData>
    <row r="1" spans="1:18" x14ac:dyDescent="0.2">
      <c r="A1" t="s">
        <v>0</v>
      </c>
      <c r="B1" t="s">
        <v>1</v>
      </c>
      <c r="C1" t="s">
        <v>11</v>
      </c>
      <c r="D1" t="s">
        <v>2</v>
      </c>
      <c r="E1" t="s">
        <v>10</v>
      </c>
      <c r="F1" t="s">
        <v>78</v>
      </c>
      <c r="I1" t="s">
        <v>79</v>
      </c>
      <c r="J1" t="s">
        <v>80</v>
      </c>
      <c r="K1" t="s">
        <v>81</v>
      </c>
      <c r="O1" t="s">
        <v>82</v>
      </c>
      <c r="P1" t="s">
        <v>41</v>
      </c>
      <c r="Q1" t="s">
        <v>83</v>
      </c>
      <c r="R1" t="s">
        <v>41</v>
      </c>
    </row>
    <row r="2" spans="1:18" x14ac:dyDescent="0.2">
      <c r="A2">
        <v>1</v>
      </c>
      <c r="B2" t="s">
        <v>13</v>
      </c>
      <c r="C2">
        <v>1</v>
      </c>
      <c r="E2" t="s">
        <v>4</v>
      </c>
      <c r="F2">
        <v>5</v>
      </c>
      <c r="H2" t="s">
        <v>84</v>
      </c>
      <c r="I2" s="3">
        <f>AVERAGE(F2,F5,F8)</f>
        <v>4.666666666666667</v>
      </c>
      <c r="J2" s="3">
        <f>STDEV(F2,F5,F8)</f>
        <v>0.57735026918962784</v>
      </c>
      <c r="K2" s="3">
        <f>J2/SQRT(3)</f>
        <v>0.33333333333333454</v>
      </c>
      <c r="M2" s="3"/>
      <c r="N2" s="3" t="s">
        <v>85</v>
      </c>
      <c r="O2" s="3">
        <v>6.333333333333333</v>
      </c>
      <c r="P2" s="3">
        <v>0.71492035298424084</v>
      </c>
      <c r="Q2" s="3">
        <f>I2/O2</f>
        <v>0.73684210526315796</v>
      </c>
      <c r="R2" s="3">
        <f>Q2*SQRT((P2/O2)^2+(K2/I2)^2)</f>
        <v>9.8429593285609712E-2</v>
      </c>
    </row>
    <row r="3" spans="1:18" x14ac:dyDescent="0.2">
      <c r="A3">
        <v>1</v>
      </c>
      <c r="B3" t="s">
        <v>13</v>
      </c>
      <c r="C3">
        <v>1</v>
      </c>
      <c r="E3" t="s">
        <v>67</v>
      </c>
      <c r="F3">
        <v>6</v>
      </c>
      <c r="I3" s="3">
        <f t="shared" ref="I3:I4" si="0">AVERAGE(F3,F6,F9)</f>
        <v>5.666666666666667</v>
      </c>
      <c r="J3" s="3">
        <f t="shared" ref="J3:J4" si="1">STDEV(F3,F6,F9)</f>
        <v>0.57735026918962584</v>
      </c>
      <c r="K3" s="3">
        <f t="shared" ref="K3:K4" si="2">J3/SQRT(3)</f>
        <v>0.33333333333333337</v>
      </c>
      <c r="M3" s="3"/>
      <c r="N3" s="3"/>
      <c r="O3" s="3">
        <v>7.666666666666667</v>
      </c>
      <c r="P3" s="3">
        <v>1.0852547064066469</v>
      </c>
      <c r="Q3" s="3">
        <f t="shared" ref="Q3:Q4" si="3">I3/O3</f>
        <v>0.73913043478260876</v>
      </c>
      <c r="R3" s="3">
        <f t="shared" ref="R3:R4" si="4">Q3*SQRT((P3/O3)^2+(K3/I3)^2)</f>
        <v>0.11330176409340489</v>
      </c>
    </row>
    <row r="4" spans="1:18" x14ac:dyDescent="0.2">
      <c r="A4">
        <v>1</v>
      </c>
      <c r="B4" t="s">
        <v>13</v>
      </c>
      <c r="C4">
        <v>1</v>
      </c>
      <c r="E4" t="s">
        <v>6</v>
      </c>
      <c r="F4">
        <v>1</v>
      </c>
      <c r="I4" s="3">
        <f t="shared" si="0"/>
        <v>1.3333333333333333</v>
      </c>
      <c r="J4" s="3">
        <f t="shared" si="1"/>
        <v>0.57735026918962584</v>
      </c>
      <c r="K4" s="3">
        <f t="shared" si="2"/>
        <v>0.33333333333333337</v>
      </c>
      <c r="M4" s="3"/>
      <c r="N4" s="3"/>
      <c r="O4" s="3">
        <v>12.5</v>
      </c>
      <c r="P4" s="3">
        <v>0.7187952884282609</v>
      </c>
      <c r="Q4" s="3">
        <f t="shared" si="3"/>
        <v>0.10666666666666666</v>
      </c>
      <c r="R4" s="3">
        <f t="shared" si="4"/>
        <v>2.7362997453305983E-2</v>
      </c>
    </row>
    <row r="5" spans="1:18" x14ac:dyDescent="0.2">
      <c r="A5">
        <v>1</v>
      </c>
      <c r="B5" t="s">
        <v>14</v>
      </c>
      <c r="C5">
        <v>1</v>
      </c>
      <c r="E5" t="s">
        <v>4</v>
      </c>
      <c r="F5">
        <v>5</v>
      </c>
      <c r="I5" s="3"/>
      <c r="R5" s="3"/>
    </row>
    <row r="6" spans="1:18" x14ac:dyDescent="0.2">
      <c r="A6">
        <v>1</v>
      </c>
      <c r="B6" t="s">
        <v>14</v>
      </c>
      <c r="C6">
        <v>1</v>
      </c>
      <c r="E6" t="s">
        <v>67</v>
      </c>
      <c r="F6">
        <v>6</v>
      </c>
      <c r="I6" s="3"/>
      <c r="R6" s="3"/>
    </row>
    <row r="7" spans="1:18" x14ac:dyDescent="0.2">
      <c r="A7">
        <v>1</v>
      </c>
      <c r="B7" t="s">
        <v>14</v>
      </c>
      <c r="C7">
        <v>1</v>
      </c>
      <c r="E7" t="s">
        <v>6</v>
      </c>
      <c r="F7">
        <v>2</v>
      </c>
      <c r="I7" s="3"/>
      <c r="R7" s="3"/>
    </row>
    <row r="8" spans="1:18" x14ac:dyDescent="0.2">
      <c r="A8">
        <v>1</v>
      </c>
      <c r="B8" t="s">
        <v>16</v>
      </c>
      <c r="C8">
        <v>1</v>
      </c>
      <c r="E8" t="s">
        <v>4</v>
      </c>
      <c r="F8">
        <v>4</v>
      </c>
      <c r="I8" s="3"/>
      <c r="R8" s="3"/>
    </row>
    <row r="9" spans="1:18" x14ac:dyDescent="0.2">
      <c r="A9">
        <v>1</v>
      </c>
      <c r="B9" t="s">
        <v>16</v>
      </c>
      <c r="C9">
        <v>1</v>
      </c>
      <c r="E9" t="s">
        <v>67</v>
      </c>
      <c r="F9">
        <v>5</v>
      </c>
      <c r="I9" s="3"/>
      <c r="R9" s="3"/>
    </row>
    <row r="10" spans="1:18" x14ac:dyDescent="0.2">
      <c r="A10">
        <v>1</v>
      </c>
      <c r="B10" t="s">
        <v>16</v>
      </c>
      <c r="C10">
        <v>1</v>
      </c>
      <c r="E10" t="s">
        <v>6</v>
      </c>
      <c r="F10">
        <v>1</v>
      </c>
      <c r="I10" s="3"/>
      <c r="R10" s="3"/>
    </row>
    <row r="11" spans="1:18" x14ac:dyDescent="0.2">
      <c r="A11">
        <v>1</v>
      </c>
      <c r="B11" t="s">
        <v>13</v>
      </c>
      <c r="C11">
        <v>2</v>
      </c>
      <c r="E11" t="s">
        <v>4</v>
      </c>
      <c r="F11">
        <v>5</v>
      </c>
      <c r="I11" s="3">
        <f>AVERAGE(F11,F14,F17)</f>
        <v>4.666666666666667</v>
      </c>
      <c r="J11" s="3">
        <f>STDEV(F11,F14,F17)</f>
        <v>0.57735026918962784</v>
      </c>
      <c r="K11" s="3">
        <f>J11/SQRT(3)</f>
        <v>0.33333333333333454</v>
      </c>
      <c r="M11" s="3"/>
      <c r="R11" s="3"/>
    </row>
    <row r="12" spans="1:18" x14ac:dyDescent="0.2">
      <c r="A12">
        <v>1</v>
      </c>
      <c r="B12" t="s">
        <v>13</v>
      </c>
      <c r="C12">
        <v>2</v>
      </c>
      <c r="E12" t="s">
        <v>67</v>
      </c>
      <c r="F12">
        <v>7</v>
      </c>
      <c r="I12" s="3">
        <f t="shared" ref="I12:I13" si="5">AVERAGE(F12,F15,F18)</f>
        <v>6.333333333333333</v>
      </c>
      <c r="J12" s="3">
        <f t="shared" ref="J12:J13" si="6">STDEV(F12,F15,F18)</f>
        <v>0.57735026918962584</v>
      </c>
      <c r="K12" s="3">
        <f t="shared" ref="K12:K13" si="7">J12/SQRT(3)</f>
        <v>0.33333333333333337</v>
      </c>
      <c r="M12" s="3"/>
      <c r="R12" s="3"/>
    </row>
    <row r="13" spans="1:18" x14ac:dyDescent="0.2">
      <c r="A13">
        <v>1</v>
      </c>
      <c r="B13" t="s">
        <v>13</v>
      </c>
      <c r="C13">
        <v>2</v>
      </c>
      <c r="E13" t="s">
        <v>6</v>
      </c>
      <c r="F13">
        <v>1</v>
      </c>
      <c r="I13" s="3">
        <f t="shared" si="5"/>
        <v>0.33333333333333331</v>
      </c>
      <c r="J13" s="3">
        <f t="shared" si="6"/>
        <v>0.57735026918962584</v>
      </c>
      <c r="K13" s="3">
        <f t="shared" si="7"/>
        <v>0.33333333333333337</v>
      </c>
      <c r="M13" s="3"/>
      <c r="R13" s="3"/>
    </row>
    <row r="14" spans="1:18" x14ac:dyDescent="0.2">
      <c r="A14">
        <v>1</v>
      </c>
      <c r="B14" t="s">
        <v>14</v>
      </c>
      <c r="C14">
        <v>2</v>
      </c>
      <c r="E14" t="s">
        <v>4</v>
      </c>
      <c r="F14">
        <v>5</v>
      </c>
      <c r="I14" s="3"/>
      <c r="R14" s="3"/>
    </row>
    <row r="15" spans="1:18" x14ac:dyDescent="0.2">
      <c r="A15">
        <v>1</v>
      </c>
      <c r="B15" t="s">
        <v>14</v>
      </c>
      <c r="C15">
        <v>2</v>
      </c>
      <c r="E15" t="s">
        <v>67</v>
      </c>
      <c r="F15">
        <v>6</v>
      </c>
      <c r="I15" s="3"/>
      <c r="R15" s="3"/>
    </row>
    <row r="16" spans="1:18" x14ac:dyDescent="0.2">
      <c r="A16">
        <v>1</v>
      </c>
      <c r="B16" t="s">
        <v>14</v>
      </c>
      <c r="C16">
        <v>2</v>
      </c>
      <c r="E16" t="s">
        <v>6</v>
      </c>
      <c r="F16">
        <v>0</v>
      </c>
      <c r="I16" s="3"/>
      <c r="R16" s="3"/>
    </row>
    <row r="17" spans="1:18" x14ac:dyDescent="0.2">
      <c r="A17">
        <v>1</v>
      </c>
      <c r="B17" t="s">
        <v>16</v>
      </c>
      <c r="C17">
        <v>2</v>
      </c>
      <c r="E17" t="s">
        <v>4</v>
      </c>
      <c r="F17">
        <v>4</v>
      </c>
      <c r="I17" s="3"/>
      <c r="R17" s="3"/>
    </row>
    <row r="18" spans="1:18" x14ac:dyDescent="0.2">
      <c r="A18">
        <v>1</v>
      </c>
      <c r="B18" t="s">
        <v>16</v>
      </c>
      <c r="C18">
        <v>2</v>
      </c>
      <c r="E18" t="s">
        <v>67</v>
      </c>
      <c r="F18">
        <v>6</v>
      </c>
      <c r="I18" s="3"/>
      <c r="R18" s="3"/>
    </row>
    <row r="19" spans="1:18" x14ac:dyDescent="0.2">
      <c r="A19">
        <v>1</v>
      </c>
      <c r="B19" t="s">
        <v>16</v>
      </c>
      <c r="C19">
        <v>2</v>
      </c>
      <c r="E19" t="s">
        <v>6</v>
      </c>
      <c r="F19">
        <v>0</v>
      </c>
      <c r="I19" s="3"/>
      <c r="R19" s="3"/>
    </row>
    <row r="20" spans="1:18" x14ac:dyDescent="0.2">
      <c r="A20">
        <v>1</v>
      </c>
      <c r="B20" t="s">
        <v>13</v>
      </c>
      <c r="C20">
        <v>3</v>
      </c>
      <c r="E20" t="s">
        <v>4</v>
      </c>
      <c r="F20">
        <v>5</v>
      </c>
      <c r="I20" s="3">
        <f>AVERAGE(F20,F23,F26)</f>
        <v>6</v>
      </c>
      <c r="J20" s="3">
        <f>STDEV(F20,F23,F26)</f>
        <v>1</v>
      </c>
      <c r="K20" s="3">
        <f>J20/SQRT(3)</f>
        <v>0.57735026918962584</v>
      </c>
      <c r="O20" s="3">
        <v>35.5</v>
      </c>
      <c r="P20" s="3">
        <v>2.0453198608856598</v>
      </c>
      <c r="Q20" s="3">
        <f>I20/O20</f>
        <v>0.16901408450704225</v>
      </c>
      <c r="R20" s="3">
        <f>Q20*SQRT(((P20/O20)^2)+(K20/I20)^2)</f>
        <v>1.8955746342387766E-2</v>
      </c>
    </row>
    <row r="21" spans="1:18" x14ac:dyDescent="0.2">
      <c r="A21">
        <v>1</v>
      </c>
      <c r="B21" t="s">
        <v>13</v>
      </c>
      <c r="C21">
        <v>3</v>
      </c>
      <c r="E21" t="s">
        <v>67</v>
      </c>
      <c r="F21">
        <v>6</v>
      </c>
      <c r="I21" s="3">
        <f t="shared" ref="I21:I22" si="8">AVERAGE(F21,F24,F27)</f>
        <v>6.333333333333333</v>
      </c>
      <c r="J21" s="3">
        <f t="shared" ref="J21:J22" si="9">STDEV(F21,F24,F27)</f>
        <v>0.57735026918962584</v>
      </c>
      <c r="K21" s="3">
        <f t="shared" ref="K21:K22" si="10">J21/SQRT(3)</f>
        <v>0.33333333333333337</v>
      </c>
      <c r="O21" s="3">
        <v>27.166666666666668</v>
      </c>
      <c r="P21" s="3">
        <v>3.4584839324639201</v>
      </c>
      <c r="Q21" s="3">
        <f t="shared" ref="Q21:Q22" si="11">I21/O21</f>
        <v>0.23312883435582821</v>
      </c>
      <c r="R21" s="3">
        <f t="shared" ref="R21:R22" si="12">Q21*SQRT(((P21/O21)^2)+(K21/I21)^2)</f>
        <v>3.211508624669842E-2</v>
      </c>
    </row>
    <row r="22" spans="1:18" x14ac:dyDescent="0.2">
      <c r="A22">
        <v>1</v>
      </c>
      <c r="B22" t="s">
        <v>13</v>
      </c>
      <c r="C22">
        <v>3</v>
      </c>
      <c r="E22" t="s">
        <v>6</v>
      </c>
      <c r="F22">
        <v>1</v>
      </c>
      <c r="I22" s="3">
        <f t="shared" si="8"/>
        <v>0.66666666666666663</v>
      </c>
      <c r="J22" s="3">
        <f t="shared" si="9"/>
        <v>0.57735026918962584</v>
      </c>
      <c r="K22" s="3">
        <f t="shared" si="10"/>
        <v>0.33333333333333337</v>
      </c>
      <c r="O22" s="3">
        <v>10.666666666666666</v>
      </c>
      <c r="P22" s="3">
        <v>0.88191710368819753</v>
      </c>
      <c r="Q22" s="3">
        <f t="shared" si="11"/>
        <v>6.25E-2</v>
      </c>
      <c r="R22" s="3">
        <f t="shared" si="12"/>
        <v>3.1674364727005584E-2</v>
      </c>
    </row>
    <row r="23" spans="1:18" x14ac:dyDescent="0.2">
      <c r="A23">
        <v>1</v>
      </c>
      <c r="B23" t="s">
        <v>14</v>
      </c>
      <c r="C23">
        <v>3</v>
      </c>
      <c r="E23" t="s">
        <v>4</v>
      </c>
      <c r="F23">
        <v>6</v>
      </c>
    </row>
    <row r="24" spans="1:18" x14ac:dyDescent="0.2">
      <c r="A24">
        <v>1</v>
      </c>
      <c r="B24" t="s">
        <v>14</v>
      </c>
      <c r="C24">
        <v>3</v>
      </c>
      <c r="E24" t="s">
        <v>67</v>
      </c>
      <c r="F24">
        <v>6</v>
      </c>
    </row>
    <row r="25" spans="1:18" x14ac:dyDescent="0.2">
      <c r="A25">
        <v>1</v>
      </c>
      <c r="B25" t="s">
        <v>14</v>
      </c>
      <c r="C25">
        <v>3</v>
      </c>
      <c r="E25" t="s">
        <v>6</v>
      </c>
      <c r="F25">
        <v>0</v>
      </c>
    </row>
    <row r="26" spans="1:18" x14ac:dyDescent="0.2">
      <c r="A26">
        <v>1</v>
      </c>
      <c r="B26" t="s">
        <v>16</v>
      </c>
      <c r="C26">
        <v>3</v>
      </c>
      <c r="E26" t="s">
        <v>4</v>
      </c>
      <c r="F26">
        <v>7</v>
      </c>
    </row>
    <row r="27" spans="1:18" x14ac:dyDescent="0.2">
      <c r="A27">
        <v>1</v>
      </c>
      <c r="B27" t="s">
        <v>16</v>
      </c>
      <c r="C27">
        <v>3</v>
      </c>
      <c r="E27" t="s">
        <v>67</v>
      </c>
      <c r="F27">
        <v>7</v>
      </c>
    </row>
    <row r="28" spans="1:18" x14ac:dyDescent="0.2">
      <c r="A28">
        <v>1</v>
      </c>
      <c r="B28" t="s">
        <v>16</v>
      </c>
      <c r="C28">
        <v>3</v>
      </c>
      <c r="E28" t="s">
        <v>6</v>
      </c>
      <c r="F28">
        <v>1</v>
      </c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079C-D819-A64B-9BA9-224F6E821BE9}">
  <dimension ref="A1:R26"/>
  <sheetViews>
    <sheetView workbookViewId="0">
      <selection activeCell="F30" sqref="F30"/>
    </sheetView>
  </sheetViews>
  <sheetFormatPr baseColWidth="10" defaultRowHeight="16" x14ac:dyDescent="0.2"/>
  <sheetData>
    <row r="1" spans="1:18" x14ac:dyDescent="0.2">
      <c r="A1" s="5" t="s">
        <v>75</v>
      </c>
    </row>
    <row r="2" spans="1:18" x14ac:dyDescent="0.2">
      <c r="A2" s="1" t="s">
        <v>0</v>
      </c>
      <c r="B2" s="1" t="s">
        <v>1</v>
      </c>
      <c r="C2" s="1" t="s">
        <v>12</v>
      </c>
      <c r="D2" s="1" t="s">
        <v>11</v>
      </c>
      <c r="E2" s="1" t="s">
        <v>2</v>
      </c>
      <c r="F2" s="1" t="s">
        <v>4</v>
      </c>
      <c r="G2" s="1" t="s">
        <v>5</v>
      </c>
      <c r="H2" s="1" t="s">
        <v>6</v>
      </c>
      <c r="J2" s="1" t="s">
        <v>25</v>
      </c>
      <c r="K2" s="1" t="s">
        <v>27</v>
      </c>
      <c r="L2" t="s">
        <v>26</v>
      </c>
      <c r="M2" s="1" t="s">
        <v>28</v>
      </c>
      <c r="N2" s="1" t="s">
        <v>29</v>
      </c>
      <c r="O2" s="1" t="s">
        <v>30</v>
      </c>
      <c r="P2" s="1" t="s">
        <v>31</v>
      </c>
      <c r="Q2" s="1" t="s">
        <v>34</v>
      </c>
      <c r="R2" s="1" t="s">
        <v>35</v>
      </c>
    </row>
    <row r="3" spans="1:18" x14ac:dyDescent="0.2">
      <c r="A3">
        <v>1</v>
      </c>
      <c r="B3" t="s">
        <v>13</v>
      </c>
      <c r="C3" t="s">
        <v>76</v>
      </c>
      <c r="D3">
        <v>1</v>
      </c>
      <c r="E3">
        <v>16</v>
      </c>
      <c r="F3">
        <v>1</v>
      </c>
      <c r="G3">
        <v>1</v>
      </c>
      <c r="H3">
        <v>8</v>
      </c>
    </row>
    <row r="4" spans="1:18" x14ac:dyDescent="0.2">
      <c r="A4">
        <v>1</v>
      </c>
      <c r="B4" t="s">
        <v>14</v>
      </c>
      <c r="C4" t="s">
        <v>76</v>
      </c>
      <c r="D4">
        <v>1</v>
      </c>
      <c r="E4">
        <v>16</v>
      </c>
      <c r="F4">
        <v>1</v>
      </c>
      <c r="G4">
        <v>2</v>
      </c>
      <c r="H4">
        <v>10</v>
      </c>
    </row>
    <row r="5" spans="1:18" x14ac:dyDescent="0.2">
      <c r="A5">
        <v>1</v>
      </c>
      <c r="B5" t="s">
        <v>16</v>
      </c>
      <c r="C5" t="s">
        <v>76</v>
      </c>
      <c r="D5">
        <v>1</v>
      </c>
      <c r="E5">
        <v>16</v>
      </c>
      <c r="F5">
        <v>1</v>
      </c>
      <c r="G5">
        <v>3</v>
      </c>
      <c r="H5">
        <v>11</v>
      </c>
    </row>
    <row r="6" spans="1:18" x14ac:dyDescent="0.2">
      <c r="A6">
        <v>1</v>
      </c>
      <c r="B6" t="s">
        <v>17</v>
      </c>
      <c r="C6" t="s">
        <v>76</v>
      </c>
      <c r="D6">
        <v>1</v>
      </c>
      <c r="E6">
        <v>16</v>
      </c>
      <c r="F6">
        <v>1</v>
      </c>
      <c r="G6">
        <v>1</v>
      </c>
      <c r="H6">
        <v>9</v>
      </c>
    </row>
    <row r="7" spans="1:18" x14ac:dyDescent="0.2">
      <c r="A7">
        <v>1</v>
      </c>
      <c r="B7" t="s">
        <v>23</v>
      </c>
      <c r="C7" t="s">
        <v>76</v>
      </c>
      <c r="D7">
        <v>1</v>
      </c>
      <c r="E7">
        <v>16</v>
      </c>
      <c r="F7">
        <v>2</v>
      </c>
      <c r="G7">
        <v>2</v>
      </c>
      <c r="H7">
        <v>9</v>
      </c>
      <c r="J7">
        <f>AVERAGE(F3:F7)</f>
        <v>1.2</v>
      </c>
      <c r="K7">
        <f>AVERAGE(G3:G7)</f>
        <v>1.8</v>
      </c>
      <c r="L7">
        <f>AVERAGE(H3:H7)</f>
        <v>9.4</v>
      </c>
      <c r="M7">
        <f>STDEV(F3:F7)</f>
        <v>0.44721359549995787</v>
      </c>
      <c r="N7">
        <f>STDEV(G3:G7)</f>
        <v>0.83666002653407567</v>
      </c>
      <c r="O7">
        <f>STDEV(H3:H7)</f>
        <v>1.1401754250991367</v>
      </c>
      <c r="P7">
        <f>M7/2</f>
        <v>0.22360679774997894</v>
      </c>
      <c r="Q7">
        <f t="shared" ref="Q7:R7" si="0">N7/2</f>
        <v>0.41833001326703784</v>
      </c>
      <c r="R7">
        <f t="shared" si="0"/>
        <v>0.57008771254956836</v>
      </c>
    </row>
    <row r="8" spans="1:18" x14ac:dyDescent="0.2">
      <c r="A8">
        <v>1</v>
      </c>
      <c r="B8" t="s">
        <v>36</v>
      </c>
      <c r="C8" t="s">
        <v>77</v>
      </c>
      <c r="D8">
        <v>1</v>
      </c>
      <c r="E8">
        <v>16</v>
      </c>
      <c r="F8">
        <v>2</v>
      </c>
      <c r="G8">
        <v>0</v>
      </c>
      <c r="H8">
        <v>1</v>
      </c>
    </row>
    <row r="9" spans="1:18" x14ac:dyDescent="0.2">
      <c r="A9">
        <v>1</v>
      </c>
      <c r="B9" t="s">
        <v>37</v>
      </c>
      <c r="C9" t="s">
        <v>77</v>
      </c>
      <c r="D9">
        <v>1</v>
      </c>
      <c r="E9">
        <v>16</v>
      </c>
      <c r="F9">
        <v>2</v>
      </c>
      <c r="G9">
        <v>1</v>
      </c>
      <c r="H9">
        <v>0</v>
      </c>
    </row>
    <row r="10" spans="1:18" x14ac:dyDescent="0.2">
      <c r="A10">
        <v>1</v>
      </c>
      <c r="B10" t="s">
        <v>19</v>
      </c>
      <c r="C10" t="s">
        <v>77</v>
      </c>
      <c r="D10">
        <v>1</v>
      </c>
      <c r="E10">
        <v>16</v>
      </c>
      <c r="F10">
        <v>0</v>
      </c>
      <c r="G10">
        <v>2</v>
      </c>
      <c r="H10">
        <v>1</v>
      </c>
    </row>
    <row r="11" spans="1:18" x14ac:dyDescent="0.2">
      <c r="A11">
        <v>1</v>
      </c>
      <c r="B11" t="s">
        <v>56</v>
      </c>
      <c r="C11" t="s">
        <v>77</v>
      </c>
      <c r="D11">
        <v>1</v>
      </c>
      <c r="E11">
        <v>16</v>
      </c>
      <c r="F11">
        <v>1</v>
      </c>
      <c r="G11">
        <v>1</v>
      </c>
      <c r="H11">
        <v>2</v>
      </c>
    </row>
    <row r="12" spans="1:18" x14ac:dyDescent="0.2">
      <c r="A12">
        <v>1</v>
      </c>
      <c r="B12" t="s">
        <v>19</v>
      </c>
      <c r="C12" t="s">
        <v>77</v>
      </c>
      <c r="D12">
        <v>1</v>
      </c>
      <c r="E12">
        <v>16</v>
      </c>
      <c r="F12">
        <v>1</v>
      </c>
      <c r="G12">
        <v>1</v>
      </c>
      <c r="H12">
        <v>0</v>
      </c>
      <c r="J12">
        <f>AVERAGE(F8:F12)</f>
        <v>1.2</v>
      </c>
      <c r="K12">
        <f>AVERAGE(G8:G12)</f>
        <v>1</v>
      </c>
      <c r="L12">
        <f>AVERAGE(H8:H12)</f>
        <v>0.8</v>
      </c>
      <c r="M12">
        <f>STDEV(F8:F12)</f>
        <v>0.83666002653407556</v>
      </c>
      <c r="N12">
        <f>STDEV(G8:G12)</f>
        <v>0.70710678118654757</v>
      </c>
      <c r="O12">
        <f t="shared" ref="O12" si="1">STDEV(H8:H12)</f>
        <v>0.83666002653407556</v>
      </c>
      <c r="P12">
        <f>M12/SQRT(4)</f>
        <v>0.41833001326703778</v>
      </c>
      <c r="Q12">
        <f t="shared" ref="Q12:R12" si="2">N12/SQRT(4)</f>
        <v>0.35355339059327379</v>
      </c>
      <c r="R12">
        <f t="shared" si="2"/>
        <v>0.41833001326703778</v>
      </c>
    </row>
    <row r="15" spans="1:18" x14ac:dyDescent="0.2">
      <c r="A15" s="5" t="s">
        <v>74</v>
      </c>
    </row>
    <row r="16" spans="1:18" x14ac:dyDescent="0.2">
      <c r="A16" s="1" t="s">
        <v>0</v>
      </c>
      <c r="B16" s="1" t="s">
        <v>1</v>
      </c>
      <c r="C16" s="1" t="s">
        <v>12</v>
      </c>
      <c r="D16" s="1" t="s">
        <v>11</v>
      </c>
      <c r="E16" s="1" t="s">
        <v>2</v>
      </c>
      <c r="F16" s="1" t="s">
        <v>4</v>
      </c>
      <c r="G16" s="1" t="s">
        <v>5</v>
      </c>
      <c r="H16" s="1" t="s">
        <v>6</v>
      </c>
      <c r="J16" s="1" t="s">
        <v>25</v>
      </c>
      <c r="K16" s="1" t="s">
        <v>27</v>
      </c>
      <c r="L16" t="s">
        <v>26</v>
      </c>
      <c r="M16" s="1" t="s">
        <v>28</v>
      </c>
      <c r="N16" s="1" t="s">
        <v>29</v>
      </c>
      <c r="O16" s="1" t="s">
        <v>30</v>
      </c>
      <c r="P16" s="1" t="s">
        <v>31</v>
      </c>
      <c r="Q16" s="1" t="s">
        <v>34</v>
      </c>
      <c r="R16" s="1" t="s">
        <v>35</v>
      </c>
    </row>
    <row r="17" spans="1:18" x14ac:dyDescent="0.2">
      <c r="A17">
        <v>1</v>
      </c>
      <c r="B17" t="s">
        <v>13</v>
      </c>
      <c r="C17" t="s">
        <v>76</v>
      </c>
      <c r="D17">
        <v>1</v>
      </c>
      <c r="E17">
        <v>16</v>
      </c>
      <c r="F17">
        <v>9</v>
      </c>
      <c r="G17">
        <v>12</v>
      </c>
      <c r="H17">
        <v>17</v>
      </c>
    </row>
    <row r="18" spans="1:18" x14ac:dyDescent="0.2">
      <c r="A18">
        <v>1</v>
      </c>
      <c r="B18" t="s">
        <v>14</v>
      </c>
      <c r="C18" t="s">
        <v>76</v>
      </c>
      <c r="D18">
        <v>1</v>
      </c>
      <c r="E18">
        <v>16</v>
      </c>
      <c r="F18">
        <v>8</v>
      </c>
      <c r="G18">
        <v>19</v>
      </c>
      <c r="H18">
        <v>17</v>
      </c>
    </row>
    <row r="19" spans="1:18" x14ac:dyDescent="0.2">
      <c r="A19">
        <v>1</v>
      </c>
      <c r="B19" t="s">
        <v>16</v>
      </c>
      <c r="C19" t="s">
        <v>76</v>
      </c>
      <c r="D19">
        <v>1</v>
      </c>
      <c r="E19">
        <v>16</v>
      </c>
      <c r="F19">
        <v>13</v>
      </c>
      <c r="G19">
        <v>17</v>
      </c>
      <c r="H19">
        <v>12</v>
      </c>
    </row>
    <row r="20" spans="1:18" x14ac:dyDescent="0.2">
      <c r="A20">
        <v>1</v>
      </c>
      <c r="B20" t="s">
        <v>17</v>
      </c>
      <c r="C20" t="s">
        <v>76</v>
      </c>
      <c r="D20">
        <v>1</v>
      </c>
      <c r="E20">
        <v>16</v>
      </c>
      <c r="F20">
        <v>8</v>
      </c>
      <c r="G20">
        <v>13</v>
      </c>
      <c r="H20">
        <v>13</v>
      </c>
    </row>
    <row r="21" spans="1:18" x14ac:dyDescent="0.2">
      <c r="A21">
        <v>1</v>
      </c>
      <c r="B21" t="s">
        <v>23</v>
      </c>
      <c r="C21" t="s">
        <v>76</v>
      </c>
      <c r="D21">
        <v>1</v>
      </c>
      <c r="E21">
        <v>16</v>
      </c>
      <c r="F21">
        <v>9</v>
      </c>
      <c r="G21">
        <v>9</v>
      </c>
      <c r="H21">
        <v>14</v>
      </c>
      <c r="J21">
        <f>AVERAGE(F17:F21)</f>
        <v>9.4</v>
      </c>
      <c r="K21">
        <f>AVERAGE(G17:G21)</f>
        <v>14</v>
      </c>
      <c r="L21">
        <f>AVERAGE(H17:H21)</f>
        <v>14.6</v>
      </c>
      <c r="M21">
        <f>STDEV(F17:F21)</f>
        <v>2.0736441353327715</v>
      </c>
      <c r="N21">
        <f>STDEV(G17:G21)</f>
        <v>4</v>
      </c>
      <c r="O21">
        <f>STDEV(H17:H21)</f>
        <v>2.3021728866442701</v>
      </c>
      <c r="P21">
        <f>M21/2</f>
        <v>1.0368220676663857</v>
      </c>
      <c r="Q21">
        <f>N21/2</f>
        <v>2</v>
      </c>
      <c r="R21">
        <f>O21/2</f>
        <v>1.1510864433221351</v>
      </c>
    </row>
    <row r="22" spans="1:18" x14ac:dyDescent="0.2">
      <c r="A22">
        <v>1</v>
      </c>
      <c r="B22" t="s">
        <v>36</v>
      </c>
      <c r="C22" t="s">
        <v>77</v>
      </c>
      <c r="D22">
        <v>1</v>
      </c>
      <c r="E22">
        <v>16</v>
      </c>
      <c r="F22">
        <v>14</v>
      </c>
      <c r="G22">
        <v>9</v>
      </c>
      <c r="H22">
        <v>2</v>
      </c>
    </row>
    <row r="23" spans="1:18" x14ac:dyDescent="0.2">
      <c r="A23">
        <v>1</v>
      </c>
      <c r="B23" t="s">
        <v>37</v>
      </c>
      <c r="C23" t="s">
        <v>77</v>
      </c>
      <c r="D23">
        <v>1</v>
      </c>
      <c r="E23">
        <v>16</v>
      </c>
      <c r="F23">
        <v>11</v>
      </c>
      <c r="G23">
        <v>13</v>
      </c>
      <c r="H23">
        <v>3</v>
      </c>
    </row>
    <row r="24" spans="1:18" x14ac:dyDescent="0.2">
      <c r="A24">
        <v>1</v>
      </c>
      <c r="B24" t="s">
        <v>19</v>
      </c>
      <c r="C24" t="s">
        <v>77</v>
      </c>
      <c r="D24">
        <v>1</v>
      </c>
      <c r="E24">
        <v>16</v>
      </c>
      <c r="F24">
        <v>8</v>
      </c>
      <c r="G24">
        <v>15</v>
      </c>
      <c r="H24">
        <v>3</v>
      </c>
    </row>
    <row r="25" spans="1:18" x14ac:dyDescent="0.2">
      <c r="A25">
        <v>1</v>
      </c>
      <c r="B25" t="s">
        <v>56</v>
      </c>
      <c r="C25" t="s">
        <v>77</v>
      </c>
      <c r="D25">
        <v>1</v>
      </c>
      <c r="E25">
        <v>16</v>
      </c>
      <c r="F25">
        <v>12</v>
      </c>
      <c r="G25">
        <v>7</v>
      </c>
      <c r="H25">
        <v>3</v>
      </c>
    </row>
    <row r="26" spans="1:18" x14ac:dyDescent="0.2">
      <c r="A26">
        <v>1</v>
      </c>
      <c r="B26" t="s">
        <v>57</v>
      </c>
      <c r="C26" t="s">
        <v>77</v>
      </c>
      <c r="D26">
        <v>1</v>
      </c>
      <c r="E26">
        <v>16</v>
      </c>
      <c r="F26">
        <v>16</v>
      </c>
      <c r="G26">
        <v>7</v>
      </c>
      <c r="H26">
        <v>0</v>
      </c>
      <c r="J26">
        <f>AVERAGE(F22:F26)</f>
        <v>12.2</v>
      </c>
      <c r="K26">
        <f>AVERAGE(G22:G26)</f>
        <v>10.199999999999999</v>
      </c>
      <c r="L26">
        <f>AVERAGE(H22:H26)</f>
        <v>2.2000000000000002</v>
      </c>
      <c r="M26">
        <f>STDEV(F22:F26)</f>
        <v>3.0331501776206182</v>
      </c>
      <c r="N26">
        <f>STDEV(G22:G26)</f>
        <v>3.6331804249169886</v>
      </c>
      <c r="O26">
        <f>STDEV(H22:H26)</f>
        <v>1.3038404810405297</v>
      </c>
      <c r="P26">
        <f>M26/SQRT(4)</f>
        <v>1.5165750888103091</v>
      </c>
      <c r="Q26">
        <f t="shared" ref="Q26:R26" si="3">N26/SQRT(4)</f>
        <v>1.8165902124584943</v>
      </c>
      <c r="R26">
        <f t="shared" si="3"/>
        <v>0.65192024052026487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2A,B,C</vt:lpstr>
      <vt:lpstr>Fig 3B,C Fibres</vt:lpstr>
      <vt:lpstr>Fig 3D,E Fib regions</vt:lpstr>
      <vt:lpstr>Fig 5A,B mpcs</vt:lpstr>
      <vt:lpstr>Fig 5C,D mpc regions</vt:lpstr>
      <vt:lpstr>Fig 6C,E Fusions	</vt:lpstr>
      <vt:lpstr>Fig 7B myogMut</vt:lpstr>
      <vt:lpstr>Fig. S8D,E divisions</vt:lpstr>
      <vt:lpstr>Fig. S9B,C tbx6mut</vt:lpstr>
      <vt:lpstr>FigS10mespbMO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Hughes</dc:creator>
  <cp:lastModifiedBy>Simon Hughes</cp:lastModifiedBy>
  <dcterms:created xsi:type="dcterms:W3CDTF">2026-06-09T11:42:17Z</dcterms:created>
  <dcterms:modified xsi:type="dcterms:W3CDTF">2026-07-03T14:46:59Z</dcterms:modified>
</cp:coreProperties>
</file>