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4.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5.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6.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niversityofexeteruk.sharepoint.com/sites/PublicHealthreviewteam/Shared Documents/Reviews/004.a AI in public health - Past/6. Journal &amp; preprint submissions/00. MedrXiv/Alcohol and Smoking/"/>
    </mc:Choice>
  </mc:AlternateContent>
  <xr:revisionPtr revIDLastSave="9476" documentId="13_ncr:1_{B202696B-0AD3-4A3E-853B-C212582307A8}" xr6:coauthVersionLast="47" xr6:coauthVersionMax="47" xr10:uidLastSave="{2EBAF512-F473-4AF2-9ECD-D2971CF5D648}"/>
  <bookViews>
    <workbookView xWindow="-120" yWindow="-120" windowWidth="29040" windowHeight="15720" tabRatio="786" xr2:uid="{B64DE646-F1C1-4A3F-A503-6164F153E497}"/>
  </bookViews>
  <sheets>
    <sheet name="Full text screening" sheetId="1" r:id="rId1"/>
    <sheet name="Reviews" sheetId="2" r:id="rId2"/>
    <sheet name="Reviews - Manual extra studies" sheetId="3" r:id="rId3"/>
    <sheet name="Includes" sheetId="19" r:id="rId4"/>
    <sheet name="DE1 - Identification" sheetId="7" r:id="rId5"/>
    <sheet name="DE2 - Methods" sheetId="11" r:id="rId6"/>
    <sheet name="DE3 - Population" sheetId="12" r:id="rId7"/>
    <sheet name="DE4 - Intervention" sheetId="14" r:id="rId8"/>
    <sheet name="DE5 - Baseline data" sheetId="13" r:id="rId9"/>
    <sheet name="DE6 - Outcomes" sheetId="15" r:id="rId10"/>
    <sheet name="RoB2 - Summary" sheetId="20" r:id="rId11"/>
    <sheet name="RoB2 - Preliminary" sheetId="21" r:id="rId12"/>
    <sheet name="RoB2 - Domain 1" sheetId="22" r:id="rId13"/>
    <sheet name="RoB2 - Domain 2 ITT" sheetId="23" r:id="rId14"/>
    <sheet name="RoB2 - Domain 2 PP" sheetId="24" r:id="rId15"/>
    <sheet name="RoB2 - Domain 3" sheetId="25" r:id="rId16"/>
    <sheet name="RoB2 - Domain 4" sheetId="26" r:id="rId17"/>
    <sheet name="RoB2 - Domain 5" sheetId="27" r:id="rId18"/>
    <sheet name="Lists" sheetId="10"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S21" i="15" l="1"/>
  <c r="S15" i="15"/>
  <c r="Z650" i="1" l="1"/>
  <c r="Z649" i="1"/>
  <c r="Z533" i="1"/>
  <c r="Z532" i="1"/>
  <c r="Z523" i="1"/>
  <c r="Z450" i="1"/>
  <c r="Z449" i="1"/>
  <c r="Z423" i="1"/>
  <c r="Z320" i="1"/>
  <c r="Z313" i="1"/>
  <c r="Z283" i="1"/>
  <c r="Z282" i="1"/>
  <c r="Z279" i="1"/>
  <c r="Z277" i="1"/>
  <c r="Z276" i="1"/>
  <c r="Z206" i="1"/>
  <c r="Z641" i="1"/>
  <c r="Z612" i="1"/>
  <c r="Z588" i="1"/>
  <c r="Z584" i="1"/>
  <c r="Z581" i="1"/>
  <c r="Z580" i="1"/>
  <c r="Z573" i="1"/>
  <c r="Z565" i="1"/>
  <c r="Z537" i="1"/>
  <c r="Z520" i="1"/>
  <c r="Z491" i="1"/>
  <c r="Z489" i="1"/>
  <c r="Z422" i="1"/>
  <c r="Z419" i="1"/>
  <c r="Z396" i="1"/>
  <c r="Z390" i="1"/>
  <c r="Z363" i="1"/>
  <c r="Z338" i="1"/>
  <c r="Z307" i="1"/>
  <c r="Z274" i="1"/>
  <c r="Z273" i="1"/>
  <c r="Z271" i="1"/>
  <c r="Z264" i="1"/>
  <c r="Z253" i="1"/>
  <c r="Z252" i="1"/>
  <c r="Z245" i="1"/>
  <c r="Z223" i="1"/>
  <c r="Z170" i="1"/>
  <c r="Z155" i="1"/>
  <c r="Z151" i="1"/>
  <c r="Z148" i="1"/>
  <c r="Z146" i="1"/>
  <c r="Z145" i="1"/>
  <c r="Z130" i="1"/>
  <c r="Z122" i="1"/>
  <c r="Z93" i="1"/>
  <c r="Z92" i="1"/>
  <c r="Z84" i="1"/>
  <c r="Z77" i="1"/>
  <c r="Z37" i="1"/>
  <c r="Z32" i="1"/>
  <c r="Z27" i="1"/>
  <c r="Z18" i="1"/>
  <c r="Z13" i="1"/>
  <c r="Z12" i="1"/>
  <c r="Z10" i="1"/>
  <c r="Z5" i="1"/>
  <c r="Z4" i="1"/>
  <c r="Z624" i="1"/>
  <c r="Z598" i="1"/>
  <c r="Z560" i="1"/>
  <c r="Z539" i="1"/>
  <c r="Z538" i="1"/>
  <c r="Z517" i="1"/>
  <c r="Z516" i="1"/>
  <c r="Z513" i="1"/>
  <c r="Z511" i="1"/>
  <c r="Z393" i="1"/>
  <c r="Z299" i="1"/>
  <c r="Z218" i="1"/>
  <c r="Z196" i="1"/>
  <c r="Z143" i="1"/>
  <c r="Z30" i="1"/>
  <c r="Z648" i="1"/>
  <c r="Z647" i="1"/>
  <c r="Z646" i="1"/>
  <c r="Z645" i="1"/>
  <c r="Z644" i="1"/>
  <c r="Z642" i="1"/>
  <c r="Z640" i="1"/>
  <c r="Z638" i="1"/>
  <c r="Z637" i="1"/>
  <c r="Z636" i="1"/>
  <c r="Z635" i="1"/>
  <c r="Z634" i="1"/>
  <c r="Z633" i="1"/>
  <c r="Z632" i="1"/>
  <c r="Z630" i="1"/>
  <c r="Z629" i="1"/>
  <c r="Z628" i="1"/>
  <c r="Z625" i="1"/>
  <c r="Z623" i="1"/>
  <c r="Z621" i="1"/>
  <c r="Z619" i="1"/>
  <c r="Z615" i="1"/>
  <c r="Z613" i="1"/>
  <c r="Z611" i="1"/>
  <c r="Z610" i="1"/>
  <c r="Z608" i="1"/>
  <c r="Z606" i="1"/>
  <c r="Z603" i="1"/>
  <c r="Z602" i="1"/>
  <c r="Z601" i="1"/>
  <c r="Z600" i="1"/>
  <c r="Z599" i="1"/>
  <c r="Z596" i="1"/>
  <c r="Z594" i="1"/>
  <c r="Z593" i="1"/>
  <c r="Z592" i="1"/>
  <c r="Z591" i="1"/>
  <c r="Z590" i="1"/>
  <c r="Z589" i="1"/>
  <c r="Z587" i="1"/>
  <c r="Z586" i="1"/>
  <c r="Z585" i="1"/>
  <c r="Z583" i="1"/>
  <c r="Z582" i="1"/>
  <c r="Z579" i="1"/>
  <c r="Z578" i="1"/>
  <c r="Z576" i="1"/>
  <c r="Z575" i="1"/>
  <c r="Z574" i="1"/>
  <c r="Z572" i="1"/>
  <c r="Z570" i="1"/>
  <c r="Z568" i="1"/>
  <c r="Z567" i="1"/>
  <c r="Z566" i="1"/>
  <c r="Z564" i="1"/>
  <c r="Z563" i="1"/>
  <c r="Z556" i="1"/>
  <c r="Z555" i="1"/>
  <c r="Z553" i="1"/>
  <c r="Z552" i="1"/>
  <c r="Z551" i="1"/>
  <c r="Z550" i="1"/>
  <c r="Z549" i="1"/>
  <c r="Z548" i="1"/>
  <c r="Z545" i="1"/>
  <c r="Z542" i="1"/>
  <c r="Z541" i="1"/>
  <c r="Z540" i="1"/>
  <c r="Z536" i="1"/>
  <c r="Z535" i="1"/>
  <c r="Z531" i="1"/>
  <c r="Z530" i="1"/>
  <c r="Z529" i="1"/>
  <c r="Z527" i="1"/>
  <c r="Z525" i="1"/>
  <c r="Z524" i="1"/>
  <c r="Z522" i="1"/>
  <c r="Z521" i="1"/>
  <c r="Z519" i="1"/>
  <c r="Z518" i="1"/>
  <c r="Z515" i="1"/>
  <c r="Z512" i="1"/>
  <c r="Z510" i="1"/>
  <c r="Z508" i="1"/>
  <c r="Z504" i="1"/>
  <c r="Z501" i="1"/>
  <c r="Z500" i="1"/>
  <c r="Z499" i="1"/>
  <c r="Z498" i="1"/>
  <c r="Z497" i="1"/>
  <c r="Z496" i="1"/>
  <c r="Z495" i="1"/>
  <c r="Z494" i="1"/>
  <c r="Z486" i="1"/>
  <c r="Z485" i="1"/>
  <c r="Z484" i="1"/>
  <c r="Z483" i="1"/>
  <c r="Z482" i="1"/>
  <c r="Z481" i="1"/>
  <c r="Z480" i="1"/>
  <c r="Z479" i="1"/>
  <c r="Z478" i="1"/>
  <c r="Z476" i="1"/>
  <c r="Z475" i="1"/>
  <c r="Z473" i="1"/>
  <c r="Z472" i="1"/>
  <c r="Z470" i="1"/>
  <c r="Z469" i="1"/>
  <c r="Z468" i="1"/>
  <c r="Z466" i="1"/>
  <c r="Z464" i="1"/>
  <c r="Z463" i="1"/>
  <c r="Z462" i="1"/>
  <c r="Z461" i="1"/>
  <c r="Z460" i="1"/>
  <c r="Z459" i="1"/>
  <c r="Z458" i="1"/>
  <c r="Z457" i="1"/>
  <c r="Z456" i="1"/>
  <c r="Z453" i="1"/>
  <c r="Z451" i="1"/>
  <c r="Z448" i="1"/>
  <c r="Z447" i="1"/>
  <c r="Z445" i="1"/>
  <c r="Z444" i="1"/>
  <c r="Z443" i="1"/>
  <c r="Z442" i="1"/>
  <c r="Z441" i="1"/>
  <c r="Z439" i="1"/>
  <c r="Z437" i="1"/>
  <c r="Z435" i="1"/>
  <c r="Z433" i="1"/>
  <c r="Z431" i="1"/>
  <c r="Z430" i="1"/>
  <c r="Z429" i="1"/>
  <c r="Z428" i="1"/>
  <c r="Z427" i="1"/>
  <c r="Z426" i="1"/>
  <c r="Z425" i="1"/>
  <c r="Z424" i="1"/>
  <c r="Z421" i="1"/>
  <c r="Z417" i="1"/>
  <c r="Z414" i="1"/>
  <c r="Z413" i="1"/>
  <c r="Z412" i="1"/>
  <c r="Z411" i="1"/>
  <c r="Z410" i="1"/>
  <c r="Z407" i="1"/>
  <c r="Z406" i="1"/>
  <c r="Z405" i="1"/>
  <c r="Z403" i="1"/>
  <c r="Z402" i="1"/>
  <c r="Z401" i="1"/>
  <c r="Z400" i="1"/>
  <c r="Z399" i="1"/>
  <c r="Z398" i="1"/>
  <c r="Z394" i="1"/>
  <c r="Z392" i="1"/>
  <c r="Z391" i="1"/>
  <c r="Z389" i="1"/>
  <c r="Z388" i="1"/>
  <c r="Z387" i="1"/>
  <c r="Z383" i="1"/>
  <c r="Z382" i="1"/>
  <c r="Z381" i="1"/>
  <c r="Z380" i="1"/>
  <c r="Z378" i="1"/>
  <c r="Z377" i="1"/>
  <c r="Z376" i="1"/>
  <c r="Z373" i="1"/>
  <c r="Z371" i="1"/>
  <c r="Z368" i="1"/>
  <c r="Z367" i="1"/>
  <c r="Z366" i="1"/>
  <c r="Z364" i="1"/>
  <c r="Z361" i="1"/>
  <c r="Z360" i="1"/>
  <c r="Z359" i="1"/>
  <c r="Z358" i="1"/>
  <c r="Z357" i="1"/>
  <c r="Z356" i="1"/>
  <c r="Z355" i="1"/>
  <c r="Z352" i="1"/>
  <c r="Z351" i="1"/>
  <c r="Z350" i="1"/>
  <c r="Z348" i="1"/>
  <c r="Z347" i="1"/>
  <c r="Z346" i="1"/>
  <c r="Z345" i="1"/>
  <c r="Z343" i="1"/>
  <c r="Z341" i="1"/>
  <c r="Z340" i="1"/>
  <c r="Z339" i="1"/>
  <c r="Z337" i="1"/>
  <c r="Z336" i="1"/>
  <c r="Z334" i="1"/>
  <c r="Z333" i="1"/>
  <c r="Z332" i="1"/>
  <c r="Z330" i="1"/>
  <c r="Z329" i="1"/>
  <c r="Z328" i="1"/>
  <c r="Z326" i="1"/>
  <c r="Z325" i="1"/>
  <c r="Z324" i="1"/>
  <c r="Z323" i="1"/>
  <c r="Z316" i="1"/>
  <c r="Z312" i="1"/>
  <c r="Z310" i="1"/>
  <c r="Z306" i="1"/>
  <c r="Z305" i="1"/>
  <c r="Z302" i="1"/>
  <c r="Z301" i="1"/>
  <c r="Z298" i="1"/>
  <c r="Z297" i="1"/>
  <c r="Z296" i="1"/>
  <c r="Z293" i="1"/>
  <c r="Z291" i="1"/>
  <c r="Z290" i="1"/>
  <c r="Z288" i="1"/>
  <c r="Z287" i="1"/>
  <c r="Z286" i="1"/>
  <c r="Z284" i="1"/>
  <c r="Z278" i="1"/>
  <c r="Z275" i="1"/>
  <c r="Z272" i="1"/>
  <c r="Z270" i="1"/>
  <c r="Z269" i="1"/>
  <c r="Z268" i="1"/>
  <c r="Z267" i="1"/>
  <c r="Z262" i="1"/>
  <c r="Z261" i="1"/>
  <c r="Z260" i="1"/>
  <c r="Z258" i="1"/>
  <c r="Z257" i="1"/>
  <c r="Z256" i="1"/>
  <c r="Z254" i="1"/>
  <c r="Z251" i="1"/>
  <c r="Z250" i="1"/>
  <c r="Z249" i="1"/>
  <c r="Z247" i="1"/>
  <c r="Z246" i="1"/>
  <c r="Z244" i="1"/>
  <c r="Z242" i="1"/>
  <c r="Z240" i="1"/>
  <c r="Z239" i="1"/>
  <c r="Z237" i="1"/>
  <c r="Z233" i="1"/>
  <c r="Z229" i="1"/>
  <c r="Z227" i="1"/>
  <c r="Z224" i="1"/>
  <c r="Z222" i="1"/>
  <c r="Z221" i="1"/>
  <c r="Z219" i="1"/>
  <c r="Z217" i="1"/>
  <c r="Z216" i="1"/>
  <c r="Z213" i="1"/>
  <c r="Z211" i="1"/>
  <c r="Z210" i="1"/>
  <c r="Z209" i="1"/>
  <c r="Z208" i="1"/>
  <c r="Z207" i="1"/>
  <c r="Z205" i="1"/>
  <c r="Z203" i="1"/>
  <c r="Z201" i="1"/>
  <c r="Z199" i="1"/>
  <c r="Z198" i="1"/>
  <c r="Z197" i="1"/>
  <c r="Z195" i="1"/>
  <c r="Z194" i="1"/>
  <c r="Z193" i="1"/>
  <c r="Z192" i="1"/>
  <c r="Z191" i="1"/>
  <c r="Z190" i="1"/>
  <c r="Z189" i="1"/>
  <c r="Z188" i="1"/>
  <c r="Z186" i="1"/>
  <c r="Z185" i="1"/>
  <c r="Z184" i="1"/>
  <c r="Z183" i="1"/>
  <c r="Z182" i="1"/>
  <c r="Z181" i="1"/>
  <c r="Z180" i="1"/>
  <c r="Z179" i="1"/>
  <c r="Z178" i="1"/>
  <c r="Z176" i="1"/>
  <c r="Z175" i="1"/>
  <c r="Z174" i="1"/>
  <c r="Z172" i="1"/>
  <c r="Z171" i="1"/>
  <c r="Z169" i="1"/>
  <c r="Z168" i="1"/>
  <c r="Z167" i="1"/>
  <c r="Z166" i="1"/>
  <c r="Z165" i="1"/>
  <c r="Z164" i="1"/>
  <c r="Z163" i="1"/>
  <c r="Z162" i="1"/>
  <c r="Z161" i="1"/>
  <c r="Z160" i="1"/>
  <c r="Z158" i="1"/>
  <c r="Z157" i="1"/>
  <c r="Z156" i="1"/>
  <c r="Z152" i="1"/>
  <c r="Z149" i="1"/>
  <c r="Z147" i="1"/>
  <c r="Z144" i="1"/>
  <c r="Z142" i="1"/>
  <c r="Z141" i="1"/>
  <c r="Z140" i="1"/>
  <c r="Z138" i="1"/>
  <c r="Z137" i="1"/>
  <c r="Z136" i="1"/>
  <c r="Z135" i="1"/>
  <c r="Z133" i="1"/>
  <c r="Z132" i="1"/>
  <c r="Z128" i="1"/>
  <c r="Z127" i="1"/>
  <c r="Z126" i="1"/>
  <c r="Z124" i="1"/>
  <c r="Z123" i="1"/>
  <c r="Z120" i="1"/>
  <c r="Z119" i="1"/>
  <c r="Z116" i="1"/>
  <c r="Z115" i="1"/>
  <c r="Z113" i="1"/>
  <c r="Z112" i="1"/>
  <c r="Z111" i="1"/>
  <c r="Z110" i="1"/>
  <c r="Z109" i="1"/>
  <c r="Z108" i="1"/>
  <c r="Z107" i="1"/>
  <c r="Z104" i="1"/>
  <c r="Z102" i="1"/>
  <c r="Z100" i="1"/>
  <c r="Z99" i="1"/>
  <c r="Z97" i="1"/>
  <c r="Z95" i="1"/>
  <c r="Z94" i="1"/>
  <c r="Z91" i="1"/>
  <c r="Z90" i="1"/>
  <c r="Z89" i="1"/>
  <c r="Z88" i="1"/>
  <c r="Z86" i="1"/>
  <c r="Z85" i="1"/>
  <c r="Z82" i="1"/>
  <c r="Z79" i="1"/>
  <c r="Z78" i="1"/>
  <c r="Z75" i="1"/>
  <c r="Z74" i="1"/>
  <c r="Z72" i="1"/>
  <c r="Z71" i="1"/>
  <c r="Z70" i="1"/>
  <c r="Z69" i="1"/>
  <c r="Z67" i="1"/>
  <c r="Z66" i="1"/>
  <c r="Z63" i="1"/>
  <c r="Z62" i="1"/>
  <c r="Z61" i="1"/>
  <c r="Z60" i="1"/>
  <c r="Z59" i="1"/>
  <c r="Z56" i="1"/>
  <c r="Z53" i="1"/>
  <c r="Z50" i="1"/>
  <c r="Z45" i="1"/>
  <c r="Z44" i="1"/>
  <c r="Z43" i="1"/>
  <c r="Z41" i="1"/>
  <c r="Z39" i="1"/>
  <c r="Z38" i="1"/>
  <c r="Z35" i="1"/>
  <c r="Z33" i="1"/>
  <c r="Z31" i="1"/>
  <c r="Z28" i="1"/>
  <c r="Z26" i="1"/>
  <c r="Z25" i="1"/>
  <c r="Z24" i="1"/>
  <c r="Z23" i="1"/>
  <c r="Z22" i="1"/>
  <c r="Z21" i="1"/>
  <c r="Z19" i="1"/>
  <c r="Z16" i="1"/>
  <c r="Z14" i="1"/>
  <c r="Z11" i="1"/>
  <c r="Z8" i="1"/>
  <c r="Z6" i="1"/>
  <c r="Z3" i="1"/>
  <c r="Z2" i="1"/>
  <c r="Z544" i="1"/>
  <c r="Z386" i="1"/>
  <c r="Z349" i="1"/>
  <c r="Z342" i="1"/>
  <c r="Z159" i="1"/>
  <c r="Z58" i="1"/>
  <c r="Z57" i="1"/>
  <c r="Z609" i="1"/>
  <c r="Z562" i="1"/>
  <c r="Z547" i="1"/>
  <c r="Z493" i="1"/>
  <c r="Z492" i="1"/>
  <c r="Z416" i="1"/>
  <c r="Z408" i="1"/>
  <c r="Z395" i="1"/>
  <c r="Z150" i="1"/>
  <c r="Z15" i="1"/>
  <c r="Z651" i="1"/>
  <c r="Z643" i="1"/>
  <c r="Z639" i="1"/>
  <c r="Z631" i="1"/>
  <c r="Z627" i="1"/>
  <c r="Z626" i="1"/>
  <c r="Z622" i="1"/>
  <c r="Z620" i="1"/>
  <c r="Z618" i="1"/>
  <c r="Z617" i="1"/>
  <c r="Z616" i="1"/>
  <c r="Z614" i="1"/>
  <c r="Z607" i="1"/>
  <c r="Z605" i="1"/>
  <c r="Z604" i="1"/>
  <c r="Z597" i="1"/>
  <c r="Z595" i="1"/>
  <c r="Z577" i="1"/>
  <c r="Z571" i="1"/>
  <c r="Z569" i="1"/>
  <c r="Z561" i="1"/>
  <c r="Z559" i="1"/>
  <c r="Z558" i="1"/>
  <c r="Z557" i="1"/>
  <c r="Z554" i="1"/>
  <c r="Z546" i="1"/>
  <c r="Z543" i="1"/>
  <c r="Z534" i="1"/>
  <c r="Z528" i="1"/>
  <c r="Z526" i="1"/>
  <c r="Z514" i="1"/>
  <c r="Z509" i="1"/>
  <c r="Z507" i="1"/>
  <c r="Z490" i="1"/>
  <c r="Z488" i="1"/>
  <c r="Z487" i="1"/>
  <c r="Z477" i="1"/>
  <c r="Z474" i="1"/>
  <c r="Z471" i="1"/>
  <c r="Z467" i="1"/>
  <c r="Z465" i="1"/>
  <c r="Z455" i="1"/>
  <c r="Z454" i="1"/>
  <c r="Z452" i="1"/>
  <c r="Z446" i="1"/>
  <c r="Z440" i="1"/>
  <c r="Z438" i="1"/>
  <c r="Z436" i="1"/>
  <c r="Z434" i="1"/>
  <c r="Z432" i="1"/>
  <c r="Z420" i="1"/>
  <c r="Z418" i="1"/>
  <c r="Z415" i="1"/>
  <c r="Z409" i="1"/>
  <c r="Z404" i="1"/>
  <c r="Z397" i="1"/>
  <c r="Z385" i="1"/>
  <c r="Z384" i="1"/>
  <c r="Z379" i="1"/>
  <c r="Z375" i="1"/>
  <c r="Z374" i="1"/>
  <c r="Z372" i="1"/>
  <c r="Z370" i="1"/>
  <c r="Z369" i="1"/>
  <c r="Z365" i="1"/>
  <c r="Z362" i="1"/>
  <c r="Z354" i="1"/>
  <c r="Z353" i="1"/>
  <c r="Z344" i="1"/>
  <c r="Z335" i="1"/>
  <c r="Z331" i="1"/>
  <c r="Z327" i="1"/>
  <c r="Z322" i="1"/>
  <c r="Z321" i="1"/>
  <c r="Z318" i="1"/>
  <c r="Z315" i="1"/>
  <c r="Z314" i="1"/>
  <c r="Z311" i="1"/>
  <c r="Z309" i="1"/>
  <c r="Z308" i="1"/>
  <c r="Z304" i="1"/>
  <c r="Z303" i="1"/>
  <c r="Z295" i="1"/>
  <c r="Z294" i="1"/>
  <c r="Z292" i="1"/>
  <c r="Z289" i="1"/>
  <c r="Z285" i="1"/>
  <c r="Z281" i="1"/>
  <c r="Z280" i="1"/>
  <c r="Z266" i="1"/>
  <c r="Z265" i="1"/>
  <c r="Z263" i="1"/>
  <c r="Z259" i="1"/>
  <c r="Z255" i="1"/>
  <c r="Z248" i="1"/>
  <c r="Z243" i="1"/>
  <c r="Z241" i="1"/>
  <c r="Z238" i="1"/>
  <c r="Z236" i="1"/>
  <c r="Z235" i="1"/>
  <c r="Z234" i="1"/>
  <c r="Z232" i="1"/>
  <c r="Z231" i="1"/>
  <c r="Z230" i="1"/>
  <c r="Z228" i="1"/>
  <c r="Z226" i="1"/>
  <c r="Z225" i="1"/>
  <c r="Z220" i="1"/>
  <c r="Z215" i="1"/>
  <c r="Z214" i="1"/>
  <c r="Z212" i="1"/>
  <c r="Z204" i="1"/>
  <c r="Z202" i="1"/>
  <c r="Z200" i="1"/>
  <c r="Z187" i="1"/>
  <c r="Z177" i="1"/>
  <c r="Z173" i="1"/>
  <c r="Z154" i="1"/>
  <c r="Z153" i="1"/>
  <c r="Z139" i="1"/>
  <c r="Z134" i="1"/>
  <c r="Z131" i="1"/>
  <c r="Z129" i="1"/>
  <c r="Z125" i="1"/>
  <c r="Z121" i="1"/>
  <c r="Z118" i="1"/>
  <c r="Z117" i="1"/>
  <c r="Z114" i="1"/>
  <c r="Z106" i="1"/>
  <c r="Z105" i="1"/>
  <c r="Z103" i="1"/>
  <c r="Z101" i="1"/>
  <c r="Z98" i="1"/>
  <c r="Z96" i="1"/>
  <c r="Z87" i="1"/>
  <c r="Z83" i="1"/>
  <c r="Z81" i="1"/>
  <c r="Z80" i="1"/>
  <c r="Z76" i="1"/>
  <c r="Z73" i="1"/>
  <c r="Z68" i="1"/>
  <c r="Z65" i="1"/>
  <c r="Z64" i="1"/>
  <c r="Z55" i="1"/>
  <c r="Z54" i="1"/>
  <c r="Z52" i="1"/>
  <c r="Z51" i="1"/>
  <c r="Z49" i="1"/>
  <c r="Z48" i="1"/>
  <c r="Z47" i="1"/>
  <c r="Z46" i="1"/>
  <c r="Z42" i="1"/>
  <c r="Z40" i="1"/>
  <c r="Z36" i="1"/>
  <c r="Z34" i="1"/>
  <c r="Z29" i="1"/>
  <c r="Z20" i="1"/>
  <c r="Z17" i="1"/>
  <c r="N6" i="23" l="1"/>
  <c r="H6" i="23"/>
  <c r="J6" i="23" s="1"/>
  <c r="O16" i="15"/>
  <c r="O15" i="15"/>
  <c r="O14" i="15"/>
  <c r="O13" i="15"/>
  <c r="A6" i="25"/>
  <c r="A6" i="23"/>
  <c r="D3" i="7"/>
  <c r="H3" i="7"/>
  <c r="P6" i="23" l="1"/>
  <c r="J6" i="25"/>
  <c r="Y536" i="1" l="1"/>
  <c r="Y535" i="1"/>
  <c r="Y482" i="1"/>
  <c r="T228" i="1"/>
  <c r="T603" i="1"/>
  <c r="T602" i="1"/>
  <c r="T583" i="1"/>
  <c r="T556" i="1"/>
  <c r="T555" i="1"/>
  <c r="T554" i="1"/>
  <c r="T536" i="1"/>
  <c r="T535" i="1"/>
  <c r="T527" i="1"/>
  <c r="T482" i="1"/>
  <c r="T472" i="1"/>
  <c r="T420" i="1"/>
  <c r="T407" i="1"/>
  <c r="T403" i="1"/>
  <c r="T388" i="1"/>
  <c r="T340" i="1"/>
  <c r="T322" i="1"/>
  <c r="T305" i="1"/>
  <c r="T301" i="1"/>
  <c r="T283" i="1"/>
  <c r="T282" i="1"/>
  <c r="T278" i="1"/>
  <c r="T277" i="1"/>
  <c r="T276" i="1"/>
  <c r="T237" i="1"/>
  <c r="T233" i="1"/>
  <c r="T229" i="1"/>
  <c r="T224" i="1"/>
  <c r="T222" i="1"/>
  <c r="T213" i="1"/>
  <c r="T157" i="1"/>
  <c r="T126" i="1"/>
  <c r="T53" i="1"/>
  <c r="T50" i="1"/>
  <c r="T45" i="1"/>
  <c r="T44" i="1"/>
  <c r="T43" i="1"/>
  <c r="T41" i="1"/>
  <c r="T38" i="1"/>
  <c r="T606" i="1"/>
  <c r="T506" i="1"/>
  <c r="T505" i="1"/>
  <c r="T503" i="1"/>
  <c r="T502" i="1"/>
  <c r="T319" i="1"/>
  <c r="T317" i="1"/>
  <c r="T236" i="1"/>
  <c r="T235" i="1"/>
  <c r="T227" i="1"/>
  <c r="Y472" i="1" l="1"/>
  <c r="Y420" i="1"/>
  <c r="Y407" i="1"/>
  <c r="N6" i="19"/>
  <c r="M6" i="19"/>
  <c r="N9" i="19"/>
  <c r="M9" i="19"/>
  <c r="N8" i="19"/>
  <c r="M8" i="19"/>
  <c r="N7" i="19"/>
  <c r="M7" i="19"/>
  <c r="L277" i="1"/>
  <c r="L276" i="1"/>
  <c r="L282" i="1"/>
  <c r="L283" i="1"/>
  <c r="AA276" i="1"/>
  <c r="AA277" i="1"/>
  <c r="O583" i="1"/>
  <c r="M583" i="1"/>
  <c r="L583" i="1"/>
  <c r="K583" i="1"/>
  <c r="O535" i="1"/>
  <c r="M535" i="1"/>
  <c r="L535" i="1"/>
  <c r="K535" i="1"/>
  <c r="O536" i="1"/>
  <c r="M536" i="1"/>
  <c r="L536" i="1"/>
  <c r="K536" i="1"/>
  <c r="O482" i="1"/>
  <c r="M482" i="1"/>
  <c r="L482" i="1"/>
  <c r="K482" i="1"/>
  <c r="O322" i="1"/>
  <c r="M322" i="1"/>
  <c r="L322" i="1"/>
  <c r="K322" i="1"/>
  <c r="O283" i="1"/>
  <c r="M283" i="1"/>
  <c r="K283" i="1"/>
  <c r="O282" i="1"/>
  <c r="M282" i="1"/>
  <c r="K282" i="1"/>
  <c r="O276" i="1"/>
  <c r="M276" i="1"/>
  <c r="K276" i="1"/>
  <c r="O277" i="1"/>
  <c r="M277" i="1"/>
  <c r="K277" i="1"/>
  <c r="O157" i="1"/>
  <c r="M157" i="1"/>
  <c r="L157" i="1"/>
  <c r="K157" i="1"/>
  <c r="O126" i="1"/>
  <c r="M126" i="1"/>
  <c r="L126" i="1"/>
  <c r="K126" i="1"/>
  <c r="AA289" i="1"/>
  <c r="AA288" i="1"/>
  <c r="AA303" i="1"/>
  <c r="E6" i="20"/>
  <c r="H4" i="7"/>
  <c r="N7" i="23"/>
  <c r="H7" i="23"/>
  <c r="D4" i="7"/>
  <c r="N11" i="19"/>
  <c r="M11" i="19"/>
  <c r="T569" i="1"/>
  <c r="O569" i="1"/>
  <c r="M569" i="1"/>
  <c r="L569" i="1"/>
  <c r="K569" i="1"/>
  <c r="T426" i="1"/>
  <c r="O426" i="1"/>
  <c r="M426" i="1"/>
  <c r="L426" i="1"/>
  <c r="K426" i="1"/>
  <c r="T304" i="1"/>
  <c r="O304" i="1"/>
  <c r="M304" i="1"/>
  <c r="L304" i="1"/>
  <c r="K304" i="1"/>
  <c r="T204" i="1"/>
  <c r="O204" i="1"/>
  <c r="M204" i="1"/>
  <c r="L204" i="1"/>
  <c r="K204" i="1"/>
  <c r="T83" i="1"/>
  <c r="O83" i="1"/>
  <c r="M83" i="1"/>
  <c r="L83" i="1"/>
  <c r="K83" i="1"/>
  <c r="T17" i="1"/>
  <c r="O17" i="1"/>
  <c r="M17" i="1"/>
  <c r="L17" i="1"/>
  <c r="K17" i="1"/>
  <c r="T467" i="1"/>
  <c r="O467" i="1"/>
  <c r="M467" i="1"/>
  <c r="L467" i="1"/>
  <c r="K467" i="1"/>
  <c r="T465" i="1"/>
  <c r="O465" i="1"/>
  <c r="M465" i="1"/>
  <c r="L465" i="1"/>
  <c r="K465" i="1"/>
  <c r="O420" i="1"/>
  <c r="M420" i="1"/>
  <c r="L420" i="1"/>
  <c r="K420" i="1"/>
  <c r="T275" i="1"/>
  <c r="O275" i="1"/>
  <c r="M275" i="1"/>
  <c r="L275" i="1"/>
  <c r="K275" i="1"/>
  <c r="T226" i="1"/>
  <c r="O226" i="1"/>
  <c r="M226" i="1"/>
  <c r="L226" i="1"/>
  <c r="K226" i="1"/>
  <c r="T101" i="1"/>
  <c r="O101" i="1"/>
  <c r="M101" i="1"/>
  <c r="L101" i="1"/>
  <c r="K101" i="1"/>
  <c r="T84" i="1"/>
  <c r="O84" i="1"/>
  <c r="M84" i="1"/>
  <c r="L84" i="1"/>
  <c r="AA84" i="1" s="1"/>
  <c r="K84" i="1"/>
  <c r="T36" i="1"/>
  <c r="O36" i="1"/>
  <c r="M36" i="1"/>
  <c r="L36" i="1"/>
  <c r="K36" i="1"/>
  <c r="T20" i="1"/>
  <c r="O20" i="1"/>
  <c r="M20" i="1"/>
  <c r="L20" i="1"/>
  <c r="K20" i="1"/>
  <c r="T9" i="1"/>
  <c r="O9" i="1"/>
  <c r="M9" i="1"/>
  <c r="L9" i="1"/>
  <c r="Z9" i="1" s="1"/>
  <c r="K9" i="1"/>
  <c r="O407" i="1"/>
  <c r="M407" i="1"/>
  <c r="L407" i="1"/>
  <c r="K407" i="1"/>
  <c r="T397" i="1"/>
  <c r="O397" i="1"/>
  <c r="M397" i="1"/>
  <c r="L397" i="1"/>
  <c r="K397" i="1"/>
  <c r="T300" i="1"/>
  <c r="O300" i="1"/>
  <c r="M300" i="1"/>
  <c r="L300" i="1"/>
  <c r="K300" i="1"/>
  <c r="T266" i="1"/>
  <c r="O266" i="1"/>
  <c r="M266" i="1"/>
  <c r="L266" i="1"/>
  <c r="K266" i="1"/>
  <c r="T232" i="1"/>
  <c r="O232" i="1"/>
  <c r="M232" i="1"/>
  <c r="L232" i="1"/>
  <c r="K232" i="1"/>
  <c r="O236" i="1"/>
  <c r="M236" i="1"/>
  <c r="L236" i="1"/>
  <c r="K236" i="1"/>
  <c r="T61" i="1"/>
  <c r="O61" i="1"/>
  <c r="M61" i="1"/>
  <c r="L61" i="1"/>
  <c r="K61" i="1"/>
  <c r="O43" i="1"/>
  <c r="M43" i="1"/>
  <c r="L43" i="1"/>
  <c r="K43" i="1"/>
  <c r="T592" i="1"/>
  <c r="O592" i="1"/>
  <c r="M592" i="1"/>
  <c r="L592" i="1"/>
  <c r="K592" i="1"/>
  <c r="T531" i="1"/>
  <c r="O531" i="1"/>
  <c r="M531" i="1"/>
  <c r="L531" i="1"/>
  <c r="K531" i="1"/>
  <c r="T522" i="1"/>
  <c r="O522" i="1"/>
  <c r="M522" i="1"/>
  <c r="L522" i="1"/>
  <c r="K522" i="1"/>
  <c r="T501" i="1"/>
  <c r="O501" i="1"/>
  <c r="M501" i="1"/>
  <c r="L501" i="1"/>
  <c r="K501" i="1"/>
  <c r="T490" i="1"/>
  <c r="O490" i="1"/>
  <c r="M490" i="1"/>
  <c r="L490" i="1"/>
  <c r="K490" i="1"/>
  <c r="T475" i="1"/>
  <c r="O475" i="1"/>
  <c r="M475" i="1"/>
  <c r="L475" i="1"/>
  <c r="AA475" i="1" s="1"/>
  <c r="K475" i="1"/>
  <c r="T416" i="1"/>
  <c r="O416" i="1"/>
  <c r="M416" i="1"/>
  <c r="L416" i="1"/>
  <c r="K416" i="1"/>
  <c r="T365" i="1"/>
  <c r="O365" i="1"/>
  <c r="M365" i="1"/>
  <c r="L365" i="1"/>
  <c r="K365" i="1"/>
  <c r="T307" i="1"/>
  <c r="O307" i="1"/>
  <c r="M307" i="1"/>
  <c r="L307" i="1"/>
  <c r="K307" i="1"/>
  <c r="T308" i="1"/>
  <c r="O308" i="1"/>
  <c r="M308" i="1"/>
  <c r="L308" i="1"/>
  <c r="K308" i="1"/>
  <c r="T289" i="1"/>
  <c r="O289" i="1"/>
  <c r="M289" i="1"/>
  <c r="L289" i="1"/>
  <c r="K289" i="1"/>
  <c r="O228" i="1"/>
  <c r="M228" i="1"/>
  <c r="L228" i="1"/>
  <c r="K228" i="1"/>
  <c r="T231" i="1"/>
  <c r="O231" i="1"/>
  <c r="M231" i="1"/>
  <c r="L231" i="1"/>
  <c r="K231" i="1"/>
  <c r="O235" i="1"/>
  <c r="M235" i="1"/>
  <c r="L235" i="1"/>
  <c r="K235" i="1"/>
  <c r="T243" i="1"/>
  <c r="O243" i="1"/>
  <c r="M243" i="1"/>
  <c r="L243" i="1"/>
  <c r="K243" i="1"/>
  <c r="T241" i="1"/>
  <c r="O241" i="1"/>
  <c r="M241" i="1"/>
  <c r="L241" i="1"/>
  <c r="K241" i="1"/>
  <c r="T239" i="1"/>
  <c r="O239" i="1"/>
  <c r="M239" i="1"/>
  <c r="L239" i="1"/>
  <c r="K239" i="1"/>
  <c r="T145" i="1"/>
  <c r="O145" i="1"/>
  <c r="M145" i="1"/>
  <c r="L145" i="1"/>
  <c r="K145" i="1"/>
  <c r="T48" i="1"/>
  <c r="O48" i="1"/>
  <c r="M48" i="1"/>
  <c r="L48" i="1"/>
  <c r="K48" i="1"/>
  <c r="T562" i="1"/>
  <c r="O562" i="1"/>
  <c r="M562" i="1"/>
  <c r="L562" i="1"/>
  <c r="K562" i="1"/>
  <c r="T546" i="1"/>
  <c r="O546" i="1"/>
  <c r="M546" i="1"/>
  <c r="L546" i="1"/>
  <c r="K546" i="1"/>
  <c r="T442" i="1"/>
  <c r="O442" i="1"/>
  <c r="M442" i="1"/>
  <c r="L442" i="1"/>
  <c r="K442" i="1"/>
  <c r="AA366" i="1"/>
  <c r="T366" i="1"/>
  <c r="O366" i="1"/>
  <c r="M366" i="1"/>
  <c r="L366" i="1"/>
  <c r="K366" i="1"/>
  <c r="T363" i="1"/>
  <c r="O363" i="1"/>
  <c r="M363" i="1"/>
  <c r="L363" i="1"/>
  <c r="K363" i="1"/>
  <c r="T238" i="1"/>
  <c r="O238" i="1"/>
  <c r="M238" i="1"/>
  <c r="L238" i="1"/>
  <c r="K238" i="1"/>
  <c r="T67" i="1"/>
  <c r="O67" i="1"/>
  <c r="M67" i="1"/>
  <c r="L67" i="1"/>
  <c r="AA67" i="1" s="1"/>
  <c r="K67" i="1"/>
  <c r="T474" i="1"/>
  <c r="O474" i="1"/>
  <c r="M474" i="1"/>
  <c r="L474" i="1"/>
  <c r="K474" i="1"/>
  <c r="T452" i="1"/>
  <c r="O452" i="1"/>
  <c r="M452" i="1"/>
  <c r="L452" i="1"/>
  <c r="K452" i="1"/>
  <c r="T418" i="1"/>
  <c r="O418" i="1"/>
  <c r="M418" i="1"/>
  <c r="L418" i="1"/>
  <c r="K418" i="1"/>
  <c r="T335" i="1"/>
  <c r="O335" i="1"/>
  <c r="M335" i="1"/>
  <c r="L335" i="1"/>
  <c r="K335" i="1"/>
  <c r="AA311" i="1"/>
  <c r="T311" i="1"/>
  <c r="O311" i="1"/>
  <c r="M311" i="1"/>
  <c r="L311" i="1"/>
  <c r="K311" i="1"/>
  <c r="T309" i="1"/>
  <c r="O309" i="1"/>
  <c r="M309" i="1"/>
  <c r="L309" i="1"/>
  <c r="K309" i="1"/>
  <c r="T315" i="1"/>
  <c r="O315" i="1"/>
  <c r="M315" i="1"/>
  <c r="L315" i="1"/>
  <c r="K315" i="1"/>
  <c r="T303" i="1"/>
  <c r="O303" i="1"/>
  <c r="M303" i="1"/>
  <c r="L303" i="1"/>
  <c r="K303" i="1"/>
  <c r="T122" i="1"/>
  <c r="O122" i="1"/>
  <c r="M122" i="1"/>
  <c r="L122" i="1"/>
  <c r="K122" i="1"/>
  <c r="AA68" i="1"/>
  <c r="T68" i="1"/>
  <c r="O68" i="1"/>
  <c r="M68" i="1"/>
  <c r="L68" i="1"/>
  <c r="K68" i="1"/>
  <c r="T49" i="1"/>
  <c r="O49" i="1"/>
  <c r="M49" i="1"/>
  <c r="L49" i="1"/>
  <c r="K49" i="1"/>
  <c r="T571" i="1"/>
  <c r="O571" i="1"/>
  <c r="M571" i="1"/>
  <c r="L571" i="1"/>
  <c r="K571" i="1"/>
  <c r="T559" i="1"/>
  <c r="O559" i="1"/>
  <c r="M559" i="1"/>
  <c r="L559" i="1"/>
  <c r="K559" i="1"/>
  <c r="O554" i="1"/>
  <c r="M554" i="1"/>
  <c r="L554" i="1"/>
  <c r="K554" i="1"/>
  <c r="T523" i="1"/>
  <c r="O523" i="1"/>
  <c r="M523" i="1"/>
  <c r="L523" i="1"/>
  <c r="K523" i="1"/>
  <c r="T509" i="1"/>
  <c r="O509" i="1"/>
  <c r="M509" i="1"/>
  <c r="L509" i="1"/>
  <c r="K509" i="1"/>
  <c r="O505" i="1"/>
  <c r="M505" i="1"/>
  <c r="L505" i="1"/>
  <c r="K505" i="1"/>
  <c r="T507" i="1"/>
  <c r="O507" i="1"/>
  <c r="M507" i="1"/>
  <c r="L507" i="1"/>
  <c r="K507" i="1"/>
  <c r="O506" i="1"/>
  <c r="M506" i="1"/>
  <c r="L506" i="1"/>
  <c r="K506" i="1"/>
  <c r="T473" i="1"/>
  <c r="O473" i="1"/>
  <c r="M473" i="1"/>
  <c r="L473" i="1"/>
  <c r="K473" i="1"/>
  <c r="T471" i="1"/>
  <c r="O471" i="1"/>
  <c r="M471" i="1"/>
  <c r="L471" i="1"/>
  <c r="K471" i="1"/>
  <c r="T438" i="1"/>
  <c r="O438" i="1"/>
  <c r="M438" i="1"/>
  <c r="L438" i="1"/>
  <c r="K438" i="1"/>
  <c r="T436" i="1"/>
  <c r="O436" i="1"/>
  <c r="M436" i="1"/>
  <c r="L436" i="1"/>
  <c r="K436" i="1"/>
  <c r="T434" i="1"/>
  <c r="O434" i="1"/>
  <c r="M434" i="1"/>
  <c r="L434" i="1"/>
  <c r="K434" i="1"/>
  <c r="T409" i="1"/>
  <c r="O409" i="1"/>
  <c r="M409" i="1"/>
  <c r="L409" i="1"/>
  <c r="K409" i="1"/>
  <c r="T404" i="1"/>
  <c r="O404" i="1"/>
  <c r="M404" i="1"/>
  <c r="L404" i="1"/>
  <c r="AA404" i="1" s="1"/>
  <c r="K404" i="1"/>
  <c r="T379" i="1"/>
  <c r="O379" i="1"/>
  <c r="M379" i="1"/>
  <c r="L379" i="1"/>
  <c r="K379" i="1"/>
  <c r="O319" i="1"/>
  <c r="M319" i="1"/>
  <c r="L319" i="1"/>
  <c r="K319" i="1"/>
  <c r="T318" i="1"/>
  <c r="O318" i="1"/>
  <c r="M318" i="1"/>
  <c r="L318" i="1"/>
  <c r="K318" i="1"/>
  <c r="T314" i="1"/>
  <c r="O314" i="1"/>
  <c r="M314" i="1"/>
  <c r="L314" i="1"/>
  <c r="K314" i="1"/>
  <c r="T321" i="1"/>
  <c r="O321" i="1"/>
  <c r="M321" i="1"/>
  <c r="L321" i="1"/>
  <c r="K321" i="1"/>
  <c r="T292" i="1"/>
  <c r="O292" i="1"/>
  <c r="M292" i="1"/>
  <c r="L292" i="1"/>
  <c r="K292" i="1"/>
  <c r="T280" i="1"/>
  <c r="O280" i="1"/>
  <c r="M280" i="1"/>
  <c r="L280" i="1"/>
  <c r="K280" i="1"/>
  <c r="T281" i="1"/>
  <c r="O281" i="1"/>
  <c r="M281" i="1"/>
  <c r="L281" i="1"/>
  <c r="K281" i="1"/>
  <c r="T253" i="1"/>
  <c r="O253" i="1"/>
  <c r="M253" i="1"/>
  <c r="L253" i="1"/>
  <c r="K253" i="1"/>
  <c r="T245" i="1"/>
  <c r="O245" i="1"/>
  <c r="M245" i="1"/>
  <c r="L245" i="1"/>
  <c r="K245" i="1"/>
  <c r="T220" i="1"/>
  <c r="O220" i="1"/>
  <c r="M220" i="1"/>
  <c r="L220" i="1"/>
  <c r="K220" i="1"/>
  <c r="T215" i="1"/>
  <c r="O215" i="1"/>
  <c r="M215" i="1"/>
  <c r="L215" i="1"/>
  <c r="K215" i="1"/>
  <c r="T150" i="1"/>
  <c r="O150" i="1"/>
  <c r="M150" i="1"/>
  <c r="L150" i="1"/>
  <c r="K150" i="1"/>
  <c r="T139" i="1"/>
  <c r="O139" i="1"/>
  <c r="M139" i="1"/>
  <c r="L139" i="1"/>
  <c r="AA139" i="1" s="1"/>
  <c r="K139" i="1"/>
  <c r="T134" i="1"/>
  <c r="O134" i="1"/>
  <c r="M134" i="1"/>
  <c r="L134" i="1"/>
  <c r="K134" i="1"/>
  <c r="T55" i="1"/>
  <c r="O55" i="1"/>
  <c r="M55" i="1"/>
  <c r="L55" i="1"/>
  <c r="K55" i="1"/>
  <c r="T52" i="1"/>
  <c r="O52" i="1"/>
  <c r="M52" i="1"/>
  <c r="L52" i="1"/>
  <c r="K52" i="1"/>
  <c r="T40" i="1"/>
  <c r="T42" i="1"/>
  <c r="T456" i="1"/>
  <c r="O40" i="1"/>
  <c r="M40" i="1"/>
  <c r="L40" i="1"/>
  <c r="K40" i="1"/>
  <c r="O42" i="1"/>
  <c r="M42" i="1"/>
  <c r="L42" i="1"/>
  <c r="K42" i="1"/>
  <c r="A7" i="27"/>
  <c r="H7" i="27" s="1"/>
  <c r="H7" i="20" s="1"/>
  <c r="A6" i="27"/>
  <c r="H6" i="27" s="1"/>
  <c r="H6" i="20" s="1"/>
  <c r="A7" i="26"/>
  <c r="L7" i="26" s="1"/>
  <c r="G7" i="20" s="1"/>
  <c r="A6" i="26"/>
  <c r="A7" i="25"/>
  <c r="J7" i="25" s="1"/>
  <c r="F7" i="20" s="1"/>
  <c r="F6" i="20"/>
  <c r="F7" i="24"/>
  <c r="L7" i="24" s="1"/>
  <c r="A7" i="24"/>
  <c r="N7" i="24" s="1"/>
  <c r="F6" i="24"/>
  <c r="L6" i="24" s="1"/>
  <c r="A6" i="24"/>
  <c r="N6" i="24" s="1"/>
  <c r="A7" i="23"/>
  <c r="A7" i="22"/>
  <c r="H7" i="22" s="1"/>
  <c r="D7" i="20" s="1"/>
  <c r="A6" i="22"/>
  <c r="H6" i="22" s="1"/>
  <c r="D6" i="20" s="1"/>
  <c r="J7" i="21"/>
  <c r="I7" i="21"/>
  <c r="H7" i="21"/>
  <c r="A7" i="21"/>
  <c r="J6" i="21"/>
  <c r="I6" i="21"/>
  <c r="H6" i="21"/>
  <c r="A6" i="21"/>
  <c r="N10" i="19"/>
  <c r="M10" i="19"/>
  <c r="N13" i="19"/>
  <c r="M13" i="19"/>
  <c r="N12" i="19"/>
  <c r="M12" i="19"/>
  <c r="X1" i="1"/>
  <c r="S1" i="1"/>
  <c r="L6" i="26" l="1"/>
  <c r="G6" i="20" s="1"/>
  <c r="I6" i="20" s="1"/>
  <c r="AA322" i="1"/>
  <c r="AA583" i="1"/>
  <c r="AA482" i="1"/>
  <c r="AA283" i="1"/>
  <c r="AA126" i="1"/>
  <c r="AA536" i="1"/>
  <c r="AA157" i="1"/>
  <c r="AA535" i="1"/>
  <c r="AA282" i="1"/>
  <c r="AA292" i="1"/>
  <c r="AA474" i="1"/>
  <c r="AA509" i="1"/>
  <c r="J7" i="23"/>
  <c r="P7" i="23" s="1"/>
  <c r="E7" i="20" s="1"/>
  <c r="I7" i="20" s="1"/>
  <c r="AA363" i="1"/>
  <c r="AA315" i="1"/>
  <c r="AA238" i="1"/>
  <c r="AA134" i="1"/>
  <c r="AA42" i="1"/>
  <c r="AA101" i="1"/>
  <c r="AA281" i="1"/>
  <c r="AA145" i="1"/>
  <c r="AA236" i="1"/>
  <c r="AA280" i="1"/>
  <c r="AA409" i="1"/>
  <c r="AA507" i="1"/>
  <c r="AA122" i="1"/>
  <c r="AA309" i="1"/>
  <c r="AA17" i="1"/>
  <c r="AA204" i="1"/>
  <c r="AA83" i="1"/>
  <c r="AA9" i="1"/>
  <c r="AA569" i="1"/>
  <c r="AA36" i="1"/>
  <c r="AA467" i="1"/>
  <c r="AA420" i="1"/>
  <c r="AA275" i="1"/>
  <c r="AA426" i="1"/>
  <c r="AA20" i="1"/>
  <c r="AA465" i="1"/>
  <c r="AA226" i="1"/>
  <c r="AA304" i="1"/>
  <c r="AA232" i="1"/>
  <c r="AA61" i="1"/>
  <c r="AA397" i="1"/>
  <c r="AA43" i="1"/>
  <c r="AA407" i="1"/>
  <c r="AA266" i="1"/>
  <c r="AA241" i="1"/>
  <c r="AA308" i="1"/>
  <c r="AA235" i="1"/>
  <c r="AA416" i="1"/>
  <c r="AA365" i="1"/>
  <c r="AA592" i="1"/>
  <c r="AA490" i="1"/>
  <c r="AA243" i="1"/>
  <c r="AA231" i="1"/>
  <c r="AA531" i="1"/>
  <c r="AA228" i="1"/>
  <c r="AA501" i="1"/>
  <c r="AA48" i="1"/>
  <c r="AA522" i="1"/>
  <c r="AA239" i="1"/>
  <c r="AA307" i="1"/>
  <c r="AA442" i="1"/>
  <c r="AA546" i="1"/>
  <c r="AA562" i="1"/>
  <c r="AA335" i="1"/>
  <c r="AA418" i="1"/>
  <c r="AA452" i="1"/>
  <c r="AA49" i="1"/>
  <c r="AA215" i="1"/>
  <c r="AA438" i="1"/>
  <c r="AA52" i="1"/>
  <c r="AA245" i="1"/>
  <c r="AA554" i="1"/>
  <c r="AA571" i="1"/>
  <c r="AA220" i="1"/>
  <c r="AA379" i="1"/>
  <c r="AA314" i="1"/>
  <c r="AA473" i="1"/>
  <c r="AA318" i="1"/>
  <c r="AA471" i="1"/>
  <c r="AA55" i="1"/>
  <c r="AA253" i="1"/>
  <c r="AA559" i="1"/>
  <c r="AA434" i="1"/>
  <c r="AA150" i="1"/>
  <c r="AA321" i="1"/>
  <c r="AA436" i="1"/>
  <c r="AA523" i="1"/>
  <c r="AA40" i="1"/>
  <c r="T545" i="1"/>
  <c r="O545" i="1"/>
  <c r="M545" i="1"/>
  <c r="L545" i="1"/>
  <c r="K545" i="1"/>
  <c r="T417" i="1"/>
  <c r="O417" i="1"/>
  <c r="M417" i="1"/>
  <c r="L417" i="1"/>
  <c r="K417" i="1"/>
  <c r="T334" i="1"/>
  <c r="O334" i="1"/>
  <c r="M334" i="1"/>
  <c r="L334" i="1"/>
  <c r="K334" i="1"/>
  <c r="T310" i="1"/>
  <c r="O310" i="1"/>
  <c r="M310" i="1"/>
  <c r="L310" i="1"/>
  <c r="K310" i="1"/>
  <c r="T313" i="1"/>
  <c r="O313" i="1"/>
  <c r="M313" i="1"/>
  <c r="L313" i="1"/>
  <c r="K313" i="1"/>
  <c r="T302" i="1"/>
  <c r="O302" i="1"/>
  <c r="M302" i="1"/>
  <c r="L302" i="1"/>
  <c r="K302" i="1"/>
  <c r="T250" i="1"/>
  <c r="O250" i="1"/>
  <c r="M250" i="1"/>
  <c r="L250" i="1"/>
  <c r="K250" i="1"/>
  <c r="T167" i="1"/>
  <c r="O167" i="1"/>
  <c r="M167" i="1"/>
  <c r="L167" i="1"/>
  <c r="K167" i="1"/>
  <c r="T66" i="1"/>
  <c r="O66" i="1"/>
  <c r="M66" i="1"/>
  <c r="L66" i="1"/>
  <c r="K66" i="1"/>
  <c r="T23" i="1"/>
  <c r="O23" i="1"/>
  <c r="M23" i="1"/>
  <c r="L23" i="1"/>
  <c r="K23" i="1"/>
  <c r="T607" i="1"/>
  <c r="O607" i="1"/>
  <c r="M607" i="1"/>
  <c r="L607" i="1"/>
  <c r="K607" i="1"/>
  <c r="T570" i="1"/>
  <c r="O570" i="1"/>
  <c r="M570" i="1"/>
  <c r="L570" i="1"/>
  <c r="K570" i="1"/>
  <c r="O502" i="1"/>
  <c r="M502" i="1"/>
  <c r="L502" i="1"/>
  <c r="K502" i="1"/>
  <c r="T504" i="1"/>
  <c r="O504" i="1"/>
  <c r="M504" i="1"/>
  <c r="L504" i="1"/>
  <c r="K504" i="1"/>
  <c r="O503" i="1"/>
  <c r="M503" i="1"/>
  <c r="L503" i="1"/>
  <c r="K503" i="1"/>
  <c r="T433" i="1"/>
  <c r="O433" i="1"/>
  <c r="M433" i="1"/>
  <c r="L433" i="1"/>
  <c r="K433" i="1"/>
  <c r="T425" i="1"/>
  <c r="O425" i="1"/>
  <c r="M425" i="1"/>
  <c r="L425" i="1"/>
  <c r="K425" i="1"/>
  <c r="T389" i="1"/>
  <c r="O389" i="1"/>
  <c r="M389" i="1"/>
  <c r="L389" i="1"/>
  <c r="K389" i="1"/>
  <c r="O317" i="1"/>
  <c r="M317" i="1"/>
  <c r="L317" i="1"/>
  <c r="K317" i="1"/>
  <c r="T316" i="1"/>
  <c r="O316" i="1"/>
  <c r="M316" i="1"/>
  <c r="L316" i="1"/>
  <c r="K316" i="1"/>
  <c r="T312" i="1"/>
  <c r="O312" i="1"/>
  <c r="M312" i="1"/>
  <c r="L312" i="1"/>
  <c r="K312" i="1"/>
  <c r="T306" i="1"/>
  <c r="O306" i="1"/>
  <c r="M306" i="1"/>
  <c r="L306" i="1"/>
  <c r="K306" i="1"/>
  <c r="T320" i="1"/>
  <c r="O320" i="1"/>
  <c r="M320" i="1"/>
  <c r="L320" i="1"/>
  <c r="K320" i="1"/>
  <c r="T279" i="1"/>
  <c r="O279" i="1"/>
  <c r="M279" i="1"/>
  <c r="L279" i="1"/>
  <c r="K279" i="1"/>
  <c r="O227" i="1"/>
  <c r="M227" i="1"/>
  <c r="L227" i="1"/>
  <c r="K227" i="1"/>
  <c r="T242" i="1"/>
  <c r="O242" i="1"/>
  <c r="M242" i="1"/>
  <c r="L242" i="1"/>
  <c r="K242" i="1"/>
  <c r="T240" i="1"/>
  <c r="O240" i="1"/>
  <c r="M240" i="1"/>
  <c r="L240" i="1"/>
  <c r="K240" i="1"/>
  <c r="T138" i="1"/>
  <c r="O138" i="1"/>
  <c r="M138" i="1"/>
  <c r="L138" i="1"/>
  <c r="K138" i="1"/>
  <c r="O606" i="1"/>
  <c r="M606" i="1"/>
  <c r="L606" i="1"/>
  <c r="K606" i="1"/>
  <c r="T588" i="1"/>
  <c r="O588" i="1"/>
  <c r="M588" i="1"/>
  <c r="L588" i="1"/>
  <c r="K588" i="1"/>
  <c r="T489" i="1"/>
  <c r="O489" i="1"/>
  <c r="M489" i="1"/>
  <c r="L489" i="1"/>
  <c r="K489" i="1"/>
  <c r="T435" i="1"/>
  <c r="O435" i="1"/>
  <c r="M435" i="1"/>
  <c r="L435" i="1"/>
  <c r="K435" i="1"/>
  <c r="T408" i="1"/>
  <c r="O408" i="1"/>
  <c r="M408" i="1"/>
  <c r="L408" i="1"/>
  <c r="K408" i="1"/>
  <c r="T378" i="1"/>
  <c r="O378" i="1"/>
  <c r="M378" i="1"/>
  <c r="L378" i="1"/>
  <c r="K378" i="1"/>
  <c r="T364" i="1"/>
  <c r="O364" i="1"/>
  <c r="M364" i="1"/>
  <c r="L364" i="1"/>
  <c r="K364" i="1"/>
  <c r="T288" i="1"/>
  <c r="O288" i="1"/>
  <c r="M288" i="1"/>
  <c r="L288" i="1"/>
  <c r="K288" i="1"/>
  <c r="T133" i="1"/>
  <c r="O133" i="1"/>
  <c r="M133" i="1"/>
  <c r="L133" i="1"/>
  <c r="K133" i="1"/>
  <c r="T123" i="1"/>
  <c r="O123" i="1"/>
  <c r="M123" i="1"/>
  <c r="L123" i="1"/>
  <c r="K123" i="1"/>
  <c r="T15" i="1"/>
  <c r="O15" i="1"/>
  <c r="M15" i="1"/>
  <c r="L15" i="1"/>
  <c r="K15" i="1"/>
  <c r="T636" i="1"/>
  <c r="O636" i="1"/>
  <c r="M636" i="1"/>
  <c r="L636" i="1"/>
  <c r="K636" i="1"/>
  <c r="T611" i="1"/>
  <c r="O611" i="1"/>
  <c r="M611" i="1"/>
  <c r="L611" i="1"/>
  <c r="K611" i="1"/>
  <c r="T568" i="1"/>
  <c r="O568" i="1"/>
  <c r="M568" i="1"/>
  <c r="L568" i="1"/>
  <c r="K568" i="1"/>
  <c r="T524" i="1"/>
  <c r="O524" i="1"/>
  <c r="M524" i="1"/>
  <c r="L524" i="1"/>
  <c r="K524" i="1"/>
  <c r="T16" i="1"/>
  <c r="O16" i="1"/>
  <c r="M16" i="1"/>
  <c r="L16" i="1"/>
  <c r="K16" i="1"/>
  <c r="T608" i="1"/>
  <c r="O608" i="1"/>
  <c r="M608" i="1"/>
  <c r="L608" i="1"/>
  <c r="K608" i="1"/>
  <c r="T529" i="1"/>
  <c r="O529" i="1"/>
  <c r="M529" i="1"/>
  <c r="L529" i="1"/>
  <c r="K529" i="1"/>
  <c r="T464" i="1"/>
  <c r="O464" i="1"/>
  <c r="M464" i="1"/>
  <c r="L464" i="1"/>
  <c r="K464" i="1"/>
  <c r="T396" i="1"/>
  <c r="O396" i="1"/>
  <c r="M396" i="1"/>
  <c r="L396" i="1"/>
  <c r="K396" i="1"/>
  <c r="T100" i="1"/>
  <c r="O100" i="1"/>
  <c r="M100" i="1"/>
  <c r="L100" i="1"/>
  <c r="K100" i="1"/>
  <c r="T62" i="1"/>
  <c r="O62" i="1"/>
  <c r="M62" i="1"/>
  <c r="L62" i="1"/>
  <c r="K62" i="1"/>
  <c r="T34" i="1"/>
  <c r="O34" i="1"/>
  <c r="M34" i="1"/>
  <c r="L34" i="1"/>
  <c r="K34" i="1"/>
  <c r="T33" i="1"/>
  <c r="O33" i="1"/>
  <c r="M33" i="1"/>
  <c r="L33" i="1"/>
  <c r="K33" i="1"/>
  <c r="M19" i="1"/>
  <c r="L19" i="1"/>
  <c r="K19" i="1"/>
  <c r="M265" i="1"/>
  <c r="L265" i="1"/>
  <c r="K265" i="1"/>
  <c r="M264" i="1"/>
  <c r="L264" i="1"/>
  <c r="K264" i="1"/>
  <c r="M203" i="1"/>
  <c r="L203" i="1"/>
  <c r="K203" i="1"/>
  <c r="M169" i="1"/>
  <c r="L169" i="1"/>
  <c r="K169" i="1"/>
  <c r="T19" i="1"/>
  <c r="O19" i="1"/>
  <c r="T265" i="1"/>
  <c r="O265" i="1"/>
  <c r="T264" i="1"/>
  <c r="O264" i="1"/>
  <c r="T203" i="1"/>
  <c r="O203" i="1"/>
  <c r="T169" i="1"/>
  <c r="O169" i="1"/>
  <c r="T609" i="1"/>
  <c r="O609" i="1"/>
  <c r="T526" i="1"/>
  <c r="O526" i="1"/>
  <c r="T525" i="1"/>
  <c r="O525" i="1"/>
  <c r="T491" i="1"/>
  <c r="O491" i="1"/>
  <c r="T466" i="1"/>
  <c r="O466" i="1"/>
  <c r="T419" i="1"/>
  <c r="O419" i="1"/>
  <c r="T357" i="1"/>
  <c r="O357" i="1"/>
  <c r="T341" i="1"/>
  <c r="O341" i="1"/>
  <c r="T221" i="1"/>
  <c r="O221" i="1"/>
  <c r="T175" i="1"/>
  <c r="O175" i="1"/>
  <c r="T35" i="1"/>
  <c r="O35" i="1"/>
  <c r="M609" i="1"/>
  <c r="L609" i="1"/>
  <c r="K609" i="1"/>
  <c r="M526" i="1"/>
  <c r="L526" i="1"/>
  <c r="K526" i="1"/>
  <c r="M525" i="1"/>
  <c r="L525" i="1"/>
  <c r="K525" i="1"/>
  <c r="M491" i="1"/>
  <c r="L491" i="1"/>
  <c r="K491" i="1"/>
  <c r="M466" i="1"/>
  <c r="L466" i="1"/>
  <c r="K466" i="1"/>
  <c r="M419" i="1"/>
  <c r="L419" i="1"/>
  <c r="K419" i="1"/>
  <c r="M357" i="1"/>
  <c r="L357" i="1"/>
  <c r="K357" i="1"/>
  <c r="M341" i="1"/>
  <c r="L341" i="1"/>
  <c r="K341" i="1"/>
  <c r="M221" i="1"/>
  <c r="L221" i="1"/>
  <c r="K221" i="1"/>
  <c r="M175" i="1"/>
  <c r="L175" i="1"/>
  <c r="K175" i="1"/>
  <c r="M35" i="1"/>
  <c r="L35" i="1"/>
  <c r="K35" i="1"/>
  <c r="N17" i="19"/>
  <c r="M17" i="19"/>
  <c r="N16" i="19"/>
  <c r="M16" i="19"/>
  <c r="N15" i="19"/>
  <c r="M15" i="19"/>
  <c r="N14" i="19"/>
  <c r="M14" i="19"/>
  <c r="N5" i="19"/>
  <c r="M5" i="19"/>
  <c r="N4" i="19"/>
  <c r="M4" i="19"/>
  <c r="N3" i="19"/>
  <c r="M3" i="19"/>
  <c r="N2" i="19"/>
  <c r="M2" i="19"/>
  <c r="O2" i="1"/>
  <c r="AA8" i="1"/>
  <c r="T8" i="1"/>
  <c r="T533" i="1"/>
  <c r="T450" i="1"/>
  <c r="T449" i="1"/>
  <c r="T423" i="1"/>
  <c r="T93" i="1"/>
  <c r="T651" i="1"/>
  <c r="T612" i="1"/>
  <c r="T577" i="1"/>
  <c r="T573" i="1"/>
  <c r="T572" i="1"/>
  <c r="T565" i="1"/>
  <c r="T558" i="1"/>
  <c r="T557" i="1"/>
  <c r="T534" i="1"/>
  <c r="T498" i="1"/>
  <c r="T497" i="1"/>
  <c r="T469" i="1"/>
  <c r="T415" i="1"/>
  <c r="T414" i="1"/>
  <c r="T395" i="1"/>
  <c r="T390" i="1"/>
  <c r="T387" i="1"/>
  <c r="T377" i="1"/>
  <c r="T351" i="1"/>
  <c r="T345" i="1"/>
  <c r="T338" i="1"/>
  <c r="T330" i="1"/>
  <c r="T323" i="1"/>
  <c r="T271" i="1"/>
  <c r="T270" i="1"/>
  <c r="T234" i="1"/>
  <c r="T230" i="1"/>
  <c r="T225" i="1"/>
  <c r="T219" i="1"/>
  <c r="T214" i="1"/>
  <c r="T210" i="1"/>
  <c r="T185" i="1"/>
  <c r="T184" i="1"/>
  <c r="T179" i="1"/>
  <c r="T163" i="1"/>
  <c r="T162" i="1"/>
  <c r="T147" i="1"/>
  <c r="T131" i="1"/>
  <c r="T130" i="1"/>
  <c r="T89" i="1"/>
  <c r="T88" i="1"/>
  <c r="T82" i="1"/>
  <c r="T74" i="1"/>
  <c r="T70" i="1"/>
  <c r="T69" i="1"/>
  <c r="T54" i="1"/>
  <c r="T51" i="1"/>
  <c r="T47" i="1"/>
  <c r="T46" i="1"/>
  <c r="T39" i="1"/>
  <c r="T650" i="1"/>
  <c r="T649" i="1"/>
  <c r="AA506" i="1" l="1"/>
  <c r="AA319" i="1"/>
  <c r="AA505" i="1"/>
  <c r="AA300" i="1"/>
  <c r="AA44" i="1"/>
  <c r="AA210" i="1"/>
  <c r="AA555" i="1"/>
  <c r="AA557" i="1"/>
  <c r="AA54" i="1"/>
  <c r="AA214" i="1"/>
  <c r="AA330" i="1"/>
  <c r="AA414" i="1"/>
  <c r="AA45" i="1"/>
  <c r="AA278" i="1"/>
  <c r="AA556" i="1"/>
  <c r="AA131" i="1"/>
  <c r="AA565" i="1"/>
  <c r="AA69" i="1"/>
  <c r="AA147" i="1"/>
  <c r="AA219" i="1"/>
  <c r="AA338" i="1"/>
  <c r="AA415" i="1"/>
  <c r="AA572" i="1"/>
  <c r="AA53" i="1"/>
  <c r="AA301" i="1"/>
  <c r="AA525" i="1"/>
  <c r="AA70" i="1"/>
  <c r="AA162" i="1"/>
  <c r="AA225" i="1"/>
  <c r="AA345" i="1"/>
  <c r="AA469" i="1"/>
  <c r="AA573" i="1"/>
  <c r="AA93" i="1"/>
  <c r="AA185" i="1"/>
  <c r="AA74" i="1"/>
  <c r="AA163" i="1"/>
  <c r="AA230" i="1"/>
  <c r="AA351" i="1"/>
  <c r="AA497" i="1"/>
  <c r="AA577" i="1"/>
  <c r="AA222" i="1"/>
  <c r="AA466" i="1"/>
  <c r="AA47" i="1"/>
  <c r="AA609" i="1"/>
  <c r="AA184" i="1"/>
  <c r="AA534" i="1"/>
  <c r="AA472" i="1"/>
  <c r="AA357" i="1"/>
  <c r="AA221" i="1"/>
  <c r="AA606" i="1"/>
  <c r="AA50" i="1"/>
  <c r="AA227" i="1"/>
  <c r="AA533" i="1"/>
  <c r="AA206" i="1"/>
  <c r="AA650" i="1"/>
  <c r="AA449" i="1"/>
  <c r="AA498" i="1"/>
  <c r="AA41" i="1"/>
  <c r="AA491" i="1"/>
  <c r="AA130" i="1"/>
  <c r="AA390" i="1"/>
  <c r="AA419" i="1"/>
  <c r="AA33" i="1"/>
  <c r="AA34" i="1"/>
  <c r="AA62" i="1"/>
  <c r="AA100" i="1"/>
  <c r="AA396" i="1"/>
  <c r="AA464" i="1"/>
  <c r="AA529" i="1"/>
  <c r="AA608" i="1"/>
  <c r="AA16" i="1"/>
  <c r="AA524" i="1"/>
  <c r="AA568" i="1"/>
  <c r="AA611" i="1"/>
  <c r="AA636" i="1"/>
  <c r="AA15" i="1"/>
  <c r="AA123" i="1"/>
  <c r="AA133" i="1"/>
  <c r="AA364" i="1"/>
  <c r="AA378" i="1"/>
  <c r="AA408" i="1"/>
  <c r="AA435" i="1"/>
  <c r="AA489" i="1"/>
  <c r="AA588" i="1"/>
  <c r="AA138" i="1"/>
  <c r="AA240" i="1"/>
  <c r="AA242" i="1"/>
  <c r="AA279" i="1"/>
  <c r="AA320" i="1"/>
  <c r="AA306" i="1"/>
  <c r="AA312" i="1"/>
  <c r="AA316" i="1"/>
  <c r="AA389" i="1"/>
  <c r="AA425" i="1"/>
  <c r="AA433" i="1"/>
  <c r="AA504" i="1"/>
  <c r="AA570" i="1"/>
  <c r="AA607" i="1"/>
  <c r="AA23" i="1"/>
  <c r="AA66" i="1"/>
  <c r="AA167" i="1"/>
  <c r="AA250" i="1"/>
  <c r="AA302" i="1"/>
  <c r="AA313" i="1"/>
  <c r="AA310" i="1"/>
  <c r="AA334" i="1"/>
  <c r="AA417" i="1"/>
  <c r="AA545" i="1"/>
  <c r="AA19" i="1"/>
  <c r="AA264" i="1"/>
  <c r="AA265" i="1"/>
  <c r="AA203" i="1"/>
  <c r="AA175" i="1"/>
  <c r="AA526" i="1"/>
  <c r="AA341" i="1"/>
  <c r="AA169" i="1"/>
  <c r="AA35" i="1"/>
  <c r="AA649" i="1"/>
  <c r="AA323" i="1"/>
  <c r="AA213" i="1"/>
  <c r="AA89" i="1"/>
  <c r="AA233" i="1"/>
  <c r="AA38" i="1"/>
  <c r="AA51" i="1"/>
  <c r="AA387" i="1"/>
  <c r="AA229" i="1"/>
  <c r="AA88" i="1"/>
  <c r="AA234" i="1"/>
  <c r="AA651" i="1"/>
  <c r="AA270" i="1"/>
  <c r="AA271" i="1"/>
  <c r="AA224" i="1"/>
  <c r="AA450" i="1"/>
  <c r="AA423" i="1"/>
  <c r="AA237" i="1"/>
  <c r="AA612" i="1"/>
  <c r="AA558" i="1"/>
  <c r="AA395" i="1"/>
  <c r="AA377" i="1"/>
  <c r="AA179" i="1"/>
  <c r="AA82" i="1"/>
  <c r="AA46" i="1"/>
  <c r="AA39" i="1"/>
  <c r="O229" i="1"/>
  <c r="D2" i="7"/>
  <c r="O649" i="1"/>
  <c r="M649" i="1"/>
  <c r="L649" i="1"/>
  <c r="K649" i="1"/>
  <c r="O577" i="1"/>
  <c r="M577" i="1"/>
  <c r="L577" i="1"/>
  <c r="K577" i="1"/>
  <c r="O472" i="1"/>
  <c r="M472" i="1"/>
  <c r="L472" i="1"/>
  <c r="K472" i="1"/>
  <c r="O345" i="1"/>
  <c r="M345" i="1"/>
  <c r="L345" i="1"/>
  <c r="K345" i="1"/>
  <c r="O301" i="1"/>
  <c r="M301" i="1"/>
  <c r="L301" i="1"/>
  <c r="K301" i="1"/>
  <c r="O82" i="1"/>
  <c r="M82" i="1"/>
  <c r="L82" i="1"/>
  <c r="K82" i="1"/>
  <c r="O47" i="1"/>
  <c r="M47" i="1"/>
  <c r="L47" i="1"/>
  <c r="K47" i="1"/>
  <c r="O46" i="1"/>
  <c r="M46" i="1"/>
  <c r="L46" i="1"/>
  <c r="K46" i="1"/>
  <c r="O558" i="1"/>
  <c r="M558" i="1"/>
  <c r="L558" i="1"/>
  <c r="K558" i="1"/>
  <c r="O557" i="1"/>
  <c r="M557" i="1"/>
  <c r="L557" i="1"/>
  <c r="K557" i="1"/>
  <c r="O456" i="1"/>
  <c r="M456" i="1"/>
  <c r="L456" i="1"/>
  <c r="K456" i="1"/>
  <c r="O415" i="1"/>
  <c r="M415" i="1"/>
  <c r="L415" i="1"/>
  <c r="K415" i="1"/>
  <c r="O414" i="1"/>
  <c r="M414" i="1"/>
  <c r="L414" i="1"/>
  <c r="K414" i="1"/>
  <c r="O395" i="1"/>
  <c r="M395" i="1"/>
  <c r="L395" i="1"/>
  <c r="K395" i="1"/>
  <c r="O377" i="1"/>
  <c r="M377" i="1"/>
  <c r="L377" i="1"/>
  <c r="K377" i="1"/>
  <c r="O351" i="1"/>
  <c r="M351" i="1"/>
  <c r="L351" i="1"/>
  <c r="K351" i="1"/>
  <c r="O330" i="1"/>
  <c r="M330" i="1"/>
  <c r="L330" i="1"/>
  <c r="K330" i="1"/>
  <c r="O270" i="1"/>
  <c r="M270" i="1"/>
  <c r="L270" i="1"/>
  <c r="K270" i="1"/>
  <c r="O225" i="1"/>
  <c r="M225" i="1"/>
  <c r="L225" i="1"/>
  <c r="K225" i="1"/>
  <c r="O224" i="1"/>
  <c r="M224" i="1"/>
  <c r="L224" i="1"/>
  <c r="K224" i="1"/>
  <c r="O230" i="1"/>
  <c r="M230" i="1"/>
  <c r="L230" i="1"/>
  <c r="K230" i="1"/>
  <c r="M229" i="1"/>
  <c r="L229" i="1"/>
  <c r="K229" i="1"/>
  <c r="O234" i="1"/>
  <c r="M234" i="1"/>
  <c r="L234" i="1"/>
  <c r="K234" i="1"/>
  <c r="O233" i="1"/>
  <c r="M233" i="1"/>
  <c r="L233" i="1"/>
  <c r="K233" i="1"/>
  <c r="O237" i="1"/>
  <c r="M237" i="1"/>
  <c r="L237" i="1"/>
  <c r="K237" i="1"/>
  <c r="O219" i="1"/>
  <c r="M219" i="1"/>
  <c r="L219" i="1"/>
  <c r="K219" i="1"/>
  <c r="O184" i="1"/>
  <c r="M184" i="1"/>
  <c r="L184" i="1"/>
  <c r="K184" i="1"/>
  <c r="O179" i="1"/>
  <c r="M179" i="1"/>
  <c r="L179" i="1"/>
  <c r="K179" i="1"/>
  <c r="O131" i="1"/>
  <c r="M131" i="1"/>
  <c r="L131" i="1"/>
  <c r="K131" i="1"/>
  <c r="O130" i="1"/>
  <c r="M130" i="1"/>
  <c r="L130" i="1"/>
  <c r="K130" i="1"/>
  <c r="O93" i="1"/>
  <c r="M93" i="1"/>
  <c r="L93" i="1"/>
  <c r="K93" i="1"/>
  <c r="O88" i="1"/>
  <c r="M88" i="1"/>
  <c r="L88" i="1"/>
  <c r="K88" i="1"/>
  <c r="O39" i="1"/>
  <c r="M39" i="1"/>
  <c r="L39" i="1"/>
  <c r="K39" i="1"/>
  <c r="O38" i="1"/>
  <c r="M38" i="1"/>
  <c r="L38" i="1"/>
  <c r="K38" i="1"/>
  <c r="O45" i="1"/>
  <c r="M45" i="1"/>
  <c r="L45" i="1"/>
  <c r="K45" i="1"/>
  <c r="O41" i="1"/>
  <c r="M41" i="1"/>
  <c r="L41" i="1"/>
  <c r="K41" i="1"/>
  <c r="O8" i="1"/>
  <c r="M8" i="1"/>
  <c r="L8" i="1"/>
  <c r="K8" i="1"/>
  <c r="AA503" i="1" l="1"/>
  <c r="AA502" i="1"/>
  <c r="AA317" i="1"/>
  <c r="AA456" i="1"/>
  <c r="O498" i="1"/>
  <c r="M498" i="1"/>
  <c r="L498" i="1"/>
  <c r="K498" i="1"/>
  <c r="O69" i="1"/>
  <c r="M69" i="1"/>
  <c r="L69" i="1"/>
  <c r="K69" i="1"/>
  <c r="O74" i="1"/>
  <c r="M74" i="1"/>
  <c r="L74" i="1"/>
  <c r="K74" i="1"/>
  <c r="O497" i="1"/>
  <c r="M497" i="1"/>
  <c r="L497" i="1"/>
  <c r="K497" i="1"/>
  <c r="O469" i="1"/>
  <c r="M469" i="1"/>
  <c r="L469" i="1"/>
  <c r="K469" i="1"/>
  <c r="O163" i="1"/>
  <c r="M163" i="1"/>
  <c r="L163" i="1"/>
  <c r="K163" i="1"/>
  <c r="O162" i="1"/>
  <c r="M162" i="1"/>
  <c r="L162" i="1"/>
  <c r="K162" i="1"/>
  <c r="O147" i="1"/>
  <c r="M147" i="1"/>
  <c r="L147" i="1"/>
  <c r="K147" i="1"/>
  <c r="O70" i="1"/>
  <c r="M70" i="1"/>
  <c r="L70" i="1"/>
  <c r="K70" i="1"/>
  <c r="O54" i="1"/>
  <c r="M54" i="1"/>
  <c r="L54" i="1"/>
  <c r="K54" i="1"/>
  <c r="O565" i="1" l="1"/>
  <c r="M565" i="1"/>
  <c r="L565" i="1"/>
  <c r="K565" i="1"/>
  <c r="O555" i="1"/>
  <c r="M555" i="1"/>
  <c r="L555" i="1"/>
  <c r="K555" i="1"/>
  <c r="O338" i="1"/>
  <c r="M338" i="1"/>
  <c r="L338" i="1"/>
  <c r="K338" i="1"/>
  <c r="O323" i="1"/>
  <c r="M323" i="1"/>
  <c r="L323" i="1"/>
  <c r="K323" i="1"/>
  <c r="O222" i="1"/>
  <c r="M222" i="1"/>
  <c r="L222" i="1"/>
  <c r="K222" i="1"/>
  <c r="O89" i="1"/>
  <c r="M89" i="1"/>
  <c r="L89" i="1"/>
  <c r="K89" i="1"/>
  <c r="O651" i="1"/>
  <c r="M651" i="1"/>
  <c r="L651" i="1"/>
  <c r="K651" i="1"/>
  <c r="O612" i="1"/>
  <c r="M612" i="1"/>
  <c r="L612" i="1"/>
  <c r="K612" i="1"/>
  <c r="O573" i="1"/>
  <c r="M573" i="1"/>
  <c r="L573" i="1"/>
  <c r="K573" i="1"/>
  <c r="O572" i="1"/>
  <c r="M572" i="1"/>
  <c r="L572" i="1"/>
  <c r="K572" i="1"/>
  <c r="O556" i="1"/>
  <c r="M556" i="1"/>
  <c r="L556" i="1"/>
  <c r="K556" i="1"/>
  <c r="O534" i="1"/>
  <c r="M534" i="1"/>
  <c r="L534" i="1"/>
  <c r="K534" i="1"/>
  <c r="O533" i="1"/>
  <c r="M533" i="1"/>
  <c r="L533" i="1"/>
  <c r="K533" i="1"/>
  <c r="O450" i="1"/>
  <c r="M450" i="1"/>
  <c r="L450" i="1"/>
  <c r="K450" i="1"/>
  <c r="O449" i="1"/>
  <c r="M449" i="1"/>
  <c r="L449" i="1"/>
  <c r="K449" i="1"/>
  <c r="O423" i="1"/>
  <c r="M423" i="1"/>
  <c r="L423" i="1"/>
  <c r="K423" i="1"/>
  <c r="O390" i="1"/>
  <c r="M390" i="1"/>
  <c r="L390" i="1"/>
  <c r="K390" i="1"/>
  <c r="O387" i="1"/>
  <c r="M387" i="1"/>
  <c r="L387" i="1"/>
  <c r="K387" i="1"/>
  <c r="O278" i="1"/>
  <c r="M278" i="1"/>
  <c r="L278" i="1"/>
  <c r="K278" i="1"/>
  <c r="O271" i="1"/>
  <c r="M271" i="1"/>
  <c r="L271" i="1"/>
  <c r="K271" i="1"/>
  <c r="O214" i="1"/>
  <c r="M214" i="1"/>
  <c r="L214" i="1"/>
  <c r="K214" i="1"/>
  <c r="O210" i="1"/>
  <c r="M210" i="1"/>
  <c r="L210" i="1"/>
  <c r="K210" i="1"/>
  <c r="O185" i="1"/>
  <c r="M185" i="1"/>
  <c r="L185" i="1"/>
  <c r="K185" i="1"/>
  <c r="O53" i="1"/>
  <c r="M53" i="1"/>
  <c r="L53" i="1"/>
  <c r="K53" i="1"/>
  <c r="O51" i="1"/>
  <c r="M51" i="1"/>
  <c r="L51" i="1"/>
  <c r="K51" i="1"/>
  <c r="L44" i="15"/>
  <c r="L43" i="15"/>
  <c r="K43" i="15"/>
  <c r="L4" i="1"/>
  <c r="H5" i="7"/>
  <c r="H2" i="7"/>
  <c r="I20" i="20"/>
  <c r="E20" i="20"/>
  <c r="I19" i="20"/>
  <c r="E19" i="20"/>
  <c r="I18" i="20"/>
  <c r="E18" i="20"/>
  <c r="I17" i="20"/>
  <c r="E17" i="20"/>
  <c r="I16" i="20"/>
  <c r="E16" i="20"/>
  <c r="I15" i="20"/>
  <c r="E15" i="20"/>
  <c r="I14" i="20"/>
  <c r="E14" i="20"/>
  <c r="I13" i="20"/>
  <c r="E13" i="20"/>
  <c r="I12" i="20"/>
  <c r="E12" i="20"/>
  <c r="I11" i="20"/>
  <c r="E11" i="20"/>
  <c r="I10" i="20"/>
  <c r="E10" i="20"/>
  <c r="I9" i="20"/>
  <c r="E9" i="20"/>
  <c r="F13" i="26"/>
  <c r="H13" i="26" s="1"/>
  <c r="J13" i="26" s="1"/>
  <c r="F12" i="26"/>
  <c r="H12" i="26" s="1"/>
  <c r="J12" i="26" s="1"/>
  <c r="F11" i="26"/>
  <c r="H11" i="26" s="1"/>
  <c r="J11" i="26" s="1"/>
  <c r="F10" i="26"/>
  <c r="H10" i="26" s="1"/>
  <c r="J10" i="26" s="1"/>
  <c r="F9" i="26"/>
  <c r="H9" i="26" s="1"/>
  <c r="J9" i="26" s="1"/>
  <c r="D13" i="25"/>
  <c r="F13" i="25" s="1"/>
  <c r="H13" i="25" s="1"/>
  <c r="D12" i="25"/>
  <c r="F12" i="25" s="1"/>
  <c r="H12" i="25" s="1"/>
  <c r="D11" i="25"/>
  <c r="F11" i="25" s="1"/>
  <c r="H11" i="25" s="1"/>
  <c r="D10" i="25"/>
  <c r="F10" i="25" s="1"/>
  <c r="H10" i="25" s="1"/>
  <c r="D9" i="25"/>
  <c r="F9" i="25" s="1"/>
  <c r="H9" i="25" s="1"/>
  <c r="N13" i="23"/>
  <c r="F13" i="23"/>
  <c r="H13" i="23" s="1"/>
  <c r="J13" i="23" s="1"/>
  <c r="N12" i="23"/>
  <c r="F12" i="23"/>
  <c r="H12" i="23" s="1"/>
  <c r="J12" i="23" s="1"/>
  <c r="N11" i="23"/>
  <c r="F11" i="23"/>
  <c r="H11" i="23" s="1"/>
  <c r="J11" i="23" s="1"/>
  <c r="N10" i="23"/>
  <c r="F10" i="23"/>
  <c r="H10" i="23" s="1"/>
  <c r="J10" i="23" s="1"/>
  <c r="N9" i="23"/>
  <c r="F9" i="23"/>
  <c r="H9" i="23" s="1"/>
  <c r="J9" i="23" s="1"/>
  <c r="N8" i="23"/>
  <c r="H8" i="23"/>
  <c r="J8" i="23" s="1"/>
  <c r="N5" i="23"/>
  <c r="H5" i="23"/>
  <c r="J5" i="23" s="1"/>
  <c r="A33" i="27"/>
  <c r="H33" i="27" s="1"/>
  <c r="H33" i="20" s="1"/>
  <c r="A32" i="27"/>
  <c r="H32" i="27" s="1"/>
  <c r="H32" i="20" s="1"/>
  <c r="A31" i="27"/>
  <c r="H31" i="27" s="1"/>
  <c r="H31" i="20" s="1"/>
  <c r="A30" i="27"/>
  <c r="H30" i="27" s="1"/>
  <c r="H30" i="20" s="1"/>
  <c r="A29" i="27"/>
  <c r="H29" i="27" s="1"/>
  <c r="H29" i="20" s="1"/>
  <c r="A28" i="27"/>
  <c r="H28" i="27" s="1"/>
  <c r="H28" i="20" s="1"/>
  <c r="A27" i="27"/>
  <c r="H27" i="27" s="1"/>
  <c r="H27" i="20" s="1"/>
  <c r="A26" i="27"/>
  <c r="H26" i="27" s="1"/>
  <c r="H26" i="20" s="1"/>
  <c r="A25" i="27"/>
  <c r="H25" i="27" s="1"/>
  <c r="H25" i="20" s="1"/>
  <c r="A24" i="27"/>
  <c r="H24" i="27" s="1"/>
  <c r="H24" i="20" s="1"/>
  <c r="A23" i="27"/>
  <c r="H23" i="27" s="1"/>
  <c r="H23" i="20" s="1"/>
  <c r="A22" i="27"/>
  <c r="H22" i="27" s="1"/>
  <c r="H22" i="20" s="1"/>
  <c r="A21" i="27"/>
  <c r="H21" i="27" s="1"/>
  <c r="H21" i="20" s="1"/>
  <c r="A20" i="27"/>
  <c r="H20" i="27" s="1"/>
  <c r="H20" i="20" s="1"/>
  <c r="A19" i="27"/>
  <c r="H19" i="27" s="1"/>
  <c r="H19" i="20" s="1"/>
  <c r="A18" i="27"/>
  <c r="H18" i="27" s="1"/>
  <c r="H18" i="20" s="1"/>
  <c r="A17" i="27"/>
  <c r="H17" i="27" s="1"/>
  <c r="H17" i="20" s="1"/>
  <c r="A16" i="27"/>
  <c r="H16" i="27" s="1"/>
  <c r="H16" i="20" s="1"/>
  <c r="A15" i="27"/>
  <c r="H15" i="27" s="1"/>
  <c r="H15" i="20" s="1"/>
  <c r="A14" i="27"/>
  <c r="H14" i="27" s="1"/>
  <c r="H14" i="20" s="1"/>
  <c r="A13" i="27"/>
  <c r="H13" i="27" s="1"/>
  <c r="H13" i="20" s="1"/>
  <c r="A12" i="27"/>
  <c r="H12" i="27" s="1"/>
  <c r="H12" i="20" s="1"/>
  <c r="A11" i="27"/>
  <c r="H11" i="27" s="1"/>
  <c r="H11" i="20" s="1"/>
  <c r="A10" i="27"/>
  <c r="H10" i="27" s="1"/>
  <c r="H10" i="20" s="1"/>
  <c r="A9" i="27"/>
  <c r="H9" i="27" s="1"/>
  <c r="H9" i="20" s="1"/>
  <c r="A8" i="27"/>
  <c r="H8" i="27" s="1"/>
  <c r="H8" i="20" s="1"/>
  <c r="A5" i="27"/>
  <c r="H5" i="27" s="1"/>
  <c r="H5" i="20" s="1"/>
  <c r="A33" i="26"/>
  <c r="L33" i="26" s="1"/>
  <c r="G33" i="20" s="1"/>
  <c r="A32" i="26"/>
  <c r="L32" i="26" s="1"/>
  <c r="G32" i="20" s="1"/>
  <c r="A31" i="26"/>
  <c r="L31" i="26" s="1"/>
  <c r="G31" i="20" s="1"/>
  <c r="A30" i="26"/>
  <c r="L30" i="26" s="1"/>
  <c r="G30" i="20" s="1"/>
  <c r="A29" i="26"/>
  <c r="L29" i="26" s="1"/>
  <c r="G29" i="20" s="1"/>
  <c r="A28" i="26"/>
  <c r="L28" i="26" s="1"/>
  <c r="G28" i="20" s="1"/>
  <c r="A27" i="26"/>
  <c r="L27" i="26" s="1"/>
  <c r="G27" i="20" s="1"/>
  <c r="A26" i="26"/>
  <c r="L26" i="26" s="1"/>
  <c r="G26" i="20" s="1"/>
  <c r="A25" i="26"/>
  <c r="L25" i="26" s="1"/>
  <c r="G25" i="20" s="1"/>
  <c r="A24" i="26"/>
  <c r="L24" i="26" s="1"/>
  <c r="G24" i="20" s="1"/>
  <c r="A23" i="26"/>
  <c r="L23" i="26" s="1"/>
  <c r="G23" i="20" s="1"/>
  <c r="A22" i="26"/>
  <c r="L22" i="26" s="1"/>
  <c r="G22" i="20" s="1"/>
  <c r="A21" i="26"/>
  <c r="L21" i="26" s="1"/>
  <c r="G21" i="20" s="1"/>
  <c r="A20" i="26"/>
  <c r="L20" i="26" s="1"/>
  <c r="G20" i="20" s="1"/>
  <c r="A19" i="26"/>
  <c r="L19" i="26" s="1"/>
  <c r="G19" i="20" s="1"/>
  <c r="A18" i="26"/>
  <c r="L18" i="26" s="1"/>
  <c r="G18" i="20" s="1"/>
  <c r="A17" i="26"/>
  <c r="L17" i="26" s="1"/>
  <c r="G17" i="20" s="1"/>
  <c r="A16" i="26"/>
  <c r="L16" i="26" s="1"/>
  <c r="G16" i="20" s="1"/>
  <c r="A15" i="26"/>
  <c r="L15" i="26" s="1"/>
  <c r="G15" i="20" s="1"/>
  <c r="A14" i="26"/>
  <c r="L14" i="26" s="1"/>
  <c r="G14" i="20" s="1"/>
  <c r="A13" i="26"/>
  <c r="L13" i="26" s="1"/>
  <c r="G13" i="20" s="1"/>
  <c r="A12" i="26"/>
  <c r="L12" i="26" s="1"/>
  <c r="G12" i="20" s="1"/>
  <c r="A11" i="26"/>
  <c r="L11" i="26" s="1"/>
  <c r="G11" i="20" s="1"/>
  <c r="A10" i="26"/>
  <c r="L10" i="26" s="1"/>
  <c r="G10" i="20" s="1"/>
  <c r="A9" i="26"/>
  <c r="L9" i="26" s="1"/>
  <c r="G9" i="20" s="1"/>
  <c r="A8" i="26"/>
  <c r="A5" i="26"/>
  <c r="A33" i="25"/>
  <c r="J33" i="25" s="1"/>
  <c r="F33" i="20" s="1"/>
  <c r="A32" i="25"/>
  <c r="J32" i="25" s="1"/>
  <c r="F32" i="20" s="1"/>
  <c r="A31" i="25"/>
  <c r="J31" i="25" s="1"/>
  <c r="F31" i="20" s="1"/>
  <c r="A30" i="25"/>
  <c r="J30" i="25" s="1"/>
  <c r="F30" i="20" s="1"/>
  <c r="A29" i="25"/>
  <c r="J29" i="25" s="1"/>
  <c r="F29" i="20" s="1"/>
  <c r="A28" i="25"/>
  <c r="J28" i="25" s="1"/>
  <c r="F28" i="20" s="1"/>
  <c r="A27" i="25"/>
  <c r="J27" i="25" s="1"/>
  <c r="F27" i="20" s="1"/>
  <c r="A26" i="25"/>
  <c r="J26" i="25" s="1"/>
  <c r="F26" i="20" s="1"/>
  <c r="A25" i="25"/>
  <c r="J25" i="25" s="1"/>
  <c r="F25" i="20" s="1"/>
  <c r="A24" i="25"/>
  <c r="J24" i="25" s="1"/>
  <c r="F24" i="20" s="1"/>
  <c r="A23" i="25"/>
  <c r="J23" i="25" s="1"/>
  <c r="F23" i="20" s="1"/>
  <c r="A22" i="25"/>
  <c r="J22" i="25" s="1"/>
  <c r="F22" i="20" s="1"/>
  <c r="A21" i="25"/>
  <c r="J21" i="25" s="1"/>
  <c r="F21" i="20" s="1"/>
  <c r="A20" i="25"/>
  <c r="J20" i="25" s="1"/>
  <c r="F20" i="20" s="1"/>
  <c r="A19" i="25"/>
  <c r="J19" i="25" s="1"/>
  <c r="F19" i="20" s="1"/>
  <c r="A18" i="25"/>
  <c r="J18" i="25" s="1"/>
  <c r="F18" i="20" s="1"/>
  <c r="A17" i="25"/>
  <c r="J17" i="25" s="1"/>
  <c r="F17" i="20" s="1"/>
  <c r="A16" i="25"/>
  <c r="J16" i="25" s="1"/>
  <c r="F16" i="20" s="1"/>
  <c r="A15" i="25"/>
  <c r="J15" i="25" s="1"/>
  <c r="F15" i="20" s="1"/>
  <c r="A14" i="25"/>
  <c r="J14" i="25" s="1"/>
  <c r="F14" i="20" s="1"/>
  <c r="A13" i="25"/>
  <c r="J13" i="25" s="1"/>
  <c r="F13" i="20" s="1"/>
  <c r="A12" i="25"/>
  <c r="J12" i="25" s="1"/>
  <c r="F12" i="20" s="1"/>
  <c r="A11" i="25"/>
  <c r="J11" i="25" s="1"/>
  <c r="F11" i="20" s="1"/>
  <c r="A10" i="25"/>
  <c r="J10" i="25" s="1"/>
  <c r="F10" i="20" s="1"/>
  <c r="A9" i="25"/>
  <c r="J9" i="25" s="1"/>
  <c r="F9" i="20" s="1"/>
  <c r="A8" i="25"/>
  <c r="A5" i="25"/>
  <c r="A33" i="24"/>
  <c r="N33" i="24" s="1"/>
  <c r="A32" i="24"/>
  <c r="N32" i="24" s="1"/>
  <c r="A31" i="24"/>
  <c r="N31" i="24" s="1"/>
  <c r="A30" i="24"/>
  <c r="N30" i="24" s="1"/>
  <c r="A29" i="24"/>
  <c r="N29" i="24" s="1"/>
  <c r="A28" i="24"/>
  <c r="N28" i="24" s="1"/>
  <c r="A27" i="24"/>
  <c r="N27" i="24" s="1"/>
  <c r="A26" i="24"/>
  <c r="N26" i="24" s="1"/>
  <c r="A25" i="24"/>
  <c r="N25" i="24" s="1"/>
  <c r="A24" i="24"/>
  <c r="N24" i="24" s="1"/>
  <c r="A23" i="24"/>
  <c r="N23" i="24" s="1"/>
  <c r="A22" i="24"/>
  <c r="N22" i="24" s="1"/>
  <c r="A21" i="24"/>
  <c r="N21" i="24" s="1"/>
  <c r="A20" i="24"/>
  <c r="N20" i="24" s="1"/>
  <c r="A19" i="24"/>
  <c r="N19" i="24" s="1"/>
  <c r="A18" i="24"/>
  <c r="N18" i="24" s="1"/>
  <c r="A17" i="24"/>
  <c r="N17" i="24" s="1"/>
  <c r="A16" i="24"/>
  <c r="N16" i="24" s="1"/>
  <c r="A15" i="24"/>
  <c r="N15" i="24" s="1"/>
  <c r="A14" i="24"/>
  <c r="N14" i="24" s="1"/>
  <c r="A13" i="24"/>
  <c r="N13" i="24" s="1"/>
  <c r="A12" i="24"/>
  <c r="N12" i="24" s="1"/>
  <c r="A11" i="24"/>
  <c r="N11" i="24" s="1"/>
  <c r="A10" i="24"/>
  <c r="N10" i="24" s="1"/>
  <c r="A9" i="24"/>
  <c r="N9" i="24" s="1"/>
  <c r="A8" i="24"/>
  <c r="N8" i="24" s="1"/>
  <c r="A5" i="24"/>
  <c r="N5" i="24" s="1"/>
  <c r="A33" i="23"/>
  <c r="P33" i="23" s="1"/>
  <c r="A32" i="23"/>
  <c r="P32" i="23" s="1"/>
  <c r="A31" i="23"/>
  <c r="P31" i="23" s="1"/>
  <c r="A30" i="23"/>
  <c r="P30" i="23" s="1"/>
  <c r="A29" i="23"/>
  <c r="P29" i="23" s="1"/>
  <c r="A28" i="23"/>
  <c r="P28" i="23" s="1"/>
  <c r="A27" i="23"/>
  <c r="P27" i="23" s="1"/>
  <c r="A26" i="23"/>
  <c r="P26" i="23" s="1"/>
  <c r="A25" i="23"/>
  <c r="P25" i="23" s="1"/>
  <c r="A24" i="23"/>
  <c r="P24" i="23" s="1"/>
  <c r="A23" i="23"/>
  <c r="P23" i="23" s="1"/>
  <c r="A22" i="23"/>
  <c r="P22" i="23" s="1"/>
  <c r="A21" i="23"/>
  <c r="P21" i="23" s="1"/>
  <c r="A20" i="23"/>
  <c r="P20" i="23" s="1"/>
  <c r="A19" i="23"/>
  <c r="P19" i="23" s="1"/>
  <c r="A18" i="23"/>
  <c r="P18" i="23" s="1"/>
  <c r="A17" i="23"/>
  <c r="P17" i="23" s="1"/>
  <c r="A16" i="23"/>
  <c r="P16" i="23" s="1"/>
  <c r="A15" i="23"/>
  <c r="P15" i="23" s="1"/>
  <c r="A14" i="23"/>
  <c r="P14" i="23" s="1"/>
  <c r="A13" i="23"/>
  <c r="P13" i="23" s="1"/>
  <c r="A12" i="23"/>
  <c r="P12" i="23" s="1"/>
  <c r="A11" i="23"/>
  <c r="P11" i="23" s="1"/>
  <c r="A10" i="23"/>
  <c r="P10" i="23" s="1"/>
  <c r="A9" i="23"/>
  <c r="P9" i="23" s="1"/>
  <c r="A8" i="23"/>
  <c r="A5" i="23"/>
  <c r="A33" i="22"/>
  <c r="H33" i="22" s="1"/>
  <c r="D33" i="20" s="1"/>
  <c r="A32" i="22"/>
  <c r="H32" i="22" s="1"/>
  <c r="D32" i="20" s="1"/>
  <c r="A31" i="22"/>
  <c r="H31" i="22" s="1"/>
  <c r="D31" i="20" s="1"/>
  <c r="A30" i="22"/>
  <c r="H30" i="22" s="1"/>
  <c r="D30" i="20" s="1"/>
  <c r="A29" i="22"/>
  <c r="H29" i="22" s="1"/>
  <c r="D29" i="20" s="1"/>
  <c r="A28" i="22"/>
  <c r="H28" i="22" s="1"/>
  <c r="D28" i="20" s="1"/>
  <c r="A27" i="22"/>
  <c r="H27" i="22" s="1"/>
  <c r="D27" i="20" s="1"/>
  <c r="A26" i="22"/>
  <c r="H26" i="22" s="1"/>
  <c r="D26" i="20" s="1"/>
  <c r="A25" i="22"/>
  <c r="H25" i="22" s="1"/>
  <c r="D25" i="20" s="1"/>
  <c r="A24" i="22"/>
  <c r="H24" i="22" s="1"/>
  <c r="D24" i="20" s="1"/>
  <c r="A23" i="22"/>
  <c r="H23" i="22" s="1"/>
  <c r="D23" i="20" s="1"/>
  <c r="A22" i="22"/>
  <c r="H22" i="22" s="1"/>
  <c r="D22" i="20" s="1"/>
  <c r="A21" i="22"/>
  <c r="H21" i="22" s="1"/>
  <c r="D21" i="20" s="1"/>
  <c r="A20" i="22"/>
  <c r="H20" i="22" s="1"/>
  <c r="D20" i="20" s="1"/>
  <c r="A19" i="22"/>
  <c r="H19" i="22" s="1"/>
  <c r="D19" i="20" s="1"/>
  <c r="A18" i="22"/>
  <c r="H18" i="22" s="1"/>
  <c r="D18" i="20" s="1"/>
  <c r="A17" i="22"/>
  <c r="H17" i="22" s="1"/>
  <c r="D17" i="20" s="1"/>
  <c r="A16" i="22"/>
  <c r="H16" i="22" s="1"/>
  <c r="D16" i="20" s="1"/>
  <c r="A15" i="22"/>
  <c r="H15" i="22" s="1"/>
  <c r="D15" i="20" s="1"/>
  <c r="A14" i="22"/>
  <c r="H14" i="22" s="1"/>
  <c r="D14" i="20" s="1"/>
  <c r="A13" i="22"/>
  <c r="H13" i="22" s="1"/>
  <c r="D13" i="20" s="1"/>
  <c r="A12" i="22"/>
  <c r="H12" i="22" s="1"/>
  <c r="D12" i="20" s="1"/>
  <c r="A11" i="22"/>
  <c r="H11" i="22" s="1"/>
  <c r="D11" i="20" s="1"/>
  <c r="A10" i="22"/>
  <c r="H10" i="22" s="1"/>
  <c r="D10" i="20" s="1"/>
  <c r="A9" i="22"/>
  <c r="H9" i="22" s="1"/>
  <c r="D9" i="20" s="1"/>
  <c r="A8" i="22"/>
  <c r="H8" i="22" s="1"/>
  <c r="D8" i="20" s="1"/>
  <c r="A5" i="22"/>
  <c r="H5" i="22" s="1"/>
  <c r="D5" i="20" s="1"/>
  <c r="J33" i="21"/>
  <c r="I33" i="21"/>
  <c r="H33" i="21"/>
  <c r="A33" i="21"/>
  <c r="J32" i="21"/>
  <c r="I32" i="21"/>
  <c r="H32" i="21"/>
  <c r="A32" i="21"/>
  <c r="J31" i="21"/>
  <c r="I31" i="21"/>
  <c r="H31" i="21"/>
  <c r="A31" i="21"/>
  <c r="J30" i="21"/>
  <c r="I30" i="21"/>
  <c r="H30" i="21"/>
  <c r="A30" i="21"/>
  <c r="J29" i="21"/>
  <c r="I29" i="21"/>
  <c r="H29" i="21"/>
  <c r="A29" i="21"/>
  <c r="J28" i="21"/>
  <c r="I28" i="21"/>
  <c r="H28" i="21"/>
  <c r="A28" i="21"/>
  <c r="J27" i="21"/>
  <c r="I27" i="21"/>
  <c r="H27" i="21"/>
  <c r="A27" i="21"/>
  <c r="J26" i="21"/>
  <c r="I26" i="21"/>
  <c r="H26" i="21"/>
  <c r="A26" i="21"/>
  <c r="J25" i="21"/>
  <c r="I25" i="21"/>
  <c r="H25" i="21"/>
  <c r="A25" i="21"/>
  <c r="J24" i="21"/>
  <c r="I24" i="21"/>
  <c r="H24" i="21"/>
  <c r="A24" i="21"/>
  <c r="J23" i="21"/>
  <c r="I23" i="21"/>
  <c r="H23" i="21"/>
  <c r="A23" i="21"/>
  <c r="J22" i="21"/>
  <c r="I22" i="21"/>
  <c r="H22" i="21"/>
  <c r="A22" i="21"/>
  <c r="J21" i="21"/>
  <c r="I21" i="21"/>
  <c r="H21" i="21"/>
  <c r="A21" i="21"/>
  <c r="J20" i="21"/>
  <c r="I20" i="21"/>
  <c r="H20" i="21"/>
  <c r="A20" i="21"/>
  <c r="J19" i="21"/>
  <c r="I19" i="21"/>
  <c r="H19" i="21"/>
  <c r="A19" i="21"/>
  <c r="J18" i="21"/>
  <c r="I18" i="21"/>
  <c r="H18" i="21"/>
  <c r="A18" i="21"/>
  <c r="J17" i="21"/>
  <c r="I17" i="21"/>
  <c r="H17" i="21"/>
  <c r="A17" i="21"/>
  <c r="J16" i="21"/>
  <c r="I16" i="21"/>
  <c r="H16" i="21"/>
  <c r="A16" i="21"/>
  <c r="J15" i="21"/>
  <c r="I15" i="21"/>
  <c r="H15" i="21"/>
  <c r="A15" i="21"/>
  <c r="J14" i="21"/>
  <c r="I14" i="21"/>
  <c r="H14" i="21"/>
  <c r="A14" i="21"/>
  <c r="J13" i="21"/>
  <c r="I13" i="21"/>
  <c r="H13" i="21"/>
  <c r="A13" i="21"/>
  <c r="J12" i="21"/>
  <c r="I12" i="21"/>
  <c r="H12" i="21"/>
  <c r="A12" i="21"/>
  <c r="J11" i="21"/>
  <c r="I11" i="21"/>
  <c r="H11" i="21"/>
  <c r="A11" i="21"/>
  <c r="J10" i="21"/>
  <c r="I10" i="21"/>
  <c r="H10" i="21"/>
  <c r="A10" i="21"/>
  <c r="J9" i="21"/>
  <c r="I9" i="21"/>
  <c r="H9" i="21"/>
  <c r="A9" i="21"/>
  <c r="J8" i="21"/>
  <c r="I8" i="21"/>
  <c r="H8" i="21"/>
  <c r="A8" i="21"/>
  <c r="J5" i="21"/>
  <c r="I5" i="21"/>
  <c r="H5" i="21"/>
  <c r="A5" i="21"/>
  <c r="E33" i="20"/>
  <c r="E32" i="20"/>
  <c r="E31" i="20"/>
  <c r="E30" i="20"/>
  <c r="E29" i="20"/>
  <c r="E28" i="20"/>
  <c r="E27" i="20"/>
  <c r="E26" i="20"/>
  <c r="E25" i="20"/>
  <c r="E24" i="20"/>
  <c r="E23" i="20"/>
  <c r="E22" i="20"/>
  <c r="E21" i="20"/>
  <c r="F33" i="26"/>
  <c r="H33" i="26" s="1"/>
  <c r="J33" i="26" s="1"/>
  <c r="F32" i="26"/>
  <c r="H32" i="26" s="1"/>
  <c r="J32" i="26" s="1"/>
  <c r="F31" i="26"/>
  <c r="H31" i="26" s="1"/>
  <c r="J31" i="26" s="1"/>
  <c r="F30" i="26"/>
  <c r="H30" i="26" s="1"/>
  <c r="J30" i="26" s="1"/>
  <c r="F29" i="26"/>
  <c r="H29" i="26" s="1"/>
  <c r="J29" i="26" s="1"/>
  <c r="F28" i="26"/>
  <c r="H28" i="26" s="1"/>
  <c r="J28" i="26" s="1"/>
  <c r="F27" i="26"/>
  <c r="H27" i="26" s="1"/>
  <c r="J27" i="26" s="1"/>
  <c r="F26" i="26"/>
  <c r="H26" i="26" s="1"/>
  <c r="J26" i="26" s="1"/>
  <c r="F25" i="26"/>
  <c r="H25" i="26" s="1"/>
  <c r="J25" i="26" s="1"/>
  <c r="F24" i="26"/>
  <c r="H24" i="26" s="1"/>
  <c r="J24" i="26" s="1"/>
  <c r="F23" i="26"/>
  <c r="H23" i="26" s="1"/>
  <c r="J23" i="26" s="1"/>
  <c r="F22" i="26"/>
  <c r="H22" i="26" s="1"/>
  <c r="J22" i="26" s="1"/>
  <c r="F21" i="26"/>
  <c r="H21" i="26" s="1"/>
  <c r="J21" i="26" s="1"/>
  <c r="F20" i="26"/>
  <c r="H20" i="26" s="1"/>
  <c r="J20" i="26" s="1"/>
  <c r="F19" i="26"/>
  <c r="H19" i="26" s="1"/>
  <c r="J19" i="26" s="1"/>
  <c r="F18" i="26"/>
  <c r="H18" i="26" s="1"/>
  <c r="J18" i="26" s="1"/>
  <c r="F17" i="26"/>
  <c r="H17" i="26" s="1"/>
  <c r="J17" i="26" s="1"/>
  <c r="F16" i="26"/>
  <c r="H16" i="26" s="1"/>
  <c r="J16" i="26" s="1"/>
  <c r="F15" i="26"/>
  <c r="H15" i="26" s="1"/>
  <c r="J15" i="26" s="1"/>
  <c r="F14" i="26"/>
  <c r="H14" i="26" s="1"/>
  <c r="J14" i="26" s="1"/>
  <c r="D33" i="25"/>
  <c r="F33" i="25" s="1"/>
  <c r="H33" i="25" s="1"/>
  <c r="D32" i="25"/>
  <c r="F32" i="25" s="1"/>
  <c r="H32" i="25" s="1"/>
  <c r="D31" i="25"/>
  <c r="F31" i="25" s="1"/>
  <c r="H31" i="25" s="1"/>
  <c r="D30" i="25"/>
  <c r="F30" i="25" s="1"/>
  <c r="H30" i="25" s="1"/>
  <c r="D29" i="25"/>
  <c r="F29" i="25" s="1"/>
  <c r="H29" i="25" s="1"/>
  <c r="D28" i="25"/>
  <c r="F28" i="25" s="1"/>
  <c r="H28" i="25" s="1"/>
  <c r="D27" i="25"/>
  <c r="F27" i="25" s="1"/>
  <c r="H27" i="25" s="1"/>
  <c r="D26" i="25"/>
  <c r="F26" i="25" s="1"/>
  <c r="H26" i="25" s="1"/>
  <c r="D25" i="25"/>
  <c r="F25" i="25" s="1"/>
  <c r="H25" i="25" s="1"/>
  <c r="D24" i="25"/>
  <c r="F24" i="25" s="1"/>
  <c r="H24" i="25" s="1"/>
  <c r="D23" i="25"/>
  <c r="F23" i="25" s="1"/>
  <c r="H23" i="25" s="1"/>
  <c r="D22" i="25"/>
  <c r="F22" i="25" s="1"/>
  <c r="H22" i="25" s="1"/>
  <c r="D21" i="25"/>
  <c r="F21" i="25" s="1"/>
  <c r="H21" i="25" s="1"/>
  <c r="D20" i="25"/>
  <c r="F20" i="25" s="1"/>
  <c r="H20" i="25" s="1"/>
  <c r="D19" i="25"/>
  <c r="F19" i="25" s="1"/>
  <c r="H19" i="25" s="1"/>
  <c r="D18" i="25"/>
  <c r="F18" i="25" s="1"/>
  <c r="H18" i="25" s="1"/>
  <c r="D17" i="25"/>
  <c r="F17" i="25" s="1"/>
  <c r="H17" i="25" s="1"/>
  <c r="D16" i="25"/>
  <c r="F16" i="25" s="1"/>
  <c r="H16" i="25" s="1"/>
  <c r="D15" i="25"/>
  <c r="F15" i="25" s="1"/>
  <c r="H15" i="25" s="1"/>
  <c r="D14" i="25"/>
  <c r="F14" i="25" s="1"/>
  <c r="H14" i="25" s="1"/>
  <c r="F33" i="24"/>
  <c r="L33" i="24" s="1"/>
  <c r="F32" i="24"/>
  <c r="L32" i="24" s="1"/>
  <c r="F31" i="24"/>
  <c r="L31" i="24" s="1"/>
  <c r="F30" i="24"/>
  <c r="L30" i="24" s="1"/>
  <c r="F29" i="24"/>
  <c r="L29" i="24" s="1"/>
  <c r="F28" i="24"/>
  <c r="L28" i="24" s="1"/>
  <c r="F27" i="24"/>
  <c r="L27" i="24" s="1"/>
  <c r="F26" i="24"/>
  <c r="L26" i="24" s="1"/>
  <c r="F25" i="24"/>
  <c r="L25" i="24" s="1"/>
  <c r="F24" i="24"/>
  <c r="L24" i="24" s="1"/>
  <c r="F23" i="24"/>
  <c r="L23" i="24" s="1"/>
  <c r="F22" i="24"/>
  <c r="L22" i="24" s="1"/>
  <c r="F21" i="24"/>
  <c r="L21" i="24" s="1"/>
  <c r="F20" i="24"/>
  <c r="L20" i="24" s="1"/>
  <c r="F19" i="24"/>
  <c r="L19" i="24" s="1"/>
  <c r="F18" i="24"/>
  <c r="L18" i="24" s="1"/>
  <c r="F17" i="24"/>
  <c r="L17" i="24" s="1"/>
  <c r="F16" i="24"/>
  <c r="L16" i="24" s="1"/>
  <c r="F15" i="24"/>
  <c r="L15" i="24" s="1"/>
  <c r="F14" i="24"/>
  <c r="L14" i="24" s="1"/>
  <c r="F13" i="24"/>
  <c r="L13" i="24" s="1"/>
  <c r="F12" i="24"/>
  <c r="L12" i="24" s="1"/>
  <c r="F11" i="24"/>
  <c r="L11" i="24" s="1"/>
  <c r="F10" i="24"/>
  <c r="L10" i="24" s="1"/>
  <c r="F9" i="24"/>
  <c r="L9" i="24" s="1"/>
  <c r="F8" i="24"/>
  <c r="L8" i="24" s="1"/>
  <c r="F5" i="24"/>
  <c r="L5" i="24" s="1"/>
  <c r="N33" i="23"/>
  <c r="F33" i="23"/>
  <c r="H33" i="23" s="1"/>
  <c r="J33" i="23" s="1"/>
  <c r="N32" i="23"/>
  <c r="F32" i="23"/>
  <c r="H32" i="23" s="1"/>
  <c r="J32" i="23" s="1"/>
  <c r="N31" i="23"/>
  <c r="F31" i="23"/>
  <c r="H31" i="23" s="1"/>
  <c r="J31" i="23" s="1"/>
  <c r="N30" i="23"/>
  <c r="F30" i="23"/>
  <c r="H30" i="23" s="1"/>
  <c r="J30" i="23" s="1"/>
  <c r="N29" i="23"/>
  <c r="F29" i="23"/>
  <c r="H29" i="23" s="1"/>
  <c r="J29" i="23" s="1"/>
  <c r="N28" i="23"/>
  <c r="F28" i="23"/>
  <c r="H28" i="23" s="1"/>
  <c r="J28" i="23" s="1"/>
  <c r="N27" i="23"/>
  <c r="F27" i="23"/>
  <c r="H27" i="23" s="1"/>
  <c r="J27" i="23" s="1"/>
  <c r="N26" i="23"/>
  <c r="F26" i="23"/>
  <c r="H26" i="23" s="1"/>
  <c r="J26" i="23" s="1"/>
  <c r="N25" i="23"/>
  <c r="F25" i="23"/>
  <c r="H25" i="23" s="1"/>
  <c r="J25" i="23" s="1"/>
  <c r="N24" i="23"/>
  <c r="F24" i="23"/>
  <c r="H24" i="23" s="1"/>
  <c r="J24" i="23" s="1"/>
  <c r="N23" i="23"/>
  <c r="F23" i="23"/>
  <c r="H23" i="23" s="1"/>
  <c r="J23" i="23" s="1"/>
  <c r="N22" i="23"/>
  <c r="F22" i="23"/>
  <c r="H22" i="23" s="1"/>
  <c r="J22" i="23" s="1"/>
  <c r="N21" i="23"/>
  <c r="F21" i="23"/>
  <c r="H21" i="23" s="1"/>
  <c r="J21" i="23" s="1"/>
  <c r="N20" i="23"/>
  <c r="F20" i="23"/>
  <c r="H20" i="23" s="1"/>
  <c r="J20" i="23" s="1"/>
  <c r="N19" i="23"/>
  <c r="F19" i="23"/>
  <c r="H19" i="23" s="1"/>
  <c r="J19" i="23" s="1"/>
  <c r="N18" i="23"/>
  <c r="F18" i="23"/>
  <c r="H18" i="23" s="1"/>
  <c r="J18" i="23" s="1"/>
  <c r="N17" i="23"/>
  <c r="F17" i="23"/>
  <c r="H17" i="23" s="1"/>
  <c r="J17" i="23" s="1"/>
  <c r="N16" i="23"/>
  <c r="F16" i="23"/>
  <c r="H16" i="23" s="1"/>
  <c r="J16" i="23" s="1"/>
  <c r="N15" i="23"/>
  <c r="F15" i="23"/>
  <c r="H15" i="23" s="1"/>
  <c r="J15" i="23" s="1"/>
  <c r="N14" i="23"/>
  <c r="F14" i="23"/>
  <c r="H14" i="23" s="1"/>
  <c r="J14" i="23" s="1"/>
  <c r="I33" i="20"/>
  <c r="I32" i="20"/>
  <c r="I31" i="20"/>
  <c r="I30" i="20"/>
  <c r="I29" i="20"/>
  <c r="I28" i="20"/>
  <c r="I27" i="20"/>
  <c r="I26" i="20"/>
  <c r="I25" i="20"/>
  <c r="I24" i="20"/>
  <c r="I23" i="20"/>
  <c r="I22" i="20"/>
  <c r="I21" i="20"/>
  <c r="M8" i="15"/>
  <c r="M7" i="15"/>
  <c r="M6" i="15"/>
  <c r="M5" i="15"/>
  <c r="M4" i="15"/>
  <c r="M2" i="15"/>
  <c r="M3" i="15"/>
  <c r="L479" i="1"/>
  <c r="P5" i="23" l="1"/>
  <c r="E5" i="20" s="1"/>
  <c r="P8" i="23"/>
  <c r="E8" i="20" s="1"/>
  <c r="J8" i="25"/>
  <c r="F8" i="20" s="1"/>
  <c r="L5" i="26" l="1"/>
  <c r="G5" i="20" s="1"/>
  <c r="L8" i="26"/>
  <c r="G8" i="20" s="1"/>
  <c r="I8" i="20" s="1"/>
  <c r="J5" i="25"/>
  <c r="F5" i="20" s="1"/>
  <c r="D5" i="7"/>
  <c r="I5" i="20" l="1"/>
  <c r="O627" i="1"/>
  <c r="M627" i="1"/>
  <c r="L627" i="1"/>
  <c r="K627" i="1"/>
  <c r="O544" i="1"/>
  <c r="M544" i="1"/>
  <c r="L544" i="1"/>
  <c r="K544" i="1"/>
  <c r="O537" i="1"/>
  <c r="M537" i="1"/>
  <c r="L537" i="1"/>
  <c r="K537" i="1"/>
  <c r="O493" i="1"/>
  <c r="M493" i="1"/>
  <c r="L493" i="1"/>
  <c r="K493" i="1"/>
  <c r="O484" i="1"/>
  <c r="M484" i="1"/>
  <c r="L484" i="1"/>
  <c r="K484" i="1"/>
  <c r="O272" i="1"/>
  <c r="M272" i="1"/>
  <c r="L272" i="1"/>
  <c r="K272" i="1"/>
  <c r="O209" i="1"/>
  <c r="M209" i="1"/>
  <c r="L209" i="1"/>
  <c r="K209" i="1"/>
  <c r="O205" i="1"/>
  <c r="M205" i="1"/>
  <c r="L205" i="1"/>
  <c r="K205" i="1"/>
  <c r="O195" i="1"/>
  <c r="M195" i="1"/>
  <c r="L195" i="1"/>
  <c r="K195" i="1"/>
  <c r="O194" i="1"/>
  <c r="M194" i="1"/>
  <c r="L194" i="1"/>
  <c r="K194" i="1"/>
  <c r="O155" i="1"/>
  <c r="M155" i="1"/>
  <c r="L155" i="1"/>
  <c r="K155" i="1"/>
  <c r="O148" i="1"/>
  <c r="M148" i="1"/>
  <c r="L148" i="1"/>
  <c r="K148" i="1"/>
  <c r="O136" i="1"/>
  <c r="M136" i="1"/>
  <c r="L136" i="1"/>
  <c r="K136" i="1"/>
  <c r="O132" i="1"/>
  <c r="M132" i="1"/>
  <c r="L132" i="1"/>
  <c r="K132" i="1"/>
  <c r="O129" i="1"/>
  <c r="M129" i="1"/>
  <c r="L129" i="1"/>
  <c r="K129" i="1"/>
  <c r="O92" i="1"/>
  <c r="M92" i="1"/>
  <c r="L92" i="1"/>
  <c r="K92" i="1"/>
  <c r="O13" i="1"/>
  <c r="M13" i="1"/>
  <c r="L13" i="1"/>
  <c r="AA13" i="1" s="1"/>
  <c r="K13" i="1"/>
  <c r="O492" i="1"/>
  <c r="M492" i="1"/>
  <c r="L492" i="1"/>
  <c r="O299" i="1"/>
  <c r="M299" i="1"/>
  <c r="L299" i="1"/>
  <c r="O151" i="1"/>
  <c r="M151" i="1"/>
  <c r="L151" i="1"/>
  <c r="O99" i="1"/>
  <c r="M99" i="1"/>
  <c r="L99" i="1"/>
  <c r="O30" i="1"/>
  <c r="M30" i="1"/>
  <c r="L30" i="1"/>
  <c r="O27" i="1"/>
  <c r="M27" i="1"/>
  <c r="L27" i="1"/>
  <c r="O12" i="1"/>
  <c r="M12" i="1"/>
  <c r="L12" i="1"/>
  <c r="O10" i="1"/>
  <c r="M10" i="1"/>
  <c r="L10" i="1"/>
  <c r="O4" i="1"/>
  <c r="M4" i="1"/>
  <c r="O639" i="1"/>
  <c r="M639" i="1"/>
  <c r="O638" i="1"/>
  <c r="M638" i="1"/>
  <c r="O635" i="1"/>
  <c r="M635" i="1"/>
  <c r="O631" i="1"/>
  <c r="M631" i="1"/>
  <c r="O630" i="1"/>
  <c r="M630" i="1"/>
  <c r="O628" i="1"/>
  <c r="M628" i="1"/>
  <c r="O624" i="1"/>
  <c r="M624" i="1"/>
  <c r="O602" i="1"/>
  <c r="M602" i="1"/>
  <c r="O605" i="1"/>
  <c r="M605" i="1"/>
  <c r="O604" i="1"/>
  <c r="M604" i="1"/>
  <c r="O603" i="1"/>
  <c r="M603" i="1"/>
  <c r="O600" i="1"/>
  <c r="M600" i="1"/>
  <c r="O599" i="1"/>
  <c r="M599" i="1"/>
  <c r="O598" i="1"/>
  <c r="M598" i="1"/>
  <c r="O595" i="1"/>
  <c r="M595" i="1"/>
  <c r="O594" i="1"/>
  <c r="M594" i="1"/>
  <c r="O597" i="1"/>
  <c r="M597" i="1"/>
  <c r="O596" i="1"/>
  <c r="M596" i="1"/>
  <c r="O591" i="1"/>
  <c r="M591" i="1"/>
  <c r="O590" i="1"/>
  <c r="M590" i="1"/>
  <c r="O586" i="1"/>
  <c r="M586" i="1"/>
  <c r="O581" i="1"/>
  <c r="M581" i="1"/>
  <c r="O580" i="1"/>
  <c r="M580" i="1"/>
  <c r="O567" i="1"/>
  <c r="M567" i="1"/>
  <c r="O566" i="1"/>
  <c r="M566" i="1"/>
  <c r="O550" i="1"/>
  <c r="M550" i="1"/>
  <c r="O547" i="1"/>
  <c r="M547" i="1"/>
  <c r="O541" i="1"/>
  <c r="M541" i="1"/>
  <c r="O517" i="1"/>
  <c r="M517" i="1"/>
  <c r="O510" i="1"/>
  <c r="M510" i="1"/>
  <c r="O496" i="1"/>
  <c r="M496" i="1"/>
  <c r="O483" i="1"/>
  <c r="M483" i="1"/>
  <c r="O455" i="1"/>
  <c r="M455" i="1"/>
  <c r="O454" i="1"/>
  <c r="M454" i="1"/>
  <c r="O453" i="1"/>
  <c r="M453" i="1"/>
  <c r="O421" i="1"/>
  <c r="M421" i="1"/>
  <c r="O391" i="1"/>
  <c r="M391" i="1"/>
  <c r="O349" i="1"/>
  <c r="M349" i="1"/>
  <c r="O336" i="1"/>
  <c r="M336" i="1"/>
  <c r="O298" i="1"/>
  <c r="M298" i="1"/>
  <c r="O198" i="1"/>
  <c r="M198" i="1"/>
  <c r="O192" i="1"/>
  <c r="M192" i="1"/>
  <c r="O189" i="1"/>
  <c r="M189" i="1"/>
  <c r="O174" i="1"/>
  <c r="M174" i="1"/>
  <c r="O165" i="1"/>
  <c r="M165" i="1"/>
  <c r="O119" i="1"/>
  <c r="M119" i="1"/>
  <c r="O113" i="1"/>
  <c r="M113" i="1"/>
  <c r="O108" i="1"/>
  <c r="M108" i="1"/>
  <c r="O78" i="1"/>
  <c r="M78" i="1"/>
  <c r="O58" i="1"/>
  <c r="M58" i="1"/>
  <c r="O57" i="1"/>
  <c r="M57" i="1"/>
  <c r="O37" i="1"/>
  <c r="M37" i="1"/>
  <c r="O18" i="1"/>
  <c r="M18" i="1"/>
  <c r="O5" i="1"/>
  <c r="M5" i="1"/>
  <c r="O3" i="1"/>
  <c r="M3" i="1"/>
  <c r="L639" i="1"/>
  <c r="L638" i="1"/>
  <c r="L635" i="1"/>
  <c r="L631" i="1"/>
  <c r="L630" i="1"/>
  <c r="L628" i="1"/>
  <c r="L624" i="1"/>
  <c r="L602" i="1"/>
  <c r="L605" i="1"/>
  <c r="L604" i="1"/>
  <c r="L603" i="1"/>
  <c r="L600" i="1"/>
  <c r="L599" i="1"/>
  <c r="L598" i="1"/>
  <c r="L595" i="1"/>
  <c r="L594" i="1"/>
  <c r="L597" i="1"/>
  <c r="L596" i="1"/>
  <c r="L591" i="1"/>
  <c r="L590" i="1"/>
  <c r="L586" i="1"/>
  <c r="L581" i="1"/>
  <c r="L580" i="1"/>
  <c r="L567" i="1"/>
  <c r="L566" i="1"/>
  <c r="L550" i="1"/>
  <c r="L547" i="1"/>
  <c r="L541" i="1"/>
  <c r="L517" i="1"/>
  <c r="L510" i="1"/>
  <c r="L496" i="1"/>
  <c r="L483" i="1"/>
  <c r="L455" i="1"/>
  <c r="L454" i="1"/>
  <c r="L453" i="1"/>
  <c r="L421" i="1"/>
  <c r="L391" i="1"/>
  <c r="L349" i="1"/>
  <c r="L336" i="1"/>
  <c r="L298" i="1"/>
  <c r="L198" i="1"/>
  <c r="L192" i="1"/>
  <c r="L189" i="1"/>
  <c r="L174" i="1"/>
  <c r="L165" i="1"/>
  <c r="L119" i="1"/>
  <c r="L113" i="1"/>
  <c r="L108" i="1"/>
  <c r="L78" i="1"/>
  <c r="L58" i="1"/>
  <c r="L57" i="1"/>
  <c r="L37" i="1"/>
  <c r="L18" i="1"/>
  <c r="L5" i="1"/>
  <c r="L3" i="1"/>
  <c r="AA3" i="1" s="1"/>
  <c r="L643" i="1"/>
  <c r="L642" i="1"/>
  <c r="L549" i="1"/>
  <c r="L540" i="1"/>
  <c r="L520" i="1"/>
  <c r="L519" i="1"/>
  <c r="L516" i="1"/>
  <c r="L511" i="1"/>
  <c r="L325" i="1"/>
  <c r="L287" i="1"/>
  <c r="L269" i="1"/>
  <c r="L257" i="1"/>
  <c r="L217" i="1"/>
  <c r="L650" i="1"/>
  <c r="L648" i="1"/>
  <c r="L647" i="1"/>
  <c r="L646" i="1"/>
  <c r="L645" i="1"/>
  <c r="L644" i="1"/>
  <c r="L641" i="1"/>
  <c r="L640" i="1"/>
  <c r="O643" i="1"/>
  <c r="O642" i="1"/>
  <c r="O549" i="1"/>
  <c r="O540" i="1"/>
  <c r="O520" i="1"/>
  <c r="O519" i="1"/>
  <c r="O516" i="1"/>
  <c r="O511" i="1"/>
  <c r="O325" i="1"/>
  <c r="O287" i="1"/>
  <c r="O269" i="1"/>
  <c r="O257" i="1"/>
  <c r="O217" i="1"/>
  <c r="L146" i="1"/>
  <c r="O26" i="1"/>
  <c r="L634" i="1"/>
  <c r="L629" i="1"/>
  <c r="L623" i="1"/>
  <c r="L587" i="1"/>
  <c r="L585" i="1"/>
  <c r="L582" i="1"/>
  <c r="L552" i="1"/>
  <c r="L521" i="1"/>
  <c r="L512" i="1"/>
  <c r="L494" i="1"/>
  <c r="L488" i="1"/>
  <c r="L422" i="1"/>
  <c r="L399" i="1"/>
  <c r="L393" i="1"/>
  <c r="L392" i="1"/>
  <c r="L356" i="1"/>
  <c r="L347" i="1"/>
  <c r="L297" i="1"/>
  <c r="L260" i="1"/>
  <c r="L252" i="1"/>
  <c r="L251" i="1"/>
  <c r="L207" i="1"/>
  <c r="L166" i="1"/>
  <c r="L140" i="1"/>
  <c r="L107" i="1"/>
  <c r="L60" i="1"/>
  <c r="L31" i="1"/>
  <c r="L584" i="1"/>
  <c r="L576" i="1"/>
  <c r="L543" i="1"/>
  <c r="L532" i="1"/>
  <c r="L460" i="1"/>
  <c r="L444" i="1"/>
  <c r="L427" i="1"/>
  <c r="L429" i="1"/>
  <c r="L412" i="1"/>
  <c r="L400" i="1"/>
  <c r="L394" i="1"/>
  <c r="L386" i="1"/>
  <c r="L360" i="1"/>
  <c r="L328" i="1"/>
  <c r="L324" i="1"/>
  <c r="L296" i="1"/>
  <c r="L274" i="1"/>
  <c r="L273" i="1"/>
  <c r="L259" i="1"/>
  <c r="L197" i="1"/>
  <c r="L188" i="1"/>
  <c r="L187" i="1"/>
  <c r="L170" i="1"/>
  <c r="L168" i="1"/>
  <c r="L164" i="1"/>
  <c r="L106" i="1"/>
  <c r="L71" i="1"/>
  <c r="L73" i="1"/>
  <c r="L59" i="1"/>
  <c r="L44" i="1"/>
  <c r="L32" i="1"/>
  <c r="L29" i="1"/>
  <c r="L26" i="1"/>
  <c r="M643" i="1"/>
  <c r="M642" i="1"/>
  <c r="M549" i="1"/>
  <c r="M540" i="1"/>
  <c r="M520" i="1"/>
  <c r="M519" i="1"/>
  <c r="M516" i="1"/>
  <c r="M511" i="1"/>
  <c r="M325" i="1"/>
  <c r="M287" i="1"/>
  <c r="M269" i="1"/>
  <c r="M257" i="1"/>
  <c r="M217" i="1"/>
  <c r="O641" i="1"/>
  <c r="M641" i="1"/>
  <c r="O634" i="1"/>
  <c r="M634" i="1"/>
  <c r="O629" i="1"/>
  <c r="M629" i="1"/>
  <c r="O623" i="1"/>
  <c r="M623" i="1"/>
  <c r="O587" i="1"/>
  <c r="M587" i="1"/>
  <c r="O585" i="1"/>
  <c r="M585" i="1"/>
  <c r="O582" i="1"/>
  <c r="M582" i="1"/>
  <c r="O552" i="1"/>
  <c r="M552" i="1"/>
  <c r="O521" i="1"/>
  <c r="M521" i="1"/>
  <c r="O512" i="1"/>
  <c r="M512" i="1"/>
  <c r="O494" i="1"/>
  <c r="M494" i="1"/>
  <c r="O488" i="1"/>
  <c r="M488" i="1"/>
  <c r="O422" i="1"/>
  <c r="M422" i="1"/>
  <c r="O399" i="1"/>
  <c r="M399" i="1"/>
  <c r="O393" i="1"/>
  <c r="M393" i="1"/>
  <c r="O392" i="1"/>
  <c r="M392" i="1"/>
  <c r="O356" i="1"/>
  <c r="M356" i="1"/>
  <c r="O347" i="1"/>
  <c r="M347" i="1"/>
  <c r="O297" i="1"/>
  <c r="M297" i="1"/>
  <c r="O260" i="1"/>
  <c r="M260" i="1"/>
  <c r="O252" i="1"/>
  <c r="M252" i="1"/>
  <c r="O251" i="1"/>
  <c r="M251" i="1"/>
  <c r="O207" i="1"/>
  <c r="M207" i="1"/>
  <c r="O166" i="1"/>
  <c r="M166" i="1"/>
  <c r="O146" i="1"/>
  <c r="M146" i="1"/>
  <c r="O140" i="1"/>
  <c r="M140" i="1"/>
  <c r="O107" i="1"/>
  <c r="M107" i="1"/>
  <c r="O60" i="1"/>
  <c r="M60" i="1"/>
  <c r="O31" i="1"/>
  <c r="M31" i="1"/>
  <c r="O645" i="1"/>
  <c r="M645" i="1"/>
  <c r="O584" i="1"/>
  <c r="M584" i="1"/>
  <c r="O576" i="1"/>
  <c r="M576" i="1"/>
  <c r="O543" i="1"/>
  <c r="M543" i="1"/>
  <c r="O532" i="1"/>
  <c r="M532" i="1"/>
  <c r="O460" i="1"/>
  <c r="M460" i="1"/>
  <c r="O444" i="1"/>
  <c r="M444" i="1"/>
  <c r="O427" i="1"/>
  <c r="M427" i="1"/>
  <c r="O429" i="1"/>
  <c r="M429" i="1"/>
  <c r="O412" i="1"/>
  <c r="M412" i="1"/>
  <c r="O400" i="1"/>
  <c r="M400" i="1"/>
  <c r="O394" i="1"/>
  <c r="M394" i="1"/>
  <c r="O386" i="1"/>
  <c r="M386" i="1"/>
  <c r="O360" i="1"/>
  <c r="M360" i="1"/>
  <c r="O328" i="1"/>
  <c r="M328" i="1"/>
  <c r="O324" i="1"/>
  <c r="M324" i="1"/>
  <c r="O296" i="1"/>
  <c r="M296" i="1"/>
  <c r="O274" i="1"/>
  <c r="M274" i="1"/>
  <c r="O273" i="1"/>
  <c r="M273" i="1"/>
  <c r="O259" i="1"/>
  <c r="M259" i="1"/>
  <c r="O197" i="1"/>
  <c r="M197" i="1"/>
  <c r="O188" i="1"/>
  <c r="M188" i="1"/>
  <c r="O187" i="1"/>
  <c r="M187" i="1"/>
  <c r="O170" i="1"/>
  <c r="M170" i="1"/>
  <c r="O168" i="1"/>
  <c r="M168" i="1"/>
  <c r="O164" i="1"/>
  <c r="M164" i="1"/>
  <c r="O106" i="1"/>
  <c r="M106" i="1"/>
  <c r="O71" i="1"/>
  <c r="M71" i="1"/>
  <c r="O73" i="1"/>
  <c r="M73" i="1"/>
  <c r="O59" i="1"/>
  <c r="M59" i="1"/>
  <c r="O44" i="1"/>
  <c r="M44" i="1"/>
  <c r="O32" i="1"/>
  <c r="M32" i="1"/>
  <c r="O29" i="1"/>
  <c r="M29" i="1"/>
  <c r="M26" i="1"/>
  <c r="K492" i="1"/>
  <c r="K299" i="1"/>
  <c r="K151" i="1"/>
  <c r="K99" i="1"/>
  <c r="K30" i="1"/>
  <c r="K27" i="1"/>
  <c r="K12" i="1"/>
  <c r="K10" i="1"/>
  <c r="K4" i="1"/>
  <c r="K639" i="1"/>
  <c r="K638" i="1"/>
  <c r="K635" i="1"/>
  <c r="K631" i="1"/>
  <c r="K630" i="1"/>
  <c r="K628" i="1"/>
  <c r="K624" i="1"/>
  <c r="K602" i="1"/>
  <c r="K605" i="1"/>
  <c r="K604" i="1"/>
  <c r="K603" i="1"/>
  <c r="K600" i="1"/>
  <c r="K599" i="1"/>
  <c r="K598" i="1"/>
  <c r="K595" i="1"/>
  <c r="K594" i="1"/>
  <c r="K597" i="1"/>
  <c r="K596" i="1"/>
  <c r="K591" i="1"/>
  <c r="K590" i="1"/>
  <c r="K586" i="1"/>
  <c r="K581" i="1"/>
  <c r="K580" i="1"/>
  <c r="K567" i="1"/>
  <c r="K566" i="1"/>
  <c r="K550" i="1"/>
  <c r="K547" i="1"/>
  <c r="K541" i="1"/>
  <c r="K517" i="1"/>
  <c r="K510" i="1"/>
  <c r="K496" i="1"/>
  <c r="K483" i="1"/>
  <c r="K455" i="1"/>
  <c r="K454" i="1"/>
  <c r="K453" i="1"/>
  <c r="K421" i="1"/>
  <c r="K391" i="1"/>
  <c r="K349" i="1"/>
  <c r="K336" i="1"/>
  <c r="K298" i="1"/>
  <c r="K198" i="1"/>
  <c r="K192" i="1"/>
  <c r="K189" i="1"/>
  <c r="K174" i="1"/>
  <c r="K165" i="1"/>
  <c r="K119" i="1"/>
  <c r="K113" i="1"/>
  <c r="K108" i="1"/>
  <c r="K78" i="1"/>
  <c r="K58" i="1"/>
  <c r="K57" i="1"/>
  <c r="K37" i="1"/>
  <c r="K18" i="1"/>
  <c r="K5" i="1"/>
  <c r="K3" i="1"/>
  <c r="K643" i="1"/>
  <c r="K642" i="1"/>
  <c r="K549" i="1"/>
  <c r="K540" i="1"/>
  <c r="K520" i="1"/>
  <c r="K519" i="1"/>
  <c r="K516" i="1"/>
  <c r="K511" i="1"/>
  <c r="K325" i="1"/>
  <c r="K287" i="1"/>
  <c r="K269" i="1"/>
  <c r="K257" i="1"/>
  <c r="K217" i="1"/>
  <c r="K641" i="1"/>
  <c r="K634" i="1"/>
  <c r="K629" i="1"/>
  <c r="K623" i="1"/>
  <c r="K587" i="1"/>
  <c r="K585" i="1"/>
  <c r="K582" i="1"/>
  <c r="K552" i="1"/>
  <c r="K521" i="1"/>
  <c r="K512" i="1"/>
  <c r="K494" i="1"/>
  <c r="K488" i="1"/>
  <c r="K422" i="1"/>
  <c r="K399" i="1"/>
  <c r="K393" i="1"/>
  <c r="K392" i="1"/>
  <c r="K356" i="1"/>
  <c r="K347" i="1"/>
  <c r="K297" i="1"/>
  <c r="K260" i="1"/>
  <c r="K252" i="1"/>
  <c r="K251" i="1"/>
  <c r="K207" i="1"/>
  <c r="K166" i="1"/>
  <c r="K146" i="1"/>
  <c r="K140" i="1"/>
  <c r="K107" i="1"/>
  <c r="K60" i="1"/>
  <c r="K31" i="1"/>
  <c r="K645" i="1"/>
  <c r="K584" i="1"/>
  <c r="K576" i="1"/>
  <c r="K543" i="1"/>
  <c r="K532" i="1"/>
  <c r="K460" i="1"/>
  <c r="K444" i="1"/>
  <c r="K427" i="1"/>
  <c r="K429" i="1"/>
  <c r="K412" i="1"/>
  <c r="K400" i="1"/>
  <c r="K394" i="1"/>
  <c r="K386" i="1"/>
  <c r="K360" i="1"/>
  <c r="K328" i="1"/>
  <c r="K324" i="1"/>
  <c r="K296" i="1"/>
  <c r="K274" i="1"/>
  <c r="K273" i="1"/>
  <c r="K259" i="1"/>
  <c r="K197" i="1"/>
  <c r="K188" i="1"/>
  <c r="K187" i="1"/>
  <c r="K170" i="1"/>
  <c r="K168" i="1"/>
  <c r="K164" i="1"/>
  <c r="K106" i="1"/>
  <c r="K71" i="1"/>
  <c r="K73" i="1"/>
  <c r="K59" i="1"/>
  <c r="K44" i="1"/>
  <c r="K32" i="1"/>
  <c r="K29" i="1"/>
  <c r="K26" i="1"/>
  <c r="AA30" i="1"/>
  <c r="AA27" i="1"/>
  <c r="AA12" i="1"/>
  <c r="AA10" i="1"/>
  <c r="AA4" i="1"/>
  <c r="AA37" i="1"/>
  <c r="AA18" i="1"/>
  <c r="AA5" i="1"/>
  <c r="AA31" i="1"/>
  <c r="AA32" i="1"/>
  <c r="AA29" i="1"/>
  <c r="AA26" i="1"/>
  <c r="AA28" i="1"/>
  <c r="AA25" i="1"/>
  <c r="AA24" i="1"/>
  <c r="AA22" i="1"/>
  <c r="AA14" i="1"/>
  <c r="AA11" i="1"/>
  <c r="Z7" i="1"/>
  <c r="AA6" i="1"/>
  <c r="AA2" i="1"/>
  <c r="T627" i="1"/>
  <c r="T544" i="1"/>
  <c r="T537" i="1"/>
  <c r="T493" i="1"/>
  <c r="T484" i="1"/>
  <c r="T272" i="1"/>
  <c r="T209" i="1"/>
  <c r="T205" i="1"/>
  <c r="T195" i="1"/>
  <c r="T194" i="1"/>
  <c r="T155" i="1"/>
  <c r="T148" i="1"/>
  <c r="T136" i="1"/>
  <c r="T132" i="1"/>
  <c r="T129" i="1"/>
  <c r="T92" i="1"/>
  <c r="T13" i="1"/>
  <c r="T492" i="1"/>
  <c r="T299" i="1"/>
  <c r="T151" i="1"/>
  <c r="T99" i="1"/>
  <c r="T30" i="1"/>
  <c r="T27" i="1"/>
  <c r="T12" i="1"/>
  <c r="T10" i="1"/>
  <c r="T4" i="1"/>
  <c r="T639" i="1"/>
  <c r="T638" i="1"/>
  <c r="T635" i="1"/>
  <c r="T631" i="1"/>
  <c r="T630" i="1"/>
  <c r="T628" i="1"/>
  <c r="T624" i="1"/>
  <c r="T605" i="1"/>
  <c r="T604" i="1"/>
  <c r="T600" i="1"/>
  <c r="T599" i="1"/>
  <c r="T598" i="1"/>
  <c r="T595" i="1"/>
  <c r="T594" i="1"/>
  <c r="T597" i="1"/>
  <c r="T596" i="1"/>
  <c r="T591" i="1"/>
  <c r="T590" i="1"/>
  <c r="T586" i="1"/>
  <c r="T581" i="1"/>
  <c r="T580" i="1"/>
  <c r="T567" i="1"/>
  <c r="T566" i="1"/>
  <c r="T550" i="1"/>
  <c r="T547" i="1"/>
  <c r="T541" i="1"/>
  <c r="T517" i="1"/>
  <c r="T510" i="1"/>
  <c r="T496" i="1"/>
  <c r="T483" i="1"/>
  <c r="T455" i="1"/>
  <c r="T454" i="1"/>
  <c r="T453" i="1"/>
  <c r="T421" i="1"/>
  <c r="T391" i="1"/>
  <c r="T349" i="1"/>
  <c r="T336" i="1"/>
  <c r="T298" i="1"/>
  <c r="T198" i="1"/>
  <c r="T192" i="1"/>
  <c r="T189" i="1"/>
  <c r="T174" i="1"/>
  <c r="T165" i="1"/>
  <c r="T119" i="1"/>
  <c r="T113" i="1"/>
  <c r="T108" i="1"/>
  <c r="T78" i="1"/>
  <c r="T58" i="1"/>
  <c r="T57" i="1"/>
  <c r="T37" i="1"/>
  <c r="T18" i="1"/>
  <c r="T5" i="1"/>
  <c r="T3" i="1"/>
  <c r="T643" i="1"/>
  <c r="T642" i="1"/>
  <c r="T549" i="1"/>
  <c r="T540" i="1"/>
  <c r="T520" i="1"/>
  <c r="T519" i="1"/>
  <c r="T516" i="1"/>
  <c r="T511" i="1"/>
  <c r="T325" i="1"/>
  <c r="T287" i="1"/>
  <c r="T269" i="1"/>
  <c r="T257" i="1"/>
  <c r="T217" i="1"/>
  <c r="T641" i="1"/>
  <c r="T634" i="1"/>
  <c r="T629" i="1"/>
  <c r="T623" i="1"/>
  <c r="T587" i="1"/>
  <c r="T585" i="1"/>
  <c r="T582" i="1"/>
  <c r="T552" i="1"/>
  <c r="T521" i="1"/>
  <c r="T512" i="1"/>
  <c r="T494" i="1"/>
  <c r="T488" i="1"/>
  <c r="T422" i="1"/>
  <c r="T399" i="1"/>
  <c r="T393" i="1"/>
  <c r="T392" i="1"/>
  <c r="T356" i="1"/>
  <c r="T347" i="1"/>
  <c r="T297" i="1"/>
  <c r="T260" i="1"/>
  <c r="T252" i="1"/>
  <c r="T251" i="1"/>
  <c r="T207" i="1"/>
  <c r="T166" i="1"/>
  <c r="T146" i="1"/>
  <c r="T140" i="1"/>
  <c r="T107" i="1"/>
  <c r="T60" i="1"/>
  <c r="T31" i="1"/>
  <c r="T645" i="1"/>
  <c r="T584" i="1"/>
  <c r="T576" i="1"/>
  <c r="T543" i="1"/>
  <c r="T532" i="1"/>
  <c r="T460" i="1"/>
  <c r="T444" i="1"/>
  <c r="T427" i="1"/>
  <c r="T429" i="1"/>
  <c r="T412" i="1"/>
  <c r="T400" i="1"/>
  <c r="T394" i="1"/>
  <c r="T386" i="1"/>
  <c r="T360" i="1"/>
  <c r="T328" i="1"/>
  <c r="T324" i="1"/>
  <c r="T296" i="1"/>
  <c r="T274" i="1"/>
  <c r="T273" i="1"/>
  <c r="T259" i="1"/>
  <c r="T197" i="1"/>
  <c r="T188" i="1"/>
  <c r="T187" i="1"/>
  <c r="T170" i="1"/>
  <c r="T168" i="1"/>
  <c r="T164" i="1"/>
  <c r="T106" i="1"/>
  <c r="T71" i="1"/>
  <c r="T73" i="1"/>
  <c r="T59" i="1"/>
  <c r="T32" i="1"/>
  <c r="T29" i="1"/>
  <c r="T26" i="1"/>
  <c r="T648" i="1"/>
  <c r="T647" i="1"/>
  <c r="T646" i="1"/>
  <c r="T644" i="1"/>
  <c r="T640" i="1"/>
  <c r="T637" i="1"/>
  <c r="T633" i="1"/>
  <c r="T632" i="1"/>
  <c r="T626" i="1"/>
  <c r="T625" i="1"/>
  <c r="T622" i="1"/>
  <c r="T621" i="1"/>
  <c r="T620" i="1"/>
  <c r="T619" i="1"/>
  <c r="T618" i="1"/>
  <c r="T617" i="1"/>
  <c r="T616" i="1"/>
  <c r="T615" i="1"/>
  <c r="T614" i="1"/>
  <c r="T613" i="1"/>
  <c r="T610" i="1"/>
  <c r="T601" i="1"/>
  <c r="T593" i="1"/>
  <c r="T589" i="1"/>
  <c r="T579" i="1"/>
  <c r="T578" i="1"/>
  <c r="T575" i="1"/>
  <c r="T574" i="1"/>
  <c r="T564" i="1"/>
  <c r="T563" i="1"/>
  <c r="T561" i="1"/>
  <c r="T560" i="1"/>
  <c r="T553" i="1"/>
  <c r="T551" i="1"/>
  <c r="T548" i="1"/>
  <c r="T542" i="1"/>
  <c r="T539" i="1"/>
  <c r="T538" i="1"/>
  <c r="T530" i="1"/>
  <c r="T528" i="1"/>
  <c r="T518" i="1"/>
  <c r="T515" i="1"/>
  <c r="T514" i="1"/>
  <c r="T513" i="1"/>
  <c r="T508" i="1"/>
  <c r="T500" i="1"/>
  <c r="T499" i="1"/>
  <c r="T495" i="1"/>
  <c r="T487" i="1"/>
  <c r="T486" i="1"/>
  <c r="T485" i="1"/>
  <c r="T481" i="1"/>
  <c r="T480" i="1"/>
  <c r="T479" i="1"/>
  <c r="T478" i="1"/>
  <c r="T477" i="1"/>
  <c r="T476" i="1"/>
  <c r="T470" i="1"/>
  <c r="T468" i="1"/>
  <c r="T463" i="1"/>
  <c r="T462" i="1"/>
  <c r="T461" i="1"/>
  <c r="T459" i="1"/>
  <c r="T458" i="1"/>
  <c r="T457" i="1"/>
  <c r="T451" i="1"/>
  <c r="T448" i="1"/>
  <c r="T447" i="1"/>
  <c r="T446" i="1"/>
  <c r="T445" i="1"/>
  <c r="T443" i="1"/>
  <c r="T441" i="1"/>
  <c r="T440" i="1"/>
  <c r="T439" i="1"/>
  <c r="T437" i="1"/>
  <c r="T432" i="1"/>
  <c r="T431" i="1"/>
  <c r="T430" i="1"/>
  <c r="T428" i="1"/>
  <c r="T424" i="1"/>
  <c r="T413" i="1"/>
  <c r="T411" i="1"/>
  <c r="T410" i="1"/>
  <c r="T406" i="1"/>
  <c r="T405" i="1"/>
  <c r="T402" i="1"/>
  <c r="T401" i="1"/>
  <c r="T398" i="1"/>
  <c r="T385" i="1"/>
  <c r="T384" i="1"/>
  <c r="T383" i="1"/>
  <c r="T382" i="1"/>
  <c r="T381" i="1"/>
  <c r="T380" i="1"/>
  <c r="T376" i="1"/>
  <c r="T375" i="1"/>
  <c r="T374" i="1"/>
  <c r="T373" i="1"/>
  <c r="T372" i="1"/>
  <c r="T371" i="1"/>
  <c r="T370" i="1"/>
  <c r="T369" i="1"/>
  <c r="T368" i="1"/>
  <c r="T367" i="1"/>
  <c r="T362" i="1"/>
  <c r="T361" i="1"/>
  <c r="T359" i="1"/>
  <c r="T358" i="1"/>
  <c r="T355" i="1"/>
  <c r="T354" i="1"/>
  <c r="T353" i="1"/>
  <c r="T352" i="1"/>
  <c r="T350" i="1"/>
  <c r="T348" i="1"/>
  <c r="T346" i="1"/>
  <c r="T344" i="1"/>
  <c r="T343" i="1"/>
  <c r="T342" i="1"/>
  <c r="T339" i="1"/>
  <c r="T337" i="1"/>
  <c r="T333" i="1"/>
  <c r="T332" i="1"/>
  <c r="T331" i="1"/>
  <c r="T329" i="1"/>
  <c r="T327" i="1"/>
  <c r="T326" i="1"/>
  <c r="T295" i="1"/>
  <c r="T294" i="1"/>
  <c r="T293" i="1"/>
  <c r="T291" i="1"/>
  <c r="T290" i="1"/>
  <c r="T286" i="1"/>
  <c r="T285" i="1"/>
  <c r="T284" i="1"/>
  <c r="T268" i="1"/>
  <c r="T267" i="1"/>
  <c r="T263" i="1"/>
  <c r="T262" i="1"/>
  <c r="T261" i="1"/>
  <c r="T258" i="1"/>
  <c r="T256" i="1"/>
  <c r="T255" i="1"/>
  <c r="T254" i="1"/>
  <c r="T249" i="1"/>
  <c r="T248" i="1"/>
  <c r="T247" i="1"/>
  <c r="T246" i="1"/>
  <c r="T244" i="1"/>
  <c r="T223" i="1"/>
  <c r="T218" i="1"/>
  <c r="T216" i="1"/>
  <c r="T212" i="1"/>
  <c r="T211" i="1"/>
  <c r="T208" i="1"/>
  <c r="T206" i="1"/>
  <c r="T202" i="1"/>
  <c r="T201" i="1"/>
  <c r="T200" i="1"/>
  <c r="T199" i="1"/>
  <c r="T196" i="1"/>
  <c r="T193" i="1"/>
  <c r="T191" i="1"/>
  <c r="T190" i="1"/>
  <c r="T186" i="1"/>
  <c r="T183" i="1"/>
  <c r="T182" i="1"/>
  <c r="T181" i="1"/>
  <c r="T180" i="1"/>
  <c r="T178" i="1"/>
  <c r="T177" i="1"/>
  <c r="T176" i="1"/>
  <c r="T173" i="1"/>
  <c r="T172" i="1"/>
  <c r="T171" i="1"/>
  <c r="T161" i="1"/>
  <c r="T160" i="1"/>
  <c r="T159" i="1"/>
  <c r="T158" i="1"/>
  <c r="T156" i="1"/>
  <c r="T154" i="1"/>
  <c r="T153" i="1"/>
  <c r="T152" i="1"/>
  <c r="T149" i="1"/>
  <c r="T144" i="1"/>
  <c r="T143" i="1"/>
  <c r="T142" i="1"/>
  <c r="T141" i="1"/>
  <c r="T137" i="1"/>
  <c r="T135" i="1"/>
  <c r="T128" i="1"/>
  <c r="T127" i="1"/>
  <c r="T125" i="1"/>
  <c r="T124" i="1"/>
  <c r="T121" i="1"/>
  <c r="T120" i="1"/>
  <c r="T118" i="1"/>
  <c r="T117" i="1"/>
  <c r="T116" i="1"/>
  <c r="T115" i="1"/>
  <c r="T114" i="1"/>
  <c r="T112" i="1"/>
  <c r="T111" i="1"/>
  <c r="T110" i="1"/>
  <c r="T109" i="1"/>
  <c r="T105" i="1"/>
  <c r="T104" i="1"/>
  <c r="T103" i="1"/>
  <c r="T102" i="1"/>
  <c r="T98" i="1"/>
  <c r="T97" i="1"/>
  <c r="T96" i="1"/>
  <c r="T95" i="1"/>
  <c r="T94" i="1"/>
  <c r="T91" i="1"/>
  <c r="T90" i="1"/>
  <c r="T87" i="1"/>
  <c r="T86" i="1"/>
  <c r="T85" i="1"/>
  <c r="T81" i="1"/>
  <c r="T80" i="1"/>
  <c r="T79" i="1"/>
  <c r="T77" i="1"/>
  <c r="T76" i="1"/>
  <c r="T75" i="1"/>
  <c r="T72" i="1"/>
  <c r="T65" i="1"/>
  <c r="T64" i="1"/>
  <c r="T63" i="1"/>
  <c r="T56" i="1"/>
  <c r="T28" i="1"/>
  <c r="T25" i="1"/>
  <c r="T24" i="1"/>
  <c r="T22" i="1"/>
  <c r="T21" i="1"/>
  <c r="T14" i="1"/>
  <c r="T11" i="1"/>
  <c r="T7" i="1"/>
  <c r="T6" i="1"/>
  <c r="T2" i="1"/>
  <c r="O650" i="1"/>
  <c r="O648" i="1"/>
  <c r="O647" i="1"/>
  <c r="O646" i="1"/>
  <c r="O644" i="1"/>
  <c r="O640" i="1"/>
  <c r="O637" i="1"/>
  <c r="O633" i="1"/>
  <c r="O632" i="1"/>
  <c r="O626" i="1"/>
  <c r="O625" i="1"/>
  <c r="O622" i="1"/>
  <c r="O621" i="1"/>
  <c r="O620" i="1"/>
  <c r="O619" i="1"/>
  <c r="O618" i="1"/>
  <c r="O617" i="1"/>
  <c r="O616" i="1"/>
  <c r="O615" i="1"/>
  <c r="O614" i="1"/>
  <c r="O613" i="1"/>
  <c r="O610" i="1"/>
  <c r="O601" i="1"/>
  <c r="O593" i="1"/>
  <c r="O589" i="1"/>
  <c r="O579" i="1"/>
  <c r="O578" i="1"/>
  <c r="O575" i="1"/>
  <c r="O574" i="1"/>
  <c r="O564" i="1"/>
  <c r="O563" i="1"/>
  <c r="O561" i="1"/>
  <c r="O560" i="1"/>
  <c r="O553" i="1"/>
  <c r="O551" i="1"/>
  <c r="O548" i="1"/>
  <c r="O542" i="1"/>
  <c r="O539" i="1"/>
  <c r="O538" i="1"/>
  <c r="O530" i="1"/>
  <c r="O528" i="1"/>
  <c r="O527" i="1"/>
  <c r="O518" i="1"/>
  <c r="O515" i="1"/>
  <c r="O514" i="1"/>
  <c r="O513" i="1"/>
  <c r="O508" i="1"/>
  <c r="O500" i="1"/>
  <c r="O499" i="1"/>
  <c r="O495" i="1"/>
  <c r="O487" i="1"/>
  <c r="O486" i="1"/>
  <c r="O485" i="1"/>
  <c r="O481" i="1"/>
  <c r="O480" i="1"/>
  <c r="O479" i="1"/>
  <c r="O478" i="1"/>
  <c r="O477" i="1"/>
  <c r="O476" i="1"/>
  <c r="O470" i="1"/>
  <c r="O468" i="1"/>
  <c r="O463" i="1"/>
  <c r="O462" i="1"/>
  <c r="O461" i="1"/>
  <c r="O459" i="1"/>
  <c r="O458" i="1"/>
  <c r="O457" i="1"/>
  <c r="O451" i="1"/>
  <c r="O448" i="1"/>
  <c r="O447" i="1"/>
  <c r="O446" i="1"/>
  <c r="O445" i="1"/>
  <c r="O443" i="1"/>
  <c r="O441" i="1"/>
  <c r="O440" i="1"/>
  <c r="O439" i="1"/>
  <c r="O437" i="1"/>
  <c r="O432" i="1"/>
  <c r="O431" i="1"/>
  <c r="O430" i="1"/>
  <c r="O428" i="1"/>
  <c r="O424" i="1"/>
  <c r="O413" i="1"/>
  <c r="O411" i="1"/>
  <c r="O410" i="1"/>
  <c r="O406" i="1"/>
  <c r="O405" i="1"/>
  <c r="O403" i="1"/>
  <c r="O402" i="1"/>
  <c r="O401" i="1"/>
  <c r="O398" i="1"/>
  <c r="O388" i="1"/>
  <c r="O385" i="1"/>
  <c r="O384" i="1"/>
  <c r="O383" i="1"/>
  <c r="O382" i="1"/>
  <c r="O381" i="1"/>
  <c r="O380" i="1"/>
  <c r="O376" i="1"/>
  <c r="O375" i="1"/>
  <c r="O374" i="1"/>
  <c r="O373" i="1"/>
  <c r="O372" i="1"/>
  <c r="O371" i="1"/>
  <c r="O370" i="1"/>
  <c r="O369" i="1"/>
  <c r="O368" i="1"/>
  <c r="O367" i="1"/>
  <c r="O362" i="1"/>
  <c r="O361" i="1"/>
  <c r="O359" i="1"/>
  <c r="O358" i="1"/>
  <c r="O355" i="1"/>
  <c r="O354" i="1"/>
  <c r="O353" i="1"/>
  <c r="O352" i="1"/>
  <c r="O350" i="1"/>
  <c r="O348" i="1"/>
  <c r="O346" i="1"/>
  <c r="O344" i="1"/>
  <c r="O343" i="1"/>
  <c r="O342" i="1"/>
  <c r="O340" i="1"/>
  <c r="O339" i="1"/>
  <c r="O337" i="1"/>
  <c r="O333" i="1"/>
  <c r="O332" i="1"/>
  <c r="O331" i="1"/>
  <c r="O329" i="1"/>
  <c r="O327" i="1"/>
  <c r="O326" i="1"/>
  <c r="O305" i="1"/>
  <c r="O295" i="1"/>
  <c r="O294" i="1"/>
  <c r="O293" i="1"/>
  <c r="O291" i="1"/>
  <c r="O290" i="1"/>
  <c r="O286" i="1"/>
  <c r="O285" i="1"/>
  <c r="O284" i="1"/>
  <c r="O268" i="1"/>
  <c r="O267" i="1"/>
  <c r="O263" i="1"/>
  <c r="O262" i="1"/>
  <c r="O261" i="1"/>
  <c r="O258" i="1"/>
  <c r="O256" i="1"/>
  <c r="O255" i="1"/>
  <c r="O254" i="1"/>
  <c r="O249" i="1"/>
  <c r="O248" i="1"/>
  <c r="O247" i="1"/>
  <c r="O246" i="1"/>
  <c r="O244" i="1"/>
  <c r="O223" i="1"/>
  <c r="O218" i="1"/>
  <c r="O216" i="1"/>
  <c r="O213" i="1"/>
  <c r="O212" i="1"/>
  <c r="O211" i="1"/>
  <c r="O208" i="1"/>
  <c r="O206" i="1"/>
  <c r="O202" i="1"/>
  <c r="O201" i="1"/>
  <c r="O200" i="1"/>
  <c r="O199" i="1"/>
  <c r="O196" i="1"/>
  <c r="O193" i="1"/>
  <c r="O191" i="1"/>
  <c r="O190" i="1"/>
  <c r="O186" i="1"/>
  <c r="O183" i="1"/>
  <c r="O182" i="1"/>
  <c r="O181" i="1"/>
  <c r="O180" i="1"/>
  <c r="O178" i="1"/>
  <c r="O177" i="1"/>
  <c r="O176" i="1"/>
  <c r="O173" i="1"/>
  <c r="O172" i="1"/>
  <c r="O171" i="1"/>
  <c r="O161" i="1"/>
  <c r="O160" i="1"/>
  <c r="O159" i="1"/>
  <c r="O158" i="1"/>
  <c r="O156" i="1"/>
  <c r="O154" i="1"/>
  <c r="O153" i="1"/>
  <c r="O152" i="1"/>
  <c r="O149" i="1"/>
  <c r="O144" i="1"/>
  <c r="O143" i="1"/>
  <c r="O142" i="1"/>
  <c r="O141" i="1"/>
  <c r="O137" i="1"/>
  <c r="O135" i="1"/>
  <c r="O128" i="1"/>
  <c r="O127" i="1"/>
  <c r="O125" i="1"/>
  <c r="O124" i="1"/>
  <c r="O121" i="1"/>
  <c r="O120" i="1"/>
  <c r="O118" i="1"/>
  <c r="O117" i="1"/>
  <c r="O116" i="1"/>
  <c r="O115" i="1"/>
  <c r="O114" i="1"/>
  <c r="O112" i="1"/>
  <c r="O111" i="1"/>
  <c r="O110" i="1"/>
  <c r="O109" i="1"/>
  <c r="O105" i="1"/>
  <c r="O104" i="1"/>
  <c r="O103" i="1"/>
  <c r="O102" i="1"/>
  <c r="O98" i="1"/>
  <c r="O97" i="1"/>
  <c r="O96" i="1"/>
  <c r="O95" i="1"/>
  <c r="O94" i="1"/>
  <c r="O91" i="1"/>
  <c r="O90" i="1"/>
  <c r="O87" i="1"/>
  <c r="O86" i="1"/>
  <c r="O85" i="1"/>
  <c r="O81" i="1"/>
  <c r="O80" i="1"/>
  <c r="O79" i="1"/>
  <c r="O77" i="1"/>
  <c r="O76" i="1"/>
  <c r="O75" i="1"/>
  <c r="O72" i="1"/>
  <c r="O65" i="1"/>
  <c r="O64" i="1"/>
  <c r="O63" i="1"/>
  <c r="O56" i="1"/>
  <c r="O50" i="1"/>
  <c r="O28" i="1"/>
  <c r="O25" i="1"/>
  <c r="O24" i="1"/>
  <c r="O22" i="1"/>
  <c r="O21" i="1"/>
  <c r="O14" i="1"/>
  <c r="O11" i="1"/>
  <c r="O7" i="1"/>
  <c r="O6" i="1"/>
  <c r="M650" i="1"/>
  <c r="K650" i="1"/>
  <c r="M648" i="1"/>
  <c r="K648" i="1"/>
  <c r="M647" i="1"/>
  <c r="K647" i="1"/>
  <c r="M646" i="1"/>
  <c r="K646" i="1"/>
  <c r="M644" i="1"/>
  <c r="K644" i="1"/>
  <c r="M640" i="1"/>
  <c r="K640" i="1"/>
  <c r="M637" i="1"/>
  <c r="L637" i="1"/>
  <c r="K637" i="1"/>
  <c r="M633" i="1"/>
  <c r="L633" i="1"/>
  <c r="K633" i="1"/>
  <c r="M632" i="1"/>
  <c r="L632" i="1"/>
  <c r="K632" i="1"/>
  <c r="M626" i="1"/>
  <c r="L626" i="1"/>
  <c r="K626" i="1"/>
  <c r="M625" i="1"/>
  <c r="L625" i="1"/>
  <c r="K625" i="1"/>
  <c r="M622" i="1"/>
  <c r="L622" i="1"/>
  <c r="K622" i="1"/>
  <c r="M621" i="1"/>
  <c r="L621" i="1"/>
  <c r="K621" i="1"/>
  <c r="M620" i="1"/>
  <c r="L620" i="1"/>
  <c r="K620" i="1"/>
  <c r="M619" i="1"/>
  <c r="L619" i="1"/>
  <c r="K619" i="1"/>
  <c r="M618" i="1"/>
  <c r="L618" i="1"/>
  <c r="K618" i="1"/>
  <c r="M617" i="1"/>
  <c r="L617" i="1"/>
  <c r="K617" i="1"/>
  <c r="M616" i="1"/>
  <c r="L616" i="1"/>
  <c r="K616" i="1"/>
  <c r="M615" i="1"/>
  <c r="L615" i="1"/>
  <c r="K615" i="1"/>
  <c r="M614" i="1"/>
  <c r="L614" i="1"/>
  <c r="K614" i="1"/>
  <c r="M613" i="1"/>
  <c r="L613" i="1"/>
  <c r="K613" i="1"/>
  <c r="M610" i="1"/>
  <c r="L610" i="1"/>
  <c r="K610" i="1"/>
  <c r="M601" i="1"/>
  <c r="L601" i="1"/>
  <c r="K601" i="1"/>
  <c r="M593" i="1"/>
  <c r="L593" i="1"/>
  <c r="K593" i="1"/>
  <c r="M589" i="1"/>
  <c r="L589" i="1"/>
  <c r="K589" i="1"/>
  <c r="M579" i="1"/>
  <c r="L579" i="1"/>
  <c r="K579" i="1"/>
  <c r="M578" i="1"/>
  <c r="L578" i="1"/>
  <c r="K578" i="1"/>
  <c r="M575" i="1"/>
  <c r="L575" i="1"/>
  <c r="K575" i="1"/>
  <c r="M574" i="1"/>
  <c r="L574" i="1"/>
  <c r="K574" i="1"/>
  <c r="M564" i="1"/>
  <c r="L564" i="1"/>
  <c r="K564" i="1"/>
  <c r="M563" i="1"/>
  <c r="L563" i="1"/>
  <c r="K563" i="1"/>
  <c r="M561" i="1"/>
  <c r="L561" i="1"/>
  <c r="K561" i="1"/>
  <c r="M560" i="1"/>
  <c r="L560" i="1"/>
  <c r="K560" i="1"/>
  <c r="M553" i="1"/>
  <c r="L553" i="1"/>
  <c r="K553" i="1"/>
  <c r="M551" i="1"/>
  <c r="L551" i="1"/>
  <c r="K551" i="1"/>
  <c r="M548" i="1"/>
  <c r="L548" i="1"/>
  <c r="K548" i="1"/>
  <c r="M542" i="1"/>
  <c r="L542" i="1"/>
  <c r="K542" i="1"/>
  <c r="M539" i="1"/>
  <c r="L539" i="1"/>
  <c r="K539" i="1"/>
  <c r="M538" i="1"/>
  <c r="L538" i="1"/>
  <c r="K538" i="1"/>
  <c r="M530" i="1"/>
  <c r="L530" i="1"/>
  <c r="K530" i="1"/>
  <c r="M528" i="1"/>
  <c r="L528" i="1"/>
  <c r="K528" i="1"/>
  <c r="M527" i="1"/>
  <c r="L527" i="1"/>
  <c r="K527" i="1"/>
  <c r="M518" i="1"/>
  <c r="L518" i="1"/>
  <c r="K518" i="1"/>
  <c r="M515" i="1"/>
  <c r="L515" i="1"/>
  <c r="K515" i="1"/>
  <c r="M514" i="1"/>
  <c r="L514" i="1"/>
  <c r="K514" i="1"/>
  <c r="M513" i="1"/>
  <c r="L513" i="1"/>
  <c r="K513" i="1"/>
  <c r="M508" i="1"/>
  <c r="L508" i="1"/>
  <c r="K508" i="1"/>
  <c r="M500" i="1"/>
  <c r="L500" i="1"/>
  <c r="K500" i="1"/>
  <c r="M499" i="1"/>
  <c r="L499" i="1"/>
  <c r="K499" i="1"/>
  <c r="M495" i="1"/>
  <c r="L495" i="1"/>
  <c r="K495" i="1"/>
  <c r="M487" i="1"/>
  <c r="L487" i="1"/>
  <c r="K487" i="1"/>
  <c r="M486" i="1"/>
  <c r="L486" i="1"/>
  <c r="K486" i="1"/>
  <c r="M485" i="1"/>
  <c r="L485" i="1"/>
  <c r="K485" i="1"/>
  <c r="M481" i="1"/>
  <c r="L481" i="1"/>
  <c r="K481" i="1"/>
  <c r="M480" i="1"/>
  <c r="L480" i="1"/>
  <c r="K480" i="1"/>
  <c r="M479" i="1"/>
  <c r="K479" i="1"/>
  <c r="M478" i="1"/>
  <c r="L478" i="1"/>
  <c r="K478" i="1"/>
  <c r="M477" i="1"/>
  <c r="L477" i="1"/>
  <c r="K477" i="1"/>
  <c r="M476" i="1"/>
  <c r="L476" i="1"/>
  <c r="K476" i="1"/>
  <c r="M470" i="1"/>
  <c r="L470" i="1"/>
  <c r="K470" i="1"/>
  <c r="M468" i="1"/>
  <c r="L468" i="1"/>
  <c r="K468" i="1"/>
  <c r="M463" i="1"/>
  <c r="L463" i="1"/>
  <c r="K463" i="1"/>
  <c r="M462" i="1"/>
  <c r="L462" i="1"/>
  <c r="K462" i="1"/>
  <c r="M461" i="1"/>
  <c r="L461" i="1"/>
  <c r="K461" i="1"/>
  <c r="M459" i="1"/>
  <c r="L459" i="1"/>
  <c r="K459" i="1"/>
  <c r="M458" i="1"/>
  <c r="L458" i="1"/>
  <c r="K458" i="1"/>
  <c r="M457" i="1"/>
  <c r="L457" i="1"/>
  <c r="K457" i="1"/>
  <c r="M451" i="1"/>
  <c r="L451" i="1"/>
  <c r="K451" i="1"/>
  <c r="M448" i="1"/>
  <c r="L448" i="1"/>
  <c r="K448" i="1"/>
  <c r="M447" i="1"/>
  <c r="L447" i="1"/>
  <c r="K447" i="1"/>
  <c r="M446" i="1"/>
  <c r="L446" i="1"/>
  <c r="K446" i="1"/>
  <c r="M445" i="1"/>
  <c r="L445" i="1"/>
  <c r="K445" i="1"/>
  <c r="M443" i="1"/>
  <c r="L443" i="1"/>
  <c r="K443" i="1"/>
  <c r="M441" i="1"/>
  <c r="L441" i="1"/>
  <c r="K441" i="1"/>
  <c r="M440" i="1"/>
  <c r="L440" i="1"/>
  <c r="K440" i="1"/>
  <c r="M439" i="1"/>
  <c r="L439" i="1"/>
  <c r="K439" i="1"/>
  <c r="M437" i="1"/>
  <c r="L437" i="1"/>
  <c r="K437" i="1"/>
  <c r="M432" i="1"/>
  <c r="L432" i="1"/>
  <c r="K432" i="1"/>
  <c r="M431" i="1"/>
  <c r="L431" i="1"/>
  <c r="K431" i="1"/>
  <c r="M430" i="1"/>
  <c r="L430" i="1"/>
  <c r="K430" i="1"/>
  <c r="M428" i="1"/>
  <c r="L428" i="1"/>
  <c r="K428" i="1"/>
  <c r="M424" i="1"/>
  <c r="L424" i="1"/>
  <c r="K424" i="1"/>
  <c r="M413" i="1"/>
  <c r="L413" i="1"/>
  <c r="K413" i="1"/>
  <c r="M411" i="1"/>
  <c r="L411" i="1"/>
  <c r="K411" i="1"/>
  <c r="M410" i="1"/>
  <c r="L410" i="1"/>
  <c r="K410" i="1"/>
  <c r="M406" i="1"/>
  <c r="L406" i="1"/>
  <c r="K406" i="1"/>
  <c r="M405" i="1"/>
  <c r="L405" i="1"/>
  <c r="K405" i="1"/>
  <c r="M403" i="1"/>
  <c r="L403" i="1"/>
  <c r="K403" i="1"/>
  <c r="M402" i="1"/>
  <c r="L402" i="1"/>
  <c r="K402" i="1"/>
  <c r="M401" i="1"/>
  <c r="L401" i="1"/>
  <c r="K401" i="1"/>
  <c r="M398" i="1"/>
  <c r="L398" i="1"/>
  <c r="K398" i="1"/>
  <c r="M388" i="1"/>
  <c r="L388" i="1"/>
  <c r="K388" i="1"/>
  <c r="M385" i="1"/>
  <c r="L385" i="1"/>
  <c r="K385" i="1"/>
  <c r="M384" i="1"/>
  <c r="L384" i="1"/>
  <c r="K384" i="1"/>
  <c r="M383" i="1"/>
  <c r="L383" i="1"/>
  <c r="K383" i="1"/>
  <c r="M382" i="1"/>
  <c r="L382" i="1"/>
  <c r="K382" i="1"/>
  <c r="M381" i="1"/>
  <c r="L381" i="1"/>
  <c r="K381" i="1"/>
  <c r="M380" i="1"/>
  <c r="L380" i="1"/>
  <c r="K380" i="1"/>
  <c r="M376" i="1"/>
  <c r="L376" i="1"/>
  <c r="K376" i="1"/>
  <c r="M375" i="1"/>
  <c r="L375" i="1"/>
  <c r="K375" i="1"/>
  <c r="M374" i="1"/>
  <c r="L374" i="1"/>
  <c r="K374" i="1"/>
  <c r="M373" i="1"/>
  <c r="L373" i="1"/>
  <c r="K373" i="1"/>
  <c r="M372" i="1"/>
  <c r="L372" i="1"/>
  <c r="K372" i="1"/>
  <c r="M371" i="1"/>
  <c r="L371" i="1"/>
  <c r="K371" i="1"/>
  <c r="M370" i="1"/>
  <c r="L370" i="1"/>
  <c r="K370" i="1"/>
  <c r="M369" i="1"/>
  <c r="L369" i="1"/>
  <c r="K369" i="1"/>
  <c r="M368" i="1"/>
  <c r="L368" i="1"/>
  <c r="K368" i="1"/>
  <c r="M367" i="1"/>
  <c r="L367" i="1"/>
  <c r="K367" i="1"/>
  <c r="M362" i="1"/>
  <c r="L362" i="1"/>
  <c r="K362" i="1"/>
  <c r="M361" i="1"/>
  <c r="L361" i="1"/>
  <c r="K361" i="1"/>
  <c r="M359" i="1"/>
  <c r="L359" i="1"/>
  <c r="K359" i="1"/>
  <c r="M358" i="1"/>
  <c r="L358" i="1"/>
  <c r="K358" i="1"/>
  <c r="M355" i="1"/>
  <c r="L355" i="1"/>
  <c r="K355" i="1"/>
  <c r="M354" i="1"/>
  <c r="L354" i="1"/>
  <c r="K354" i="1"/>
  <c r="M353" i="1"/>
  <c r="L353" i="1"/>
  <c r="K353" i="1"/>
  <c r="M352" i="1"/>
  <c r="L352" i="1"/>
  <c r="K352" i="1"/>
  <c r="M350" i="1"/>
  <c r="L350" i="1"/>
  <c r="K350" i="1"/>
  <c r="M348" i="1"/>
  <c r="L348" i="1"/>
  <c r="K348" i="1"/>
  <c r="M346" i="1"/>
  <c r="L346" i="1"/>
  <c r="K346" i="1"/>
  <c r="M344" i="1"/>
  <c r="L344" i="1"/>
  <c r="K344" i="1"/>
  <c r="M343" i="1"/>
  <c r="L343" i="1"/>
  <c r="K343" i="1"/>
  <c r="M342" i="1"/>
  <c r="L342" i="1"/>
  <c r="K342" i="1"/>
  <c r="M340" i="1"/>
  <c r="L340" i="1"/>
  <c r="K340" i="1"/>
  <c r="M339" i="1"/>
  <c r="L339" i="1"/>
  <c r="K339" i="1"/>
  <c r="M337" i="1"/>
  <c r="L337" i="1"/>
  <c r="K337" i="1"/>
  <c r="M333" i="1"/>
  <c r="L333" i="1"/>
  <c r="K333" i="1"/>
  <c r="M332" i="1"/>
  <c r="L332" i="1"/>
  <c r="K332" i="1"/>
  <c r="M331" i="1"/>
  <c r="L331" i="1"/>
  <c r="K331" i="1"/>
  <c r="M329" i="1"/>
  <c r="L329" i="1"/>
  <c r="K329" i="1"/>
  <c r="M327" i="1"/>
  <c r="L327" i="1"/>
  <c r="K327" i="1"/>
  <c r="M326" i="1"/>
  <c r="L326" i="1"/>
  <c r="K326" i="1"/>
  <c r="M305" i="1"/>
  <c r="L305" i="1"/>
  <c r="K305" i="1"/>
  <c r="M295" i="1"/>
  <c r="L295" i="1"/>
  <c r="K295" i="1"/>
  <c r="M294" i="1"/>
  <c r="L294" i="1"/>
  <c r="K294" i="1"/>
  <c r="M293" i="1"/>
  <c r="L293" i="1"/>
  <c r="K293" i="1"/>
  <c r="M291" i="1"/>
  <c r="L291" i="1"/>
  <c r="K291" i="1"/>
  <c r="M290" i="1"/>
  <c r="L290" i="1"/>
  <c r="K290" i="1"/>
  <c r="M286" i="1"/>
  <c r="L286" i="1"/>
  <c r="K286" i="1"/>
  <c r="M285" i="1"/>
  <c r="L285" i="1"/>
  <c r="K285" i="1"/>
  <c r="M284" i="1"/>
  <c r="L284" i="1"/>
  <c r="K284" i="1"/>
  <c r="M268" i="1"/>
  <c r="L268" i="1"/>
  <c r="K268" i="1"/>
  <c r="M267" i="1"/>
  <c r="L267" i="1"/>
  <c r="K267" i="1"/>
  <c r="M263" i="1"/>
  <c r="L263" i="1"/>
  <c r="K263" i="1"/>
  <c r="M262" i="1"/>
  <c r="L262" i="1"/>
  <c r="K262" i="1"/>
  <c r="M261" i="1"/>
  <c r="L261" i="1"/>
  <c r="K261" i="1"/>
  <c r="M258" i="1"/>
  <c r="L258" i="1"/>
  <c r="K258" i="1"/>
  <c r="M256" i="1"/>
  <c r="L256" i="1"/>
  <c r="K256" i="1"/>
  <c r="M255" i="1"/>
  <c r="L255" i="1"/>
  <c r="K255" i="1"/>
  <c r="M254" i="1"/>
  <c r="L254" i="1"/>
  <c r="K254" i="1"/>
  <c r="M249" i="1"/>
  <c r="L249" i="1"/>
  <c r="K249" i="1"/>
  <c r="M248" i="1"/>
  <c r="L248" i="1"/>
  <c r="K248" i="1"/>
  <c r="M247" i="1"/>
  <c r="L247" i="1"/>
  <c r="K247" i="1"/>
  <c r="M246" i="1"/>
  <c r="L246" i="1"/>
  <c r="K246" i="1"/>
  <c r="M244" i="1"/>
  <c r="L244" i="1"/>
  <c r="K244" i="1"/>
  <c r="M223" i="1"/>
  <c r="L223" i="1"/>
  <c r="K223" i="1"/>
  <c r="M218" i="1"/>
  <c r="L218" i="1"/>
  <c r="K218" i="1"/>
  <c r="M216" i="1"/>
  <c r="L216" i="1"/>
  <c r="K216" i="1"/>
  <c r="M213" i="1"/>
  <c r="L213" i="1"/>
  <c r="K213" i="1"/>
  <c r="M212" i="1"/>
  <c r="L212" i="1"/>
  <c r="K212" i="1"/>
  <c r="M211" i="1"/>
  <c r="L211" i="1"/>
  <c r="K211" i="1"/>
  <c r="M208" i="1"/>
  <c r="L208" i="1"/>
  <c r="K208" i="1"/>
  <c r="M206" i="1"/>
  <c r="L206" i="1"/>
  <c r="K206" i="1"/>
  <c r="M202" i="1"/>
  <c r="L202" i="1"/>
  <c r="K202" i="1"/>
  <c r="M201" i="1"/>
  <c r="L201" i="1"/>
  <c r="K201" i="1"/>
  <c r="M200" i="1"/>
  <c r="L200" i="1"/>
  <c r="K200" i="1"/>
  <c r="M199" i="1"/>
  <c r="L199" i="1"/>
  <c r="K199" i="1"/>
  <c r="M196" i="1"/>
  <c r="L196" i="1"/>
  <c r="K196" i="1"/>
  <c r="M193" i="1"/>
  <c r="L193" i="1"/>
  <c r="K193" i="1"/>
  <c r="M191" i="1"/>
  <c r="L191" i="1"/>
  <c r="K191" i="1"/>
  <c r="M190" i="1"/>
  <c r="L190" i="1"/>
  <c r="K190" i="1"/>
  <c r="M186" i="1"/>
  <c r="L186" i="1"/>
  <c r="K186" i="1"/>
  <c r="M183" i="1"/>
  <c r="L183" i="1"/>
  <c r="K183" i="1"/>
  <c r="M182" i="1"/>
  <c r="L182" i="1"/>
  <c r="K182" i="1"/>
  <c r="M181" i="1"/>
  <c r="L181" i="1"/>
  <c r="K181" i="1"/>
  <c r="M180" i="1"/>
  <c r="L180" i="1"/>
  <c r="K180" i="1"/>
  <c r="M178" i="1"/>
  <c r="L178" i="1"/>
  <c r="K178" i="1"/>
  <c r="M177" i="1"/>
  <c r="L177" i="1"/>
  <c r="K177" i="1"/>
  <c r="M176" i="1"/>
  <c r="L176" i="1"/>
  <c r="K176" i="1"/>
  <c r="M173" i="1"/>
  <c r="L173" i="1"/>
  <c r="K173" i="1"/>
  <c r="M172" i="1"/>
  <c r="L172" i="1"/>
  <c r="K172" i="1"/>
  <c r="M171" i="1"/>
  <c r="L171" i="1"/>
  <c r="K171" i="1"/>
  <c r="M161" i="1"/>
  <c r="L161" i="1"/>
  <c r="K161" i="1"/>
  <c r="M160" i="1"/>
  <c r="L160" i="1"/>
  <c r="K160" i="1"/>
  <c r="M159" i="1"/>
  <c r="L159" i="1"/>
  <c r="K159" i="1"/>
  <c r="M158" i="1"/>
  <c r="L158" i="1"/>
  <c r="K158" i="1"/>
  <c r="M156" i="1"/>
  <c r="L156" i="1"/>
  <c r="K156" i="1"/>
  <c r="M154" i="1"/>
  <c r="L154" i="1"/>
  <c r="K154" i="1"/>
  <c r="M153" i="1"/>
  <c r="L153" i="1"/>
  <c r="K153" i="1"/>
  <c r="M152" i="1"/>
  <c r="L152" i="1"/>
  <c r="K152" i="1"/>
  <c r="M149" i="1"/>
  <c r="L149" i="1"/>
  <c r="K149" i="1"/>
  <c r="M144" i="1"/>
  <c r="L144" i="1"/>
  <c r="K144" i="1"/>
  <c r="M143" i="1"/>
  <c r="L143" i="1"/>
  <c r="K143" i="1"/>
  <c r="M142" i="1"/>
  <c r="L142" i="1"/>
  <c r="K142" i="1"/>
  <c r="M141" i="1"/>
  <c r="L141" i="1"/>
  <c r="K141" i="1"/>
  <c r="M137" i="1"/>
  <c r="L137" i="1"/>
  <c r="K137" i="1"/>
  <c r="M135" i="1"/>
  <c r="L135" i="1"/>
  <c r="K135" i="1"/>
  <c r="M128" i="1"/>
  <c r="L128" i="1"/>
  <c r="K128" i="1"/>
  <c r="M127" i="1"/>
  <c r="L127" i="1"/>
  <c r="K127" i="1"/>
  <c r="M125" i="1"/>
  <c r="L125" i="1"/>
  <c r="K125" i="1"/>
  <c r="M124" i="1"/>
  <c r="L124" i="1"/>
  <c r="K124" i="1"/>
  <c r="M121" i="1"/>
  <c r="L121" i="1"/>
  <c r="K121" i="1"/>
  <c r="M120" i="1"/>
  <c r="L120" i="1"/>
  <c r="K120" i="1"/>
  <c r="M118" i="1"/>
  <c r="L118" i="1"/>
  <c r="K118" i="1"/>
  <c r="M117" i="1"/>
  <c r="L117" i="1"/>
  <c r="K117" i="1"/>
  <c r="M116" i="1"/>
  <c r="L116" i="1"/>
  <c r="K116" i="1"/>
  <c r="M115" i="1"/>
  <c r="L115" i="1"/>
  <c r="K115" i="1"/>
  <c r="M114" i="1"/>
  <c r="L114" i="1"/>
  <c r="K114" i="1"/>
  <c r="M112" i="1"/>
  <c r="L112" i="1"/>
  <c r="K112" i="1"/>
  <c r="M111" i="1"/>
  <c r="L111" i="1"/>
  <c r="K111" i="1"/>
  <c r="M110" i="1"/>
  <c r="L110" i="1"/>
  <c r="K110" i="1"/>
  <c r="M109" i="1"/>
  <c r="L109" i="1"/>
  <c r="K109" i="1"/>
  <c r="M105" i="1"/>
  <c r="L105" i="1"/>
  <c r="K105" i="1"/>
  <c r="M104" i="1"/>
  <c r="L104" i="1"/>
  <c r="K104" i="1"/>
  <c r="M103" i="1"/>
  <c r="L103" i="1"/>
  <c r="K103" i="1"/>
  <c r="M102" i="1"/>
  <c r="L102" i="1"/>
  <c r="K102" i="1"/>
  <c r="M98" i="1"/>
  <c r="L98" i="1"/>
  <c r="K98" i="1"/>
  <c r="M97" i="1"/>
  <c r="L97" i="1"/>
  <c r="K97" i="1"/>
  <c r="M96" i="1"/>
  <c r="L96" i="1"/>
  <c r="K96" i="1"/>
  <c r="M95" i="1"/>
  <c r="L95" i="1"/>
  <c r="K95" i="1"/>
  <c r="M94" i="1"/>
  <c r="L94" i="1"/>
  <c r="K94" i="1"/>
  <c r="M91" i="1"/>
  <c r="L91" i="1"/>
  <c r="K91" i="1"/>
  <c r="M90" i="1"/>
  <c r="L90" i="1"/>
  <c r="K90" i="1"/>
  <c r="M87" i="1"/>
  <c r="L87" i="1"/>
  <c r="K87" i="1"/>
  <c r="M86" i="1"/>
  <c r="L86" i="1"/>
  <c r="K86" i="1"/>
  <c r="M85" i="1"/>
  <c r="L85" i="1"/>
  <c r="K85" i="1"/>
  <c r="M81" i="1"/>
  <c r="L81" i="1"/>
  <c r="K81" i="1"/>
  <c r="M80" i="1"/>
  <c r="L80" i="1"/>
  <c r="K80" i="1"/>
  <c r="M79" i="1"/>
  <c r="L79" i="1"/>
  <c r="K79" i="1"/>
  <c r="M77" i="1"/>
  <c r="L77" i="1"/>
  <c r="K77" i="1"/>
  <c r="M76" i="1"/>
  <c r="L76" i="1"/>
  <c r="K76" i="1"/>
  <c r="M75" i="1"/>
  <c r="L75" i="1"/>
  <c r="K75" i="1"/>
  <c r="M72" i="1"/>
  <c r="L72" i="1"/>
  <c r="K72" i="1"/>
  <c r="M65" i="1"/>
  <c r="L65" i="1"/>
  <c r="K65" i="1"/>
  <c r="M64" i="1"/>
  <c r="L64" i="1"/>
  <c r="K64" i="1"/>
  <c r="M63" i="1"/>
  <c r="L63" i="1"/>
  <c r="K63" i="1"/>
  <c r="M56" i="1"/>
  <c r="L56" i="1"/>
  <c r="K56" i="1"/>
  <c r="M50" i="1"/>
  <c r="L50" i="1"/>
  <c r="K50" i="1"/>
  <c r="M28" i="1"/>
  <c r="L28" i="1"/>
  <c r="K28" i="1"/>
  <c r="M25" i="1"/>
  <c r="L25" i="1"/>
  <c r="K25" i="1"/>
  <c r="M24" i="1"/>
  <c r="L24" i="1"/>
  <c r="K24" i="1"/>
  <c r="M22" i="1"/>
  <c r="L22" i="1"/>
  <c r="K22" i="1"/>
  <c r="M21" i="1"/>
  <c r="L21" i="1"/>
  <c r="AA21" i="1" s="1"/>
  <c r="K21" i="1"/>
  <c r="M14" i="1"/>
  <c r="L14" i="1"/>
  <c r="K14" i="1"/>
  <c r="M11" i="1"/>
  <c r="L11" i="1"/>
  <c r="K11" i="1"/>
  <c r="M7" i="1"/>
  <c r="L7" i="1"/>
  <c r="K7" i="1"/>
  <c r="M6" i="1"/>
  <c r="L6" i="1"/>
  <c r="K6" i="1"/>
  <c r="M2" i="1"/>
  <c r="L2" i="1"/>
  <c r="K2" i="1"/>
  <c r="J209" i="3"/>
  <c r="J208" i="3"/>
  <c r="J207" i="3"/>
  <c r="J206" i="3"/>
  <c r="J205" i="3"/>
  <c r="J204" i="3"/>
  <c r="J203" i="3"/>
  <c r="J202" i="3"/>
  <c r="J201" i="3"/>
  <c r="J200" i="3"/>
  <c r="J199" i="3"/>
  <c r="J198" i="3"/>
  <c r="J197" i="3"/>
  <c r="J196" i="3"/>
  <c r="J195" i="3"/>
  <c r="J194" i="3"/>
  <c r="J193" i="3"/>
  <c r="J192" i="3"/>
  <c r="J191" i="3"/>
  <c r="J190" i="3"/>
  <c r="J189" i="3"/>
  <c r="J188" i="3"/>
  <c r="J187" i="3"/>
  <c r="J186" i="3"/>
  <c r="J185" i="3"/>
  <c r="J184" i="3"/>
  <c r="J183" i="3"/>
  <c r="J182" i="3"/>
  <c r="J181" i="3"/>
  <c r="J180" i="3"/>
  <c r="J179" i="3"/>
  <c r="J178" i="3"/>
  <c r="J177" i="3"/>
  <c r="J176" i="3"/>
  <c r="J175" i="3"/>
  <c r="J174" i="3"/>
  <c r="J173" i="3"/>
  <c r="J172" i="3"/>
  <c r="J171" i="3"/>
  <c r="J170" i="3"/>
  <c r="J169" i="3"/>
  <c r="J168" i="3"/>
  <c r="J167" i="3"/>
  <c r="J166" i="3"/>
  <c r="J165" i="3"/>
  <c r="J164" i="3"/>
  <c r="J163" i="3"/>
  <c r="J162" i="3"/>
  <c r="J161" i="3"/>
  <c r="J160" i="3"/>
  <c r="J159" i="3"/>
  <c r="J158" i="3"/>
  <c r="J157" i="3"/>
  <c r="J156" i="3"/>
  <c r="J155" i="3"/>
  <c r="J154" i="3"/>
  <c r="J153" i="3"/>
  <c r="J152" i="3"/>
  <c r="J151" i="3"/>
  <c r="J150" i="3"/>
  <c r="J149" i="3"/>
  <c r="J148" i="3"/>
  <c r="J147" i="3"/>
  <c r="J146" i="3"/>
  <c r="J145" i="3"/>
  <c r="J144" i="3"/>
  <c r="J143" i="3"/>
  <c r="J142" i="3"/>
  <c r="J141" i="3"/>
  <c r="J140" i="3"/>
  <c r="J139" i="3"/>
  <c r="J138" i="3"/>
  <c r="J137" i="3"/>
  <c r="J136" i="3"/>
  <c r="J135" i="3"/>
  <c r="J134" i="3"/>
  <c r="J133" i="3"/>
  <c r="J132" i="3"/>
  <c r="J131" i="3"/>
  <c r="J130" i="3"/>
  <c r="J129" i="3"/>
  <c r="J128" i="3"/>
  <c r="J127" i="3"/>
  <c r="J126" i="3"/>
  <c r="J125" i="3"/>
  <c r="J124" i="3"/>
  <c r="J123" i="3"/>
  <c r="J122" i="3"/>
  <c r="J121" i="3"/>
  <c r="J120" i="3"/>
  <c r="J119" i="3"/>
  <c r="J118" i="3"/>
  <c r="J117" i="3"/>
  <c r="J116" i="3"/>
  <c r="J115" i="3"/>
  <c r="J114" i="3"/>
  <c r="J113" i="3"/>
  <c r="J112" i="3"/>
  <c r="J111" i="3"/>
  <c r="J110" i="3"/>
  <c r="J109" i="3"/>
  <c r="J108" i="3"/>
  <c r="J107" i="3"/>
  <c r="J106" i="3"/>
  <c r="J105" i="3"/>
  <c r="J104" i="3"/>
  <c r="J103" i="3"/>
  <c r="J102" i="3"/>
  <c r="J101" i="3"/>
  <c r="J100" i="3"/>
  <c r="J99" i="3"/>
  <c r="J98" i="3"/>
  <c r="J97" i="3"/>
  <c r="J96" i="3"/>
  <c r="J95" i="3"/>
  <c r="J94" i="3"/>
  <c r="J93" i="3"/>
  <c r="J92" i="3"/>
  <c r="J91"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 r="J5" i="3"/>
  <c r="J4" i="3"/>
  <c r="J3" i="3"/>
  <c r="J2" i="3"/>
  <c r="G90" i="3"/>
  <c r="J90" i="3" s="1"/>
  <c r="G20" i="2"/>
  <c r="L3" i="2"/>
  <c r="N59" i="2"/>
  <c r="M59" i="2"/>
  <c r="N60" i="2"/>
  <c r="M60" i="2"/>
  <c r="N58" i="2"/>
  <c r="M58" i="2"/>
  <c r="N55" i="2"/>
  <c r="M55" i="2"/>
  <c r="N54" i="2"/>
  <c r="M54" i="2"/>
  <c r="N53" i="2"/>
  <c r="M53" i="2"/>
  <c r="N51" i="2"/>
  <c r="M51" i="2"/>
  <c r="N50" i="2"/>
  <c r="M50" i="2"/>
  <c r="N47" i="2"/>
  <c r="M47" i="2"/>
  <c r="N44" i="2"/>
  <c r="M44" i="2"/>
  <c r="N43" i="2"/>
  <c r="M43" i="2"/>
  <c r="N39" i="2"/>
  <c r="M39" i="2"/>
  <c r="N38" i="2"/>
  <c r="M38" i="2"/>
  <c r="N37" i="2"/>
  <c r="M37" i="2"/>
  <c r="N36" i="2"/>
  <c r="M36" i="2"/>
  <c r="N35" i="2"/>
  <c r="M35" i="2"/>
  <c r="N34" i="2"/>
  <c r="M34" i="2"/>
  <c r="N33" i="2"/>
  <c r="M33" i="2"/>
  <c r="N32" i="2"/>
  <c r="M32" i="2"/>
  <c r="N25" i="2"/>
  <c r="M25" i="2"/>
  <c r="N24" i="2"/>
  <c r="M24" i="2"/>
  <c r="N21" i="2"/>
  <c r="M21" i="2"/>
  <c r="N20" i="2"/>
  <c r="M20" i="2"/>
  <c r="N19" i="2"/>
  <c r="M19" i="2"/>
  <c r="N18" i="2"/>
  <c r="M18" i="2"/>
  <c r="N13" i="2"/>
  <c r="M13" i="2"/>
  <c r="N12" i="2"/>
  <c r="M12" i="2"/>
  <c r="N11" i="2"/>
  <c r="M11" i="2"/>
  <c r="N9" i="2"/>
  <c r="M9" i="2"/>
  <c r="N8" i="2"/>
  <c r="M8" i="2"/>
  <c r="N7" i="2"/>
  <c r="M7" i="2"/>
  <c r="N2" i="2"/>
  <c r="M2" i="2"/>
  <c r="N65" i="2"/>
  <c r="M65" i="2"/>
  <c r="N64" i="2"/>
  <c r="M64" i="2"/>
  <c r="N63" i="2"/>
  <c r="M63" i="2"/>
  <c r="N62" i="2"/>
  <c r="M62" i="2"/>
  <c r="N61" i="2"/>
  <c r="M61" i="2"/>
  <c r="N57" i="2"/>
  <c r="M57" i="2"/>
  <c r="N56" i="2"/>
  <c r="M56" i="2"/>
  <c r="N52" i="2"/>
  <c r="M52" i="2"/>
  <c r="N49" i="2"/>
  <c r="M49" i="2"/>
  <c r="N48" i="2"/>
  <c r="M48" i="2"/>
  <c r="N46" i="2"/>
  <c r="M46" i="2"/>
  <c r="N45" i="2"/>
  <c r="M45" i="2"/>
  <c r="N42" i="2"/>
  <c r="M42" i="2"/>
  <c r="N41" i="2"/>
  <c r="M41" i="2"/>
  <c r="N40" i="2"/>
  <c r="M40" i="2"/>
  <c r="N31" i="2"/>
  <c r="M31" i="2"/>
  <c r="N30" i="2"/>
  <c r="M30" i="2"/>
  <c r="N29" i="2"/>
  <c r="M29" i="2"/>
  <c r="N27" i="2"/>
  <c r="M27" i="2"/>
  <c r="N28" i="2"/>
  <c r="M28" i="2"/>
  <c r="N26" i="2"/>
  <c r="M26" i="2"/>
  <c r="N23" i="2"/>
  <c r="M23" i="2"/>
  <c r="N22" i="2"/>
  <c r="M22" i="2"/>
  <c r="N17" i="2"/>
  <c r="M17" i="2"/>
  <c r="N16" i="2"/>
  <c r="M16" i="2"/>
  <c r="N15" i="2"/>
  <c r="M15" i="2"/>
  <c r="N14" i="2"/>
  <c r="M14" i="2"/>
  <c r="N10" i="2"/>
  <c r="M10" i="2"/>
  <c r="N6" i="2"/>
  <c r="M6" i="2"/>
  <c r="N5" i="2"/>
  <c r="M5" i="2"/>
  <c r="N4" i="2"/>
  <c r="M4" i="2"/>
  <c r="N3" i="2"/>
  <c r="M3" i="2"/>
  <c r="L59" i="2"/>
  <c r="L60" i="2"/>
  <c r="L58" i="2"/>
  <c r="L55" i="2"/>
  <c r="L54" i="2"/>
  <c r="L53" i="2"/>
  <c r="L51" i="2"/>
  <c r="L50" i="2"/>
  <c r="L47" i="2"/>
  <c r="L44" i="2"/>
  <c r="L43" i="2"/>
  <c r="L39" i="2"/>
  <c r="L38" i="2"/>
  <c r="L37" i="2"/>
  <c r="L36" i="2"/>
  <c r="L35" i="2"/>
  <c r="L34" i="2"/>
  <c r="L33" i="2"/>
  <c r="L32" i="2"/>
  <c r="L25" i="2"/>
  <c r="L24" i="2"/>
  <c r="L21" i="2"/>
  <c r="L20" i="2"/>
  <c r="L19" i="2"/>
  <c r="L18" i="2"/>
  <c r="L13" i="2"/>
  <c r="L12" i="2"/>
  <c r="L11" i="2"/>
  <c r="L9" i="2"/>
  <c r="L8" i="2"/>
  <c r="L7" i="2"/>
  <c r="L2" i="2"/>
  <c r="L65" i="2"/>
  <c r="L64" i="2"/>
  <c r="L63" i="2"/>
  <c r="L62" i="2"/>
  <c r="L61" i="2"/>
  <c r="L57" i="2"/>
  <c r="L56" i="2"/>
  <c r="L52" i="2"/>
  <c r="L49" i="2"/>
  <c r="L48" i="2"/>
  <c r="L46" i="2"/>
  <c r="L45" i="2"/>
  <c r="L42" i="2"/>
  <c r="L41" i="2"/>
  <c r="L40" i="2"/>
  <c r="L31" i="2"/>
  <c r="L30" i="2"/>
  <c r="L29" i="2"/>
  <c r="L27" i="2"/>
  <c r="L28" i="2"/>
  <c r="L26" i="2"/>
  <c r="L23" i="2"/>
  <c r="L22" i="2"/>
  <c r="L17" i="2"/>
  <c r="L16" i="2"/>
  <c r="L15" i="2"/>
  <c r="L14" i="2"/>
  <c r="L10" i="2"/>
  <c r="L6" i="2"/>
  <c r="L5" i="2"/>
  <c r="L4" i="2"/>
  <c r="Y2" i="1"/>
  <c r="AA7" i="1" l="1"/>
  <c r="AA398" i="1"/>
  <c r="AA64" i="1"/>
  <c r="AA81" i="1"/>
  <c r="AA97" i="1"/>
  <c r="AA111" i="1"/>
  <c r="AA121" i="1"/>
  <c r="AA143" i="1"/>
  <c r="AA159" i="1"/>
  <c r="AA178" i="1"/>
  <c r="AA193" i="1"/>
  <c r="AA212" i="1"/>
  <c r="AA249" i="1"/>
  <c r="AA267" i="1"/>
  <c r="AA294" i="1"/>
  <c r="AA337" i="1"/>
  <c r="AA353" i="1"/>
  <c r="AA368" i="1"/>
  <c r="AA376" i="1"/>
  <c r="AA405" i="1"/>
  <c r="AA432" i="1"/>
  <c r="AA447" i="1"/>
  <c r="AA463" i="1"/>
  <c r="AA485" i="1"/>
  <c r="AA514" i="1"/>
  <c r="AA548" i="1"/>
  <c r="AA575" i="1"/>
  <c r="AA614" i="1"/>
  <c r="AA622" i="1"/>
  <c r="AA646" i="1"/>
  <c r="AA71" i="1"/>
  <c r="AA259" i="1"/>
  <c r="AA394" i="1"/>
  <c r="AA576" i="1"/>
  <c r="AA252" i="1"/>
  <c r="AA521" i="1"/>
  <c r="AA287" i="1"/>
  <c r="AA642" i="1"/>
  <c r="AA391" i="1"/>
  <c r="AA590" i="1"/>
  <c r="AA195" i="1"/>
  <c r="AA57" i="1"/>
  <c r="AA189" i="1"/>
  <c r="AA453" i="1"/>
  <c r="AA591" i="1"/>
  <c r="AA635" i="1"/>
  <c r="AA92" i="1"/>
  <c r="AA132" i="1"/>
  <c r="AA194" i="1"/>
  <c r="AA205" i="1"/>
  <c r="AA272" i="1"/>
  <c r="AA493" i="1"/>
  <c r="AA544" i="1"/>
  <c r="AA95" i="1"/>
  <c r="AA479" i="1"/>
  <c r="AA65" i="1"/>
  <c r="AA85" i="1"/>
  <c r="AA98" i="1"/>
  <c r="AA112" i="1"/>
  <c r="AA124" i="1"/>
  <c r="AA144" i="1"/>
  <c r="AA160" i="1"/>
  <c r="AA180" i="1"/>
  <c r="AA196" i="1"/>
  <c r="AA216" i="1"/>
  <c r="AA254" i="1"/>
  <c r="AA268" i="1"/>
  <c r="AA295" i="1"/>
  <c r="AA339" i="1"/>
  <c r="AA354" i="1"/>
  <c r="AA369" i="1"/>
  <c r="AA380" i="1"/>
  <c r="AA406" i="1"/>
  <c r="AA437" i="1"/>
  <c r="AA448" i="1"/>
  <c r="AA468" i="1"/>
  <c r="AA486" i="1"/>
  <c r="AA515" i="1"/>
  <c r="AA551" i="1"/>
  <c r="AA578" i="1"/>
  <c r="AA615" i="1"/>
  <c r="AA625" i="1"/>
  <c r="AA647" i="1"/>
  <c r="AA106" i="1"/>
  <c r="AA273" i="1"/>
  <c r="AA400" i="1"/>
  <c r="AA584" i="1"/>
  <c r="AA260" i="1"/>
  <c r="AA623" i="1"/>
  <c r="AA325" i="1"/>
  <c r="AA643" i="1"/>
  <c r="AA421" i="1"/>
  <c r="AA598" i="1"/>
  <c r="AA209" i="1"/>
  <c r="AA166" i="1"/>
  <c r="AA392" i="1"/>
  <c r="AA552" i="1"/>
  <c r="AA146" i="1"/>
  <c r="AA58" i="1"/>
  <c r="AA192" i="1"/>
  <c r="AA454" i="1"/>
  <c r="AA550" i="1"/>
  <c r="AA596" i="1"/>
  <c r="AA604" i="1"/>
  <c r="AA638" i="1"/>
  <c r="AA350" i="1"/>
  <c r="AA72" i="1"/>
  <c r="AA86" i="1"/>
  <c r="AA102" i="1"/>
  <c r="AA114" i="1"/>
  <c r="AA125" i="1"/>
  <c r="AA149" i="1"/>
  <c r="AA161" i="1"/>
  <c r="AA181" i="1"/>
  <c r="AA199" i="1"/>
  <c r="AA218" i="1"/>
  <c r="AA255" i="1"/>
  <c r="AA284" i="1"/>
  <c r="AA326" i="1"/>
  <c r="AA342" i="1"/>
  <c r="AA355" i="1"/>
  <c r="AA370" i="1"/>
  <c r="AA381" i="1"/>
  <c r="AA410" i="1"/>
  <c r="AA439" i="1"/>
  <c r="AA451" i="1"/>
  <c r="AA470" i="1"/>
  <c r="AA487" i="1"/>
  <c r="AA518" i="1"/>
  <c r="AA553" i="1"/>
  <c r="AA579" i="1"/>
  <c r="AA616" i="1"/>
  <c r="AA626" i="1"/>
  <c r="AA648" i="1"/>
  <c r="AA164" i="1"/>
  <c r="AA274" i="1"/>
  <c r="AA412" i="1"/>
  <c r="AA645" i="1"/>
  <c r="AA297" i="1"/>
  <c r="AA629" i="1"/>
  <c r="AA511" i="1"/>
  <c r="AA510" i="1"/>
  <c r="AA599" i="1"/>
  <c r="AA484" i="1"/>
  <c r="AA207" i="1"/>
  <c r="AA393" i="1"/>
  <c r="AA582" i="1"/>
  <c r="AA78" i="1"/>
  <c r="AA198" i="1"/>
  <c r="AA455" i="1"/>
  <c r="AA597" i="1"/>
  <c r="AA605" i="1"/>
  <c r="AA639" i="1"/>
  <c r="AA424" i="1"/>
  <c r="AA75" i="1"/>
  <c r="AA87" i="1"/>
  <c r="AA103" i="1"/>
  <c r="AA115" i="1"/>
  <c r="AA127" i="1"/>
  <c r="AA152" i="1"/>
  <c r="AA171" i="1"/>
  <c r="AA182" i="1"/>
  <c r="AA200" i="1"/>
  <c r="AA223" i="1"/>
  <c r="AA256" i="1"/>
  <c r="AA285" i="1"/>
  <c r="AA327" i="1"/>
  <c r="AA343" i="1"/>
  <c r="AA358" i="1"/>
  <c r="AA371" i="1"/>
  <c r="AA382" i="1"/>
  <c r="AA411" i="1"/>
  <c r="AA440" i="1"/>
  <c r="AA457" i="1"/>
  <c r="AA476" i="1"/>
  <c r="AA495" i="1"/>
  <c r="AA528" i="1"/>
  <c r="AA560" i="1"/>
  <c r="AA589" i="1"/>
  <c r="AA617" i="1"/>
  <c r="AA632" i="1"/>
  <c r="AA168" i="1"/>
  <c r="AA296" i="1"/>
  <c r="AA429" i="1"/>
  <c r="AA347" i="1"/>
  <c r="AA634" i="1"/>
  <c r="AA516" i="1"/>
  <c r="AA517" i="1"/>
  <c r="AA600" i="1"/>
  <c r="AA99" i="1"/>
  <c r="AA399" i="1"/>
  <c r="AA585" i="1"/>
  <c r="AA108" i="1"/>
  <c r="AA298" i="1"/>
  <c r="AA483" i="1"/>
  <c r="AA567" i="1"/>
  <c r="AA594" i="1"/>
  <c r="AA76" i="1"/>
  <c r="AA90" i="1"/>
  <c r="AA104" i="1"/>
  <c r="AA116" i="1"/>
  <c r="AA128" i="1"/>
  <c r="AA153" i="1"/>
  <c r="AA172" i="1"/>
  <c r="AA183" i="1"/>
  <c r="AA201" i="1"/>
  <c r="AA244" i="1"/>
  <c r="AA258" i="1"/>
  <c r="AA286" i="1"/>
  <c r="AA329" i="1"/>
  <c r="AA344" i="1"/>
  <c r="AA359" i="1"/>
  <c r="AA372" i="1"/>
  <c r="AA383" i="1"/>
  <c r="AA413" i="1"/>
  <c r="AA441" i="1"/>
  <c r="AA458" i="1"/>
  <c r="AA477" i="1"/>
  <c r="AA499" i="1"/>
  <c r="AA530" i="1"/>
  <c r="AA561" i="1"/>
  <c r="AA593" i="1"/>
  <c r="AA618" i="1"/>
  <c r="AA633" i="1"/>
  <c r="AA170" i="1"/>
  <c r="AA324" i="1"/>
  <c r="AA427" i="1"/>
  <c r="AA60" i="1"/>
  <c r="AA356" i="1"/>
  <c r="AA641" i="1"/>
  <c r="AA519" i="1"/>
  <c r="AA547" i="1"/>
  <c r="AA630" i="1"/>
  <c r="AA151" i="1"/>
  <c r="AA422" i="1"/>
  <c r="AA587" i="1"/>
  <c r="AA113" i="1"/>
  <c r="AA336" i="1"/>
  <c r="AA496" i="1"/>
  <c r="AA580" i="1"/>
  <c r="AA595" i="1"/>
  <c r="AA624" i="1"/>
  <c r="AA129" i="1"/>
  <c r="AA136" i="1"/>
  <c r="AA155" i="1"/>
  <c r="AA537" i="1"/>
  <c r="AA627" i="1"/>
  <c r="AA77" i="1"/>
  <c r="AA91" i="1"/>
  <c r="AA105" i="1"/>
  <c r="AA117" i="1"/>
  <c r="AA135" i="1"/>
  <c r="AA154" i="1"/>
  <c r="AA173" i="1"/>
  <c r="AA186" i="1"/>
  <c r="AA202" i="1"/>
  <c r="AA246" i="1"/>
  <c r="AA261" i="1"/>
  <c r="AA290" i="1"/>
  <c r="AA331" i="1"/>
  <c r="AA346" i="1"/>
  <c r="AA361" i="1"/>
  <c r="AA373" i="1"/>
  <c r="AA384" i="1"/>
  <c r="AA428" i="1"/>
  <c r="AA443" i="1"/>
  <c r="AA459" i="1"/>
  <c r="AA478" i="1"/>
  <c r="AA500" i="1"/>
  <c r="AA538" i="1"/>
  <c r="AA563" i="1"/>
  <c r="AA601" i="1"/>
  <c r="AA619" i="1"/>
  <c r="AA637" i="1"/>
  <c r="AA187" i="1"/>
  <c r="AA328" i="1"/>
  <c r="AA444" i="1"/>
  <c r="AA107" i="1"/>
  <c r="AA488" i="1"/>
  <c r="AA217" i="1"/>
  <c r="AA520" i="1"/>
  <c r="AA119" i="1"/>
  <c r="AA566" i="1"/>
  <c r="AA631" i="1"/>
  <c r="AA299" i="1"/>
  <c r="AA349" i="1"/>
  <c r="AA628" i="1"/>
  <c r="AA402" i="1"/>
  <c r="AA56" i="1"/>
  <c r="AA79" i="1"/>
  <c r="AA94" i="1"/>
  <c r="AA109" i="1"/>
  <c r="AA118" i="1"/>
  <c r="AA137" i="1"/>
  <c r="AA156" i="1"/>
  <c r="AA176" i="1"/>
  <c r="AA190" i="1"/>
  <c r="AA208" i="1"/>
  <c r="AA247" i="1"/>
  <c r="AA262" i="1"/>
  <c r="AA291" i="1"/>
  <c r="AA332" i="1"/>
  <c r="AA348" i="1"/>
  <c r="AA362" i="1"/>
  <c r="AA374" i="1"/>
  <c r="AA385" i="1"/>
  <c r="AA430" i="1"/>
  <c r="AA445" i="1"/>
  <c r="AA461" i="1"/>
  <c r="AA480" i="1"/>
  <c r="AA508" i="1"/>
  <c r="AA539" i="1"/>
  <c r="AA564" i="1"/>
  <c r="AA610" i="1"/>
  <c r="AA620" i="1"/>
  <c r="AA640" i="1"/>
  <c r="AA59" i="1"/>
  <c r="AA188" i="1"/>
  <c r="AA360" i="1"/>
  <c r="AA460" i="1"/>
  <c r="AA140" i="1"/>
  <c r="AA494" i="1"/>
  <c r="AA257" i="1"/>
  <c r="AA540" i="1"/>
  <c r="AA165" i="1"/>
  <c r="AA581" i="1"/>
  <c r="AA492" i="1"/>
  <c r="AA63" i="1"/>
  <c r="AA80" i="1"/>
  <c r="AA96" i="1"/>
  <c r="AA110" i="1"/>
  <c r="AA120" i="1"/>
  <c r="AA141" i="1"/>
  <c r="AA158" i="1"/>
  <c r="AA177" i="1"/>
  <c r="AA191" i="1"/>
  <c r="AA211" i="1"/>
  <c r="AA248" i="1"/>
  <c r="AA263" i="1"/>
  <c r="AA293" i="1"/>
  <c r="AA333" i="1"/>
  <c r="AA352" i="1"/>
  <c r="AA367" i="1"/>
  <c r="AA375" i="1"/>
  <c r="AA401" i="1"/>
  <c r="AA431" i="1"/>
  <c r="AA446" i="1"/>
  <c r="AA462" i="1"/>
  <c r="AA481" i="1"/>
  <c r="AA513" i="1"/>
  <c r="AA542" i="1"/>
  <c r="AA574" i="1"/>
  <c r="AA613" i="1"/>
  <c r="AA621" i="1"/>
  <c r="AA644" i="1"/>
  <c r="AA73" i="1"/>
  <c r="AA197" i="1"/>
  <c r="AA386" i="1"/>
  <c r="AA543" i="1"/>
  <c r="AA251" i="1"/>
  <c r="AA512" i="1"/>
  <c r="AA269" i="1"/>
  <c r="AA549" i="1"/>
  <c r="AA174" i="1"/>
  <c r="AA586" i="1"/>
  <c r="AA148" i="1"/>
  <c r="AA541" i="1"/>
  <c r="AA142" i="1" l="1"/>
  <c r="Y627" i="1" l="1"/>
  <c r="Y544" i="1"/>
  <c r="Y537" i="1"/>
  <c r="Y493" i="1"/>
  <c r="Y484" i="1"/>
  <c r="Y272" i="1"/>
  <c r="Y209" i="1"/>
  <c r="Y205" i="1"/>
  <c r="Y195" i="1"/>
  <c r="Y194" i="1"/>
  <c r="Y155" i="1"/>
  <c r="Y148" i="1"/>
  <c r="Y136" i="1"/>
  <c r="Y132" i="1"/>
  <c r="Y129" i="1"/>
  <c r="Y92" i="1"/>
  <c r="Y13" i="1"/>
  <c r="Y492" i="1"/>
  <c r="Y299" i="1"/>
  <c r="Y151" i="1"/>
  <c r="Y99" i="1"/>
  <c r="Y30" i="1"/>
  <c r="Y27" i="1"/>
  <c r="Y12" i="1"/>
  <c r="Y10" i="1"/>
  <c r="Y4" i="1"/>
  <c r="Y639" i="1"/>
  <c r="Y638" i="1"/>
  <c r="Y635" i="1"/>
  <c r="Y631" i="1"/>
  <c r="Y630" i="1"/>
  <c r="Y628" i="1"/>
  <c r="Y624" i="1"/>
  <c r="Y602" i="1"/>
  <c r="Y605" i="1"/>
  <c r="Y604" i="1"/>
  <c r="Y603" i="1"/>
  <c r="Y600" i="1"/>
  <c r="Y599" i="1"/>
  <c r="Y598" i="1"/>
  <c r="Y595" i="1"/>
  <c r="Y594" i="1"/>
  <c r="Y597" i="1"/>
  <c r="Y596" i="1"/>
  <c r="Y591" i="1"/>
  <c r="Y590" i="1"/>
  <c r="Y586" i="1"/>
  <c r="Y581" i="1"/>
  <c r="Y580" i="1"/>
  <c r="Y567" i="1"/>
  <c r="Y566" i="1"/>
  <c r="Y550" i="1"/>
  <c r="Y547" i="1"/>
  <c r="Y541" i="1"/>
  <c r="Y517" i="1"/>
  <c r="Y510" i="1"/>
  <c r="Y496" i="1"/>
  <c r="Y483" i="1"/>
  <c r="Y455" i="1"/>
  <c r="Y454" i="1"/>
  <c r="Y453" i="1"/>
  <c r="Y421" i="1"/>
  <c r="Y391" i="1"/>
  <c r="Y349" i="1"/>
  <c r="Y336" i="1"/>
  <c r="Y298" i="1"/>
  <c r="Y198" i="1"/>
  <c r="Y192" i="1"/>
  <c r="Y189" i="1"/>
  <c r="Y174" i="1"/>
  <c r="Y165" i="1"/>
  <c r="Y119" i="1"/>
  <c r="Y113" i="1"/>
  <c r="Y108" i="1"/>
  <c r="Y78" i="1"/>
  <c r="Y58" i="1"/>
  <c r="Y57" i="1"/>
  <c r="Y37" i="1"/>
  <c r="Y18" i="1"/>
  <c r="Y5" i="1"/>
  <c r="Y3" i="1"/>
  <c r="Y643" i="1"/>
  <c r="Y642" i="1"/>
  <c r="Y549" i="1"/>
  <c r="Y540" i="1"/>
  <c r="Y520" i="1"/>
  <c r="Y519" i="1"/>
  <c r="Y516" i="1"/>
  <c r="Y511" i="1"/>
  <c r="Y325" i="1"/>
  <c r="Y287" i="1"/>
  <c r="Y269" i="1"/>
  <c r="Y257" i="1"/>
  <c r="Y217" i="1"/>
  <c r="Y641" i="1"/>
  <c r="Y634" i="1"/>
  <c r="Y629" i="1"/>
  <c r="Y623" i="1"/>
  <c r="Y587" i="1"/>
  <c r="Y585" i="1"/>
  <c r="Y582" i="1"/>
  <c r="Y552" i="1"/>
  <c r="Y521" i="1"/>
  <c r="Y512" i="1"/>
  <c r="Y494" i="1"/>
  <c r="Y488" i="1"/>
  <c r="Y422" i="1"/>
  <c r="Y399" i="1"/>
  <c r="Y393" i="1"/>
  <c r="Y392" i="1"/>
  <c r="Y356" i="1"/>
  <c r="Y347" i="1"/>
  <c r="Y297" i="1"/>
  <c r="Y260" i="1"/>
  <c r="Y252" i="1"/>
  <c r="Y251" i="1"/>
  <c r="Y207" i="1"/>
  <c r="Y166" i="1"/>
  <c r="Y146" i="1"/>
  <c r="Y140" i="1"/>
  <c r="Y107" i="1"/>
  <c r="Y60" i="1"/>
  <c r="Y31" i="1"/>
  <c r="Y645" i="1"/>
  <c r="Y584" i="1"/>
  <c r="Y576" i="1"/>
  <c r="Y543" i="1"/>
  <c r="Y460" i="1"/>
  <c r="Y444" i="1"/>
  <c r="Y427" i="1"/>
  <c r="Y429" i="1"/>
  <c r="Y412" i="1"/>
  <c r="Y400" i="1"/>
  <c r="Y394" i="1"/>
  <c r="Y386" i="1"/>
  <c r="Y360" i="1"/>
  <c r="Y328" i="1"/>
  <c r="Y324" i="1"/>
  <c r="Y296" i="1"/>
  <c r="Y274" i="1"/>
  <c r="Y273" i="1"/>
  <c r="Y259" i="1"/>
  <c r="Y197" i="1"/>
  <c r="Y188" i="1"/>
  <c r="Y187" i="1"/>
  <c r="Y170" i="1"/>
  <c r="Y168" i="1"/>
  <c r="Y164" i="1"/>
  <c r="Y106" i="1"/>
  <c r="Y71" i="1"/>
  <c r="Y73" i="1"/>
  <c r="Y59" i="1"/>
  <c r="Y32" i="1"/>
  <c r="Y29" i="1"/>
  <c r="Y26" i="1"/>
  <c r="Y648" i="1"/>
  <c r="Y647" i="1"/>
  <c r="Y646" i="1"/>
  <c r="Y644" i="1"/>
  <c r="Y640" i="1"/>
  <c r="Y637" i="1"/>
  <c r="Y633" i="1"/>
  <c r="Y632" i="1"/>
  <c r="Y626" i="1"/>
  <c r="Y625" i="1"/>
  <c r="Y622" i="1"/>
  <c r="Y621" i="1"/>
  <c r="Y620" i="1"/>
  <c r="Y619" i="1"/>
  <c r="Y618" i="1"/>
  <c r="Y617" i="1"/>
  <c r="Y616" i="1"/>
  <c r="Y615" i="1"/>
  <c r="Y614" i="1"/>
  <c r="Y613" i="1"/>
  <c r="Y610" i="1"/>
  <c r="Y601" i="1"/>
  <c r="Y593" i="1"/>
  <c r="Y589" i="1"/>
  <c r="Y579" i="1"/>
  <c r="Y578" i="1"/>
  <c r="Y575" i="1"/>
  <c r="Y574" i="1"/>
  <c r="Y564" i="1"/>
  <c r="Y563" i="1"/>
  <c r="Y561" i="1"/>
  <c r="Y560" i="1"/>
  <c r="Y553" i="1"/>
  <c r="Y551" i="1"/>
  <c r="Y548" i="1"/>
  <c r="Y542" i="1"/>
  <c r="Y539" i="1"/>
  <c r="Y538" i="1"/>
  <c r="Y530" i="1"/>
  <c r="Y528" i="1"/>
  <c r="Y527" i="1"/>
  <c r="Y518" i="1"/>
  <c r="Y515" i="1"/>
  <c r="Y514" i="1"/>
  <c r="Y513" i="1"/>
  <c r="Y508" i="1"/>
  <c r="Y500" i="1"/>
  <c r="Y499" i="1"/>
  <c r="Y495" i="1"/>
  <c r="Y487" i="1"/>
  <c r="Y486" i="1"/>
  <c r="Y485" i="1"/>
  <c r="Y481" i="1"/>
  <c r="Y480" i="1"/>
  <c r="Y479" i="1"/>
  <c r="Y478" i="1"/>
  <c r="Y477" i="1"/>
  <c r="Y476" i="1"/>
  <c r="Y470" i="1"/>
  <c r="Y468" i="1"/>
  <c r="Y463" i="1"/>
  <c r="Y462" i="1"/>
  <c r="Y461" i="1"/>
  <c r="Y459" i="1"/>
  <c r="Y458" i="1"/>
  <c r="Y457" i="1"/>
  <c r="Y451" i="1"/>
  <c r="Y448" i="1"/>
  <c r="Y447" i="1"/>
  <c r="Y446" i="1"/>
  <c r="Y445" i="1"/>
  <c r="Y443" i="1"/>
  <c r="Y441" i="1"/>
  <c r="Y440" i="1"/>
  <c r="Y439" i="1"/>
  <c r="Y437" i="1"/>
  <c r="Y432" i="1"/>
  <c r="Y431" i="1"/>
  <c r="Y430" i="1"/>
  <c r="Y428" i="1"/>
  <c r="Y424" i="1"/>
  <c r="Y413" i="1"/>
  <c r="Y411" i="1"/>
  <c r="Y410" i="1"/>
  <c r="Y406" i="1"/>
  <c r="Y405" i="1"/>
  <c r="Y403" i="1"/>
  <c r="Y402" i="1"/>
  <c r="Y401" i="1"/>
  <c r="Y398" i="1"/>
  <c r="Y388" i="1"/>
  <c r="Y385" i="1"/>
  <c r="Y384" i="1"/>
  <c r="Y383" i="1"/>
  <c r="Y382" i="1"/>
  <c r="Y381" i="1"/>
  <c r="Y380" i="1"/>
  <c r="Y376" i="1"/>
  <c r="Y375" i="1"/>
  <c r="Y374" i="1"/>
  <c r="Y373" i="1"/>
  <c r="Y372" i="1"/>
  <c r="Y371" i="1"/>
  <c r="Y370" i="1"/>
  <c r="Y369" i="1"/>
  <c r="Y368" i="1"/>
  <c r="Y367" i="1"/>
  <c r="Y362" i="1"/>
  <c r="Y361" i="1"/>
  <c r="Y359" i="1"/>
  <c r="Y358" i="1"/>
  <c r="Y355" i="1"/>
  <c r="Y354" i="1"/>
  <c r="Y353" i="1"/>
  <c r="Y352" i="1"/>
  <c r="Y350" i="1"/>
  <c r="Y348" i="1"/>
  <c r="Y346" i="1"/>
  <c r="Y344" i="1"/>
  <c r="Y343" i="1"/>
  <c r="Y342" i="1"/>
  <c r="Y340" i="1"/>
  <c r="Y339" i="1"/>
  <c r="Y337" i="1"/>
  <c r="Y333" i="1"/>
  <c r="Y332" i="1"/>
  <c r="Y331" i="1"/>
  <c r="Y329" i="1"/>
  <c r="Y327" i="1"/>
  <c r="Y326" i="1"/>
  <c r="Y305" i="1"/>
  <c r="Y295" i="1"/>
  <c r="Y294" i="1"/>
  <c r="Y293" i="1"/>
  <c r="Y291" i="1"/>
  <c r="Y290" i="1"/>
  <c r="Y286" i="1"/>
  <c r="Y285" i="1"/>
  <c r="Y284" i="1"/>
  <c r="Y268" i="1"/>
  <c r="Y267" i="1"/>
  <c r="Y263" i="1"/>
  <c r="Y262" i="1"/>
  <c r="Y261" i="1"/>
  <c r="Y258" i="1"/>
  <c r="Y256" i="1"/>
  <c r="Y255" i="1"/>
  <c r="Y254" i="1"/>
  <c r="Y249" i="1"/>
  <c r="Y248" i="1"/>
  <c r="Y247" i="1"/>
  <c r="Y246" i="1"/>
  <c r="Y244" i="1"/>
  <c r="Y223" i="1"/>
  <c r="Y218" i="1"/>
  <c r="Y216" i="1"/>
  <c r="Y212" i="1"/>
  <c r="Y211" i="1"/>
  <c r="Y208" i="1"/>
  <c r="Y202" i="1"/>
  <c r="Y201" i="1"/>
  <c r="Y200" i="1"/>
  <c r="Y199" i="1"/>
  <c r="Y196" i="1"/>
  <c r="Y193" i="1"/>
  <c r="Y191" i="1"/>
  <c r="Y190" i="1"/>
  <c r="Y186" i="1"/>
  <c r="Y183" i="1"/>
  <c r="Y182" i="1"/>
  <c r="Y181" i="1"/>
  <c r="Y180" i="1"/>
  <c r="Y178" i="1"/>
  <c r="Y177" i="1"/>
  <c r="Y176" i="1"/>
  <c r="Y173" i="1"/>
  <c r="Y172" i="1"/>
  <c r="Y171" i="1"/>
  <c r="Y161" i="1"/>
  <c r="Y160" i="1"/>
  <c r="Y159" i="1"/>
  <c r="Y158" i="1"/>
  <c r="Y156" i="1"/>
  <c r="Y154" i="1"/>
  <c r="Y153" i="1"/>
  <c r="Y152" i="1"/>
  <c r="Y149" i="1"/>
  <c r="Y144" i="1"/>
  <c r="Y143" i="1"/>
  <c r="Y142" i="1"/>
  <c r="Y141" i="1"/>
  <c r="Y137" i="1"/>
  <c r="Y135" i="1"/>
  <c r="Y128" i="1"/>
  <c r="Y127" i="1"/>
  <c r="Y125" i="1"/>
  <c r="Y124" i="1"/>
  <c r="Y121" i="1"/>
  <c r="Y120" i="1"/>
  <c r="Y118" i="1"/>
  <c r="Y117" i="1"/>
  <c r="Y116" i="1"/>
  <c r="Y115" i="1"/>
  <c r="Y114" i="1"/>
  <c r="Y112" i="1"/>
  <c r="Y111" i="1"/>
  <c r="Y110" i="1"/>
  <c r="Y109" i="1"/>
  <c r="Y105" i="1"/>
  <c r="Y104" i="1"/>
  <c r="Y103" i="1"/>
  <c r="Y102" i="1"/>
  <c r="Y98" i="1"/>
  <c r="Y97" i="1"/>
  <c r="Y96" i="1"/>
  <c r="Y95" i="1"/>
  <c r="Y94" i="1"/>
  <c r="Y91" i="1"/>
  <c r="Y90" i="1"/>
  <c r="Y87" i="1"/>
  <c r="Y86" i="1"/>
  <c r="Y85" i="1"/>
  <c r="Y81" i="1"/>
  <c r="Y80" i="1"/>
  <c r="Y79" i="1"/>
  <c r="Y77" i="1"/>
  <c r="Y76" i="1"/>
  <c r="Y75" i="1"/>
  <c r="Y72" i="1"/>
  <c r="Y65" i="1"/>
  <c r="Y64" i="1"/>
  <c r="Y63" i="1"/>
  <c r="Y56" i="1"/>
  <c r="Y28" i="1"/>
  <c r="Y25" i="1"/>
  <c r="Y24" i="1"/>
  <c r="Y22" i="1"/>
  <c r="Y21" i="1"/>
  <c r="Y14" i="1"/>
  <c r="Y11" i="1"/>
  <c r="Y7" i="1"/>
  <c r="Y6" i="1"/>
  <c r="AA532" i="1" l="1"/>
  <c r="AA305" i="1"/>
  <c r="AA603" i="1"/>
  <c r="AA602" i="1"/>
  <c r="AA527" i="1"/>
  <c r="AA403" i="1"/>
  <c r="AA388" i="1"/>
  <c r="AA3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tc={5D80B22B-B08C-411C-9FC1-644A5C24B0CC}</author>
    <author>tc={12600299-CC43-4DFC-A298-E11F0FA90319}</author>
    <author>tc={3E900BA3-51F0-4E75-A6F9-D5C0241F38EC}</author>
  </authors>
  <commentList>
    <comment ref="C4" authorId="0" shapeId="0" xr:uid="{5D80B22B-B08C-411C-9FC1-644A5C24B0CC}">
      <text>
        <t>[Threaded comment]
Your version of Excel allows you to read this threaded comment; however, any edits to it will get removed if the file is opened in a newer version of Excel. Learn more: https://go.microsoft.com/fwlink/?linkid=870924
Comment:
    For the purposes of this assessment, the interventions being compared are defined as:</t>
      </text>
    </comment>
    <comment ref="E4" authorId="1" shapeId="0" xr:uid="{12600299-CC43-4DFC-A298-E11F0FA90319}">
      <text>
        <t>[Threaded comment]
Your version of Excel allows you to read this threaded comment; however, any edits to it will get removed if the file is opened in a newer version of Excel. Learn more: https://go.microsoft.com/fwlink/?linkid=870924
Comment:
    Specify which outcome is being assessed for risk of bias</t>
      </text>
    </comment>
    <comment ref="F4" authorId="2" shapeId="0" xr:uid="{3E900BA3-51F0-4E75-A6F9-D5C0241F38EC}">
      <text>
        <t>[Threaded comment]
Your version of Excel allows you to read this threaded comment; however, any edits to it will get removed if the file is opened in a newer version of Excel. Learn more: https://go.microsoft.com/fwlink/?linkid=870924
Comment:
    Specify the numerical result being assessed. In case of multiple alternative analyses being presented, specify the numeric result (e.g. RR = 1.52 (95% CI 0.83 to 2.77) and/or a reference (e.g. to a table, figure or paragraph) that uniquely defines the result being assessed.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tc={BB2324EE-C8D1-40CB-926C-C12454C89F16}</author>
    <author>tc={D344139D-9A1E-47F5-BD50-C22558EAC503}</author>
    <author>tc={F448D5B4-CD63-47B0-A956-60F369789398}</author>
    <author>tc={50845D95-E03F-46AE-ADEF-CFB4762216A4}</author>
  </authors>
  <commentList>
    <comment ref="B3" authorId="0" shapeId="0" xr:uid="{BB2324EE-C8D1-40CB-926C-C12454C89F16}">
      <text>
        <t xml:space="preserve">[Threaded comment]
Your version of Excel allows you to read this threaded comment; however, any edits to it will get removed if the file is opened in a newer version of Excel. Learn more: https://go.microsoft.com/fwlink/?linkid=870924
Comment:
    Answer ‘Yes’ if a random component was used in the sequence generation process. Examples include computer-generated random numbers; reference to a random number table; coin tossing; shuffling cards or envelopes; throwing dice; or drawing lots. Minimization is generally implemented with a random element (at least when the scores are equal), so an allocation sequence that is generated using minimization should generally be considered to be random. 
Answer ‘No’ if no random element was used in generating the allocation sequence or the sequence is predictable. Examples include alternation; methods based on dates (of birth or admission); patient record numbers; allocation decisions made by clinicians or participants; allocation based on the availability of the intervention; or any other systematic or haphazard method. 
Answer ‘No information’ if the only information about randomization methods is a statement that the study is randomized. 
In some situations a judgement may be made to answer ‘Probably no’ or ‘Probably yes’. For example, , in the context of a large trial run by an experienced clinical trials unit, absence of specific information about generation of the randomization sequence, in a paper published in a journal with rigorously enforced word count limits, is likely to result in a response of ‘Probably yes’ rather than ‘No information’. Alternatively, if other (contemporary) trials by the same investigator team have clearly used non-random sequences, it might be reasonable to assume that the current study was done using similar methods. </t>
      </text>
    </comment>
    <comment ref="D3" authorId="1" shapeId="0" xr:uid="{D344139D-9A1E-47F5-BD50-C22558EAC503}">
      <text>
        <t xml:space="preserve">[Threaded comment]
Your version of Excel allows you to read this threaded comment; however, any edits to it will get removed if the file is opened in a newer version of Excel. Learn more: https://go.microsoft.com/fwlink/?linkid=870924
Comment:
    Answer ‘Yes’ if the trial used any form of remote or centrally administered method to allocate interventions to participants, where the process of allocation is controlled by an external unit or organization, independent of the enrolment personnel (e.g. independent central pharmacy, telephone or internet-based randomization service providers). 
Answer ‘Yes’ if envelopes or drug containers were used appropriately. Envelopes should be opaque, sequentially numbered, sealed with a tamper-proof seal and opened only after the envelope has been irreversibly assigned to the participant. Drug containers should be sequentially numbered and of identical appearance, and dispensed or administered only after they have been irreversibly assigned to the participant. This level of detail is rarely provided in reports, and a judgement may be required to justify an answer of ‘Probably yes’ or ‘Probably no’. 
Answer ‘No’ if there is reason to suspect that the enrolling investigator or the participant had knowledge of the forthcoming allocation. </t>
      </text>
    </comment>
    <comment ref="F3" authorId="2" shapeId="0" xr:uid="{F448D5B4-CD63-47B0-A956-60F369789398}">
      <text>
        <t xml:space="preserve">[Threaded comment]
Your version of Excel allows you to read this threaded comment; however, any edits to it will get removed if the file is opened in a newer version of Excel. Learn more: https://go.microsoft.com/fwlink/?linkid=870924
Comment:
    Note that differences that are compatible with chance do not lead to a risk of bias. A small number of differences identified as ‘statistically significant’ at the conventional 0.05 threshold should usually be considered to be compatible with chance. 
Answer ‘No’ if no imbalances are apparent or if any observed imbalances are compatible with chance. 
Answer ‘Yes’ if there are imbalances that indicate problems with the randomization process, including: 
(1) substantial differences between intervention group sizes, compared with the intended allocation ratio; or 
(2) a substantial excess in statistically significant differences in baseline characteristics between intervention groups, beyond that expected by chance; or 
(3) imbalance in one or more key prognostic factors, or baseline measures of outcome variables, that is very unlikely to be due to chance and for which the between-group difference is big enough to result in bias in the intervention effect estimate. 
Also answer ‘Yes’ if there are other reasons to suspect that the randomization process was problematic: 
(4) excessive similarity in baseline characteristics that is not compatible with chance. 
Answer ‘No information’ when there is no useful baseline information available (e.g. abstracts, or studies that reported only baseline characteristics of participants in the final analysis). 
The answer to this question should not influence answers to questions 1.1 or 1.2. For example, if the trial has large baseline imbalances, but authors report adequate randomization methods, questions 1.1 and 1.2 should still be answered on the basis of the reported adequate methods, and any concerns about the imbalance should be raised in the answer to the question 1.3 and reflected in the domain-level risk-of-bias judgement. 
Trialists may undertake analyses that attempt to deal with flawed randomization by controlling for imbalances in prognostic factors at baseline. To remove the risk of bias caused by problems in the randomization process, it would be necessary to know, and measure, all the prognostic factors that were imbalanced at baseline. It is unlikely that all important prognostic factors are known and measured, so such analyses will at best reduce the risk of bias. If review authors wish to assess the risk of bias in a trial that controlled for baseline imbalances in order to mitigate failures of randomization, the study should be assessed using the ROBINS-I tool. </t>
      </text>
    </comment>
    <comment ref="I3" authorId="3" shapeId="0" xr:uid="{50845D95-E03F-46AE-ADEF-CFB4762216A4}">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tc={23073584-4325-4EBD-8A78-CABCCC4719FB}</author>
    <author>tc={854EDBF9-ED29-440D-9D8A-EDAA8D750CC9}</author>
    <author>tc={73319D53-69DF-42F0-B10E-0D50718C1B84}</author>
    <author>tc={FB811F5D-1F60-42E9-BC7E-125F2447B543}</author>
    <author>tc={7E98ACA2-D79A-447D-AEA5-111A9BCE77DD}</author>
    <author>tc={8C6886D6-F06C-4749-9EB6-785C0250BFA2}</author>
    <author>tc={A2340459-B33F-4F01-BC1A-591254FDC05E}</author>
    <author>tc={F4B97FEE-4B09-4F78-A0C8-5A7DF2C20696}</author>
  </authors>
  <commentList>
    <comment ref="B3" authorId="0" shapeId="0" xr:uid="{23073584-4325-4EBD-8A78-CABCCC4719FB}">
      <text>
        <t xml:space="preserve">[Threaded comment]
Your version of Excel allows you to read this threaded comment; however, any edits to it will get removed if the file is opened in a newer version of Excel. Learn more: https://go.microsoft.com/fwlink/?linkid=870924
Comment:
    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
      </text>
    </comment>
    <comment ref="D3" authorId="1" shapeId="0" xr:uid="{854EDBF9-ED29-440D-9D8A-EDAA8D750CC9}">
      <text>
        <t xml:space="preserve">[Threaded comment]
Your version of Excel allows you to read this threaded comment; however, any edits to it will get removed if the file is opened in a newer version of Excel. Learn more: https://go.microsoft.com/fwlink/?linkid=870924
Comment:
    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question ‘Yes’ or ‘Probably yes’. If randomized allocation was not concealed, then it is likely that carers and people delivering the interventions were aware of participants' assigned intervention during the trial. </t>
      </text>
    </comment>
    <comment ref="F3" authorId="2" shapeId="0" xr:uid="{73319D53-69DF-42F0-B10E-0D50718C1B84}">
      <text>
        <t xml:space="preserve">[Threaded comment]
Your version of Excel allows you to read this threaded comment; however, any edits to it will get removed if the file is opened in a newer version of Excel. Learn more: https://go.microsoft.com/fwlink/?linkid=870924
Comment:
    For the effect of assignment to intervention, this domain assesses problems that arise when changes from assigned intervention that are inconsistent with the trial protocol arose because of the trial context. We use the term trial context to refer to effects of recruitment and engagement activities on trial participants and when trial personnel (carers or people delivering the interventions) undermine the implementation of the trial protocol in ways that would not happen outside the trial. For example, the process of securing informed consent may lead participants subsequently assigned to the comparator group to feel unlucky and therefore seek the experimental intervention, or other interventions that improve their prognosis. 
Answer ‘Yes’ or ‘Probably yes’ only if there is evidence, or strong reason to believe, that the trial context led to failure to implement the protocol interventions or to implementation of interventions not allowed by the protocol. 
Answer ‘No’ or ‘Probably no’ if there were changes from assigned intervention that are inconsistent with the trial protocol, such as non-adherence to intervention, but these are consistent with what could occur outside the trial context. 
Answer ‘No’ or ‘Probably no’ for changes to intervention that are consistent with the trial protocol, for example cessation of a drug intervention because of acute toxicity or use of additional interventions whose aim is to treat consequences of one of the intended interventions. 
If blinding is compromised because participants report side effects or toxicities that are specific to one of the interventions, answer ‘Yes’ or ‘Probably yes’ only if there were changes from assigned intervention that are inconsistent with the trial protocol and arose because of the trial context. 
The answer ‘No information’ may be appropriate, because trialists do not always report whether deviations arose because of the trial context. </t>
      </text>
    </comment>
    <comment ref="H3" authorId="3" shapeId="0" xr:uid="{FB811F5D-1F60-42E9-BC7E-125F2447B543}">
      <text>
        <t xml:space="preserve">[Threaded comment]
Your version of Excel allows you to read this threaded comment; however, any edits to it will get removed if the file is opened in a newer version of Excel. Learn more: https://go.microsoft.com/fwlink/?linkid=870924
Comment:
    Changes from assigned intervention that are inconsistent with the trial protocol and arose because of the trial context will impact on the intervention effect estimate if they affect the outcome, but not otherwise. </t>
      </text>
    </comment>
    <comment ref="J3" authorId="4" shapeId="0" xr:uid="{7E98ACA2-D79A-447D-AEA5-111A9BCE77DD}">
      <text>
        <t xml:space="preserve">[Threaded comment]
Your version of Excel allows you to read this threaded comment; however, any edits to it will get removed if the file is opened in a newer version of Excel. Learn more: https://go.microsoft.com/fwlink/?linkid=870924
Comment:
    Changes from assigned intervention that are inconsistent with the trial protocol and arose because of the trial context are more likely to impact on the intervention effect estimate if they are not balanced between the intervention groups. </t>
      </text>
    </comment>
    <comment ref="L3" authorId="5" shapeId="0" xr:uid="{8C6886D6-F06C-4749-9EB6-785C0250BFA2}">
      <text>
        <t xml:space="preserve">[Threaded comment]
Your version of Excel allows you to read this threaded comment; however, any edits to it will get removed if the file is opened in a newer version of Excel. Learn more: https://go.microsoft.com/fwlink/?linkid=870924
Comment:
    Both intention-to-treat (ITT) analyses and modified intention-to-treat (mITT) analyses excluding participants with missing outcome data should be considered appropriate. Both naïve ‘per-protocol’ analyses (excluding trial participants who did not receive their assigned intervention) and ‘as treated’ analyses (in which trial participants are grouped according to the intervention that they received, rather than according to their assigned intervention) should be considered inappropriate. Analyses excluding eligible trial participants post-randomization should also be considered inappropriate, but post-randomization exclusions of ineligible participants (when eligibility was not confirmed until after randomization, and could not have been influenced by intervention group assignment) can be considered appropriate. </t>
      </text>
    </comment>
    <comment ref="N3" authorId="6" shapeId="0" xr:uid="{A2340459-B33F-4F01-BC1A-591254FDC05E}">
      <text>
        <t xml:space="preserve">[Threaded comment]
Your version of Excel allows you to read this threaded comment; however, any edits to it will get removed if the file is opened in a newer version of Excel. Learn more: https://go.microsoft.com/fwlink/?linkid=870924
Comment:
    This question addresses whether the number of participants who were analysed in the wrong intervention group, or excluded from the analysis, was sufficient that there could have been a substantial impact on the result. It is not possible to specify a precise rule: there may be potential for substantial impact even if fewer than 5% of participants were analysed in the wrong group or excluded, if the outcome is rare or if exclusions are strongly related to prognostic factors. </t>
      </text>
    </comment>
    <comment ref="Q3" authorId="7" shapeId="0" xr:uid="{F4B97FEE-4B09-4F78-A0C8-5A7DF2C20696}">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tc={20F323A7-E29F-475E-993A-40D604D304F4}</author>
    <author>tc={39AA599A-E777-470B-A0BE-EC4C38122DA5}</author>
    <author>tc={0F204CCE-D0A4-44EC-8DF6-A197B0876A42}</author>
    <author>tc={BC976CD5-A059-42C5-9418-5CB7DAA8237B}</author>
    <author>tc={338FE7C7-B9A1-4AFF-881D-F6586B4E9E3B}</author>
    <author>tc={5D1947E1-8CB9-4D58-8BA2-1CFFEDA40AFB}</author>
    <author>tc={7AEEA600-7F3E-4549-8C0F-EC4CA6BBF031}</author>
  </authors>
  <commentList>
    <comment ref="B3" authorId="0" shapeId="0" xr:uid="{20F323A7-E29F-475E-993A-40D604D304F4}">
      <text>
        <t xml:space="preserve">[Threaded comment]
Your version of Excel allows you to read this threaded comment; however, any edits to it will get removed if the file is opened in a newer version of Excel. Learn more: https://go.microsoft.com/fwlink/?linkid=870924
Comment:
    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
      </text>
    </comment>
    <comment ref="D3" authorId="1" shapeId="0" xr:uid="{39AA599A-E777-470B-A0BE-EC4C38122DA5}">
      <text>
        <t xml:space="preserve">[Threaded comment]
Your version of Excel allows you to read this threaded comment; however, any edits to it will get removed if the file is opened in a newer version of Excel. Learn more: https://go.microsoft.com/fwlink/?linkid=870924
Comment:
    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‘Yes’ or ‘Probably yes’. If randomized allocation was not concealed, then it is likely that carers and people delivering the interventions were aware of participants' assigned intervention during the trial. </t>
      </text>
    </comment>
    <comment ref="F3" authorId="2" shapeId="0" xr:uid="{0F204CCE-D0A4-44EC-8DF6-A197B0876A42}">
      <text>
        <t xml:space="preserve">[Threaded comment]
Your version of Excel allows you to read this threaded comment; however, any edits to it will get removed if the file is opened in a newer version of Excel. Learn more: https://go.microsoft.com/fwlink/?linkid=870924
Comment:
    This question is asked only if the preliminary considerations specify that the assessment will address imbalance of important non-protocol interventions between intervention groups. Important non-protocol interventions are the additional interventions or exposures that: (1) are inconsistent with the trial protocol; (2) trial participants might receive with or after starting their assigned intervention; and (3) are prognostic for the outcome. Risk of bias will be higher if there is imbalance in such interventions between the intervention groups. </t>
      </text>
    </comment>
    <comment ref="H3" authorId="3" shapeId="0" xr:uid="{BC976CD5-A059-42C5-9418-5CB7DAA8237B}">
      <text>
        <t xml:space="preserve">[Threaded comment]
Your version of Excel allows you to read this threaded comment; however, any edits to it will get removed if the file is opened in a newer version of Excel. Learn more: https://go.microsoft.com/fwlink/?linkid=870924
Comment:
    This question is asked only if the preliminary considerations specify that the assessment will address failures in implementing the intervention that could have affected the outcome. Risk of bias will be higher if the intervention was not implemented as intended by, for example, the health care professionals delivering care. Answer ‘No’ or ‘Probably no’ if implementation of the intervention was successful for most participants. </t>
      </text>
    </comment>
    <comment ref="J3" authorId="4" shapeId="0" xr:uid="{338FE7C7-B9A1-4AFF-881D-F6586B4E9E3B}">
      <text>
        <t xml:space="preserve">[Threaded comment]
Your version of Excel allows you to read this threaded comment; however, any edits to it will get removed if the file is opened in a newer version of Excel. Learn more: https://go.microsoft.com/fwlink/?linkid=870924
Comment:
    This question is asked only if the preliminary considerations specify that the assessment will address non-adherence that could have affected participants’ outcomes. Non-adherence includes imperfect compliance with a sustained intervention, cessation of intervention, crossovers to the comparator intervention and switches to another active intervention. Consider available information on the proportion of study participants who continued with their assigned intervention throughout follow up, and answer ‘Yes’ or ‘Probably yes’ if the proportion who did not adhere is high enough to raise concerns. Answer ‘No’ for studies of interventions that are administered once, so that imperfect adherence is not possible, and all or most participants received the assigned intervention. </t>
      </text>
    </comment>
    <comment ref="L3" authorId="5" shapeId="0" xr:uid="{5D1947E1-8CB9-4D58-8BA2-1CFFEDA40AFB}">
      <text>
        <t xml:space="preserve">[Threaded comment]
Your version of Excel allows you to read this threaded comment; however, any edits to it will get removed if the file is opened in a newer version of Excel. Learn more: https://go.microsoft.com/fwlink/?linkid=870924
Comment:
    Both ‘ naïve ‘per-protocol’ analyses (excluding trial participants who did not receive their allocated intervention) and ‘as treated’ analyses (comparing trial participants according to the intervention they actually received) will usually be inappropriate for estimating the effect of adhering to intervention (the ‘per-protocol’ effect). However, it is possible to use data from a randomized trial to derive an unbiased estimate of the effect of adhering to intervention. Examples of appropriate methods include: (1) instrumental variable analyses to estimate the effect of receiving the assigned intervention in trials in which a single intervention, administered only at baseline and with all-or-nothing adherence, is compared with standard care; and (2) inverse probability weighting to adjust for censoring of participants who cease adherence to their assigned intervention, in trials of sustained treatment strategies. These methods depend on strong assumptions, which should be appropriate and justified if the answer to this question is ‘Yes’ or ‘Probably yes’. It is possible that a paper reports an analysis based on such methods without reporting information on the deviations from intended intervention, but it would be hard to judge such an analysis to be appropriate in the absence of such information.
If an important non-protocol intervention was administered to all participants in one intervention group, adjustments cannot be made to overcome this. 
Some examples of analysis strategies that would not be appropriate to estimate the effect of adhering to intervention are (i) ‘Intention to treat (ITT) analysis’, (ii) ‘per protocol analysis’, (iii) ‘as-treated analysis’, (iv) ‘analysis by treatment received’. </t>
      </text>
    </comment>
    <comment ref="O3" authorId="6" shapeId="0" xr:uid="{7AEEA600-7F3E-4549-8C0F-EC4CA6BBF031}">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tc={3BEA90E9-D1D6-42D9-B097-297337ABDA39}</author>
    <author>tc={C88E6835-3B00-40E9-9889-F787A2ED25B3}</author>
    <author>tc={5F4C7212-F7E4-47DE-8393-6EF6F6350EBA}</author>
    <author>tc={9901074E-8757-4C6D-A1BA-D545146B24F3}</author>
    <author>tc={8C0AE636-817E-4315-91C8-2FB1F9C8C474}</author>
  </authors>
  <commentList>
    <comment ref="B3" authorId="0" shapeId="0" xr:uid="{3BEA90E9-D1D6-42D9-B097-297337ABDA39}">
      <text>
        <t xml:space="preserve">[Threaded comment]
Your version of Excel allows you to read this threaded comment; however, any edits to it will get removed if the file is opened in a newer version of Excel. Learn more: https://go.microsoft.com/fwlink/?linkid=870924
Comment:
    The appropriate study population for an analysis of the intention to treat effect is all randomized participants. 
“Nearly all” should be interpreted as that the number of participants with missing outcome data is sufficiently small that their outcomes, whatever they were, could have made no important difference to the estimated effect of intervention. 
For continuous outcomes, availability of data from 95% of the participants will often be sufficient. For dichotomous outcomes, the proportion required is directly linked to the risk of the event. If the observed number of events is much greater than the number of participants with missing outcome data, the bias would necessarily be small. 
Only answer ‘No information’ if the trial report provides no information about the extent of missing outcome data. This situation will usually lead to a judgement that there is a high risk of bias due to missing outcome data.
Note that imputed data should be regarded as missing data, and not considered as ‘outcome data’ in the context of this question. </t>
      </text>
    </comment>
    <comment ref="D3" authorId="1" shapeId="0" xr:uid="{C88E6835-3B00-40E9-9889-F787A2ED25B3}">
      <text>
        <t xml:space="preserve">[Threaded comment]
Your version of Excel allows you to read this threaded comment; however, any edits to it will get removed if the file is opened in a newer version of Excel. Learn more: https://go.microsoft.com/fwlink/?linkid=870924
Comment:
    Evidence that the result was not biased by missing outcome data may come from: (1) analysis methods that correct for bias; or (2) sensitivity analyses showing that results are little changed under a range of plausible assumptions about the relationship between missingness in the outcome and its true value. However, imputing the outcome variable, either through methods such as ‘last-observation-carried-forward’ or via multiple imputation based only on intervention group, should not be assumed to correct for bias due to missing outcome data. </t>
      </text>
    </comment>
    <comment ref="F3" authorId="2" shapeId="0" xr:uid="{5F4C7212-F7E4-47DE-8393-6EF6F6350EBA}">
      <text>
        <t xml:space="preserve">[Threaded comment]
Your version of Excel allows you to read this threaded comment; however, any edits to it will get removed if the file is opened in a newer version of Excel. Learn more: https://go.microsoft.com/fwlink/?linkid=870924
Comment:
    If loss to follow up, or withdrawal from the study, could be related to participants’ health status, then it is possible that missingness in the outcome was influenced by its true value. However, if all missing outcome data occurred for documented reasons that are unrelated to the outcome then the risk of bias due to missing outcome data will be low (for example, failure of a measuring device or interruptions to routine data collection). 
In time-to-event analyses, participants censored during trial follow-up, for example because they withdrew from the study, should be regarded as having missing outcome data, even though some of their follow up is included in the analysis. Note that such participants may be shown as included in analyses in CONSORT flow diagrams. </t>
      </text>
    </comment>
    <comment ref="H3" authorId="3" shapeId="0" xr:uid="{9901074E-8757-4C6D-A1BA-D545146B24F3}">
      <text>
        <t xml:space="preserve">[Threaded comment]
Your version of Excel allows you to read this threaded comment; however, any edits to it will get removed if the file is opened in a newer version of Excel. Learn more: https://go.microsoft.com/fwlink/?linkid=870924
Comment:
    This question distinguishes between situations in which (i) missingness in the outcome could depend on its true value (assessed as ‘Some concerns’) from those in which (ii) it is likely that missingness in the outcome depended on its true value (assessed as ‘High risk of bias’). Five reasons for answering ‘Yes’ are: 
1. Differences between intervention groups in the proportions of missing outcome data. If there is a difference between the effects of the experimental and comparator interventions on the outcome, and the missingness in the outcome is influenced by its true value, then the proportions of missing outcome data are likely to differ between intervention groups. Such a difference suggests a risk of bias due to missing outcome data, because the trial result will be sensitive to missingness in the outcome being related to its true value. For time-to-event-data, the analogue is that rates of censoring (loss to follow-up) differ between the intervention groups. 
2. Reported reasons for missing outcome data provide evidence that missingness in the outcome depends on its true value; 
3. Reported reasons for missing outcome data differ between the intervention groups; 
4. The circumstances of the trial make it likely that missingness in the outcome depends on its true value. For example, in trials of interventions to treat schizophrenia it is widely understood that continuing symptoms make drop out more likely. 
5. In time-to-event analyses, participants’ follow up is censored when they stop or change their assigned intervention, for example because of drug toxicity or, in cancer trials, when participants switch to second-line chemotherapy. 
Answer ‘No’ if the analysis accounted for participant characteristics that are likely to explain the relationship between missingness in the outcome and its true value. </t>
      </text>
    </comment>
    <comment ref="K3" authorId="4" shapeId="0" xr:uid="{8C0AE636-817E-4315-91C8-2FB1F9C8C474}">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tc={B3DA6034-2715-4B34-9E4A-8663686FA2E9}</author>
    <author>tc={A4725A44-4FF3-438C-B212-037D09908D57}</author>
    <author>tc={3B523938-11A2-4814-A809-FD902A4AE7C0}</author>
    <author>tc={FB922D9F-D6D4-42D4-AE05-CF28BF739BA2}</author>
    <author>tc={5DE2378D-B000-4689-B8A4-A6C9E3464E51}</author>
    <author>tc={627658A1-B3BD-4A70-965A-D3BB32A64FD6}</author>
  </authors>
  <commentList>
    <comment ref="B3" authorId="0" shapeId="0" xr:uid="{B3DA6034-2715-4B34-9E4A-8663686FA2E9}">
      <text>
        <t xml:space="preserve">[Threaded comment]
Your version of Excel allows you to read this threaded comment; however, any edits to it will get removed if the file is opened in a newer version of Excel. Learn more: https://go.microsoft.com/fwlink/?linkid=870924
Comment:
    This question aims to identify methods of outcome measurement (data collection) that are unsuitable for the outcome they are intended to evaluate. The question does not aim to assess whether the choice of outcome being evaluated was sensible (e.g. because it is a surrogate or proxy for the main outcome of interest). In most circumstances, for pre-specified outcomes, the answer to this question will be ‘No’ or ‘Probably no’. 
Answer ‘Yes’ or ‘Probably yes’ if the method of measuring the outcome is inappropriate, for example because:
(1) it is unlikely to be sensitive to plausible intervention effects (e.g. important ranges of outcome values fall outside levels that are detectable using the measurement method); or
(2) the measurement instrument has been demonstrated to have poor validity. </t>
      </text>
    </comment>
    <comment ref="D3" authorId="1" shapeId="0" xr:uid="{A4725A44-4FF3-438C-B212-037D09908D57}">
      <text>
        <t xml:space="preserve">[Threaded comment]
Your version of Excel allows you to read this threaded comment; however, any edits to it will get removed if the file is opened in a newer version of Excel. Learn more: https://go.microsoft.com/fwlink/?linkid=870924
Comment:
    Comparable methods of outcome measurement (data collection) involve the same measurement methods and thresholds, used at comparable time points. Differences between intervention groups may arise because of ‘diagnostic detection bias’ in the context of passive collection of outcome data, or if an intervention involves additional visits to a healthcare provider, leading to additional opportunities for outcome events to be identified. </t>
      </text>
    </comment>
    <comment ref="F3" authorId="2" shapeId="0" xr:uid="{3B523938-11A2-4814-A809-FD902A4AE7C0}">
      <text>
        <t xml:space="preserve">[Threaded comment]
Your version of Excel allows you to read this threaded comment; however, any edits to it will get removed if the file is opened in a newer version of Excel. Learn more: https://go.microsoft.com/fwlink/?linkid=870924
Comment:
    Answer ‘No’ if outcome assessors were blinded to intervention status. For participant-reported outcomes, the outcome assessor is the study participant. </t>
      </text>
    </comment>
    <comment ref="H3" authorId="3" shapeId="0" xr:uid="{FB922D9F-D6D4-42D4-AE05-CF28BF739BA2}">
      <text>
        <t xml:space="preserve">[Threaded comment]
Your version of Excel allows you to read this threaded comment; however, any edits to it will get removed if the file is opened in a newer version of Excel. Learn more: https://go.microsoft.com/fwlink/?linkid=870924
Comment:
    Knowledge of the assigned intervention could influence participant-reported outcomes (such as level of pain), observer-reported outcomes involving some judgement, and intervention provider decision outcomes. They are unlikely to influence observer-reported outcomes that do not involve judgement, for example all-cause mortality. </t>
      </text>
    </comment>
    <comment ref="J3" authorId="4" shapeId="0" xr:uid="{5DE2378D-B000-4689-B8A4-A6C9E3464E51}">
      <text>
        <t xml:space="preserve">[Threaded comment]
Your version of Excel allows you to read this threaded comment; however, any edits to it will get removed if the file is opened in a newer version of Excel. Learn more: https://go.microsoft.com/fwlink/?linkid=870924
Comment:
    This question distinguishes between situations in which (i) knowledge of intervention status could have influenced outcome assessment but there is no reason to believe that it did (assessed as ‘Some concerns’) from those in which (ii) knowledge of intervention status was likely to influence outcome assessment (assessed as ‘High’). When there are strong levels of belief in either beneficial or harmful effects of the intervention, it is more likely that the outcome was influenced by knowledge of the intervention received. Examples may include patient-reported symptoms in trials of homeopathy, or assessments of recovery of function by a physiotherapist who delivered the intervention. </t>
      </text>
    </comment>
    <comment ref="M3" authorId="5" shapeId="0" xr:uid="{627658A1-B3BD-4A70-965A-D3BB32A64FD6}">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tc={57ADDE2C-F8A1-4AED-8AB3-3CDF0CDF68DA}</author>
    <author>tc={684A5F49-F5E6-4A63-9467-0FC964F4CAE1}</author>
    <author>tc={C55B30FE-A688-417B-A14D-E68B9A12D3DD}</author>
    <author>tc={5FDAB6DC-F78F-4865-AC1A-48F065F80382}</author>
  </authors>
  <commentList>
    <comment ref="B3" authorId="0" shapeId="0" xr:uid="{57ADDE2C-F8A1-4AED-8AB3-3CDF0CDF68DA}">
      <text>
        <t xml:space="preserve">[Threaded comment]
Your version of Excel allows you to read this threaded comment; however, any edits to it will get removed if the file is opened in a newer version of Excel. Learn more: https://go.microsoft.com/fwlink/?linkid=870924
Comment:
    If the researchers’ pre-specified intentions are available in sufficient detail, then planned outcome measurements and analyses can be compared with those presented in the published report(s). To avoid the possibility of selection of the reported result, finalization of the analysis intentions must precede availability of unblinded outcome data to the trial investigators. 
Changes to analysis plans that were made before unblinded outcome data were available, or that were clearly unrelated to the results (e.g. due to a broken machine making data collection impossible) do not raise concerns about bias in selection of the reported result. </t>
      </text>
    </comment>
    <comment ref="D3" authorId="1" shapeId="0" xr:uid="{684A5F49-F5E6-4A63-9467-0FC964F4CAE1}">
      <text>
        <t xml:space="preserve">[Threaded comment]
Your version of Excel allows you to read this threaded comment; however, any edits to it will get removed if the file is opened in a newer version of Excel. Learn more: https://go.microsoft.com/fwlink/?linkid=870924
Comment:
    A particular outcome domain (i.e. a true state or endpoint of interest) may be measured in multiple ways. For example, the domain pain may be measured using multiple scales (e.g. a visual analogue scale and the McGill Pain Questionnaire), each at multiple time points (e.g. 3, 6 and 12 weeks post-treatment). If multiple measurements were made, but only one or a subset is reported on the basis of the results (e.g. statistical significance), there is a high risk of bias in the fully reported result. Attention should be restricted to outcome measurements that are eligible for consideration by the RoB 2 tool user. For example, if only a result using a specific measurement scale is eligible for inclusion in a meta-analysis (e.g. Hamilton Depression Rating Scale), and this is reported by the trial, then there would not be an issue of selection even if this result was reported (on the basis of the results) in preference to the result from a different measurement scale (e.g. Beck Depression Inventory). 
Answer ‘Yes’ or ‘Probably yes’ if there is clear evidence (usually through examination of a trial protocol or statistical analysis plan) that a domain was measured in multiple eligible ways, but data for only one or a subset of measures is fully reported (without justification), and the fully reported result is likely to have been selected on the basis of the results. Selection on the basis of the results can arise from a desire for findings to be newsworthy, sufficiently noteworthy to merit publication, or to confirm a prior hypothesis. For example, trialists who have a preconception, or vested interest in showing, that an 
experimental intervention is beneficial may be inclined to report outcome measurements selectively that are favourable to the experimental intervention. 
Answer ‘No’ or ‘Probably no’ if: 
There is clear evidence (usually through examination of a trial protocol or statistical analysis plan) that all eligible reported results for the outcome domain correspond to all intended outcome measurements. 
or 
There is only one possible way in which the outcome domain can be measured (hence there is no opportunity to select from multiple measures). 
or 
Outcome measurements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domain could have been measured. </t>
      </text>
    </comment>
    <comment ref="F3" authorId="2" shapeId="0" xr:uid="{C55B30FE-A688-417B-A14D-E68B9A12D3DD}">
      <text>
        <t xml:space="preserve">[Threaded comment]
Your version of Excel allows you to read this threaded comment; however, any edits to it will get removed if the file is opened in a newer version of Excel. Learn more: https://go.microsoft.com/fwlink/?linkid=870924
Comment:
    A particular outcome measurement may be analysed in multiple ways. Examples include: unadjusted and adjusted models; final value vs change from baseline vs analysis of covariance; transformations of variables; different definitions of composite outcomes (e.g. ‘major adverse event’); conversion of continuously scaled outcome to categorical data with different cut-points; different sets of covariates for adjustment; and different strategies for dealing with missing data. Application of multiple methods generates multiple effect estimates for a specific outcome measurement. If multiple estimates are generated but only one or a subset is reported on the basis of the results (e.g. statistical significance), there is a high risk of bias in the fully reported result. Attention should be restricted to analyses that are eligible for consideration by the RoB 2 tool user. For example, if only the result from an analysis of post-intervention values is eligible for inclusion in a meta-analysis (e.g. at 12 weeks after randomization), and this is reported by the trial, then there would not be an issue of selection even if this result was reported (on the basis of the results) in preference to the result from an analysis of changes from baseline. 
Answer ‘Yes’ or ‘Probably yes’ if 
there is clear evidence (usually through examination of a trial protocol or statistical analysis plan) that a measurement was analysed in multiple eligible ways, but data for only one or a subset of analyses is fully reported (without justification), and the fully reported result is likely to have been selected on the basis of the results. Selection on the basis of the results arises from a desire for findings to be newsworthy, sufficiently noteworthy to merit publication, or to confirm a prior hypothesis. For example, trialists who have a preconception or vested interest in showing that an experimental intervention is beneficial may be inclined to selectively report analyses that are favourable to the experimental intervention. 
Answer ‘No’ or ‘Probably no’ if: 
There is clear evidence (usually through examination of a trial protocol or statistical analysis plan) that all eligible reported results for the outcome measurement correspond to all intended analyses. 
or 
There is only one possible way in which the outcome measurement can be analysed (hence there is no opportunity to select from multiple analyses). 
or 
Analyses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measurement could have been analysed. </t>
      </text>
    </comment>
    <comment ref="I3" authorId="3" shapeId="0" xr:uid="{5FDAB6DC-F78F-4865-AC1A-48F065F80382}">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sharedStrings.xml><?xml version="1.0" encoding="utf-8"?>
<sst xmlns="http://schemas.openxmlformats.org/spreadsheetml/2006/main" count="12561" uniqueCount="4012">
  <si>
    <t>Title</t>
  </si>
  <si>
    <t>Year</t>
  </si>
  <si>
    <t>Endnote ID</t>
  </si>
  <si>
    <t>URL</t>
  </si>
  <si>
    <t>Full text available?</t>
  </si>
  <si>
    <t>Full text name</t>
  </si>
  <si>
    <t>Endnote reference</t>
  </si>
  <si>
    <t>Reviewer 1</t>
  </si>
  <si>
    <t>Include / Exclude</t>
  </si>
  <si>
    <t>Exclusion reason</t>
  </si>
  <si>
    <t>Notes</t>
  </si>
  <si>
    <t>Reviewer 2</t>
  </si>
  <si>
    <t>Consensus</t>
  </si>
  <si>
    <t>Include</t>
  </si>
  <si>
    <t>Exclude</t>
  </si>
  <si>
    <t>Study source</t>
  </si>
  <si>
    <t>Supplement checked for?</t>
  </si>
  <si>
    <t>Journal</t>
  </si>
  <si>
    <t>Volume</t>
  </si>
  <si>
    <t>Issue</t>
  </si>
  <si>
    <t>Pages</t>
  </si>
  <si>
    <t>Reviewer</t>
  </si>
  <si>
    <t>Country</t>
  </si>
  <si>
    <t>China</t>
  </si>
  <si>
    <t>Not stated</t>
  </si>
  <si>
    <t>Thailand</t>
  </si>
  <si>
    <t>US</t>
  </si>
  <si>
    <t>UK</t>
  </si>
  <si>
    <t>England</t>
  </si>
  <si>
    <t>Wales</t>
  </si>
  <si>
    <t>Scotland</t>
  </si>
  <si>
    <t>Northern Ireland</t>
  </si>
  <si>
    <t>Albania</t>
  </si>
  <si>
    <t>Europe</t>
  </si>
  <si>
    <t>Andorra</t>
  </si>
  <si>
    <t>Austria</t>
  </si>
  <si>
    <t>Belarus</t>
  </si>
  <si>
    <t>Belgium</t>
  </si>
  <si>
    <t>Bosnia and Herzegovina</t>
  </si>
  <si>
    <t>Bulgaria</t>
  </si>
  <si>
    <t>Croatia</t>
  </si>
  <si>
    <t>Cyprus</t>
  </si>
  <si>
    <t>Czech</t>
  </si>
  <si>
    <t>Denmark</t>
  </si>
  <si>
    <t>European Union</t>
  </si>
  <si>
    <t>Estonia</t>
  </si>
  <si>
    <t>Faroe Islands</t>
  </si>
  <si>
    <t>Finland</t>
  </si>
  <si>
    <t>France</t>
  </si>
  <si>
    <t>Germany</t>
  </si>
  <si>
    <t>Greece</t>
  </si>
  <si>
    <t>Hungary</t>
  </si>
  <si>
    <t>Iceland</t>
  </si>
  <si>
    <t>Ireland</t>
  </si>
  <si>
    <t>Italy</t>
  </si>
  <si>
    <t>Latvia</t>
  </si>
  <si>
    <t>Liechtenstein</t>
  </si>
  <si>
    <t>Lithuania</t>
  </si>
  <si>
    <t>Luxembourg</t>
  </si>
  <si>
    <t>Malta</t>
  </si>
  <si>
    <t>Moldova</t>
  </si>
  <si>
    <t>Monaco</t>
  </si>
  <si>
    <t>Montenegro</t>
  </si>
  <si>
    <t>Netherlands</t>
  </si>
  <si>
    <t>North Macedonia</t>
  </si>
  <si>
    <t>Norway</t>
  </si>
  <si>
    <t>Poland</t>
  </si>
  <si>
    <t>Portugal</t>
  </si>
  <si>
    <t>Romania</t>
  </si>
  <si>
    <t>Russia</t>
  </si>
  <si>
    <t>San Marino</t>
  </si>
  <si>
    <t>Serbia</t>
  </si>
  <si>
    <t>Slovakia</t>
  </si>
  <si>
    <t>Slovenia</t>
  </si>
  <si>
    <t>Spain</t>
  </si>
  <si>
    <t>Sweden</t>
  </si>
  <si>
    <t>Switzerland</t>
  </si>
  <si>
    <t>The Netherlands</t>
  </si>
  <si>
    <t>Türkiye</t>
  </si>
  <si>
    <t>Turkey</t>
  </si>
  <si>
    <t>Ukraine</t>
  </si>
  <si>
    <t>Afghanistan</t>
  </si>
  <si>
    <t>Asia</t>
  </si>
  <si>
    <t>Armenia</t>
  </si>
  <si>
    <t>Azerbaijan</t>
  </si>
  <si>
    <t>Bahrain</t>
  </si>
  <si>
    <t>Bangladesh</t>
  </si>
  <si>
    <t>Bhutan</t>
  </si>
  <si>
    <t>Brunei</t>
  </si>
  <si>
    <t>Cambodia</t>
  </si>
  <si>
    <t>North Korea</t>
  </si>
  <si>
    <t>Georgia</t>
  </si>
  <si>
    <t>Hong Kong</t>
  </si>
  <si>
    <t>India</t>
  </si>
  <si>
    <t>Indonesia</t>
  </si>
  <si>
    <t>Iran</t>
  </si>
  <si>
    <t>Iraq</t>
  </si>
  <si>
    <t>Israel</t>
  </si>
  <si>
    <t>Japan</t>
  </si>
  <si>
    <t>Jordan</t>
  </si>
  <si>
    <t>Kazakhstan</t>
  </si>
  <si>
    <t>Korea</t>
  </si>
  <si>
    <t>Kuwait</t>
  </si>
  <si>
    <t>Kyrgyzstan</t>
  </si>
  <si>
    <t>Laos</t>
  </si>
  <si>
    <t>Lebanon</t>
  </si>
  <si>
    <t>Malaysia</t>
  </si>
  <si>
    <t>Maldives</t>
  </si>
  <si>
    <t>Mongolia</t>
  </si>
  <si>
    <t>Myanmar</t>
  </si>
  <si>
    <t>Nepal</t>
  </si>
  <si>
    <t>Oman</t>
  </si>
  <si>
    <t>Pakistan</t>
  </si>
  <si>
    <t>Palestine</t>
  </si>
  <si>
    <t>Philippines</t>
  </si>
  <si>
    <t>Qatar</t>
  </si>
  <si>
    <t>South Korea</t>
  </si>
  <si>
    <t>Saudi Arabia</t>
  </si>
  <si>
    <t>Singapore</t>
  </si>
  <si>
    <t>Sri Lanka</t>
  </si>
  <si>
    <t>Syria</t>
  </si>
  <si>
    <t>Tajikistan</t>
  </si>
  <si>
    <t>Timor-Leste</t>
  </si>
  <si>
    <t>Turkmenistan</t>
  </si>
  <si>
    <t>UAE</t>
  </si>
  <si>
    <t>United Arab Emirates</t>
  </si>
  <si>
    <t>Uzbekistan</t>
  </si>
  <si>
    <t>Vietnam</t>
  </si>
  <si>
    <t>Yemen</t>
  </si>
  <si>
    <t>Algeria</t>
  </si>
  <si>
    <t>Africa</t>
  </si>
  <si>
    <t>Angola</t>
  </si>
  <si>
    <t>Benin</t>
  </si>
  <si>
    <t>Botswana</t>
  </si>
  <si>
    <t>Burundi</t>
  </si>
  <si>
    <t>Cameroon</t>
  </si>
  <si>
    <t>Cape Verde</t>
  </si>
  <si>
    <t>Chad</t>
  </si>
  <si>
    <t>Comoros</t>
  </si>
  <si>
    <t>Congo</t>
  </si>
  <si>
    <t>Cote d'lvoire</t>
  </si>
  <si>
    <t>Djibouti</t>
  </si>
  <si>
    <t>Egypt</t>
  </si>
  <si>
    <t>Equatorial Guinea</t>
  </si>
  <si>
    <t>Eritrea</t>
  </si>
  <si>
    <t>Ethiopia</t>
  </si>
  <si>
    <t>Gabon</t>
  </si>
  <si>
    <t>Gambia</t>
  </si>
  <si>
    <t>Ghana</t>
  </si>
  <si>
    <t>Guinea</t>
  </si>
  <si>
    <t>Guinea Bissau</t>
  </si>
  <si>
    <t>Kenya</t>
  </si>
  <si>
    <t>Lesotho</t>
  </si>
  <si>
    <t>Liberia</t>
  </si>
  <si>
    <t>Libya</t>
  </si>
  <si>
    <t>Madagascar</t>
  </si>
  <si>
    <t>Malawi</t>
  </si>
  <si>
    <t>Mali</t>
  </si>
  <si>
    <t>Mauritania</t>
  </si>
  <si>
    <t>Mauritius</t>
  </si>
  <si>
    <t>Morocco</t>
  </si>
  <si>
    <t>Mozambique</t>
  </si>
  <si>
    <t>Namibia</t>
  </si>
  <si>
    <t>Niger</t>
  </si>
  <si>
    <t>Nigeria</t>
  </si>
  <si>
    <t>Rwanda</t>
  </si>
  <si>
    <t>Sao Tome and Principe</t>
  </si>
  <si>
    <t>Senegal</t>
  </si>
  <si>
    <t>Seychelles</t>
  </si>
  <si>
    <t>Sierra Leone</t>
  </si>
  <si>
    <t>Somalia</t>
  </si>
  <si>
    <t>South Africa</t>
  </si>
  <si>
    <t>South Sudan</t>
  </si>
  <si>
    <t>Sudan</t>
  </si>
  <si>
    <t>Tanzania</t>
  </si>
  <si>
    <t>The Central African Republic</t>
  </si>
  <si>
    <t>Togo</t>
  </si>
  <si>
    <t>Tunisia</t>
  </si>
  <si>
    <t>Uganda</t>
  </si>
  <si>
    <t>Zambia</t>
  </si>
  <si>
    <t>Zimbabwe</t>
  </si>
  <si>
    <t>Antigua and Barbuda</t>
  </si>
  <si>
    <t>North America</t>
  </si>
  <si>
    <t>Bahamas</t>
  </si>
  <si>
    <t>Barbados</t>
  </si>
  <si>
    <t>Canada</t>
  </si>
  <si>
    <t>Costa Rica</t>
  </si>
  <si>
    <t>Cuba</t>
  </si>
  <si>
    <t>Dominica</t>
  </si>
  <si>
    <t>Dominican Republic</t>
  </si>
  <si>
    <t>Grenada</t>
  </si>
  <si>
    <t>Jamaica</t>
  </si>
  <si>
    <t>Mexico</t>
  </si>
  <si>
    <t>Panama</t>
  </si>
  <si>
    <t>Papua New Guinea</t>
  </si>
  <si>
    <t>Trinidad and Tobago</t>
  </si>
  <si>
    <t>Argentina</t>
  </si>
  <si>
    <t>South America</t>
  </si>
  <si>
    <t>Bolivia</t>
  </si>
  <si>
    <t>Brazil</t>
  </si>
  <si>
    <t>Chile</t>
  </si>
  <si>
    <t>Colombia</t>
  </si>
  <si>
    <t>Ecuador</t>
  </si>
  <si>
    <t>Guyana</t>
  </si>
  <si>
    <t>Peru</t>
  </si>
  <si>
    <t>Suriname</t>
  </si>
  <si>
    <t>Uruguay</t>
  </si>
  <si>
    <t>Venezuela</t>
  </si>
  <si>
    <t>Australia</t>
  </si>
  <si>
    <t>Oceania</t>
  </si>
  <si>
    <t>Cook Islands</t>
  </si>
  <si>
    <t>Fiji</t>
  </si>
  <si>
    <t>Micronesia</t>
  </si>
  <si>
    <t>New Zealand</t>
  </si>
  <si>
    <t>Niue</t>
  </si>
  <si>
    <t>Samoa</t>
  </si>
  <si>
    <t>Tonga</t>
  </si>
  <si>
    <t>Vanuatu</t>
  </si>
  <si>
    <t>Link</t>
  </si>
  <si>
    <t>Authors</t>
  </si>
  <si>
    <t>USA</t>
  </si>
  <si>
    <t>Setting</t>
  </si>
  <si>
    <t>Study start date</t>
  </si>
  <si>
    <t>Study end date</t>
  </si>
  <si>
    <t>Study duration</t>
  </si>
  <si>
    <t>Sponsorship source</t>
  </si>
  <si>
    <t>Conflicts of interest</t>
  </si>
  <si>
    <t>Pediatrics</t>
  </si>
  <si>
    <t>Suppl 1</t>
  </si>
  <si>
    <t>SH</t>
  </si>
  <si>
    <t>SE</t>
  </si>
  <si>
    <t>NA</t>
  </si>
  <si>
    <t>Region</t>
  </si>
  <si>
    <t>Sampling strategy</t>
  </si>
  <si>
    <t>Allocation method</t>
  </si>
  <si>
    <t>Blinding</t>
  </si>
  <si>
    <t>Group</t>
  </si>
  <si>
    <t>Outcome measures: timing</t>
  </si>
  <si>
    <t>Inclusion criteria</t>
  </si>
  <si>
    <t>Exclusion criteria</t>
  </si>
  <si>
    <t>Group differences</t>
  </si>
  <si>
    <t>Preprint or abstract?</t>
  </si>
  <si>
    <t>Ethnicity</t>
  </si>
  <si>
    <t>Income</t>
  </si>
  <si>
    <t>Education</t>
  </si>
  <si>
    <t>Number allocated</t>
  </si>
  <si>
    <t>Other useful information</t>
  </si>
  <si>
    <t>Wider intervention description (if any)</t>
  </si>
  <si>
    <t>Outcome</t>
  </si>
  <si>
    <t>Timepoint</t>
  </si>
  <si>
    <t>Mean</t>
  </si>
  <si>
    <t>Median</t>
  </si>
  <si>
    <t>n</t>
  </si>
  <si>
    <t>N</t>
  </si>
  <si>
    <t>%</t>
  </si>
  <si>
    <t>Scale</t>
  </si>
  <si>
    <t>OR (95% CI)</t>
  </si>
  <si>
    <t>HR (95% CI)</t>
  </si>
  <si>
    <t>p value</t>
  </si>
  <si>
    <t>Complete?</t>
  </si>
  <si>
    <t>Judgement</t>
  </si>
  <si>
    <t>Rationale</t>
  </si>
  <si>
    <t>Adjustment</t>
  </si>
  <si>
    <t>SD</t>
  </si>
  <si>
    <t>IQR</t>
  </si>
  <si>
    <t>Difference (95% CI)</t>
  </si>
  <si>
    <t>Adhikari, Teare, Belon, Lee, Kim, Nykiforuk</t>
  </si>
  <si>
    <t>Screening, brief intervention, and referral to treatment for tobacco consumption, alcohol misuse, and physical inactivity: an equity-informed rapid review</t>
  </si>
  <si>
    <t>Public health</t>
  </si>
  <si>
    <t>237-247</t>
  </si>
  <si>
    <t>Agabio, Camposeragna, Saulle, Krupchanka, Leggio, Minozzi</t>
  </si>
  <si>
    <t>Combined pharmacological and psychosocial interventions for alcohol use disorder</t>
  </si>
  <si>
    <t>Cochrane Database of Systematic Reviews</t>
  </si>
  <si>
    <t>CD015673</t>
  </si>
  <si>
    <t>Azzam, Lee</t>
  </si>
  <si>
    <t>Effectiveness of Brief Alcohol Intervention in Reducing Alcohol Consumption Among Patients With Alcohol-Related Facial Trauma in the Emergency Department: A Systematic Review and Meta-Analysis</t>
  </si>
  <si>
    <t>Journal of oral and maxillofacial surgery : official journal of the American Association of Oral and Maxillofacial Surgeons</t>
  </si>
  <si>
    <t>1102-1112</t>
  </si>
  <si>
    <t>Beckwith, Ferris, Cruwys, Hutton, Hertelendy, Ranse</t>
  </si>
  <si>
    <t>Psychosocial interventions and strategies to support young people at mass gathering events: a scoping review</t>
  </si>
  <si>
    <t>187-195</t>
  </si>
  <si>
    <t>Biswal, Bora, Anand, Bhatia, Fernandes, Joshi, Nadkarni</t>
  </si>
  <si>
    <t>A systematic review of interventions to enhance initiation of and adherence to treatment for alcohol use disorders</t>
  </si>
  <si>
    <t>Drug and alcohol dependence</t>
  </si>
  <si>
    <t>Butler, Cowie, McHale, Horne, O'Reilly, Meelu, Ahmed, Kirresh, Thomson, Brown, Ahmad, Lambiase, Manmathan, Morselli, Dawkes</t>
  </si>
  <si>
    <t>Interventions for alcohol cessation in people with atrial fibrillation</t>
  </si>
  <si>
    <t>CD015004</t>
  </si>
  <si>
    <t>Carson, Fernandez, Martin</t>
  </si>
  <si>
    <t>A Review of Community Health Worker Interventions for Latinx/o/a Individuals with Unhealthy Alcohol Use</t>
  </si>
  <si>
    <t>Journal of Addiction Medicine</t>
  </si>
  <si>
    <t>717 EP - 721</t>
  </si>
  <si>
    <t>Chapa Montemayor, Connolly</t>
  </si>
  <si>
    <t>Alcohol reduction interventions for transgender and non-binary people: A PRISMA-ScR-adherent scoping review</t>
  </si>
  <si>
    <t>Addictive behaviors</t>
  </si>
  <si>
    <t>Cibich, Hines, Carey</t>
  </si>
  <si>
    <t>Effectiveness of strategies to reduce risky alcohol consumption among youth living in rural or remote areas: a systematic review</t>
  </si>
  <si>
    <t>JBI evidence synthesis</t>
  </si>
  <si>
    <t>1971-2021</t>
  </si>
  <si>
    <t>Fellbaum, Mojzisch, Bielefeld, Benit, Soellner</t>
  </si>
  <si>
    <t>The effectiveness of workplace interventions for the prevention of alcohol use: A meta-analysis</t>
  </si>
  <si>
    <t>Addiction (Abingdon, England)</t>
  </si>
  <si>
    <t>2043-2061</t>
  </si>
  <si>
    <t>Forcier, Constant, Val-Laillet, Thibault, Moirand</t>
  </si>
  <si>
    <t>Electronic screening and brief interventions promoting healthy diet and physical activity among adult patients in medical settings: A systematic review</t>
  </si>
  <si>
    <t>Clinical Nutrition ESPEN</t>
  </si>
  <si>
    <t>509 EP - 518</t>
  </si>
  <si>
    <t>Ghosh, Kathiravan, Singh, Sharma, Gupta, Pillai</t>
  </si>
  <si>
    <t>Efficacy of Brief Interventions for Comorbid Substance Misuse in Patients on Opioid Agonist Treatment: A Systematic Review and Meta-analysis</t>
  </si>
  <si>
    <t>Journal of addiction medicine</t>
  </si>
  <si>
    <t>e78-e86</t>
  </si>
  <si>
    <t>Ghosh, Morgan, Calvey, Scheibein, Angelakis, Panagioti, Ferri, Krupchanka</t>
  </si>
  <si>
    <t>Effectiveness of psychosocial interventions for alcohol use disorder: a systematic review and meta-analysis update</t>
  </si>
  <si>
    <t>The American journal of drug and alcohol abuse</t>
  </si>
  <si>
    <t>442-454</t>
  </si>
  <si>
    <t>Ghosh, Singh, Yadav, Singh, Kathiravan</t>
  </si>
  <si>
    <t>Brief interventions for alcohol misuse among people living with HIV: a meta-analysis</t>
  </si>
  <si>
    <t>766-786</t>
  </si>
  <si>
    <t>Gourlan, Ricupero, Carayol, Cousson-Gelie</t>
  </si>
  <si>
    <t>Efficacy of theory-based interventions aimed at reducing binge drinking in adolescents: A systematic review and meta-analysis of randomised controlled trials</t>
  </si>
  <si>
    <t>Social science &amp; medicine (1982)</t>
  </si>
  <si>
    <t>Hallihan, Srimoragot, Ma, Hanneke, Lee, Rospenda, Fink</t>
  </si>
  <si>
    <t>Integrated behavioral interventions for adults with alcohol use disorder: A systematic review</t>
  </si>
  <si>
    <t>Hammond, Webb, Lee, Adegbindin, Park, Lebo, Nanavati, Sibinga</t>
  </si>
  <si>
    <t>Mindfulness-Based Interventions for Adolescent Drug and Alcohol Use: A Systematic Review and Meta-analysis</t>
  </si>
  <si>
    <t>American Journal on Addictions</t>
  </si>
  <si>
    <t>Mersha, Bryant, Booth, Watson, Kennedy</t>
  </si>
  <si>
    <t>The effectiveness of internet-based group behavioural interventions on lifestyle modifications: A systematic review</t>
  </si>
  <si>
    <t>Preventive medicine</t>
  </si>
  <si>
    <t>Minozzi, Ambrosi, Saulle, Uhm, Terplan, Sinclair, Agabio</t>
  </si>
  <si>
    <t>Psychosocial and medication interventions to stop or reduce alcohol consumption during pregnancy</t>
  </si>
  <si>
    <t>The Cochrane database of systematic reviews</t>
  </si>
  <si>
    <t>CD015042</t>
  </si>
  <si>
    <t>Mun, Wang, Xie</t>
  </si>
  <si>
    <t>Are brief alcohol interventions effective for those who drink a lot findings from a two-step IPD meta-analysis using quantile regression</t>
  </si>
  <si>
    <t>Alcoholism: Clinical and Experimental Research</t>
  </si>
  <si>
    <t>34 EP - 35</t>
  </si>
  <si>
    <t>Ndulue, Naslund</t>
  </si>
  <si>
    <t>Digital interventions for alcohol use disorders: A narrative review of opportunities to advance prevention, treatment and recovery</t>
  </si>
  <si>
    <t>Psychiatry Research Communications</t>
  </si>
  <si>
    <t>Novotna, Nielsen, Berenyi</t>
  </si>
  <si>
    <t>Harm Reduction Strategies for Severe Alcohol Use Disorder in the Context of Homelessness: A Rapid Review</t>
  </si>
  <si>
    <t>Substance Abuse: Research and Treatment</t>
  </si>
  <si>
    <t>Oldroyd, Greenham, Martin, Allison, Notley</t>
  </si>
  <si>
    <t>A systematic review of interventions for alcohol use disorder in patients with cirrhosis or alcohol-related hepatitis</t>
  </si>
  <si>
    <t>Journal of Hepatology</t>
  </si>
  <si>
    <t>854 EP - 855</t>
  </si>
  <si>
    <t>Systematic review: Interventions for alcohol use disorder in patients with cirrhosis or alcohol-associated hepatitis</t>
  </si>
  <si>
    <t>Alimentary pharmacology &amp; therapeutics</t>
  </si>
  <si>
    <t>763-773</t>
  </si>
  <si>
    <t>Pueyo-Garrigues, Carver, Parr, Lavilla-Gracia, Alfaro-Diaz, Esandi-Larramendi, Canga-Armayor</t>
  </si>
  <si>
    <t>Effectiveness of web-based personalised feedback interventions for reducing alcohol consumption among university students: A systematic review and meta-analysis</t>
  </si>
  <si>
    <t>Drug and alcohol review</t>
  </si>
  <si>
    <t>1204-1225</t>
  </si>
  <si>
    <t>Sohi, Shield, Rehm, Monteiro</t>
  </si>
  <si>
    <t>Digital interventions for reducing alcohol use in general populations: An updated systematic review and meta-analysis</t>
  </si>
  <si>
    <t>Alcohol, clinical &amp; experimental research</t>
  </si>
  <si>
    <t>1813-1832</t>
  </si>
  <si>
    <t>Song, Li, Zhang, Wang, Zhen, Su, Zhang, Lu, Xue, Luo, Liang, Li</t>
  </si>
  <si>
    <t>The Effect of Behavior Couples Therapy on Alcohol and Drug Use Disorder: a Systematic Review and Meta-Analysis</t>
  </si>
  <si>
    <t>Alcohol and alcoholism (Oxford, Oxfordshire)</t>
  </si>
  <si>
    <t>13-22</t>
  </si>
  <si>
    <t>Tan, Shufelt, Behan, Chantara, Koomsri, Gordon, Chaiyakunapruk, Dhippayom</t>
  </si>
  <si>
    <t>Comparative effectiveness of psychosocial interventions in adults with harmful use of alcohol: a systematic review and network meta-analysis</t>
  </si>
  <si>
    <t>1414-1429</t>
  </si>
  <si>
    <t>Tanner-Smith, Xing, Lin, Huh, Mun</t>
  </si>
  <si>
    <t>The comparative effectiveness of brief alcohol interventions for adolescents and young adults: A systematic review and network meta-analysis</t>
  </si>
  <si>
    <t>Thakuria, Bennett</t>
  </si>
  <si>
    <t>Evidence-Based Interventions for Improved Psychosocial Outcomes in Harmful Alcohol Use: A Scoping Review</t>
  </si>
  <si>
    <t>NeuroRegulation</t>
  </si>
  <si>
    <t>172 EP - 183</t>
  </si>
  <si>
    <t>Trapero-Bertran, Gil-Domenech, Vargas-Martinez</t>
  </si>
  <si>
    <t>Economic evaluations of interventions aimed at the prevention, treatment and/or rehabilitation of alcohol-related disorders: A systematic review</t>
  </si>
  <si>
    <t>Evaluaciones economicas de intervenciones dirigidas a la prevencion, tratamiento y/o rehabilitacion de trastornos por consumo de alcohol: Una revision sistematica.</t>
  </si>
  <si>
    <t>325-348</t>
  </si>
  <si>
    <t>Woliansky, Lee, Tadakamadla</t>
  </si>
  <si>
    <t>Review article: Electronic screening and brief intervention for alcohol-related trauma: A systematic review and meta-analysis</t>
  </si>
  <si>
    <t>Emergency medicine Australasia : EMA</t>
  </si>
  <si>
    <t>No</t>
  </si>
  <si>
    <t>https://dx.doi.org/10.1016/j.puhe.2023.11.001</t>
  </si>
  <si>
    <t>https://dx.doi.org/10.1002/14651858.CD015673</t>
  </si>
  <si>
    <t>https://dx.doi.org/10.1016/j.joms.2023.05.003</t>
  </si>
  <si>
    <t>https://dx.doi.org/10.1016/j.puhe.2023.05.006</t>
  </si>
  <si>
    <t>https://dx.doi.org/10.1016/j.drugalcdep.2024.112429</t>
  </si>
  <si>
    <t>https://dx.doi.org/10.1002/14651858.CD015004</t>
  </si>
  <si>
    <t>https://dx.doi.org/10.1097/ADM.0000000000001209</t>
  </si>
  <si>
    <t>https://dx.doi.org/10.1016/j.addbeh.2023.107779</t>
  </si>
  <si>
    <t>https://dx.doi.org/10.11124/JBIES-22-00014</t>
  </si>
  <si>
    <t>https://dx.doi.org/10.1111/add.16276</t>
  </si>
  <si>
    <t>https://dx.doi.org/10.1016/j.clnesp.2024.10.164</t>
  </si>
  <si>
    <t>https://dx.doi.org/10.1097/ADM.0000000000001058</t>
  </si>
  <si>
    <t>https://dx.doi.org/10.1080/00952990.2024.2350056</t>
  </si>
  <si>
    <t>https://dx.doi.org/10.1080/00952990.2023.2248647</t>
  </si>
  <si>
    <t>https://dx.doi.org/10.1016/j.socscimed.2022.115571</t>
  </si>
  <si>
    <t>https://dx.doi.org/10.1016/j.drugalcdep.2024.111406</t>
  </si>
  <si>
    <t>https://dx.doi.org/10.1111/ajad.13387</t>
  </si>
  <si>
    <t>https://dx.doi.org/10.1016/j.ypmed.2024.108099</t>
  </si>
  <si>
    <t>https://dx.doi.org/10.1002/14651858.CD015042.pub2</t>
  </si>
  <si>
    <t>https://dx.doi.org/10.1111/acer.15069</t>
  </si>
  <si>
    <t>https://dx.doi.org/10.1016/j.psycom.2024.100183</t>
  </si>
  <si>
    <t>https://doi.org/10.1177/11782218231185214</t>
  </si>
  <si>
    <t>https://dx.doi.org/10.1016/S0168-8278%2823%2900435-X</t>
  </si>
  <si>
    <t>https://dx.doi.org/10.1111/apt.17665</t>
  </si>
  <si>
    <t>https://dx.doi.org/10.1111/dar.13848</t>
  </si>
  <si>
    <t>https://dx.doi.org/10.1111/acer.15175</t>
  </si>
  <si>
    <t>https://dx.doi.org/10.1093/alcalc/agac053</t>
  </si>
  <si>
    <t>https://dx.doi.org/10.1111/add.16187</t>
  </si>
  <si>
    <t>https://dx.doi.org/10.15540/nr.11.2.172</t>
  </si>
  <si>
    <t>https://dx.doi.org/10.20882/adicciones.1649</t>
  </si>
  <si>
    <t>https://dx.doi.org/10.1111/1742-6723.14506</t>
  </si>
  <si>
    <t>Adams, Morris, Marshall, Coffey, Miller, Blake</t>
  </si>
  <si>
    <t>Effectiveness and implementation of interventions for health promotion in urgent and emergency care settings: an umbrella review</t>
  </si>
  <si>
    <t>BMC emergency medicine</t>
  </si>
  <si>
    <t>https://dx.doi.org/10.1186/s12873-023-00798-7</t>
  </si>
  <si>
    <t>Belay, Mak, Wong, Lam, Liu, Yang, Mao, Wu, Ho</t>
  </si>
  <si>
    <t>Psychosocial treatment options for adolescents and young adults with alcohol use disorder: systematic review and meta-analysis</t>
  </si>
  <si>
    <t>Frontiers in public health</t>
  </si>
  <si>
    <t>https://dx.doi.org/10.3389/fpubh.2024.1371497</t>
  </si>
  <si>
    <t>Berhe, Hassen, Van Geertruyden, Ndejjo, Musinguzi, Bastiaens, Abrams</t>
  </si>
  <si>
    <t>Types and Effectiveness of Community-Based Cardiovascular Disease Preventive Interventions in Reducing Alcohol Consumption: A Systematic Review and Meta-Analysis</t>
  </si>
  <si>
    <t>Cureus</t>
  </si>
  <si>
    <t>e61323</t>
  </si>
  <si>
    <t>https://dx.doi.org/10.7759/cureus.61323</t>
  </si>
  <si>
    <t>Beyer, Kenny, Johnson, Caldwell, Garnett, Rice, Simpson, Angus, Craig, Hickman, Michie, Kaner</t>
  </si>
  <si>
    <t>Practitioner and digitally delivered interventions for reducing hazardous and harmful alcohol consumption in people not seeking alcohol treatment: a systematic review and network meta-analysis</t>
  </si>
  <si>
    <t>17-29</t>
  </si>
  <si>
    <t>https://dx.doi.org/10.1111/add.15999</t>
  </si>
  <si>
    <t>Bo, Goings, Evans, Sharma, Jennings, Durand, Bardeen, Murray-Lichtman</t>
  </si>
  <si>
    <t>Culturally sensitive prevention programs for substance use among adolescents of color: A systematic review and meta-analysis of randomized controlled trials</t>
  </si>
  <si>
    <t>Clinical psychology review</t>
  </si>
  <si>
    <t>https://dx.doi.org/10.1016/j.cpr.2022.102233</t>
  </si>
  <si>
    <t>Bonsu, Kumra, Awan, Sharma</t>
  </si>
  <si>
    <t>A systematic review of binge drinking interventions and bias assessment among college students and young adults in high-income countries</t>
  </si>
  <si>
    <t>Global mental health (Cambridge, England)</t>
  </si>
  <si>
    <t>e33</t>
  </si>
  <si>
    <t>https://dx.doi.org/10.1017/gmh.2024.24</t>
  </si>
  <si>
    <t>Botwright, Sutawong, Kingkaew, Anothaisintawee, Dabak, Suwanpanich, Promchit, Kampang, Isaranuwatchai</t>
  </si>
  <si>
    <t>Which interventions for alcohol use should be included in a universal healthcare benefit package? An umbrella review of targeted interventions to address harmful drinking and dependence</t>
  </si>
  <si>
    <t>BMC public health</t>
  </si>
  <si>
    <t>https://dx.doi.org/10.1186/s12889-023-15152-6</t>
  </si>
  <si>
    <t>Crowther, Curran, Somerville, Sinclair, Wozney, MacPhee, Rose, Boulos, Caudrella</t>
  </si>
  <si>
    <t>Harm reduction strategies in acute care for people who use alcohol and/or drugs: A scoping review</t>
  </si>
  <si>
    <t>PloS one</t>
  </si>
  <si>
    <t>e0294804</t>
  </si>
  <si>
    <t>https://dx.doi.org/10.1371/journal.pone.0294804</t>
  </si>
  <si>
    <t>Eassey, Hughes, Wadds, de Andrade, Barratt</t>
  </si>
  <si>
    <t>A systematic review of interventions that impact alcohol and other drug-related harms in licensed entertainment settings and outdoor music festivals</t>
  </si>
  <si>
    <t>Harm reduction journal</t>
  </si>
  <si>
    <t>https://dx.doi.org/10.1186/s12954-024-00949-4</t>
  </si>
  <si>
    <t>Egan, Gardner, Newton, Champion</t>
  </si>
  <si>
    <t>A Systematic Review of eHealth Interventions Among Adolescents of Low Socioeconomic and Geographically Remote Backgrounds in Preventing Poor Diet, Alcohol Use, Tobacco Smoking and Vaping</t>
  </si>
  <si>
    <t>Adolescent Research Review</t>
  </si>
  <si>
    <t>https://doi.org/10.1007/s40894-023-00210-2</t>
  </si>
  <si>
    <t>El-Haj-Mohamad, Nohr, Niemeyer, Bottche, Knaevelsrud</t>
  </si>
  <si>
    <t>Smartphone-delivered mental health care interventions for refugees: A systematic review of the literature</t>
  </si>
  <si>
    <t>Global Mental Health</t>
  </si>
  <si>
    <t>e6</t>
  </si>
  <si>
    <t>https://dx.doi.org/10.1017/gmh.2022.61</t>
  </si>
  <si>
    <t>Geijer-Simpson, Kaner, Lingam, McArdle, McGovern</t>
  </si>
  <si>
    <t>Effectiveness of Family-Involved Interventions in Reducing Co-Occurring Alcohol Use and Mental Health Problems in Young People Aged 12-17: A Systematic Review and Meta-Analysis</t>
  </si>
  <si>
    <t>International journal of environmental research and public health</t>
  </si>
  <si>
    <t>https://dx.doi.org/10.3390/ijerph20196890</t>
  </si>
  <si>
    <t>Effectiveness of Family-Involved Interventions in Reducing Co-Occurring Alcohol Use and Mental Health Problems in Young People Aged 12–17: A Systematic Review and Meta-Analysis</t>
  </si>
  <si>
    <t>International Journal of Environmental Research and Public Health</t>
  </si>
  <si>
    <t>https://doi.org/10.3390/ijerph20196890</t>
  </si>
  <si>
    <t>Hemrage, Brobbin, Deluca, Drummond</t>
  </si>
  <si>
    <t>Efficacy of psychosocial interventions to reduce alcohol use in comorbid alcohol use disorder and alcohol-related liver disease: a systematic review of randomized controlled trials</t>
  </si>
  <si>
    <t>478-484</t>
  </si>
  <si>
    <t>https://dx.doi.org/10.1093/alcalc/agad051</t>
  </si>
  <si>
    <t>Jung, Oh, Kim, Kim</t>
  </si>
  <si>
    <t>Unhealthy Alcohol Use: Screening and Behavioral Counseling Interventions</t>
  </si>
  <si>
    <t>Korean journal of family medicine</t>
  </si>
  <si>
    <t>https://dx.doi.org/10.4082/kjfm.24.0115</t>
  </si>
  <si>
    <t>Lauckner, Haney, Sesenu, Kershaw</t>
  </si>
  <si>
    <t>Interventions to Reduce Alcohol Use and HIV Risk among Sexual and Gender Minority Populations: a Systematic Review</t>
  </si>
  <si>
    <t>Current HIV/AIDS reports</t>
  </si>
  <si>
    <t>231-250</t>
  </si>
  <si>
    <t>https://dx.doi.org/10.1007/s11904-023-00660-2</t>
  </si>
  <si>
    <t>Le, Faller, Chatterton, Perez, Chiotelis, Tran, Sultana, Hall, Lee, Chapman, Newton, Slade, Sunderland, Teesson, Mihalopoulos</t>
  </si>
  <si>
    <t>Interventions to prevent alcohol use: systematic review of economic evaluations</t>
  </si>
  <si>
    <t>BJPsych open</t>
  </si>
  <si>
    <t>e117</t>
  </si>
  <si>
    <t>https://dx.doi.org/10.1192/bjo.2023.81</t>
  </si>
  <si>
    <t>Li, Zhou, Gao, Zang</t>
  </si>
  <si>
    <t>Effectiveness of exercise intervention in improving physical and mental status of patients with alcohol use disorders: A systematic review and meta-analysis</t>
  </si>
  <si>
    <t>e0311166</t>
  </si>
  <si>
    <t>https://dx.doi.org/10.1371/journal.pone.0311166</t>
  </si>
  <si>
    <t>Machado, Vianna, Moreira, Diogenes, de Carvalho, Abdala, Ferreira, Batista, Chanca, Malhao</t>
  </si>
  <si>
    <t>Evidence Map of Interventions to Reduce Alcohol Consumption</t>
  </si>
  <si>
    <t>Revista Panamericana de Salud Publica/Pan American Journal of Public Health</t>
  </si>
  <si>
    <t>e124</t>
  </si>
  <si>
    <t>https://dx.doi.org/10.26633/RPSP.2024.124</t>
  </si>
  <si>
    <t>Magwood, Saad, Ranger, Volpini, Rukikamirera, Haridas, Sayfi, Alexander, Tan, Pottie</t>
  </si>
  <si>
    <t>Mobile apps to reduce depressive symptoms and alcohol use in youth: A systematic review and meta-analysis: A systematic review</t>
  </si>
  <si>
    <t>Campbell systematic reviews</t>
  </si>
  <si>
    <t>e1398</t>
  </si>
  <si>
    <t>https://dx.doi.org/10.1002/cl2.1398</t>
  </si>
  <si>
    <t>McDermott, Noake, Wolff, Espina, Foucaud, Steindorf, Schuz, Thorat, Weijenberg, Bauld, Kleijnen</t>
  </si>
  <si>
    <t>Digital interventions to moderate alcohol consumption in young people: a Cancer Prevention Europe overview of systematic reviews</t>
  </si>
  <si>
    <t>Frontiers in digital health</t>
  </si>
  <si>
    <t>https://dx.doi.org/10.3389/fdgth.2023.1178407</t>
  </si>
  <si>
    <t>Mun, Zhou, Huh, Tan, Li, Tanner-Smith, Walters, Larimer</t>
  </si>
  <si>
    <t>Brief Alcohol Interventions are Effective through 6 Months: Findings from Marginalized Zero-inflated Poisson and Negative Binomial Models in a Two-step IPD Meta-analysis</t>
  </si>
  <si>
    <t>Prevention science : the official journal of the Society for Prevention Research</t>
  </si>
  <si>
    <t>1608-1621</t>
  </si>
  <si>
    <t>https://dx.doi.org/10.1007/s11121-022-01420-1</t>
  </si>
  <si>
    <t>Nadkarni, Massazza, Guda, Fernandes, Garg, Jolly, Andersen, Bhatia, Bogdanov, Roberts, Tol, Velleman, Moore, Fuhr</t>
  </si>
  <si>
    <t>Common strategies in empirically supported psychological interventions for alcohol use disorders: A meta-review</t>
  </si>
  <si>
    <t>94-104</t>
  </si>
  <si>
    <t>https://dx.doi.org/10.1111/dar.13550</t>
  </si>
  <si>
    <t>Nurchis, Di Pumpo, Perilli, Greco, Damiani</t>
  </si>
  <si>
    <t>Nudging Interventions on Alcohol and Tobacco Consumption in Adults: A Scoping Review of the Literature</t>
  </si>
  <si>
    <t>https://dx.doi.org/10.3390/ijerph20031675</t>
  </si>
  <si>
    <t>Perrin, Fillol, Moriceau, Le Tirant, Allache, Serre, Stevens, Auriacombe, Cambon, Martin-Fernandez</t>
  </si>
  <si>
    <t>Exploring and describing alcohol harm reduction interventions: a scoping review of literature from the past decade in the western world</t>
  </si>
  <si>
    <t>Harm Reduction Journal</t>
  </si>
  <si>
    <t>https://dx.doi.org/10.1186/s12954-024-01105-8</t>
  </si>
  <si>
    <t>Popova, Dozet, Pandya, Sanches, Brower, Segura, Ondersma</t>
  </si>
  <si>
    <t>Effectiveness of brief alcohol interventions for pregnant women: a systematic literature review and meta-analysis</t>
  </si>
  <si>
    <t>BMC pregnancy and childbirth</t>
  </si>
  <si>
    <t>https://dx.doi.org/10.1186/s12884-023-05344-8</t>
  </si>
  <si>
    <t>Ravi, Hernandez-Tejero, Lopez-Pelayo, Bataller</t>
  </si>
  <si>
    <t>Psychological interventions to treat alcohol use disorder in patients with liver disease</t>
  </si>
  <si>
    <t>Clinical Liver Disease</t>
  </si>
  <si>
    <t>95-98</t>
  </si>
  <si>
    <t>https://doi.org/10.1097/CLD.0000000000000074</t>
  </si>
  <si>
    <t>Reisdorfer, Nesari, Krell, Johnston, Dunlop, Chute, de Goes, Singh</t>
  </si>
  <si>
    <t>The Influence of Social Media on Alcohol Consumption of Mothers of Children and Adolescents: A Scoping Review of the Literature</t>
  </si>
  <si>
    <t>Nursing Reports</t>
  </si>
  <si>
    <t>682-696</t>
  </si>
  <si>
    <t>https://doi.org/10.3390/nursrep13020061</t>
  </si>
  <si>
    <t>Schweer-Collins, Parr, Saitz, Tanner-Smith</t>
  </si>
  <si>
    <t>Investigating for Whom Brief Substance Use Interventions Are Most Effective: An Individual Participant Data Meta-analysis</t>
  </si>
  <si>
    <t>1459-1482</t>
  </si>
  <si>
    <t>https://dx.doi.org/10.1007/s11121-023-01525-1</t>
  </si>
  <si>
    <t>Sundstrom, Forsstrom, Berman, Khadjesari, Sundqvist</t>
  </si>
  <si>
    <t>What do we know about alcohol internet interventions aimed at employees?-A scoping review</t>
  </si>
  <si>
    <t>https://dx.doi.org/10.3389/fpubh.2023.929782</t>
  </si>
  <si>
    <t>Sundström, Forsström, Berman, Khadjesari, Sundqvist</t>
  </si>
  <si>
    <t>What do we know about alcohol internet interventions aimed at employees?: A scoping review</t>
  </si>
  <si>
    <t>FRONTIERS IN PUBLIC HEALTH</t>
  </si>
  <si>
    <t>https://doi.org/10.3389/fpubh.2023.929782</t>
  </si>
  <si>
    <t>What do we know about alcohol internet interventions aimed at employees?—A scoping review</t>
  </si>
  <si>
    <t>Frontiers in Public Health</t>
  </si>
  <si>
    <t>Yes</t>
  </si>
  <si>
    <t>Interventions in healthcare settings only</t>
  </si>
  <si>
    <t>Protocol</t>
  </si>
  <si>
    <t>No relevant studies</t>
  </si>
  <si>
    <t>Bendtsen P, Bendtsen M, Karlsson N, White IR, McCambridge J</t>
  </si>
  <si>
    <t>Online alcohol assessment and feedback for hazardous and harmful drinkers: findings from the AMADEUS-2 randomized controlled trial of routine practice in Swedish universities</t>
  </si>
  <si>
    <t>Journal of Medical Internet Research</t>
  </si>
  <si>
    <t>Berman AH, Andersson C, Gajecki M, Rosendahl I, Sinadinovic K, Blankers M</t>
  </si>
  <si>
    <t>Smartphone apps targeting hazardous drinking patterns among university students show differential subgroup effects over 20 weeks: results from a randomized, controlled trial</t>
  </si>
  <si>
    <t>Journal of Clinical Medicine</t>
  </si>
  <si>
    <t>Bertholet N, Cunningham JA, Faouzi M, Gaume J, Gmel G, Burnand B, et al</t>
  </si>
  <si>
    <t>Internet-based brief intervention for young men with unhealthy alcohol use: a randomized controlled trial in a general population sample</t>
  </si>
  <si>
    <t>Addiction</t>
  </si>
  <si>
    <t>1735-43</t>
  </si>
  <si>
    <t>Bertholet N, Godinho A, Cunningham JA</t>
  </si>
  <si>
    <t>Smartphone application for unhealthy alcohol use: Pilot randomized controlled trial in the general population</t>
  </si>
  <si>
    <t>Drug &amp; Alcohol Dependence</t>
  </si>
  <si>
    <t>101-5</t>
  </si>
  <si>
    <t>Blankers M, Koeter MW, Schippers GM</t>
  </si>
  <si>
    <t>Internet therapy versus internet self-help versus no treatment for problematic alcohol use: A randomized controlled trial</t>
  </si>
  <si>
    <t>Journal of Consulting &amp; Clinical Psychology</t>
  </si>
  <si>
    <t>330-41</t>
  </si>
  <si>
    <t>Boon B, Risselada A, Huiberts A, Riper H, Smit F</t>
  </si>
  <si>
    <t>Curbing alcohol use in male adults through computer generated personalized advice: randomized controlled trial</t>
  </si>
  <si>
    <t>e43</t>
  </si>
  <si>
    <t>Bos L, Lehr D, Schaub MP, Paz Castro R, Riper H, Berking M, et al</t>
  </si>
  <si>
    <t>Efficacy of a web-based intervention with and without guidance for employees with risky drinking: Results of a three-arm randomized controlled trial</t>
  </si>
  <si>
    <t>635-46</t>
  </si>
  <si>
    <t>Brendryen H, Johansen A, Duckert F, Nesvåg S</t>
  </si>
  <si>
    <t>A pilot randomized controlled trial of an Internet-based alcohol intervention in a workplace setting</t>
  </si>
  <si>
    <t>International Journal of Behavioral Medicine</t>
  </si>
  <si>
    <t>768-77</t>
  </si>
  <si>
    <t>Brendryen H, Lund IO, Johansen AB, Riksheim M, Nesvag S, Duckert F</t>
  </si>
  <si>
    <t>Balance - a pragmatic randomized controlled trial of an online intensive self-help alcohol intervention</t>
  </si>
  <si>
    <t>218-26</t>
  </si>
  <si>
    <t>Brief DJ, Rubin A, Keane TM, Enggasser JL, Roy M, Helmuth E, et al</t>
  </si>
  <si>
    <t>Web intervention for OEF/OIF veterans with problem drinking and PTSD symptoms: a randomized clinical trial</t>
  </si>
  <si>
    <t>890-900</t>
  </si>
  <si>
    <t>Cadigan JM, Martens MP, Dworkin ER, Sher KJ</t>
  </si>
  <si>
    <t>The efficacy of an event-specific, text message, personalized drinking feedback intervention</t>
  </si>
  <si>
    <t>Prevention Science</t>
  </si>
  <si>
    <t>873-83</t>
  </si>
  <si>
    <t>Collins SE, Kirouac M, Lewis MA, Witkiewitz K, Carey KB</t>
  </si>
  <si>
    <t>Randomized controlled trial of web-based decisional balance feedback and personalized normative feedback for college drinkers</t>
  </si>
  <si>
    <t>J Stud Alcohol Drugs</t>
  </si>
  <si>
    <t>982-92</t>
  </si>
  <si>
    <t>Crombie I, Irvine L, Williams B, Sniehotta F, Petrie D, Jones C</t>
  </si>
  <si>
    <t>Text message intervention to reduce frequency of binge drinking among disadvantaged men: the TRAM RCT</t>
  </si>
  <si>
    <t>Public Health Res</t>
  </si>
  <si>
    <t>Cunningham J, Godinho A, Kushnir V</t>
  </si>
  <si>
    <t>Can Amazon's Mechanical Turk be used to recruit participants for internet intervention trials? A pilot study involving a randomized controlled trial of a brief online intervention for hazardous alcohol use</t>
  </si>
  <si>
    <t>Internet interventions</t>
  </si>
  <si>
    <t>Cunningham JA, Hendershot CS, Murphy M, Neighbors C</t>
  </si>
  <si>
    <t>Pragmatic randomized controlled trial of providing access to a brief personalized alcohol feedback intervention in university students</t>
  </si>
  <si>
    <t>Addict Sci Clin Pract</t>
  </si>
  <si>
    <t>Cunningham JA, Murphy M, Hendershot CS</t>
  </si>
  <si>
    <t>Treatment dismantling pilot study to identify the active ingredients in personalized feedback interventions for hazardous alcohol use: randomized controlled trial</t>
  </si>
  <si>
    <t>Cunningham RM, Chermack ST, Ehrlich PF, Carter PM, Booth BM, Blow FC, et al</t>
  </si>
  <si>
    <t>Alcohol interventions among underage drinkers in the ED: a randomized controlled trial</t>
  </si>
  <si>
    <t>e783-e93</t>
  </si>
  <si>
    <t>Doumas DM, Haustveit T, Coll KM</t>
  </si>
  <si>
    <t>Reducing heavy drinking among first year intercollegiate athletes: A randomized controlled trial of web-based normative feedback</t>
  </si>
  <si>
    <t>Journal of Applied Sport Psychology</t>
  </si>
  <si>
    <t>247-61</t>
  </si>
  <si>
    <t>Doumas DM, Kane CM, Navarro B, Roman J</t>
  </si>
  <si>
    <t>Decreasing heavy drinking in first-year students: Evaluation of a web-based personalized feedback program administered during orientation</t>
  </si>
  <si>
    <t>Journal of College Counseling</t>
  </si>
  <si>
    <t>Ekman DS, Andersson A, Nilsen P, Stahlbrandt H, Johansson AL, Bendtsen P</t>
  </si>
  <si>
    <t>Electronic screening and brief intervention for risky drinking in Swedish university students--a randomized controlled trial</t>
  </si>
  <si>
    <t>Addict Behav</t>
  </si>
  <si>
    <t>654-9</t>
  </si>
  <si>
    <t>Gajecki M, Berman AH, Sinadinovic K, Rosendahl I, Andersson C</t>
  </si>
  <si>
    <t>Mobile phone brief intervention applications for risky alcohol use among university students: a randomized controlled study</t>
  </si>
  <si>
    <t>Addiction science &amp; clinical practice</t>
  </si>
  <si>
    <t>Geisner IM, Varvil-Weld L, Mittmann AJ, Mallett K, Turrisi R</t>
  </si>
  <si>
    <t xml:space="preserve">Brief web-based intervention for college students with comorbid risky alcohol use and depressed mood: Does it work and for whom? </t>
  </si>
  <si>
    <t>36-43</t>
  </si>
  <si>
    <t>Gilmore AK, Lewis MA, George WH</t>
  </si>
  <si>
    <t>A randomized controlled trial targeting alcohol use and sexual assault risk among college women at high risk for victimization</t>
  </si>
  <si>
    <t>Behaviour Research and Therapy</t>
  </si>
  <si>
    <t>38-49</t>
  </si>
  <si>
    <t>Guillemont J, Cogordan C, Nalpas B, Viêt N-T, Richard J-B, Arwidson P</t>
  </si>
  <si>
    <t>Effectiveness of a web-based intervention to reduce alcohol consumption among French hazardous drinkers: a randomized controlled trial</t>
  </si>
  <si>
    <t>Health Education Research</t>
  </si>
  <si>
    <t>332-42</t>
  </si>
  <si>
    <t>Hansen AB, Becker U, Nielsen AS, Gronbaek M, Tolstrup JS, Thygesen LC</t>
  </si>
  <si>
    <t>Internet-based brief personalized feedback intervention in a non-treatment-seeking population of adult heavy drinkers: a randomized controlled trial</t>
  </si>
  <si>
    <t>e98</t>
  </si>
  <si>
    <t>Hasin DS, Aharonovich E, O'Leary A, Greenstein E, Pavlicova M, Arunajadai S, et al</t>
  </si>
  <si>
    <t>Reducing heavy drinking in HIV primary care: a randomized trial of brief intervention, with and without technological enhancement</t>
  </si>
  <si>
    <t>1230-40</t>
  </si>
  <si>
    <t>Hester RK, Delaney HD, Campbell W</t>
  </si>
  <si>
    <t>The college drinker's check-up: outcomes of two randomized clinical trials of a computer-delivered intervention</t>
  </si>
  <si>
    <t>Psychology of Addictive Behaviors</t>
  </si>
  <si>
    <t>Jo SJ, Lee HK, Kang K, Joe KH, Lee SB</t>
  </si>
  <si>
    <t>Efficacy of a web-based screening and brief intervention to prevent problematic alcohol use in Korea: results of a randomized controlled trial</t>
  </si>
  <si>
    <t>Alcohol Clin Exp Res</t>
  </si>
  <si>
    <t>2196-202</t>
  </si>
  <si>
    <t>Khadjesari Z, Freemantle N, Linke S, Hunter R, Murray E</t>
  </si>
  <si>
    <t>Health on the web: randomised controlled trial of online screening and brief alcohol intervention delivered in a workplace setting</t>
  </si>
  <si>
    <t>PLoS ONE</t>
  </si>
  <si>
    <t>e112553</t>
  </si>
  <si>
    <t>King SC, Richner KA, Tuliao AP, Kennedy JL, McChargue DE</t>
  </si>
  <si>
    <t>A comparison between telehealth and face-to-face delivery of a brief alcohol intervention for college students</t>
  </si>
  <si>
    <t>Substance abuse</t>
  </si>
  <si>
    <t>Kypri K, McCambridge J, Vater T, Bowe SJ, Saunders JB, Cunningham JA, et al</t>
  </si>
  <si>
    <t>Web-based alcohol intervention for Maori university students: double-blind, multi-site randomized controlled trial</t>
  </si>
  <si>
    <t>331-8</t>
  </si>
  <si>
    <t>Kypri K, Vater T, Bowe SJ, Saunders JB, Cunningham JA, Horton NJ, et al</t>
  </si>
  <si>
    <t>Web-based alcohol screening and brief intervention for university students: a randomized trial</t>
  </si>
  <si>
    <t>Jama</t>
  </si>
  <si>
    <t>1218-24</t>
  </si>
  <si>
    <t>Labrie JW, Lewis MA, Atkins DC, Neighbors C, Zheng C, Kenney SR, et al</t>
  </si>
  <si>
    <t>RCT of web-based personalized normative feedback for college drinking prevention: are typical student norms good enough?</t>
  </si>
  <si>
    <t>1074-86</t>
  </si>
  <si>
    <t>LaLiberte BV</t>
  </si>
  <si>
    <t>The effect of a computer-delivered brief intervention on heavy alcohol use: A pilot study</t>
  </si>
  <si>
    <t>Dissertation Abstracts International: Section B: The Sciences and Engineering</t>
  </si>
  <si>
    <t>Leeman RF, DeMartini KS, Gueorguieva R, Nogueira C, Corbin WR, Neighbors C, et al</t>
  </si>
  <si>
    <t>Randomized controlled trial of a very brief, multicomponent web-based alcohol intervention for undergraduates with a focus on protective behavioral strategies</t>
  </si>
  <si>
    <t>1008-15</t>
  </si>
  <si>
    <t>Lewis MA, Patrick ME, Litt DM, Atkins DC, Kim T, Blayney JA, et al</t>
  </si>
  <si>
    <t>Randomized controlled trial of a web-delivered personalized normative feedback intervention to reduce alcohol-related risky sexual behavior among college students</t>
  </si>
  <si>
    <t>Journal of Consulting and Clinical Psychology</t>
  </si>
  <si>
    <t>429–40</t>
  </si>
  <si>
    <t>McCarty CA, Gersh E, Katzman K, Lee CM, Sucato GS, Richardson LP</t>
  </si>
  <si>
    <t>Screening and brief intervention with adolescents with risky alcohol use in school-based health centers: A randomized clinical trial of the Check Yourself tool</t>
  </si>
  <si>
    <t>Substance Abuse</t>
  </si>
  <si>
    <t>510-8</t>
  </si>
  <si>
    <t>McPherson P</t>
  </si>
  <si>
    <t>Efficacy of brief alcohol interventions in an Australian tertiary education setting</t>
  </si>
  <si>
    <t xml:space="preserve">Doctoral dissertation, Royal Melbourne Institute of Technology University; </t>
  </si>
  <si>
    <t>Moreira MT, Oskrochi R, Foxcroft DR</t>
  </si>
  <si>
    <t>Personalised normative feedback for preventing alcohol misuse in university students: Solomon three-group randomised controlled trial</t>
  </si>
  <si>
    <t>e44120-e</t>
  </si>
  <si>
    <t>Murphy JG, Dennhardt AA, Skidmore JR, Martens MP, McDevitt-Murphy ME</t>
  </si>
  <si>
    <t>Computerized versus motivational interviewing alcohol interventions: impact on discrepancy, motivation, and drinking</t>
  </si>
  <si>
    <t>628-39</t>
  </si>
  <si>
    <t>Nayak MB, Kaskutas LA, Mericle AA</t>
  </si>
  <si>
    <t>Randomized trial of an innovative electronic screening and brief intervention for reducing drinking among women of childbearing age</t>
  </si>
  <si>
    <t>450-9</t>
  </si>
  <si>
    <t>Neighbors C, Lewis MA, Atkins DC, Jensen MM, Walter T, Fossos N, et al</t>
  </si>
  <si>
    <t>Efficacy of web-based personalized normative feedback: a two-year randomized controlled trial</t>
  </si>
  <si>
    <t>898-911</t>
  </si>
  <si>
    <t>Neighbors C, Lewis MA, LaBrie J, DiBello AM, Young CM, Rinker DV, et al</t>
  </si>
  <si>
    <t>A multisite randomized trial of normative feedback for heavy drinking: Social comparison versus social comparison plus correction of normative misperceptions</t>
  </si>
  <si>
    <t>238-47</t>
  </si>
  <si>
    <t>Palfai TP, Zisserson R, Saitz R</t>
  </si>
  <si>
    <t>Using personalized feedback to reduce alcohol use among hazardous drinking college students: the moderating effect of alcohol-related negative consequences</t>
  </si>
  <si>
    <t>539-42</t>
  </si>
  <si>
    <t>Pedersen ER, Parast L, Marshall GN, Schell TL, Neighbors C</t>
  </si>
  <si>
    <t>A randomized controlled trial of a web-based, personalized normative feedback alcohol intervention for young-adult veterans</t>
  </si>
  <si>
    <t>459-70</t>
  </si>
  <si>
    <t>Postel MG, de Haan HA, ter Huurne ED, Becker ES, de Jong CA</t>
  </si>
  <si>
    <t>Effectiveness of a web-based intervention for problem drinkers and reasons for dropout: randomized controlled trial</t>
  </si>
  <si>
    <t>e68</t>
  </si>
  <si>
    <t>Ridout B, Campbell A</t>
  </si>
  <si>
    <t>Using Facebook to deliver a social norm intervention to reduce problem drinking at university</t>
  </si>
  <si>
    <t>Drug and Alcohol Review</t>
  </si>
  <si>
    <t>667-73</t>
  </si>
  <si>
    <t>Rocha TL</t>
  </si>
  <si>
    <t>Effectiveness of an online personalized feedback intervention for young adult problem drinkers</t>
  </si>
  <si>
    <t>Schulz DN, Candel MJ, Kremers SP, Reinwand DA, Jander A, de Vries H</t>
  </si>
  <si>
    <t>Effects of a web-based tailored intervention to reduce alcohol consumption in adults: randomized controlled trial</t>
  </si>
  <si>
    <t>e206</t>
  </si>
  <si>
    <t>Sinadinovic K, Wennberg P, Johansson M, Berman AH</t>
  </si>
  <si>
    <t>Targeting individuals with problematic alcohol use via web-based cognitive-behavioral self-help modules, personalized screening feedback or assessment only: a randomized controlled trial</t>
  </si>
  <si>
    <t>European addiction research</t>
  </si>
  <si>
    <t>305-18</t>
  </si>
  <si>
    <t>Spijkerman R, Roek MA, Vermulst A, Lemmers L, Huiberts A, Engels RC</t>
  </si>
  <si>
    <t>Effectiveness of a web-based brief alcohol intervention and added value of normative feedback in reducing underage drinking: a randomized controlled trial</t>
  </si>
  <si>
    <t>e65</t>
  </si>
  <si>
    <t>Voogt CV, Kleinjan M, Poelen EAP, Lemmers L, Engels R</t>
  </si>
  <si>
    <t>The effectiveness of a web-based brief alcohol intervention in reducing heavy drinking among adolescents aged 15-20 years with a low educational background: a two-arm parallel group cluster randomized controlled trial</t>
  </si>
  <si>
    <t>BMC Public Health</t>
  </si>
  <si>
    <t>Voogt CV, Poelen EA, Kleinjan M, Lemmers LA, Engels RC</t>
  </si>
  <si>
    <t>The effectiveness of the 'what do you drink' web-based brief alcohol intervention in reducing heavy drinking among students: a two-arm parallel group randomized controlled trial</t>
  </si>
  <si>
    <t>Alcohol Alcohol</t>
  </si>
  <si>
    <t>312-21</t>
  </si>
  <si>
    <t>Wagener TL, Leffingwell TR, Mignogna J, Mignogna MR, Weaver CC, Cooney NJ, et al</t>
  </si>
  <si>
    <t>Randomized trial comparing computer-delivered and face-to-face personalized feedback interventions for high-risk drinking among college students</t>
  </si>
  <si>
    <t>Journal of Substance Abuse Treatment</t>
  </si>
  <si>
    <t>260-7</t>
  </si>
  <si>
    <t>Wallace P, Murray E, McCambridge J, Khadjesari Z, White IR, Thompson SG, et al</t>
  </si>
  <si>
    <t>On-line randomized controlled trial of an internet based psychologically enhanced intervention for people with hazardous alcohol consumption</t>
  </si>
  <si>
    <t>e14740</t>
  </si>
  <si>
    <t>Weaver CC, Leffingwell TR, Lombardi NJ, Claborn KR, Miller ME, Martens MP</t>
  </si>
  <si>
    <t>A computer-based feedback only intervention with and without a moderation skills component</t>
  </si>
  <si>
    <t>Wray TB, Kahler CW, Simpanen EM, Operario D</t>
  </si>
  <si>
    <t>A preliminary randomized controlled trial of Game Plan, a web application to help men who have sex with men reduce their HIV risk and alcohol use</t>
  </si>
  <si>
    <t>AIDS &amp; Behavior</t>
  </si>
  <si>
    <t>1668-79</t>
  </si>
  <si>
    <t>Wright C, Dietze PM, Agius PA, Kuntsche E, Livingston M, Black OC, et al</t>
  </si>
  <si>
    <t>Mobile phone-based ecological momentary intervention to reduce young adults' alcohol use in the event: a three-armed randomized controlled trial</t>
  </si>
  <si>
    <t>JMIR Mhealth Uhealth</t>
  </si>
  <si>
    <t>e149</t>
  </si>
  <si>
    <t>Young CM</t>
  </si>
  <si>
    <t>Incorporating expressive writing into personalized normative feedback intervention to reduce alcohol use among college students</t>
  </si>
  <si>
    <t xml:space="preserve">Young, Chelsie Marie: University of Houston, US; </t>
  </si>
  <si>
    <t>Zill JM, Christalle E, Meyer B, Harter M, Dirmaier J</t>
  </si>
  <si>
    <t>The effectiveness of an internet intervention aimed at reducing alcohol consumption in adults</t>
  </si>
  <si>
    <t>Deutsches Arzteblatt International</t>
  </si>
  <si>
    <t>127-33</t>
  </si>
  <si>
    <t>12-16</t>
  </si>
  <si>
    <t>5-20</t>
  </si>
  <si>
    <t>1-12</t>
  </si>
  <si>
    <t>1-9</t>
  </si>
  <si>
    <t>22-28</t>
  </si>
  <si>
    <t xml:space="preserve">Asdigian, N. L., Whitesell, N. R., Keane, E. M., Mousseau, A. C., &amp; Kaufman, C. E. </t>
  </si>
  <si>
    <t>Effects of the “Circle of Life” HIV-prevention program on marijuana use among American Indian middle school youths: A group randomized trial in a Northern Plains tribe.</t>
  </si>
  <si>
    <t>2018</t>
  </si>
  <si>
    <t>The American Journal of Drug and Alcohol Abuse</t>
  </si>
  <si>
    <t> 44</t>
  </si>
  <si>
    <t xml:space="preserve"> 120–128</t>
  </si>
  <si>
    <t>https://doi.org/10.1080/00952990.2016.1265122</t>
  </si>
  <si>
    <t xml:space="preserve">Bowen, D. J., Henderson, P. N., Harvill, J., &amp; Buchwald, D. </t>
  </si>
  <si>
    <t>Short-term effects of a smoking prevention website in American Indian youth.</t>
  </si>
  <si>
    <t>2012</t>
  </si>
  <si>
    <t> 14</t>
  </si>
  <si>
    <t xml:space="preserve"> e81</t>
  </si>
  <si>
    <t>https://doi.org/10.2196/jmir.1682</t>
  </si>
  <si>
    <t xml:space="preserve">Boyas, J. F., Villarreal-Otálora, T., &amp; Marsiglia, F. F. </t>
  </si>
  <si>
    <t>Alcohol use among Latinx early adolescents: Exploring the role of the family.</t>
  </si>
  <si>
    <t>2019</t>
  </si>
  <si>
    <t>Journal of Alcohol and Drug Education</t>
  </si>
  <si>
    <t> 63</t>
  </si>
  <si>
    <t xml:space="preserve"> 35–58</t>
  </si>
  <si>
    <t/>
  </si>
  <si>
    <t xml:space="preserve">Brody, G. H., Chen, Y.-F., Kogan, S. M., Murry, V. M., &amp; Brown, A. C. </t>
  </si>
  <si>
    <t>Long-term effects of the Strong African American Families program on youths’ alcohol use.</t>
  </si>
  <si>
    <t>2010</t>
  </si>
  <si>
    <t> 78</t>
  </si>
  <si>
    <t xml:space="preserve"> 281–285</t>
  </si>
  <si>
    <t>https://doi.org/10.1037/a0018552</t>
  </si>
  <si>
    <t xml:space="preserve">Brody, G. H., Chen, Y., Kogan, S. M., Yu, T., Molgaard, V. K., DiClemente, R. J., &amp; Wingood, G. M. </t>
  </si>
  <si>
    <t>Family-centered program deters substance use, conduct problems, and depressive symptoms in black adolescents.</t>
  </si>
  <si>
    <t> 129</t>
  </si>
  <si>
    <t xml:space="preserve"> 108–115</t>
  </si>
  <si>
    <t>https://doi.org/10.1542/peds.2011-0623</t>
  </si>
  <si>
    <t xml:space="preserve">Brody, G. H., Yu, T., Chen, Y.-F., Kogan, S. M., &amp; Smith, K. </t>
  </si>
  <si>
    <t>The Adults in the Making program: Long-term protective stabilizing effects on alcohol use and substance use problems for rural African American emerging adults.</t>
  </si>
  <si>
    <t xml:space="preserve"> 17–28</t>
  </si>
  <si>
    <t> https://doi.org/10.1037/a0026592</t>
  </si>
  <si>
    <t xml:space="preserve">Cordova, D., Huang, S., Pantin, H., &amp; Prado, G. </t>
  </si>
  <si>
    <t>Do the effects of a family intervention on alcohol and drug use vary by nativity status? </t>
  </si>
  <si>
    <t xml:space="preserve"> 655–660</t>
  </si>
  <si>
    <t> https://doi.org/10.1037/a0026438</t>
  </si>
  <si>
    <t xml:space="preserve">Crabtree, M. A., Stanley, L. R., Kelly, K. J., &amp; Swaim, R. C. </t>
  </si>
  <si>
    <t>Be under your own influence: Effectiveness of a culturally‐adapted drug prevention campaign targeting reservation‐dwelling American Indian youth.</t>
  </si>
  <si>
    <t>2021</t>
  </si>
  <si>
    <t>Journal of Community Psychology</t>
  </si>
  <si>
    <t> 49</t>
  </si>
  <si>
    <t xml:space="preserve"> 2316–2329</t>
  </si>
  <si>
    <t>https://doi.org/10.1002/jcop.22672</t>
  </si>
  <si>
    <t xml:space="preserve">D’Amico, E. J., Dickerson, D. L., Brown, R. A., Johnson, C. L., Klein, D. J., &amp; Agniel, D. </t>
  </si>
  <si>
    <t>Motivational Interviewing and Culture for Urban Native American Youth (MICUNAY): A randomized controlled trial.</t>
  </si>
  <si>
    <t>2020</t>
  </si>
  <si>
    <t> 111</t>
  </si>
  <si>
    <t xml:space="preserve"> 86–99</t>
  </si>
  <si>
    <t>https://doi.org/10.1016/j.jsat.2019.12.011</t>
  </si>
  <si>
    <t xml:space="preserve">Estrada, Y., Rosen, A., Huang, S., Tapia, M., Sutton, M., Willis, L., Quevedo, A., Condo, C., Vidot, D. C., Pantin, H., &amp; Prado, G. </t>
  </si>
  <si>
    <t>Efficacy of a brief intervention to reduce substance use and human immunodeficiency virus infection risk among Latino youth.</t>
  </si>
  <si>
    <t>2015</t>
  </si>
  <si>
    <t>Journal of Adolescent Health</t>
  </si>
  <si>
    <t> 57</t>
  </si>
  <si>
    <t xml:space="preserve"> 651–657</t>
  </si>
  <si>
    <t>https://doi.org/10.1016/j.jadohealth.2015.07.006</t>
  </si>
  <si>
    <t xml:space="preserve">Estrada, Y., Lee, T. K., Huang, S., Tapia, M. I., Velázquez, M.-R., Martinez, M. J., Pantin, H., Ocasio, M. A., Vidot, D. C., Molleda, L., Villamar, J., Stepanenko, B. A., Brown, C. H., &amp; Prado, G. </t>
  </si>
  <si>
    <t>Parent-centered prevention of risky behaviors among Hispanic youths in Florida.</t>
  </si>
  <si>
    <t>2017</t>
  </si>
  <si>
    <t>American Journal of Public Health</t>
  </si>
  <si>
    <t> 107</t>
  </si>
  <si>
    <t xml:space="preserve"> 607–613</t>
  </si>
  <si>
    <t>https://doi.org/10.2105/AJPH.2017.303653</t>
  </si>
  <si>
    <t xml:space="preserve">Estrada, Y., Lee, T. K., Wagstaff, R., Rojas, L. M., Tapia, M. I., Velázquez, M. R., Sardinas, K., Pantin, H., Sutton, M. Y., &amp; Prado, G. </t>
  </si>
  <si>
    <t>eHealth Familias Unidas: Efficacy trial of an evidence-based intervention adapted for use on the Internet with Hispanic families.</t>
  </si>
  <si>
    <t> 20</t>
  </si>
  <si>
    <t xml:space="preserve"> 68–77</t>
  </si>
  <si>
    <t>https://doi.org/10.1007/s11121-018-0905-6</t>
  </si>
  <si>
    <t xml:space="preserve">Gonzales, N. A., Dumka, L. E., Millsap, R. E., Gottschall, A., McClain, D. B., Wong, J. J., Germán, M., Mauricio, A. M., Wheeler, L., Carpentier, F. D., &amp; Kim, S. Y. </t>
  </si>
  <si>
    <t>Randomized trial of a broad preventive intervention for Mexican American adolescents.</t>
  </si>
  <si>
    <t> 80</t>
  </si>
  <si>
    <t xml:space="preserve"> 1–16</t>
  </si>
  <si>
    <t>https://doi.org/10.1037/a0026063</t>
  </si>
  <si>
    <t xml:space="preserve">Gonzales, N. A., Wong, J. J., Toomey, R. B., Millsap, R., Dumka, L. E., &amp; Mauricio, A. M. </t>
  </si>
  <si>
    <t>School engagement mediates long-term prevention effects for Mexican American adolescents.</t>
  </si>
  <si>
    <t>2014</t>
  </si>
  <si>
    <t> 15</t>
  </si>
  <si>
    <t xml:space="preserve"> 929–939</t>
  </si>
  <si>
    <t>https://doi.org/10.1007/s11121-013-0454-y</t>
  </si>
  <si>
    <t xml:space="preserve">Gonzales, N. A., Jensen, M., Tein, J. Y., Wong, J. J., Dumka, L. E., &amp; Mauricio, A. M. </t>
  </si>
  <si>
    <t>Effect of middle school interventions on alcohol misuse and abuse in Mexican American high school adolescents: Five-year follow-up of a randomized clinical trial.</t>
  </si>
  <si>
    <t>JAMA Psychiatry</t>
  </si>
  <si>
    <t> 75</t>
  </si>
  <si>
    <t xml:space="preserve"> 429–437</t>
  </si>
  <si>
    <t>https://doi.org/10.1001/jamapsychiatry.2018.0058</t>
  </si>
  <si>
    <t xml:space="preserve">Guilamo-Ramos, V., Jaccard, J., Dittus, P., Gonzalez, B., Bouris, A., &amp; Banspach, S. </t>
  </si>
  <si>
    <t>The Linking Lives Health Education program: A randomized clinical trial of a parent-based tobacco use prevention program for African American and Latino youths.</t>
  </si>
  <si>
    <t> 100</t>
  </si>
  <si>
    <t xml:space="preserve"> 1641–1647</t>
  </si>
  <si>
    <t>https://doi.org/10.2105/AJPH.2009.171637</t>
  </si>
  <si>
    <t xml:space="preserve">Jensen, M. R., Wong, J. J., Gonzales, N. A., Dumka, L. E., Millsap, R., &amp; Coxe, S. </t>
  </si>
  <si>
    <t>Long-term effects of a universal family intervention: Mediation through parent-adolescent conflict.</t>
  </si>
  <si>
    <t>Journal of Clinical Child and Adolescent Psychology</t>
  </si>
  <si>
    <t> 43</t>
  </si>
  <si>
    <t xml:space="preserve"> 415–427</t>
  </si>
  <si>
    <t>https://doi.org/10.1080/15374416.2014.891228</t>
  </si>
  <si>
    <t xml:space="preserve">Kulis, S. S., Ayers, S. L., &amp; Harthun, M. L. </t>
  </si>
  <si>
    <t>Substance use prevention for urban American Indian youth: A efficacy trial of the culturally adapted Living in 2 Worlds program.</t>
  </si>
  <si>
    <t>The Journal of Primary Prevention</t>
  </si>
  <si>
    <t> 38</t>
  </si>
  <si>
    <t>1–2</t>
  </si>
  <si>
    <t xml:space="preserve"> 137–158</t>
  </si>
  <si>
    <t>https://doi.org/10.1007/s10935-016-0461-4</t>
  </si>
  <si>
    <t xml:space="preserve">Marsiglia, F. F., Ayers, S. L., Baldwin-White, A., &amp; Booth, J. </t>
  </si>
  <si>
    <t>Changing Latino adolescents’ substance use norms and behaviors: The effects of synchronized youth and parent drug use prevention interventions.</t>
  </si>
  <si>
    <t>2016</t>
  </si>
  <si>
    <t> 17</t>
  </si>
  <si>
    <t xml:space="preserve"> 1–12</t>
  </si>
  <si>
    <t>https://doi.org/10.1007/s11121-015-0574-7</t>
  </si>
  <si>
    <t xml:space="preserve">Marsiglia, F. F., Ayers, S. L., Han, S., &amp; Weide, A. </t>
  </si>
  <si>
    <t>The role of culture of origin on the effectiveness of a parents-involved intervention to prevent substance use among Latino middle school youth: Results of a cluster randomized controlled trial.</t>
  </si>
  <si>
    <t xml:space="preserve"> 643–654</t>
  </si>
  <si>
    <t>https://doi.org/10.1007/s11121-018-0968-4</t>
  </si>
  <si>
    <t xml:space="preserve">Martinez, C. R., Eddy, J. M., McClure, H. H., &amp; Cobb, C. L. </t>
  </si>
  <si>
    <t>Promoting strong Latino families within an emerging immigration context: Results of a replication and extension trial of culturally adapted preventive interventions.</t>
  </si>
  <si>
    <t>2022</t>
  </si>
  <si>
    <t xml:space="preserve"> 283–294</t>
  </si>
  <si>
    <t>https://doi.org/10.1007/s11121-021-01323-7</t>
  </si>
  <si>
    <t xml:space="preserve">Moise-Campbell, C. </t>
  </si>
  <si>
    <t xml:space="preserve">Examining the effects of racial socialization and temptation coping on substance use outcomes among African American youth: A project safe pilot study (Publication No. 10932886) </t>
  </si>
  <si>
    <t>[Doctoral dissertation Seattle Pacific University]. ProQuest Dissertations Publishing.</t>
  </si>
  <si>
    <t xml:space="preserve">Prado, G., Cordova, D., Huang, S., Estrada, Y., Rosen, A., Bacio, G. A., Jimenez, G. L., Pantin, H., Brown, C. H., Velazquez, M.-R., Villamar, J., Freitas, D., Tapia, M. I., &amp; McCollister, K. </t>
  </si>
  <si>
    <t>The efficacy of Familias Unidas on drug and alcohol outcomes for Hispanic delinquent youth: Main effects and interaction effects by parental stress and social support.</t>
  </si>
  <si>
    <t>Drug and Alcohol Dependence</t>
  </si>
  <si>
    <t> 125</t>
  </si>
  <si>
    <t xml:space="preserve"> S18–S25</t>
  </si>
  <si>
    <t>https://doi.org/10.1016/j.drugalcdep.2012.06.011</t>
  </si>
  <si>
    <t xml:space="preserve">Schwinn, T. M., Fang, L., Hopkins, J., &amp; Pacheco, A. R. </t>
  </si>
  <si>
    <t>Longitudinal outcomes of a smartphone application to prevent drug use among Hispanic youth.</t>
  </si>
  <si>
    <t>Journal of Studies on Alcohol and Drugs</t>
  </si>
  <si>
    <t xml:space="preserve"> 668–677</t>
  </si>
  <si>
    <t>https://doi.org/10.15288/jsad.2021.82.668</t>
  </si>
  <si>
    <t xml:space="preserve">Tingey, L., Larzelere, F., Goklish, N., Rosenstock, S., Mayo-Wilson, L. J., O'Keefe, V., Pablo, E., Goklish, W., Grass, W., Sprengeler, F., Ingalls, A., &amp; Barlow, A. </t>
  </si>
  <si>
    <t>Behavioral and mental health outcomes from an RCT of a youth entrepreneurship intervention among Native American adolescents.</t>
  </si>
  <si>
    <t>Children and Youth Services Review</t>
  </si>
  <si>
    <t> 119</t>
  </si>
  <si>
    <t xml:space="preserve"> 105603</t>
  </si>
  <si>
    <t>https://doi.org/10.1016/j.childyouth.2020.105603</t>
  </si>
  <si>
    <t xml:space="preserve">Tingey, L., Chambers, R., Patel, H., Littlepage, S., Lee, S., Lee, A., Pinal, L., Slimp, A., &amp; Rosenstock, S. </t>
  </si>
  <si>
    <t>Impacts of the respecting the circle of life teen pregnancy prevention program on risk and protective factors for early substance use among native American youth.</t>
  </si>
  <si>
    <t xml:space="preserve"> 109024</t>
  </si>
  <si>
    <t>https://doi.org/10.1016/j.drugalcdep.2021.109024</t>
  </si>
  <si>
    <t>https://doi.org/10.1037/ccp0000663</t>
  </si>
  <si>
    <t>601–614</t>
  </si>
  <si>
    <t xml:space="preserve">Main outcomes of M-bridge: A sequential multiple assignment randomized trial (SMART) for developing an adaptive preventive intervention for college drinking.  </t>
  </si>
  <si>
    <t>Addictive Behaviors</t>
  </si>
  <si>
    <t>Text messaging as an adjunct to a web-based intervention for college student alcohol use: A preliminary study.</t>
  </si>
  <si>
    <t>63–66</t>
  </si>
  <si>
    <t>https://doi.org/10.1016/j.addbeh.2017.04.018</t>
  </si>
  <si>
    <t>Patrick, ME, Lyden GR, Morrell N, Mehus CJ, Gunlicks-Stoessel M, Lee CM, King CA, Bonar EE, Nahum-Shani I, Almirall D, Larimer ME and Vock DM</t>
  </si>
  <si>
    <t>Tahaney, KD, Palfai TP</t>
  </si>
  <si>
    <t>Umbrella review: no relevant reviews from 2023 onwards included</t>
  </si>
  <si>
    <t>Added to "Extra studies" manually (included studies not in reference list)</t>
  </si>
  <si>
    <t>Added to "Extra studies" manually (only 2 relevant trials)</t>
  </si>
  <si>
    <t>Not relevant interventions</t>
  </si>
  <si>
    <t>https://doi.org/10.2196/15438</t>
  </si>
  <si>
    <t>e15438</t>
  </si>
  <si>
    <t xml:space="preserve">A web-based, computer-tailored intervention to reduce alcohol consumption and binge drinking among spanish adolescents: Cluster randomized controlled trial. </t>
  </si>
  <si>
    <t>Martinez-Montilla, J. M., Mercken, L., de Vries, H., Candel, M., Lima-Rodríguez, J. S., &amp; Lima-Serrano, M.</t>
  </si>
  <si>
    <t xml:space="preserve">Pathways for African American success: Results of three-arm randomized trial to test the effects of technology-based delivery for rural African American families. </t>
  </si>
  <si>
    <t>Journal of Pediatric Psychology</t>
  </si>
  <si>
    <t>375–387</t>
  </si>
  <si>
    <t xml:space="preserve">Murry, V. M., Berkel, C., Inniss-Thompson, M. N., &amp; Debreaux, M. L. </t>
  </si>
  <si>
    <t>https://doi.org/ 10.1093/jpepsy/jsz001</t>
  </si>
  <si>
    <t>https://doi.org/10.1186/1471-2458-13-694</t>
  </si>
  <si>
    <t xml:space="preserve">The effectiveness of a web-based brief alcohol intervention in reducing heavy drinking among adolescents aged 15–20 years with a low educational background: A two-arm parallel group cluster randomized controlled trial. </t>
  </si>
  <si>
    <t xml:space="preserve">Voogt, C. V., Kleinjan, M., Poelen, E. A. P., Lemmers, L. A. C. J., &amp; Engels, R. C. M. E. </t>
  </si>
  <si>
    <t>Added to "Extra studies" manually (only 3 relevant trials)</t>
  </si>
  <si>
    <t>Conference abstract: no references</t>
  </si>
  <si>
    <t>Evidence map: no relevant reviews from 2023 onwards included</t>
  </si>
  <si>
    <t>https://www.jmir.org/2019/9/e14967/</t>
  </si>
  <si>
    <t>J. Med. Internet Res.</t>
  </si>
  <si>
    <t>A digital intervention addressing alcohol use problems (the “daybreak” program): quasi-experimental randomized controlled trial.</t>
  </si>
  <si>
    <t>Tait, Robert J, Castro, Raquel Paz, Kirkman, Jessica Jane Louise, Moore, Jamie Christopher, Schaub, Michael P</t>
  </si>
  <si>
    <t>Added to "Extra studies" manually (only 1 relevant trial)</t>
  </si>
  <si>
    <t>https://doi.org/10.1016/j.drugalcdep.2015.10.028</t>
  </si>
  <si>
    <t>Segmental hair analysis to assess effectiveness of single session motivational intervention to stop ethanol use during pregnancy.</t>
  </si>
  <si>
    <t>45-51</t>
  </si>
  <si>
    <t>https://doi.org/10.1016/j.jsat.2013.10.009</t>
  </si>
  <si>
    <t>Brief motivational enhancement intervention to prevent or reduce postpartum alcohol use: a singleblinded</t>
  </si>
  <si>
    <t xml:space="preserve">Journal of Substance Abuse Treatment </t>
  </si>
  <si>
    <t>382-9</t>
  </si>
  <si>
    <t>Rubio, DM, Day, NL, Conigliaro, J, Hanusa, BH, Larkby, C, McNeil, M, et al.</t>
  </si>
  <si>
    <t xml:space="preserve">Joya, X, Mazarico, E, Ramis, J, Pacifici, R, Salat-Batlle, J, Mortali, C, et al. </t>
  </si>
  <si>
    <t>Cognitive functioning and participant ratings of acceptability following computer-delivered brief intervention for alcohol use during pregnancy.</t>
  </si>
  <si>
    <t>Alcoholism: Clinical and Experimental Research.</t>
  </si>
  <si>
    <t>145A</t>
  </si>
  <si>
    <t>Tzilos, GK, Ondersma, SJ.</t>
  </si>
  <si>
    <t>https://doi.org/10.1089/jwh.2011.2732</t>
  </si>
  <si>
    <t>A randomized phase I trial of a brief computer-delivered intervention for alcohol use during pregnancy.</t>
  </si>
  <si>
    <t>1517-24</t>
  </si>
  <si>
    <t xml:space="preserve">Tzilos, GK, Sokol, RJ, Ondersma, SJ. </t>
  </si>
  <si>
    <t>Journal of Women's Health</t>
  </si>
  <si>
    <t>Journal of Population Therapeutics and Clinical Pharmacology</t>
  </si>
  <si>
    <t>Preventing prenatal alcohol use via health counselling by midwives and Internet-based computer tailored feedback: a randomized controlled trial.</t>
  </si>
  <si>
    <t>e419-20</t>
  </si>
  <si>
    <t>Van Der Wulp, NY, Hoving, C, Van Dalen, W, De Vries, H.</t>
  </si>
  <si>
    <t>Reducing alcohol use during pregnancy via health counseling by midwives and internet-based computer-tailored feedback: a cluster randomized trial.</t>
  </si>
  <si>
    <t>e274</t>
  </si>
  <si>
    <t>van der Wulp, NY, Hoving, C, Eijmael, K, Candel, MJ, van Dalen, W, De Vries, H.</t>
  </si>
  <si>
    <t>https://doi.org/10.2196/jmir.3493</t>
  </si>
  <si>
    <t>Added to "Extra studies" manually (only a few relevant trials)</t>
  </si>
  <si>
    <t>Not a review</t>
  </si>
  <si>
    <t>Text messaging to reduce alcohol relapse in prelisting liver transplant candidates: a pilot feasibility study.</t>
  </si>
  <si>
    <t xml:space="preserve">Alcohol Clin Exp Res. </t>
  </si>
  <si>
    <t>761-9</t>
  </si>
  <si>
    <t>DeMartini, KS, Schilsky, ML, Palmer, A, Fehon, DC, Zimbrean, P, O'Malley, SS, et al.</t>
  </si>
  <si>
    <t xml:space="preserve">A randomized controlled trial of an integrated alcohol reduction intervention in patients with hepatitis C infection. </t>
  </si>
  <si>
    <t>Hepatology</t>
  </si>
  <si>
    <t>Proeschold-Bell, RJ, Evon, DM, Yao, J, Niedzwieck,i D, Makarushka, C, Keefe, KA, et al.</t>
  </si>
  <si>
    <t>1894–909</t>
  </si>
  <si>
    <t xml:space="preserve">Weinrieb, RM, van Horn, DHA, Lynch, KG, Lucey, MR. </t>
  </si>
  <si>
    <t xml:space="preserve">A randomized, controlled study of treatment for alcohol dependence in patients awaiting liver transplantation. </t>
  </si>
  <si>
    <t>Liver Transpl.</t>
  </si>
  <si>
    <t>539–47</t>
  </si>
  <si>
    <t>Alford, D. P., German, J. S., Samet, J. H., Cheng, D. M., Lloyd-Travaglini, C. A., &amp; Saitz, R.</t>
  </si>
  <si>
    <t>Primary care patients with drug use report chronic pain and self-medicate with alcohol and other drugs.</t>
  </si>
  <si>
    <t>Journal of General Internal Medicine</t>
  </si>
  <si>
    <t>31</t>
  </si>
  <si>
    <t>5</t>
  </si>
  <si>
    <t>486–491</t>
  </si>
  <si>
    <t>https://doi.org/10.1007/s11606-016-3586-5</t>
  </si>
  <si>
    <t>Arnaud, N., Diestelkamp, S., Wartberg, L., Sack, P., Daubmann, A., &amp; Thomasius, R.</t>
  </si>
  <si>
    <t>Short‐ to midterm effectiveness of a brief motivational intervention to reduce alcohol use and related for alcohol intoxicated children and adolescents in pediatric emergency departments: A randomized controlled trial.</t>
  </si>
  <si>
    <t>Academic Emergency Medicine</t>
  </si>
  <si>
    <t>24</t>
  </si>
  <si>
    <t>2</t>
  </si>
  <si>
    <t>186–200</t>
  </si>
  <si>
    <t>https://doi.org/10.1111/acem.13126</t>
  </si>
  <si>
    <t>Assanangkornchai, S., Nima, P., McNeil, E. B., &amp; Edwards, J. G.</t>
  </si>
  <si>
    <t>Comparative trial of the WHO ASSIST-linked brief intervention and simple advice for substance abuse in primary care.</t>
  </si>
  <si>
    <t>Asian Journal of Psychiatry</t>
  </si>
  <si>
    <t>18</t>
  </si>
  <si>
    <t>75–80</t>
  </si>
  <si>
    <t>https://doi.org/10.1016/j.ajp.2015.09.003</t>
  </si>
  <si>
    <t xml:space="preserve">Barticevic, N., Poblete, F., Zuzulich, S., Quevedo, D., &amp; Sena, B. </t>
  </si>
  <si>
    <t>Health technicians provided brief intervention versus minimal intervention for overloaded primary care centers in Chile. A randomized controlled trial.</t>
  </si>
  <si>
    <t>Baumeister, S. E., Gelberg, L., Leake, B. D., Yacenda-Murphy, J., Vahidi, M., &amp; Andersen, R. M.</t>
  </si>
  <si>
    <t>Effect of a primary care based brief intervention trial among risky drug users on health-related quality of life.</t>
  </si>
  <si>
    <t>142</t>
  </si>
  <si>
    <t>254–261</t>
  </si>
  <si>
    <t>https://doi.org/10.1016/j.drugalcdep.2014.06.034</t>
  </si>
  <si>
    <t>Becker, S. J., Spirito, A., Hernandez, L., Barnett, N. P., Eaton, C. A., Lewander, W., Rohsenow, D. J., &amp; Monti, P. M.</t>
  </si>
  <si>
    <t>Trajectories of adolescent alcohol use after brief treatment in an Emergency Department.</t>
  </si>
  <si>
    <t>125</t>
  </si>
  <si>
    <t>103–109</t>
  </si>
  <si>
    <t>https://doi.org/10.1016/j.drugalcdep.2012.03.021</t>
  </si>
  <si>
    <t>Bernstein, J., Bernstein, E., Hudson, D., Belanoff, C., Cabral, H. J., Cherpitel, C. J., Bond, J., Ye, Y., Woolard, R., Villalobos, S., &amp; Ramos, R.</t>
  </si>
  <si>
    <t>Differences by gender at twelve months in a brief intervention trial among Mexican-origin young adults in the emergency department.</t>
  </si>
  <si>
    <t>Journal of Ethnicity in Substance Abuse</t>
  </si>
  <si>
    <t>16</t>
  </si>
  <si>
    <t>1</t>
  </si>
  <si>
    <t>91–108</t>
  </si>
  <si>
    <t>https://doi.org/10.1080/15332640.2015.1095667</t>
  </si>
  <si>
    <t>Bertholet, N., Palfai, T., Gaume, J., Daeppen, J.-B., &amp; Saitz, R.</t>
  </si>
  <si>
    <t>Do brief alcohol motivational interventions work like we think they do?</t>
  </si>
  <si>
    <t>38</t>
  </si>
  <si>
    <t>3</t>
  </si>
  <si>
    <t>853–859</t>
  </si>
  <si>
    <t>https://doi.org/10.1111/acer.12274</t>
  </si>
  <si>
    <t>Bischof, G., Freyer-Adam, J., Meyer, C., John, U., &amp; Rumpf, H.-J.</t>
  </si>
  <si>
    <t>Changes in drinking behavior among control group participants in early intervention studies targeting unhealthy alcohol use recruited in general hospitals and general practices.</t>
  </si>
  <si>
    <t>81–88</t>
  </si>
  <si>
    <t>https://doi.org/10.1016/j.drugalcdep.2012.03.018</t>
  </si>
  <si>
    <t>Bogenschutz, M. P., Donovan, D. M., Adinoff, B., Crandall, C., Forcehimes, A. A., Lindblad, R., Mandler, R. N., Oden, N. L., Perl, H. I., &amp; Walker, R.</t>
  </si>
  <si>
    <t>Design of NIDA CTN Protocol 0047: Screening, motivational assessment, referral, and treatment in emergency departments (SMART-ED).</t>
  </si>
  <si>
    <t>2011</t>
  </si>
  <si>
    <t>37</t>
  </si>
  <si>
    <t>417–425</t>
  </si>
  <si>
    <t>https://doi.org/10.3109/00952990.2011.596971</t>
  </si>
  <si>
    <t>Bogenschutz, M. P., Donovan, D. M., Mandler, R. N., Perl, H. I., Forcehimes, A. A., Crandall, C., Lindblad, R., Oden, N. L., Sharma, G., Metsch, L., Lyons, M. S., McCormack, R., Konstantopoulos, W. M., &amp; Douaihy, A.</t>
  </si>
  <si>
    <t>Brief intervention for patients with problematic drug use presenting in emergency departments: A randomized clinical trial.</t>
  </si>
  <si>
    <t>JAMA Internal Medicine</t>
  </si>
  <si>
    <t>174</t>
  </si>
  <si>
    <t>11</t>
  </si>
  <si>
    <t>1736</t>
  </si>
  <si>
    <t>https://doi.org/10.1001/jamainternmed.2014.4052</t>
  </si>
  <si>
    <t>Bruguera, P., Barrio, P., Oliveras, C., Braddick, F., Gavotti, C., Bruguera, C., López‐Pelayo, H., Miquel, L., Segura, L., Colom, J., Ortega, L., Vieta, E., &amp; Gual, A.</t>
  </si>
  <si>
    <t>Effectiveness of a specialized brief intervention for at‐risk drinkers in an emergency department: Short‐term results of a randomized controlled rrial.</t>
  </si>
  <si>
    <t>25</t>
  </si>
  <si>
    <t>517–525</t>
  </si>
  <si>
    <t>https://doi.org/10.1111/acem.13384</t>
  </si>
  <si>
    <t>Cancilliere, M. K., Spirito, A., Monti, P., &amp; Barnett, N.</t>
  </si>
  <si>
    <t>Brief alcohol interventions for youth in the emergency department: Exploring proximal and distal outcomes.</t>
  </si>
  <si>
    <t>018a</t>
  </si>
  <si>
    <t>Journal of Child &amp; Adolescent Substance Abuse</t>
  </si>
  <si>
    <t>27</t>
  </si>
  <si>
    <t>5–6</t>
  </si>
  <si>
    <t>311–321</t>
  </si>
  <si>
    <t>https://doi.org/10.1080/1067828X.2018.1529645</t>
  </si>
  <si>
    <t>018b</t>
  </si>
  <si>
    <t>Chavez, K. E., Palfai, T. P., Squires, L. E., Cheng, D. M., Lloyd-Travaglini, C., &amp; Saitz, R.</t>
  </si>
  <si>
    <t>Perceived discrimination and drug involvement among black primary care patients who use drugs.</t>
  </si>
  <si>
    <t>77</t>
  </si>
  <si>
    <t>https://doi.org/10.1016/j.addbeh.2017.08.029</t>
  </si>
  <si>
    <t>Cherpitel, C. J., Korcha, R. A., Moskalewicz, J., Swiatkiewicz, G., Ye, Y., &amp; Bond, J.</t>
  </si>
  <si>
    <t>Screening, brief intervention, and referral to treatment (SBIRT): 12-Month outcomes of a randomized controlled clinical trial in a Polish emergency department</t>
  </si>
  <si>
    <t>34</t>
  </si>
  <si>
    <t>1922–1928</t>
  </si>
  <si>
    <t>https://doi.org/10.1111/j.1530-0277.2010.01281.x</t>
  </si>
  <si>
    <t>6</t>
  </si>
  <si>
    <t>Cherpitel, C. J., Ye, Y., Bond, J., Woolard, R., Villalobos, S., Bernstein, J., Bernstein, E., &amp; Ramos, R.</t>
  </si>
  <si>
    <t>Brief intervention in the emergency department among Mexican-origin young adults at the US–Mexico border: Outcomes of a randomized controlled clinical trial using promotores.</t>
  </si>
  <si>
    <t>Alcohol and Alcoholism</t>
  </si>
  <si>
    <t>51</t>
  </si>
  <si>
    <t>154–163</t>
  </si>
  <si>
    <t>https://doi.org/10.1093/alcalc/agv084</t>
  </si>
  <si>
    <t>Cherpitel, C. J., Ye, Y., Moskalewicz, J., &amp; Świątkiewicz, G.</t>
  </si>
  <si>
    <t>Does brief intervention work for heavy episodic drinking? A comparison of emergency department patients in two cultures.</t>
  </si>
  <si>
    <t>Alcoholism and Drug Addiction</t>
  </si>
  <si>
    <t>28</t>
  </si>
  <si>
    <t>145–162</t>
  </si>
  <si>
    <t>https://doi.org/10.1016/j.alkona.2015.05.001</t>
  </si>
  <si>
    <t>Daeppen, J.-B., Bertholet, N., &amp; Gaume, J.</t>
  </si>
  <si>
    <t>What process research tells us about brief intervention efficacy: Brief intervention efficacy.</t>
  </si>
  <si>
    <t>29</t>
  </si>
  <si>
    <t>612–616</t>
  </si>
  <si>
    <t>https://doi.org/10.1111/j.1465-3362.2010.00235.x</t>
  </si>
  <si>
    <t>8</t>
  </si>
  <si>
    <t>35</t>
  </si>
  <si>
    <t>D’Amico, E. J., Parast, L., Osilla, K. C., Seelam, R., Meredith, L. S., Shadel, W. G., &amp; Stein, B. D.</t>
  </si>
  <si>
    <t>Understanding which teenagers benefit most from a brief primary care substance use intervention.</t>
  </si>
  <si>
    <t>144</t>
  </si>
  <si>
    <t>e20183014</t>
  </si>
  <si>
    <t>https://doi.org/10.1542/peds.2018-3014</t>
  </si>
  <si>
    <t>D’Amico, E. J., Parast, L., Shadel, W. G., Meredith, L. S., Seelam, R., &amp; Stein, B. D.</t>
  </si>
  <si>
    <t>Brief motivational interviewing intervention to reduce alcohol and marijuana use for at-risk adolescents in primary care.</t>
  </si>
  <si>
    <t>86</t>
  </si>
  <si>
    <t>9</t>
  </si>
  <si>
    <t>775–786</t>
  </si>
  <si>
    <t>https://doi.org/10.1037/ccp0000332</t>
  </si>
  <si>
    <t>Diestelkamp, S., Wartberg, L., Arnaud, N., &amp; Thomasius, R.</t>
  </si>
  <si>
    <t>Einfluss von Berater/innen- und Interventionsvariablen auf die Veränderungsmotivation nach einer motivierenden Kurzintervention zur Reduktion riskanten Alkoholkonsums.</t>
  </si>
  <si>
    <t>Praxis der Kinderpsychologie und Kinderpsychiatrie</t>
  </si>
  <si>
    <t>65</t>
  </si>
  <si>
    <t>7</t>
  </si>
  <si>
    <t>534–549</t>
  </si>
  <si>
    <t>https://doi.org/10.13109/prkk.2016.65.7.534</t>
  </si>
  <si>
    <t>Donovan, D. M., Bogenschutz, M. P., Perl, H., Forcehimes, A., Adinoff, B., Mandler, R., Oden, N., &amp; Walker, R.</t>
  </si>
  <si>
    <t>Study design to examine the potential role of assessment reactivity in the Screening, Motivational Assessment, Referral, and Treatment in Emergency Departments (SMART-ED) protocol.</t>
  </si>
  <si>
    <t>Addiction Science &amp; Clinical Practice</t>
  </si>
  <si>
    <t>https://doi.org/10.1186/1940-0640-7-16</t>
  </si>
  <si>
    <t>Forcehimes, A. A., Bogenschutz, M., Sharma, G., &amp; Mandler, R.</t>
  </si>
  <si>
    <t>Race and ethnicity differences in a MI-based brief intervention delivered in an ED setting.</t>
  </si>
  <si>
    <t>146</t>
  </si>
  <si>
    <t>e280–e281</t>
  </si>
  <si>
    <t>https://doi.org/10.1016/j.drugalcdep.2014.09.229</t>
  </si>
  <si>
    <t>Fuster, D., Cheng, D. M., Wang, N., Bernstein, J. A., Palfai, T. P., Alford, D. P., Samet, J. H., &amp; Saitz, R.</t>
  </si>
  <si>
    <t>Brief intervention for daily marijuana users identified by screening in primary care: A subgroup analysis of the ASPIRE randomized clinical trial.</t>
  </si>
  <si>
    <t>336–342</t>
  </si>
  <si>
    <t>https://doi.org/10.1080/08897077.2015.1075932</t>
  </si>
  <si>
    <t>Gelberg, L., Andersen, R. M., Afifi, A. A., Leake, B. D., Arangua, L., Vahidi, M., Singleton, K., Yacenda‐Murphy, J., Shoptaw, S., Fleming, M. F., &amp; Baumeister, S. E.</t>
  </si>
  <si>
    <t>Project QUIT (Quit Using Drugs Intervention Trial): A randomized controlled trial of a primary care‐based multi‐component brief intervention to reduce risky drug use.</t>
  </si>
  <si>
    <t>110</t>
  </si>
  <si>
    <t>1777–1790</t>
  </si>
  <si>
    <t>https://doi.org/10.1111/add.12993</t>
  </si>
  <si>
    <t>Gelberg, L., Andersen, R. M., Rico, M. W., Vahidi, M., Natera Rey, G., Shoptaw, S., Leake, B. D., Serota, M., Singleton, K., &amp; Baumeister, S. E.</t>
  </si>
  <si>
    <t>A pilot replication of QUIT, a randomized controlled trial of a brief intervention for reducing risky drug use, among Latino primary care patients.</t>
  </si>
  <si>
    <t>179</t>
  </si>
  <si>
    <t>433–440</t>
  </si>
  <si>
    <t>https://doi.org/10.1016/j.drugalcdep.2017.04.022</t>
  </si>
  <si>
    <t>Gelberg, L., Andersen, R., Vahidi, M., Rico, M., Baumeister, S., &amp; Leake, B.</t>
  </si>
  <si>
    <t>A multi-component brief intervention for risky drug use among Latino patients of a federally qualified health center in East Los Angeles: A randomized controlled trial of the quit using drugs intervention trial (QUIT) brief intervention.</t>
  </si>
  <si>
    <t>171</t>
  </si>
  <si>
    <t>e70–e71</t>
  </si>
  <si>
    <t>https://doi.org/10.1016/j.drugalcdep.2016.08.203</t>
  </si>
  <si>
    <t>International Journal of Methods in Psychiatric Research</t>
  </si>
  <si>
    <t>Gryczynski, J., Carswell, S. B., O’Grady, K. E., Mitchell, S. G., &amp; Schwartz, R. P.</t>
  </si>
  <si>
    <t>Gender and ethnic differences in primary care patients’ response to computerized vs. In-person brief intervention for illicit drug misuse.</t>
  </si>
  <si>
    <t>84</t>
  </si>
  <si>
    <t>50–56</t>
  </si>
  <si>
    <t>https://doi.org/10.1016/j.jsat.2017.10.009</t>
  </si>
  <si>
    <t>Gryczynski, J., O’Grady, K. E., Mitchell, S. G., Ondersma, S. J., &amp; Schwartz, R. P.</t>
  </si>
  <si>
    <t>Immediate versus delayed computerized brief intervention for illicit drug misuse.</t>
  </si>
  <si>
    <t>10</t>
  </si>
  <si>
    <t>344–351</t>
  </si>
  <si>
    <t>https://doi.org/10.1097/ADM.0000000000000248</t>
  </si>
  <si>
    <t>Harris, S. K., Sherritt, L., Grubb, L., Samuels, R., Silva, T. J., Vernacchio, L., Wornham, W., Gibson, E., Levinson, J., &amp; Knight, J. R.</t>
  </si>
  <si>
    <t>A randomized controlled trial of primary care screening and brief clinician intervention to reduce adolescents’ riding with an intoxicated driver.</t>
  </si>
  <si>
    <t>64</t>
  </si>
  <si>
    <t>S7</t>
  </si>
  <si>
    <t>https://doi.org/10.1016/j.jadohealth.2018.10.027</t>
  </si>
  <si>
    <t>Harris, S. K., Sherritt, L., Grubb, L., Samuels, R., Silva, T., Vernacchio, L., Wornham, W., Erdem, G., &amp; Knight, J. R.</t>
  </si>
  <si>
    <t>Practical tools to support adolescent substance abuse prevention in primary care: A multi-site randomized controlled trial of computer-facilitated screening and provider brief advice in the medical office.</t>
  </si>
  <si>
    <t>62</t>
  </si>
  <si>
    <t>S13</t>
  </si>
  <si>
    <t>https://doi.org/10.1016/j.jadohealth.2017.11.027</t>
  </si>
  <si>
    <t>12</t>
  </si>
  <si>
    <t>Horn, B. P., Crandall, C., Forcehimes, A., French, M. T., &amp; Bogenschutz, M.</t>
  </si>
  <si>
    <t>Benefit-cost analysis of SBIRT interventions for substance using patients in emergency departments.</t>
  </si>
  <si>
    <t>79</t>
  </si>
  <si>
    <t>6–11</t>
  </si>
  <si>
    <t>https://doi.org/10.1016/j.jsat.2017.05.003</t>
  </si>
  <si>
    <t>Johnson, N. A., Kypri, K., Latter, J., McElduff, P., Attia, J., Saitz, R., Saunders, J. B., Wolfenden, L., Dunlop, A., Doran, C., &amp; McCambridge, J.</t>
  </si>
  <si>
    <t>Effect of telephone follow-up on retention and balance in an alcohol intervention trial.</t>
  </si>
  <si>
    <t>Preventive Medicine Reports</t>
  </si>
  <si>
    <t>746–749</t>
  </si>
  <si>
    <t>https://doi.org/10.1016/j.pmedr.2015.08.016</t>
  </si>
  <si>
    <t>Johnson, N. A., Kypri, K., Saunders, J. B., Saitz, R., Attia, J., Dunlop, A., Doran, C., McElduff, P., Wolfenden, L., &amp; McCambridge, J.</t>
  </si>
  <si>
    <t>The hospital outpatient alcohol project (HOAP): Protocol for an individually randomized, parallel-group superiority trial of electronic alcohol screening and brief intervention versus screening alone for unhealthy alcohol use.</t>
  </si>
  <si>
    <t>2013</t>
  </si>
  <si>
    <t>14</t>
  </si>
  <si>
    <t>https://doi.org/10.1186/1940-0640-8-14</t>
  </si>
  <si>
    <t>Johnson, N. A., Kypri, K., Saunders, J. B., Saitz, R., Attia, J., Latter, J., McElduff, P., Dunlop, A., Doran, C., Wolfenden, L., &amp; McCambridge, J.</t>
  </si>
  <si>
    <t>Effect of electronic screening and brief intervention on hazardous or harmful drinking among adults in the hospital outpatient setting: A randomized, double-blind, controlled trial.</t>
  </si>
  <si>
    <t>191</t>
  </si>
  <si>
    <t>78–85</t>
  </si>
  <si>
    <t>https://doi.org/10.1016/j.drugalcdep.2018.06.030</t>
  </si>
  <si>
    <t>Kim, T. W., Bernstein, J., Cheng, D. M., Lloyd-Travaglini, C., Samet, J. H., Palfai, T. P., &amp; Saitz, R.</t>
  </si>
  <si>
    <t>Receipt of addiction treatment as a consequence of a brief intervention for drug use in primary care: A randomized trial: Addiction treatment and brief intervention.</t>
  </si>
  <si>
    <t>112</t>
  </si>
  <si>
    <t>818–827</t>
  </si>
  <si>
    <t>https://doi.org/10.1111/add.13701</t>
  </si>
  <si>
    <t>Knight, J. R., Sherritt, L., Gibson, E. B., Levinson, J. A., Grubb, L. K., Samuels, R. C., Silva, T., Vernacchio, L., Wornham, W., &amp; Harris, S. K.</t>
  </si>
  <si>
    <t>Effect of computer-based substance use screening and brief behavioral counseling vs usual aare for youths in pediatric primary care: A pilot randomized clinical trial.</t>
  </si>
  <si>
    <t>JAMA Network Open</t>
  </si>
  <si>
    <t>e196258</t>
  </si>
  <si>
    <t>https://doi.org/10.1001/jamanetworkopen.2019.6258</t>
  </si>
  <si>
    <t>Korcha, R. A., Cherpitel, C. J., Moskalewicz, J., Swiatkiewicz, G., Bond, J., &amp; Ye, Y.</t>
  </si>
  <si>
    <t>Readiness to change, drinking, and negative consequences among Polish SBIRT patients.</t>
  </si>
  <si>
    <t>287–292</t>
  </si>
  <si>
    <t>https://doi.org/10.1016/j.addbeh.2011.11.006</t>
  </si>
  <si>
    <t>Laporte, C., Lambert, C., Pereira, B., Blanc, O., Authier, N., Balayssac, D., Brousse, G., &amp; Vorilhon, P.</t>
  </si>
  <si>
    <t>Cannabis users: Screen systematically, treat individually.</t>
  </si>
  <si>
    <t>A descriptive study of participants in a randomized trial in primary care. PLOS ONE</t>
  </si>
  <si>
    <t>e0224867</t>
  </si>
  <si>
    <t>https://doi.org/10.1371/journal.pone.0224867</t>
  </si>
  <si>
    <t>Laporte, C., Vaillant-Roussel, H., Pereira, B., Blanc, O., Eschalier, B., Kinouani, S., Brousse, G., Llorca, P.-M., &amp; Vorilhon, P.</t>
  </si>
  <si>
    <t>Cannabis and young esers—A brief intervention to reduce their consumption (CANABIC): A cluster randomized controlled trial in primary care.</t>
  </si>
  <si>
    <t>The Annals of Family Medicine</t>
  </si>
  <si>
    <t>15</t>
  </si>
  <si>
    <t>131–139</t>
  </si>
  <si>
    <t>https://doi.org/10.1370/afm.2003</t>
  </si>
  <si>
    <t>Laporte, C., Vaillant-Roussel, H., Pereira, B., Blanc, O., Tanguy, G., Frappé, P., Costa, D., Gaboreau, Y., Badin, M., Marty, L., Clément, G., Dubray, C., Falissard, B., Llorca, P.-M., &amp; Vorilhon, P.</t>
  </si>
  <si>
    <t>CANABIC: Cannabis and adolescents: Effect of a brief intervention on their consumption – study protocol for a randomized controlled trial.</t>
  </si>
  <si>
    <t>Trials</t>
  </si>
  <si>
    <t>40</t>
  </si>
  <si>
    <t>https://doi.org/10.1186/1745-6215-15-40</t>
  </si>
  <si>
    <t>Mason, M. J., Sabo, R., &amp; Zaharakis, N. M.</t>
  </si>
  <si>
    <t>Peer network counseling as brief treatment for urban adolescent heavy cannabis users.</t>
  </si>
  <si>
    <t>78</t>
  </si>
  <si>
    <t>152–157</t>
  </si>
  <si>
    <t>https://doi.org/10.15288/jsad.2017.78.152</t>
  </si>
  <si>
    <t>Mason, M., Light, J., Campbell, L., Keyser-Marcus, L., Crewe, S., Way, T., Saunders, H., King, L., Zaharakis, N. M., &amp; McHenry, C.</t>
  </si>
  <si>
    <t>Peer network counseling with urban adolescents: A randomized controlled trial with moderate substance users.</t>
  </si>
  <si>
    <t>58</t>
  </si>
  <si>
    <t>16–24</t>
  </si>
  <si>
    <t>https://doi.org/10.1016/j.jsat.2015.06.013</t>
  </si>
  <si>
    <t>Maynié-François, C., Cheng, D. M., Samet, J. H., Lloyd-Travaglini, C., Palfai, T., Bernstein, J., &amp; Saitz, R.</t>
  </si>
  <si>
    <t>Unhealthy alcohol use in primary care patients who screen positive for drug use.</t>
  </si>
  <si>
    <t>303–308</t>
  </si>
  <si>
    <t>https://doi.org/10.1080/08897077.2016.1216920</t>
  </si>
  <si>
    <t>Meli, S., Palfai, T., Cheng, D. M., Alford, D., Bernstein, J., Samet, J., &amp; Saitz, R.</t>
  </si>
  <si>
    <t>Screening and brief intervention for low risk drug use in primary care: A pilot randomized trial.</t>
  </si>
  <si>
    <t>156</t>
  </si>
  <si>
    <t>e149–e150</t>
  </si>
  <si>
    <t>https://doi.org/10.1016/j.drugalcdep.2015.07.407</t>
  </si>
  <si>
    <t>Myers, B., van der Westhuizen, C., Naledi, T., Stein, D. J., &amp; Sorsdahl, K.</t>
  </si>
  <si>
    <t>Readiness to change is a predictor of reduced substance use involvement: Findings from a randomized controlled trial of patients attending South African emergency departments.</t>
  </si>
  <si>
    <t>BMC Psychiatry</t>
  </si>
  <si>
    <t>https://doi.org/10.1186/s12888-016-0742-8</t>
  </si>
  <si>
    <t>Nayak, M. B., Bond, J. C., Ye, Y., Cherpitel, C. J., Woolard, R., Bernstein, E., Bernstein, J., Villalobos, S., &amp; Ramos, R.</t>
  </si>
  <si>
    <t>Readiness to change and to accept help and drinking outcomes in young adults of Mexican origin.</t>
  </si>
  <si>
    <t>76</t>
  </si>
  <si>
    <t>4</t>
  </si>
  <si>
    <t>602–606</t>
  </si>
  <si>
    <t>https://doi.org/10.15288/jsad.2015.76.602</t>
  </si>
  <si>
    <t>Neighbors, C. J., Colby, S. M., &amp; Monti, P. M.</t>
  </si>
  <si>
    <t>Cost-Effectiveness of a Motivational Intervention for Alcohol-Involved Youth in a Hospital Emergency Department.</t>
  </si>
  <si>
    <t>JOURNAL OF STUDIES ON ALCOHOL AND DRUGS</t>
  </si>
  <si>
    <t>Oviedo Ramirez, S., Alvarez, M. J., Field, C., Morera, O. F., Cherpitel, C., &amp; Woolard, R.</t>
  </si>
  <si>
    <t>Brief intervention among Mexican-origin young adults in the emergency department at the USA–Mexico border: Examining the eole of patient’s preferred language of intervention in predicting drinking outcomes.</t>
  </si>
  <si>
    <t>53</t>
  </si>
  <si>
    <t>728–734</t>
  </si>
  <si>
    <t>https://doi.org/10.1093/alcalc/agy060</t>
  </si>
  <si>
    <t>Palfai, T. P., Cheng, D. M., Bernstein, J. A., Palmisano, J., Lloyd-Travaglini, C. A., Goodness, T., &amp; Saitz, R.</t>
  </si>
  <si>
    <t>Is the quality of brief motivational interventions for drug use in primary care associated with subsequent drug use?</t>
  </si>
  <si>
    <t>8–14</t>
  </si>
  <si>
    <t>https://doi.org/10.1016/j.addbeh.2015.12.018</t>
  </si>
  <si>
    <t>Park, T. W., Cheng, D. M., Lloyd-Travaglini, C. A., Bernstein, J., Palfai, T. P., &amp; Saitz, R.</t>
  </si>
  <si>
    <t>Changes in health outcomes as a function of abstinence and reduction in illicit psychoactive drug use: A prospective study in primary care: Drug use and health outcomes in primary care.</t>
  </si>
  <si>
    <t>1476–1483</t>
  </si>
  <si>
    <t>https://doi.org/10.1111/add.13020</t>
  </si>
  <si>
    <t>Reddy, A., Vahidi, M., Cox, N., Alden, H., Andersen, R., &amp; Gelberg, L.</t>
  </si>
  <si>
    <t>Evaluating the documentation of risky substance use in federally qualified health centers.</t>
  </si>
  <si>
    <t>e187</t>
  </si>
  <si>
    <t>https://doi.org/10.1016/j.drugalcdep.2015.07.503</t>
  </si>
  <si>
    <t>Rhodes, K. V., Rodgers, M., Sommers, M., Hanlon, A., Chittams, J., Doyle, A., Datner, E., &amp; Crits-Christoph, P.</t>
  </si>
  <si>
    <t>Brief motivational intervention for intimate partner violence and heavy drinking in the emergency department: A randomized clinical trial.</t>
  </si>
  <si>
    <t>JAMA</t>
  </si>
  <si>
    <t>314</t>
  </si>
  <si>
    <t>466</t>
  </si>
  <si>
    <t>https://doi.org/10.1001/jama.2015.8369</t>
  </si>
  <si>
    <t>Rhodes, K. V., Rodgers, M., Sommers, M., Hanlon, A., &amp; Crits-Christoph, P.</t>
  </si>
  <si>
    <t>The Social Health Intervention Project (SHIP): Protocol for a randomized controlled clinical trial assessing the effectiveness of a brief motivational intervention for problem drinking and intimate partner violence in an urban emergency department.</t>
  </si>
  <si>
    <t>BMC Emergency Medicine</t>
  </si>
  <si>
    <t>https://doi.org/10.1186/1471-227X-14-10</t>
  </si>
  <si>
    <t>Rose, G. L., Badger, G. J., Skelly, J. M., Ferraro, T. A., MacLean, C. D., &amp; Helzer, J. E.</t>
  </si>
  <si>
    <t>A randomized controlled trial of IVR-based alcohol brief intervention to promote patient–provider communication in primary care.</t>
  </si>
  <si>
    <t>996–1003</t>
  </si>
  <si>
    <t>https://doi.org/10.1007/s11606-016-3692-4</t>
  </si>
  <si>
    <t>Saitz, R., Kim, T., Bernstein, J., Cheng, D. M., Samet, J., Lloyd-Travaglini, C., Palfai, T., &amp; German, J.</t>
  </si>
  <si>
    <t xml:space="preserve">Does screening and brief intervention for drug use in primary care increase receipt of substance use disorder treatment? </t>
  </si>
  <si>
    <t>ddiction Science &amp; Clinical Practice</t>
  </si>
  <si>
    <t>S2</t>
  </si>
  <si>
    <t>O46</t>
  </si>
  <si>
    <t>https://doi.org/10.1186/1940-0640-10-S2-O46</t>
  </si>
  <si>
    <t>Saitz, R., Palfai, T. P. A., Cheng, D. M., Alford, D. P., Bernstein, J. A., Lloyd-Travaglini, C. A., Meli, S. M., Chaisson, C. E., &amp; Samet, J. H.</t>
  </si>
  <si>
    <t>Screening and Brief Intervention for Drug Use in Primary Care: The ASPIRE Randomized Clinical Trial.</t>
  </si>
  <si>
    <t>312</t>
  </si>
  <si>
    <t>502</t>
  </si>
  <si>
    <t>https://doi.org/10.1001/jama.2014.7862</t>
  </si>
  <si>
    <t>Sorsdahl, K., Stein, D. J., Corrigall, J., Cuijpers, P., Smits, N., Naledi, T., &amp; Myers, B.</t>
  </si>
  <si>
    <t>The efficacy of a blended motivational interviewing and problem solving therapy intervention to reduce substance use among patients presenting for emergency services in South Africa: A randomized controlled trial.</t>
  </si>
  <si>
    <t>Substance Abuse Treatment, Prevention, and Policy</t>
  </si>
  <si>
    <t>46</t>
  </si>
  <si>
    <t>https://doi.org/10.1186/s13011-015-0042-1</t>
  </si>
  <si>
    <t>Vahidi, M., Rico, M., Scholtz, J., Garcia, M., Andersen, R., Yacenda, J., &amp; Gelberg, L.</t>
  </si>
  <si>
    <t>Feasibility of the quit using drugs intervention trial.</t>
  </si>
  <si>
    <t>e8</t>
  </si>
  <si>
    <t>https://doi.org/10.1016/j.drugalcdep.2014.09.704</t>
  </si>
  <si>
    <t>Walter, A. W., Cheng, D. M., Lloyd-Travaglini, C. A., Samet, J. H., Bernstein, J., &amp; Saitz, R.</t>
  </si>
  <si>
    <t xml:space="preserve">Are decreases in drug use risk associated with reductions in HIV sex risk behaviors among adults in an urban hospital primary care setting? </t>
  </si>
  <si>
    <t>410–416</t>
  </si>
  <si>
    <t>https://doi.org/10.1016/j.pmedr.2016.08.001</t>
  </si>
  <si>
    <t>Zarkin, G., Bray, J., Hinde, J., &amp; Saitz, R.</t>
  </si>
  <si>
    <t>Costs of screening and brief intervention for illicit drug use in primary care settings.</t>
  </si>
  <si>
    <t>222–228</t>
  </si>
  <si>
    <t>https://doi.org/10.15288/jsad.2015.76.222</t>
  </si>
  <si>
    <t>Duplicate of #61</t>
  </si>
  <si>
    <t>Duplicate of #19</t>
  </si>
  <si>
    <t>Agus, A., McKay, M., Cole, J., Doherty, P., Foxcroft, D., Harvey, S., Sumnall, H.</t>
  </si>
  <si>
    <t>Cost-effectiveness of a combined classroom curriculum and parental intervention: Economic evaluation of data from the Steps Towards Alcohol Misuse Prevention Programme cluster randomised controlled trial.</t>
  </si>
  <si>
    <t>BMJ Open</t>
  </si>
  <si>
    <t xml:space="preserve"> e027951</t>
  </si>
  <si>
    <t>https://doi.org/10.1136/bmjopen-2018-027951</t>
  </si>
  <si>
    <t>Angus, C., Scafato, E., Ghirini, S., Torbica, A., Ferre, F., Struzzo, P., Brennan, A.</t>
  </si>
  <si>
    <t>Cost-effectiveness of a programme of screening and brief interventions for alcohol in primary care in Italy.</t>
  </si>
  <si>
    <t>BMC Family Practice</t>
  </si>
  <si>
    <t>https://doi.org/10.1186/1471-2296-15-26</t>
  </si>
  <si>
    <t>Barbosa, C., Cowell, A., Bray, J. &amp; Aldridge, A.</t>
  </si>
  <si>
    <t>The Cost-effectiveness of Alcohol Screening, Brief Intervention, and Referral to Treatment (SBIRT) in emergency and outpatient medical settings.</t>
  </si>
  <si>
    <t xml:space="preserve"> 1–8</t>
  </si>
  <si>
    <t>https://doi.org/ 10.1016/j.jsat.2015.01.003</t>
  </si>
  <si>
    <t>Barbosa, C., Cowell, A., Dowd, W., Landwehr, J., Aldridge, A. &amp; Bray, J.</t>
  </si>
  <si>
    <t>The cost-effectiveness of brief intervention versus brief treatment of Screening, Brief Intervention and Referral to Treatment (SBIRT) in the United States.</t>
  </si>
  <si>
    <t>(Supl. 2)</t>
  </si>
  <si>
    <t xml:space="preserve"> 73–81</t>
  </si>
  <si>
    <t>https://doi.org/10.1111/ add.13658</t>
  </si>
  <si>
    <t>Barbosa, C., Taylor, B., Godfrey, C., Rehm, J., Parrott, S. &amp; Drummond, C.</t>
  </si>
  <si>
    <t>Modelling lifetime QALYs and health care costs from different drinking patterns over time: a Markov model.</t>
  </si>
  <si>
    <t xml:space="preserve"> 97–109</t>
  </si>
  <si>
    <t>https://doi.org/10.1002/mpr.306</t>
  </si>
  <si>
    <t>Blankers, M., Nabitz, U., Smit, F., Koeter, M. W. J. &amp; Schippers, G. M.</t>
  </si>
  <si>
    <t>Economic evaluation of internet- based interventions for harmful alcohol use alongside a pragmatic randomized controlled trial.</t>
  </si>
  <si>
    <t xml:space="preserve"> e134</t>
  </si>
  <si>
    <t>https://doi.org/10.2196/jmir.2052</t>
  </si>
  <si>
    <t>Brodtkorb, T-H., Bell, M., Irving, A.H. &amp; Laramée, P.</t>
  </si>
  <si>
    <t>The cost effectiveness of nalmefene for reduction of alcohol consumption in alcohol-dependent patients with high or very high drinking-risk levels from a UK societal perspective.</t>
  </si>
  <si>
    <t>CNS Drugs</t>
  </si>
  <si>
    <t xml:space="preserve"> 163-177</t>
  </si>
  <si>
    <t>https://doi.org/10.1007/ s40263-016-0310-2</t>
  </si>
  <si>
    <t>Byrnes, J. M., Cobiac, L. J., Doran, C. M., Vos, T. &amp; Shakeshaft, A. P.</t>
  </si>
  <si>
    <t>Cost-effectiveness of volumetric alcohol taxation in Australia.</t>
  </si>
  <si>
    <t>Medical Journal of Australia</t>
  </si>
  <si>
    <t xml:space="preserve"> 439–443</t>
  </si>
  <si>
    <t>https://doi.org/10.5694/j.1326-5377.2010.tb03581.x</t>
  </si>
  <si>
    <t>Chisholm, D., Moro, D., Bertram, M., Pretorius, C., Gmel, G., Shield, K. &amp; Rehm, J.</t>
  </si>
  <si>
    <t>Are the “best buys” for alcohol control still valid? An update on the comparative cost-effectiveness of alcohol control strategies at the global level.</t>
  </si>
  <si>
    <t xml:space="preserve"> 514–522</t>
  </si>
  <si>
    <t>Cordovilla-Guardia, S., Ortega-Ortega, M., Epstein, D., Fernández-Mondéjar, E. &amp; Vilar-López, R.</t>
  </si>
  <si>
    <t>Economic analysis of brief motivational intervention following trauma related to drugs and alcohol.</t>
  </si>
  <si>
    <t>Nursing Research</t>
  </si>
  <si>
    <t xml:space="preserve"> 358–366</t>
  </si>
  <si>
    <t>https://doi.org/10.1097/NNR.0000000000000455</t>
  </si>
  <si>
    <t>Coulton, S., Bland, M., Crosby, H., Dale, V., Drummond, C., Godfrey, C., Wu, Q.</t>
  </si>
  <si>
    <t>Effectiveness and cost-effectiveness of opportunistic screening and stepped-care interventions for older alcohol users in primary care.</t>
  </si>
  <si>
    <t xml:space="preserve"> 655–664</t>
  </si>
  <si>
    <t>https://doi.org/10.1093/alcalc/agx065</t>
  </si>
  <si>
    <t>Cowell, A. J., Brown, J. M., Mills, M. J., Bender, R. H. &amp; Wedehase, B. J.</t>
  </si>
  <si>
    <t>Cost-effectiveness analysis of motivational interviewing with feedback to reduce drinking among a sample of college students.</t>
  </si>
  <si>
    <t xml:space="preserve"> 226–37</t>
  </si>
  <si>
    <t>https://doi.org/10.15288/ jsad.2012.73.226</t>
  </si>
  <si>
    <t>Crawford, M. J., Sanatinia, R., Barrett, B., Byford, S., Dean, M., Green, J., Lingford-Hughes, A.</t>
  </si>
  <si>
    <t>The clinical and cost-effectiveness of brief advice for excessive alcohol consumption among people attending sexual health clinics: A randomised controlled trial.</t>
  </si>
  <si>
    <t>Sexually Transmitted Infections</t>
  </si>
  <si>
    <t xml:space="preserve"> 37–43</t>
  </si>
  <si>
    <t>https://doi.org/10.1136/sextrans- 2014-051561</t>
  </si>
  <si>
    <t>Deluca, P., Coulton, S., Alam, M. F., Boniface, S., Donoghue, K., Gilvarry, E., Drummond, C.</t>
  </si>
  <si>
    <t>Screening and brief interventions for adolescent alcohol use disorders presenting through emergency departments: A research programme including two RCTs.</t>
  </si>
  <si>
    <t>Southampton (UK): National institute for Health Research (NIHR) Journals Library.</t>
  </si>
  <si>
    <t>https://doi.org/10.3310/ pgfar0802</t>
  </si>
  <si>
    <t>Drost, R. M., Paulus, A. T., Jander, A. F., Mercken, L., de Vries, H., Ruwaard, D. &amp; Evers, S. M.</t>
  </si>
  <si>
    <t>A webbased computer-tailored alcohol prevention program for adolescents: Cost-effectiveness and intersectoral costs and benefits.</t>
  </si>
  <si>
    <t xml:space="preserve"> e93</t>
  </si>
  <si>
    <t>https://doi.org/10.2196/jmir.5223</t>
  </si>
  <si>
    <t>Dunlap, L. J., O’Farrell, T. J., Schumm, J. A., Orme, S. S., Murphy, M. &amp; Murchowski, P. M.</t>
  </si>
  <si>
    <t>Group versus standard behavioral couples’ therapy for alcohol use disorder patients: Cost-effectiveness.</t>
  </si>
  <si>
    <t xml:space="preserve"> 152–163</t>
  </si>
  <si>
    <t>https://doi.org/10.15288/ jsad.2020.81.152</t>
  </si>
  <si>
    <t>Dunlap, L. J., Zarkin, G. A., Bray, J. W., Mills, M., Kivlahan, D. R., McKay, J. R., Tonigan J. S.</t>
  </si>
  <si>
    <t>Revisiting the cost-effectiveness of the COMBINE study for alcohol dependent patients: The patient perspective.</t>
  </si>
  <si>
    <t>Medical Care</t>
  </si>
  <si>
    <t xml:space="preserve"> 306–313</t>
  </si>
  <si>
    <t>https://doi.org/10.1097/mlr.0b013e3181ca3d40</t>
  </si>
  <si>
    <t>Giles, E. L., McGeechan, G. J., Coulton, S., Deluca, P., Drummond, C., Howel, D., Newbury-Birch, D.</t>
  </si>
  <si>
    <t>Brief alcohol intervention for risky drinking in young people aged 14–15 years in secondary schools: The SIPS JR-HIGH RCT.</t>
  </si>
  <si>
    <t>Havard, A., Shakeshaft, A. P., Conigrave, K. M. &amp; Doran, C. M.</t>
  </si>
  <si>
    <t>Randomized controlled trial of mailed personalized feedback for problem drinkers in the emergency department: The short-term impact.</t>
  </si>
  <si>
    <t xml:space="preserve"> 523–531</t>
  </si>
  <si>
    <t>https://doi.org/10.1111/j.1530-0277.2011.01632.x</t>
  </si>
  <si>
    <t>Holm, A. L., Veerman, L., Cobiac, L., Ekholm, O. &amp; Diderichsen, F.</t>
  </si>
  <si>
    <t>Cost-effectiveness of changes in alcohol taxation in Denmark: A modelling study.</t>
  </si>
  <si>
    <t>Cost Effectiveness and Resource Allocation</t>
  </si>
  <si>
    <t xml:space="preserve"> 1–13</t>
  </si>
  <si>
    <t>https://doi.org/10.1186/1478-7547-12-1</t>
  </si>
  <si>
    <t>Cost-effectiveness of preventive interventions to reduce alcohol consumption in Denmark.</t>
  </si>
  <si>
    <t>PLoS One</t>
  </si>
  <si>
    <t xml:space="preserve"> e88041</t>
  </si>
  <si>
    <t>https://doi.org/10.1371/journal. pone.0088041</t>
  </si>
  <si>
    <t>Hunter, R., Wallace, P., Struzzo, P., Vedova, R. D., Scafuri, F., Tersar, C., Freemantle, N.</t>
  </si>
  <si>
    <t>Randomised controlled non-inferiority trial of primary care-based facilitated access to an alcohol reduction website: Cost-effectiveness analysis.</t>
  </si>
  <si>
    <t xml:space="preserve"> e014577</t>
  </si>
  <si>
    <t>https://doi.org/10.1136/ bmjopen-2016-014577</t>
  </si>
  <si>
    <t>Ingels, J. B., Corso, P. S., Kogan, S. M. &amp; Brody, G. H.</t>
  </si>
  <si>
    <t>Cost-effectiveness of the strong African American families-teen program: 1-year follow-up.</t>
  </si>
  <si>
    <t xml:space="preserve"> 556–561</t>
  </si>
  <si>
    <t>https://doi.org/10.1016/j.drugalcdep. 2013.07.036</t>
  </si>
  <si>
    <t>Kruger, J., Brennan, A., Strong, M., Thomas, C., Norman, P. &amp; Epton, T.</t>
  </si>
  <si>
    <t>The cost-effectiveness of a theory- based online health behaviour intervention for new university students: An economic evaluation.</t>
  </si>
  <si>
    <t>https://doi.org/10.1186/1471-2458-14-1011</t>
  </si>
  <si>
    <t>Laramée, P., Bell, M., Irving, A. &amp; Brodtkorb, T. H.</t>
  </si>
  <si>
    <t>The cost-effectiveness of the integration of nalmefene within the UK healthcare system treatment pathway for alcohol dependence.</t>
  </si>
  <si>
    <t xml:space="preserve"> 283–290</t>
  </si>
  <si>
    <t>https://doi.org/10.1093/alcalc/agv140</t>
  </si>
  <si>
    <t>Laramée, P., Brodtkorb, T.-H., Rahhali, N., Knight, C., Barbosa, C., Francois, Rehm, J.</t>
  </si>
  <si>
    <t>The cost-effectiveness and public health benefit of nalmefene added to psychosocial support for the reduction of alcohol consumption in alcohol-dependent patients with high/ very high drinking risk levels: A Markov model.</t>
  </si>
  <si>
    <t xml:space="preserve"> e005376</t>
  </si>
  <si>
    <t>https://doi.org/10.1136/bmjopen-2014-005376</t>
  </si>
  <si>
    <t>Li, T., Waters, T. M., Kaplan, E. K., Kaplan, C. M., Nyarko, K. A., Derefinko, K. J., Klesges, R. C.</t>
  </si>
  <si>
    <t>Economic analyses of an alcohol misconduct prevention program in a military setting.</t>
  </si>
  <si>
    <t>Military Medicine</t>
  </si>
  <si>
    <t xml:space="preserve"> e1562–e1567</t>
  </si>
  <si>
    <t>https://doi.org/10.7205/MILMED-D-16-00098</t>
  </si>
  <si>
    <t>Millier, A., Laramée, P., Rahhali, N., Aballéa, S., Daeppen, J. B., Rehm, J. &amp; Toumi, M.</t>
  </si>
  <si>
    <t>Cost-effectiveness of nalmefene added to psychosocial support for the reduction of alcohol consumption in alcohol-dependent patients with high/very high drinking risk levels: A microsimulation model.</t>
  </si>
  <si>
    <t xml:space="preserve"> 867–876</t>
  </si>
  <si>
    <t>https://doi.org/10.15288/jsad.2017.78.867</t>
  </si>
  <si>
    <t>Moore, S.C., Allen, D., Amos, Y., Blake, J., Brennan, A., Buykx, P.,Young, T.</t>
  </si>
  <si>
    <t>Evaluating alcohol intoxication management services: the EDARA mixed-methods study.</t>
  </si>
  <si>
    <t>Southampton (UK): National Iinstitute for Health Research (NIHR) Journals Library.</t>
  </si>
  <si>
    <t>Moraes, E., Campos, G. M., Figlie, N. B., Laranjeira, R. &amp; Ferraz, M. B.</t>
  </si>
  <si>
    <t>Cost-effectiveness of home visits in the outpatient treatment of patients with alcohol dependence.</t>
  </si>
  <si>
    <t>European Addiction Research</t>
  </si>
  <si>
    <t xml:space="preserve"> 69–77</t>
  </si>
  <si>
    <t>https://doi.org/10.1159/000268107</t>
  </si>
  <si>
    <t>Nadkarni, A., Weiss, H. A., Velleman, R., McCambridge, J., McDaid, D., Park, A. L., Patel, V.</t>
  </si>
  <si>
    <t>Feasibility, acceptability and cost-effectiveness of a brief, lay counsellor- delivered psychological treatment for men with alcohol dependence in primary care: An exploratory randomized controlled trial.</t>
  </si>
  <si>
    <t xml:space="preserve"> 1192–1203</t>
  </si>
  <si>
    <t>https://doi.org/10.1111/add.14630</t>
  </si>
  <si>
    <t>Nadkarni, A., Weiss, H. A., Weobong, B., McDaid, D., Singla, D. R., Park, A. L., Patel, V.</t>
  </si>
  <si>
    <t>Sustained effectiveness and cost-effectiveness of Counselling for Alcohol Problems, a brief psychological treatment for harmful drinking in men, delivered by lay counsellors in primary care: 12-month follow-up of a randomised controlled trial.</t>
  </si>
  <si>
    <t>PLoS Medicine</t>
  </si>
  <si>
    <t xml:space="preserve"> e1002386</t>
  </si>
  <si>
    <t>https://doi.org/10.1371/ journal.pmed.1002386</t>
  </si>
  <si>
    <t>Nadkarni, A., Weobong, B., Weiss, H. A., McCambridge, J., Bhat, B., Katti, B., Patel, V.</t>
  </si>
  <si>
    <t>Counselling for Alcohol Problems (CAP), a lay counsellor-delivered brief psychological treatment for harmful drinking in men, in primary care in India: A randomised controlled trial.</t>
  </si>
  <si>
    <t>Lancet</t>
  </si>
  <si>
    <t xml:space="preserve"> 186–195</t>
  </si>
  <si>
    <t>https://doi.org/10.1016/S0140- 6736(16)31590-2</t>
  </si>
  <si>
    <t>Navarro, H. J., Shakeshaft, A., Doran, C. M. &amp; Petrie, D. J.</t>
  </si>
  <si>
    <t>The potential cost-effectiveness of general practitioner delivered brief intervention for alcohol misuse: Evidence from rural Australia.</t>
  </si>
  <si>
    <t xml:space="preserve"> 1191–1198</t>
  </si>
  <si>
    <t>https://doi.org/10.1016/j.addbeh.2011.07.023</t>
  </si>
  <si>
    <t>Neighbors, C. J., Barnett, N. P., Rohsenow, D. J., Colby, S. M. &amp; Monti, P. M.</t>
  </si>
  <si>
    <t>Cost-effectiveness of a motivational intervention for alcohol-involved youth in a hospital emergency department.</t>
  </si>
  <si>
    <t xml:space="preserve"> 384–394</t>
  </si>
  <si>
    <t>https://doi.org/10.15288/jsad.2010.71.384</t>
  </si>
  <si>
    <t>Olmstead, T. A., Graff, F. S., Ames-Sikora, A., McCrady, B. S., Gaba, A. &amp; Epstein, E. E.</t>
  </si>
  <si>
    <t>Cost-effectiveness of individual versus group female-specific cognitive behavioral therapy for alcohol use disorder.</t>
  </si>
  <si>
    <t xml:space="preserve"> 1–7</t>
  </si>
  <si>
    <t>https://doi.org/10.1016/j. jsat.2019.02.001</t>
  </si>
  <si>
    <t>Purshouse, R. C., Brennan, A., Rafia, R., Latimer, N. R., Archer, R. J., Angus, C. R., Meier, P. S.</t>
  </si>
  <si>
    <t>Modelling the cost-effectiveness of alcohol screening and brief interventions in primary care in England.</t>
  </si>
  <si>
    <t xml:space="preserve"> 180–188</t>
  </si>
  <si>
    <t>https://doi.org/10.1093/alcalc/ags103</t>
  </si>
  <si>
    <t>Reddy, V. K., Girish, K., Lakshmi, P., Vijendra, R., Kumar, A. &amp; Harsha, R.</t>
  </si>
  <si>
    <t>Cost-effectiveness analysis of baclofen and chlordiazepoxide in uncomplicated alcohol- withdrawal syndrome.</t>
  </si>
  <si>
    <t>Indian Journal of Pharmacology</t>
  </si>
  <si>
    <t xml:space="preserve"> 372–377</t>
  </si>
  <si>
    <t>https://doi.org/10.4103/0253-7613.135947</t>
  </si>
  <si>
    <t>Robinson, E., Nguyen, P., Jiang, H., Livingston, M., Ananthapavan, J., Lal, A. &amp; Sacks, G.</t>
  </si>
  <si>
    <t>Increasing the price of alcohol as an obesity prevention measure: The potential cost-effectiveness of introducing a uniform volumetric tax and a minimum floor price on alcohol in Australia.</t>
  </si>
  <si>
    <t>Nutrients</t>
  </si>
  <si>
    <t>https://doi.org/10.3390/nu12030603</t>
  </si>
  <si>
    <t>Schulz, D. N., Smit, E. S., Stanczyk, N. E., Kremers, S. P., de Vries, H. &amp; Evers, S. M.</t>
  </si>
  <si>
    <t>Economic evaluation of a web-based tailored lifestyle intervention for adults: Findings regarding cost-effectiveness and cost-utility from a randomized controlled trial.</t>
  </si>
  <si>
    <t>Journal of Medical Internet research</t>
  </si>
  <si>
    <t xml:space="preserve"> e91</t>
  </si>
  <si>
    <t>https://doi.org/10.2196/jmir.3159</t>
  </si>
  <si>
    <t>Sluiter, R. L., Kievit, W., van der Wilt, G. J., Schene, A. H., Teichert, M., Coenen, M. &amp; Schellekens, A.</t>
  </si>
  <si>
    <t>Cost-effectiveness analysis of genotype-guided treatment allocation in patients with alcohol use disorders using naltrexone or acamprosate, using a modeling approach.</t>
  </si>
  <si>
    <t xml:space="preserve"> 245–254</t>
  </si>
  <si>
    <t>https://doi.org/10.1159/000494127</t>
  </si>
  <si>
    <t>Smit, F., Lokkerbol, J., Riper, H., Majo, M. C., Boon, B. &amp; Blankers, M.</t>
  </si>
  <si>
    <t>Modeling the cost-effectiveness of health care systems for alcohol use disorders: How implementation of ehealth interventions improves cost-effectiveness.</t>
  </si>
  <si>
    <t xml:space="preserve"> e56</t>
  </si>
  <si>
    <t>https://doi.org/10.2196/jmir.1694</t>
  </si>
  <si>
    <t>Sumnall, H., Agus, A., Cole, J., Doherty, P., Foxcroft, D., Harvey, S., Percy, A.</t>
  </si>
  <si>
    <t>Steps Towards Alcohol Misuse Prevention Programme (STAMPP): A school- and community- based cluster randomised controlled trial.</t>
  </si>
  <si>
    <t>https://doi.org/10.3310/phr05020</t>
  </si>
  <si>
    <t>Watson, J. M., Crosby, H., Dale, V. M., Tober, G., Wu, Q., Lang, J., AESOPS Trial Team</t>
  </si>
  <si>
    <t>AESOPS: A randomised controlled trial of the clinical effectiveness and cost-effectiveness of opportunistic screening and stepped care interventions for older hazardous alcohol users in primary care.</t>
  </si>
  <si>
    <t>Health Technology Assessment</t>
  </si>
  <si>
    <t xml:space="preserve"> 1-158</t>
  </si>
  <si>
    <t>https://doi.org/10.3310/hta17250</t>
  </si>
  <si>
    <t>Reviews</t>
  </si>
  <si>
    <t>RIS</t>
  </si>
  <si>
    <t>DOI</t>
  </si>
  <si>
    <t>American Samoa,Andorra,Antigua,Barbuda,Aruba,Australia,Austria,Bahamas,Bahrain,Barbados,Belgium,Bermuda,British Virgin Islands ,Brunei,Bulgaria,Canada,Cayman Islands ,Channel Islands ,Chile,Croatia,Curaçao,Cyprus,Czechia,Denmark,Estonia,Faroe Islands,Finland,France,French Polynesia,Germany,Gibraltar,Greece,Greenland,Guam,Guyana,Hong Kong,Hungary,Iceland,Ireland,Isle of Man,Israel,Italy,Japan,Korea,Kuwait,Latvia,Liechtenstein,Lithuania,Luxembourg,Macao,Malta,Monaco,Nauru,Netherlands,New Caledonia,New Zealand ,Northern Mariana Islands,Norway,Oman,Palau,Panama,Poland,Portugal,Puerto Rico,Qatar,Romania,Russian Federation,Russia,San Marino,Saudi Arabia,Seychelles,Singapore,Sint Maarten,Slovak Republic,Slovenia,Spain,Kitts and Nevis,St. Martin,saint martin,Sweden,Switzerland,Taiwan,Trinidad,Tobago,Turks,Caicos,United Arab Emirates,United Kingdom,United States,Uruguay,Virgin Islands,UAE,UK,USA</t>
  </si>
  <si>
    <t>Albania,Algeria,Argentina,Armenia,Azerbaijan,Belarus,Belize,Bosnia,Herzegovina,Botswana,Brazil,China,Colombia,Costa Rica,Cuba,Dominica,Dominican Republic  ,Ecuador,El Salvador,Equatorial Guinea,Fiji,Gabon,Georgia,Grenada,Guatemala,Indonesia,Iran,Iraq,Jamaica,Kazakhstan,Kosovo,Libya,Malaysia,Maldives,Marshall Islands,Mauritius,Mexico,Moldova,Mongolia,Montenegro,Namibia,North Macedonia,Paraguay,Peru,Serbia,South Africa,St. Lucia,St. Vincent,Grenadines,Suriname,Thailand,Tonga,Türkiye,Turkmenistan,Tuvalu,Ukraine</t>
  </si>
  <si>
    <t>Angola,Bangladesh,Benin,Bhutan,Bolivia,Cabo Verde,Cambodia,Cameroon,Comoros,Congo,Côte d'Ivoire,Cote d'Ivoire,Ivory coast,Djibouti,Egypt,Eswatini,Ghana,Guinea,Haiti,Honduras,India,Jordan,Kenya,Kiribati,Kyrgyz Republic,Kygryzstan,Lao,Laos,Lebanon,Lesotho,Mauritania,Micronesia,Morocco,Myanmar,Nepal,Nicaragua,Nigeria,Pakistan,Papua New Guinea,Philippines,Samoa,São Tomé,Principe,Senegal,Solomon Islands,Sri Lanka,Tajikistan,Tanzania,Timor-Leste,Tunisia,Uzbekistan,Vanuatu,Vietnam,West Bank,Gaza,Zambia,Zimbabwe</t>
  </si>
  <si>
    <t>Afghanistan,Burkina Faso,Burundi,Central African Republic,Chad,Congo,Eritrea,Ethiopia,Gambia,Guinea-Bissau,North Korea,Liberia,Madagascar,Malawi,Mali,Mozambique,Niger,Rwanda,Sierra Leone,Somalia,South Sudan,Sudan,Syrian Arab Republic,Syria,Togo,Uganda,Yemen</t>
  </si>
  <si>
    <t>HIGH-INCOME ECONOMIES ($14,006 OR MORE)</t>
  </si>
  <si>
    <t>UPPER-MIDDLE-INCOME ECONOMIES ($4,516 TO $14,005)</t>
  </si>
  <si>
    <t>LOWER-MIDDLE INCOME ECONOMIES ($1,146 TO $4,515)</t>
  </si>
  <si>
    <t>LOW-INCOME ECONOMIES ($1,145 OR LESS)</t>
  </si>
  <si>
    <t>2025 World Bank Economies</t>
  </si>
  <si>
    <t>Abrantes, Browne, Stein, Anderson, Iacoi, Barter, Shah, Read, Battle</t>
  </si>
  <si>
    <t>A lifestyle physical activity intervention for women in alcohol treatment: A pilot randomized controlled trial</t>
  </si>
  <si>
    <t>Journal of substance use and addiction treatment</t>
  </si>
  <si>
    <t>209406-209406</t>
  </si>
  <si>
    <t>10.1016/j.josat.2024.209406</t>
  </si>
  <si>
    <t>Agus, McKay, Cole, Doherty, Foxcroft, Harvey, Murphy, Percy, Sumnall</t>
  </si>
  <si>
    <t>Cost-effectiveness of a combined classroom curriculum and parental intervention: economic evaluation of data from the Steps Towards Alcohol Misuse Prevention Programme cluster randomised controlled trial</t>
  </si>
  <si>
    <t>e027951</t>
  </si>
  <si>
    <t>10.1136/bmjopen-2018-027951</t>
  </si>
  <si>
    <t>BMJ open</t>
  </si>
  <si>
    <t>e027951-NA</t>
  </si>
  <si>
    <t>Aharonovich, Stohl, Cannizzaro, Hasin</t>
  </si>
  <si>
    <t>HealthCall delivered via smartphone to reduce co-occurring drug and alcohol use in HIV-infected adults: A randomized pilot trial</t>
  </si>
  <si>
    <t>Journal of substance abuse treatment</t>
  </si>
  <si>
    <t>15-26</t>
  </si>
  <si>
    <t>10.1016/j.jsat.2017.09.013</t>
  </si>
  <si>
    <t>Alessi, Barnett, Petry</t>
  </si>
  <si>
    <t>Experiences with SCRAMx alcohol monitoring technology in 100 alcohol treatment outpatients</t>
  </si>
  <si>
    <t>417-424</t>
  </si>
  <si>
    <t>10.1016/j.drugalcdep.2017.05.031</t>
  </si>
  <si>
    <t>Andersson</t>
  </si>
  <si>
    <t>Comparison of WEB and Interactive Voice Response (IVR) Methods for Delivering Brief Alcohol Interventions to Hazardous-Drinking University Students: A Randomized Controlled Trial</t>
  </si>
  <si>
    <t>240-252</t>
  </si>
  <si>
    <t>10.1159/000381017</t>
  </si>
  <si>
    <t>Personalized normative feedback interventions targeting hazardous alcohol use and alcohol-related risky sexual behavior in Swedish university students: A randomized controlled replication trial</t>
  </si>
  <si>
    <t>Addictive behaviors reports</t>
  </si>
  <si>
    <t>100300-NA</t>
  </si>
  <si>
    <t>10.1016/j.abrep.2020.100300</t>
  </si>
  <si>
    <t>Arnaud, Baldus, Elgán, De Paepe, Tønnesen, Csémy, Thomasius</t>
  </si>
  <si>
    <t>Effectiveness of a Web-Based Screening and Fully Automated Brief Motivational Intervention for Adolescent Substance Use: A Randomized Controlled Trial</t>
  </si>
  <si>
    <t>Journal of medical Internet research</t>
  </si>
  <si>
    <t>103-NA</t>
  </si>
  <si>
    <t>10.2196/jmir.4643</t>
  </si>
  <si>
    <t>Arnaud, Bröning, Drechsel, Thomasius, Baldus</t>
  </si>
  <si>
    <t>Web-based screening and brief intervention for poly-drug use among teenagers: study protocol of a multicentre two-arm randomized controlled trial</t>
  </si>
  <si>
    <t>826-826</t>
  </si>
  <si>
    <t>10.1186/1471-2458-12-826</t>
  </si>
  <si>
    <t>Augsburger, Kaal, Ülesoo, Wenger, Blankers, Haug, Ebert, Riper, Keough, Noormets, Schaub, Kilp</t>
  </si>
  <si>
    <t>Effects of a minimal-guided on-line intervention for alcohol misuse in Estonia: a randomized controlled trial</t>
  </si>
  <si>
    <t>108-117</t>
  </si>
  <si>
    <t>10.1111/add.15633</t>
  </si>
  <si>
    <t>Baumann, Staudt, Freyer-Adam, Bischof, Meyer, John</t>
  </si>
  <si>
    <t>Effects of a brief alcohol intervention addressing the full spectrum of drinking in an adult general population sample: a randomized controlled trial</t>
  </si>
  <si>
    <t>2056-2066</t>
  </si>
  <si>
    <t>10.1111/add.15412</t>
  </si>
  <si>
    <t>Baumgartner, Schaub, Wenger, Malischnig, Augsburger, Lehr, Blankers, Ebert, Haug</t>
  </si>
  <si>
    <t>Take Care of You - Efficacy of integrated, minimal-guidance, internet-based self-help for reducing co-occurring alcohol misuse and depression symptoms in adults: Results of a three-arm randomized controlled trial</t>
  </si>
  <si>
    <t>108806-108806</t>
  </si>
  <si>
    <t>10.1016/j.drugalcdep.2021.108806</t>
  </si>
  <si>
    <t>Bendtsen, Åsberg, McCambridge</t>
  </si>
  <si>
    <t>Effectiveness of a digital intervention versus alcohol information for online help-seekers in Sweden: a randomised controlled trial</t>
  </si>
  <si>
    <t>BMC medicine</t>
  </si>
  <si>
    <t>176-NA</t>
  </si>
  <si>
    <t>10.1186/s12916-022-02374-5</t>
  </si>
  <si>
    <t>Bendtsen, Bendtsen, Karlsson, White, McCambridge</t>
  </si>
  <si>
    <t>Online Alcohol Assessment and Feedback for Hazardous and Harmful Drinkers: Findings From the AMADEUS-2 Randomized Controlled Trial of Routine Practice in Swedish Universities</t>
  </si>
  <si>
    <t>170-NA</t>
  </si>
  <si>
    <t>10.2196/jmir.4020</t>
  </si>
  <si>
    <t>J Med Internet Res</t>
  </si>
  <si>
    <t>e170</t>
  </si>
  <si>
    <t>Berman, Andersson, Gajecki, Rosendahl, Sinadinovic, Blankers</t>
  </si>
  <si>
    <t>Smartphone Apps Targeting Hazardous Drinking Patterns among University Students Show Differential Subgroup Effects over 20 Weeks : Results from a Randomized, Controlled Trial</t>
  </si>
  <si>
    <t>Journal of clinical medicine</t>
  </si>
  <si>
    <t>1807-NA</t>
  </si>
  <si>
    <t>10.3390/jcm8111807</t>
  </si>
  <si>
    <t>Smartphone Apps Targeting Hazardous Drinking Patterns among University Students Show Differential Subgroup Effects over 20 Weeks: Results from a Randomized, Controlled Trial</t>
  </si>
  <si>
    <t>J Clin Med</t>
  </si>
  <si>
    <t>Bertani, Tanni, Godoy</t>
  </si>
  <si>
    <t>Brief Intervention for Smoking Cessation During Pregnancy</t>
  </si>
  <si>
    <t>Jornal brasileiro de pneumologia : publicacao oficial da Sociedade Brasileira de Pneumologia e Tisilogia</t>
  </si>
  <si>
    <t>e20210142-NA</t>
  </si>
  <si>
    <t>10.36416/1806-3756/e20210142</t>
  </si>
  <si>
    <t>Bertholet, Cunningham, Faouzi, Gaume, Gmel, Burnand, Daeppen</t>
  </si>
  <si>
    <t>1735-1743</t>
  </si>
  <si>
    <t>10.1111/add.13051</t>
  </si>
  <si>
    <t>Bertholet, Godinho, Cunningham</t>
  </si>
  <si>
    <t>101-105</t>
  </si>
  <si>
    <t>10.1016/j.drugalcdep.2018.12.002</t>
  </si>
  <si>
    <t>Drug Alcohol Depend</t>
  </si>
  <si>
    <t>Bertholet, Studer, Cunningham, Gmel, Burnand, Daeppen</t>
  </si>
  <si>
    <t>Four-year follow-up of an internet-based brief intervention for unhealthy alcohol use in young men</t>
  </si>
  <si>
    <t>1517-1521</t>
  </si>
  <si>
    <t>10.1111/add.14179</t>
  </si>
  <si>
    <t>Bewick, West, Barkham, Mulhern, Marlow, Traviss, Hill</t>
  </si>
  <si>
    <t>The Effectiveness of a Web-Based Personalized Feedback and Social Norms Alcohol Intervention on United Kingdom University Students: Randomized Controlled Trial</t>
  </si>
  <si>
    <t>e137-NA</t>
  </si>
  <si>
    <t>10.2196/jmir.2581</t>
  </si>
  <si>
    <t>Bewick, West, Gill, O'May, Mulhern, Barkham, Hill</t>
  </si>
  <si>
    <t>Providing web-based feedback and social norms information to reduce student alcohol intake: a multisite investigation</t>
  </si>
  <si>
    <t>e59-NA</t>
  </si>
  <si>
    <t>10.2196/jmir.1461</t>
  </si>
  <si>
    <t>Bischof, Iwen, Freyer-Adam, Rumpf</t>
  </si>
  <si>
    <t>Efficacy of the Community Reinforcement and Family Training for concerned significant others of treatment-refusing individuals with alcohol dependence: A randomized controlled trial</t>
  </si>
  <si>
    <t>179-185</t>
  </si>
  <si>
    <t>10.1016/j.drugalcdep.2016.04.015</t>
  </si>
  <si>
    <t>Blankers, Koeter, Schippers</t>
  </si>
  <si>
    <t>J Consult Clin Psychol</t>
  </si>
  <si>
    <t>330-341</t>
  </si>
  <si>
    <t>10.1037/a0023498</t>
  </si>
  <si>
    <t>Internet Therapy versus Internet Self-Help versus No Treatment for Problematic Alcohol Use: A Randomized Controlled Trial</t>
  </si>
  <si>
    <t>Journal of consulting and clinical psychology</t>
  </si>
  <si>
    <t>Blankers, Nabitz, Smit, Koeter, Schippers</t>
  </si>
  <si>
    <t>Economic evaluation of internet-based interventions for harmful alcohol use alongside a pragmatic randomized controlled trial</t>
  </si>
  <si>
    <t>e134</t>
  </si>
  <si>
    <t>10.2196/jmir.2052</t>
  </si>
  <si>
    <t>Economic Evaluation of Internet-Based Interventions for Harmful Alcohol Use Alongside a Pragmatic Randomized Controlled Trial</t>
  </si>
  <si>
    <t>e134-NA</t>
  </si>
  <si>
    <t>Boon, Risselada, Huiberts, Riper, Smit</t>
  </si>
  <si>
    <t>10.2196/jmir.1695</t>
  </si>
  <si>
    <t>Bos, Lehr, Schaub, Paz Castro, Riper, Berking, al</t>
  </si>
  <si>
    <t>635-646</t>
  </si>
  <si>
    <t>Boß, Lehr, Schaub, Castro, Riper, Berking, Ebert</t>
  </si>
  <si>
    <t>Efficacy of a web-based intervention with and without guidance for employees with risky drinking : results of a three-arm randomized controlled trial</t>
  </si>
  <si>
    <t>10.1111/add.14085</t>
  </si>
  <si>
    <t>Boyle, Earle, LaBrie, Smith</t>
  </si>
  <si>
    <t>PNF 2.0? Initial evidence that gamification can increase the efficacy of brief, web-based personalized normative feedback alcohol interventions</t>
  </si>
  <si>
    <t>10.1016/j.addbeh.2016.11.024</t>
  </si>
  <si>
    <t>Boyle, LaBrie, Baez, Taylor</t>
  </si>
  <si>
    <t>Integrating social media inspired features into a personalized normative feedback intervention combats social media-based alcohol influence</t>
  </si>
  <si>
    <t>109007-NA</t>
  </si>
  <si>
    <t>10.1016/j.drugalcdep.2021.109007</t>
  </si>
  <si>
    <t>Braitman, Henson</t>
  </si>
  <si>
    <t>Personalized boosters for a computerized intervention targeting college drinking: The influence of protective behavioral strategies</t>
  </si>
  <si>
    <t>Journal of American college health : J of ACH</t>
  </si>
  <si>
    <t>509-519</t>
  </si>
  <si>
    <t>10.1080/07448481.2016.1185725</t>
  </si>
  <si>
    <t>Braitman, Strowger, Lau-Barraco, Shipley, Kelley, Carey</t>
  </si>
  <si>
    <t>Examining the added value of harm reduction strategies to emailed boosters to extend the effects of online interventions for college drinkers</t>
  </si>
  <si>
    <t>Psychology of addictive behaviors : journal of the Society of Psychologists in Addictive Behaviors</t>
  </si>
  <si>
    <t>635-647</t>
  </si>
  <si>
    <t>10.1037/adb0000755</t>
  </si>
  <si>
    <t>Brendryen, Johansen, Duckert, Nesvag</t>
  </si>
  <si>
    <t>A Pilot Randomized Controlled Trial of an Internet-Based Alcohol Intervention in a Workplace Setting</t>
  </si>
  <si>
    <t>Int J Behav Med</t>
  </si>
  <si>
    <t>768-777</t>
  </si>
  <si>
    <t>10.1007/s12529-017-9665-0</t>
  </si>
  <si>
    <t>Brendryen, Johansen, Duckert, Nesvåg</t>
  </si>
  <si>
    <t>International journal of behavioral medicine</t>
  </si>
  <si>
    <t>Brendryen, Lund, Johansen, Riksheim, Nesvag, Duckert</t>
  </si>
  <si>
    <t>218-226</t>
  </si>
  <si>
    <t>10.1111/add.12383</t>
  </si>
  <si>
    <t>Brendryen, Lund, Johansen, Riksheim, Nesvåg, Duckert</t>
  </si>
  <si>
    <t>Balance—a pragmatic randomized controlled trial of an online intensive self‐help alcohol intervention</t>
  </si>
  <si>
    <t>Brief, Rubin, Keane, Enggasser, Roy, Helmuth, Hermos, Lachowicz, Rybin, Rosenbloom</t>
  </si>
  <si>
    <t>10.1037/a0033697</t>
  </si>
  <si>
    <t>Web intervention for OEF/OIF veterans with problem drinking and PTSD symptoms: A randomized clinical trial</t>
  </si>
  <si>
    <t>Brody, Yu, Chen, Kogan, Smith</t>
  </si>
  <si>
    <t>The Adults in the Making program: long-term protective stabilizing effects on alcohol use and substance use problems for rural African American emerging adults</t>
  </si>
  <si>
    <t>17-28</t>
  </si>
  <si>
    <t>10.1037/a0026592</t>
  </si>
  <si>
    <t>The Adults in the Making program: Long-term protective stabilizing effects on alcohol use and substance use problems for rural African American emerging adults</t>
  </si>
  <si>
    <t>Brown, Abrantes, Minami, Read, Marcus, Jakicic, Strong, Dubreuil, Gordon, Ramsey, Kahler, Stuart</t>
  </si>
  <si>
    <t>A preliminary, randomized trial of aerobic exercise for alcohol dependence</t>
  </si>
  <si>
    <t>10.1016/j.jsat.2014.02.004</t>
  </si>
  <si>
    <t>Buntrock, Freund, Smit, Riper, Lehr, Boß, Berking, Ebert</t>
  </si>
  <si>
    <t>Reducing problematic alcohol use in employees: economic evaluation of guided and unguided web-based interventions alongside a three-arm randomized controlled trial</t>
  </si>
  <si>
    <t>611-622</t>
  </si>
  <si>
    <t>10.1111/add.15718</t>
  </si>
  <si>
    <t>Cadigan, Martens, Dworkin, Sher</t>
  </si>
  <si>
    <t>The Efficacy of an Event-Specific, Text Message, Personalized Drinking Feedback Intervention</t>
  </si>
  <si>
    <t>Prev Sci</t>
  </si>
  <si>
    <t>873-883</t>
  </si>
  <si>
    <t>10.1007/s11121-018-0939-9</t>
  </si>
  <si>
    <t>Carey, Balestrieri, Miller, Merrill, DiBello, Benz</t>
  </si>
  <si>
    <t>Efficacy of the College Drinkers Check-Up for Student Drinkers Living Off Campus</t>
  </si>
  <si>
    <t>Journal of studies on alcohol and drugs</t>
  </si>
  <si>
    <t>571-579</t>
  </si>
  <si>
    <t>10.15288/jsad.2017.78.571</t>
  </si>
  <si>
    <t>Champion, Newton, Stapinski, Slade, Barrett, Teesson</t>
  </si>
  <si>
    <t>A cross-validation trial of an internet-based prevention program for alcohol and cannabis: preliminary results from a cluster randomised controlled trial</t>
  </si>
  <si>
    <t>The Australian and New Zealand journal of psychiatry</t>
  </si>
  <si>
    <t>64-73</t>
  </si>
  <si>
    <t>10.1177/0004867415577435</t>
  </si>
  <si>
    <t>Chander, Hutton, Lau, Xu, McCaul</t>
  </si>
  <si>
    <t>Brief Intervention Decreases Drinking Frequency in HIV-Infected, Heavy Drinking Women: Results of a Randomized Controlled Trial</t>
  </si>
  <si>
    <t>Journal of acquired immune deficiency syndromes (1999)</t>
  </si>
  <si>
    <t>137-145</t>
  </si>
  <si>
    <t>10.1097/qai.0000000000000679</t>
  </si>
  <si>
    <t>Chander, Hutton, Xu, Canan, Gaver, Finkelstein, Lesko, McCaul, Lau</t>
  </si>
  <si>
    <t>Computer delivered intervention for alcohol and sexual risk reduction among women attending an urban sexually transmitted infection clinic: A randomized controlled trial</t>
  </si>
  <si>
    <t>100367-NA</t>
  </si>
  <si>
    <t>10.1016/j.abrep.2021.100367</t>
  </si>
  <si>
    <t>Chermack, Bonar, Goldstick, Winters, Blow, Friday, Ilgen, Rauch, Perron, Ngo, Walton</t>
  </si>
  <si>
    <t>A randomized controlled trial for aggression and substance use involvement among Veterans: Impact of combining Motivational Interviewing, Cognitive Behavioral Treatment and telephone-based Continuing Care</t>
  </si>
  <si>
    <t>78-88</t>
  </si>
  <si>
    <t>10.1016/j.jsat.2019.01.001</t>
  </si>
  <si>
    <t>Clarke, Pechey, Mantzari, Blackwell, De-loyde, Morris, Munafò, Marteau, Hollands</t>
  </si>
  <si>
    <t>Impact of health warning labels communicating the risk of cancer on alcohol selection: An online experimental study</t>
  </si>
  <si>
    <t>41-52</t>
  </si>
  <si>
    <t>10.1111/add.15072</t>
  </si>
  <si>
    <t>Collins, Duncan, Saxon, Taylor, Mayberry, Merrill, Hoffmann, Clifasefi, Ries</t>
  </si>
  <si>
    <t>Combining behavioral harm-reduction treatment and extended-release naltrexone for people experiencing homelessness and alcohol use disorder in the USA: a randomised clinical trial</t>
  </si>
  <si>
    <t>The lancet. Psychiatry</t>
  </si>
  <si>
    <t>287-300</t>
  </si>
  <si>
    <t>10.1016/s2215-0366(20)30489-2</t>
  </si>
  <si>
    <t>Collins, Kirouac, Lewis, Witkiewitz, Carey</t>
  </si>
  <si>
    <t>982-992</t>
  </si>
  <si>
    <t>10.15288/jsad.2014.75.982</t>
  </si>
  <si>
    <t>Conner, Maisto, Abar, Szafranski, Chiang, Hutchison, Aldalur, Stecker</t>
  </si>
  <si>
    <t>Brief, cognitive-behavioral intervention to promote treatment seeking in adults with severe alcohol use disorder: A randomized controlled trial</t>
  </si>
  <si>
    <t>2342-2351</t>
  </si>
  <si>
    <t>10.1111/add.16300</t>
  </si>
  <si>
    <t>Constant, Ferigolo, Barros, Moret-Tatay</t>
  </si>
  <si>
    <t>A clinical trial on a brief motivational intervention in reducing alcohol consumption under a telehealth supportive counseling</t>
  </si>
  <si>
    <t>Psychiatry research</t>
  </si>
  <si>
    <t>114068-114068</t>
  </si>
  <si>
    <t>10.1016/j.psychres.2021.114068</t>
  </si>
  <si>
    <t>Cordova, Muñoz-Velázquez, Lua, Fessler, Warner, Delva, Adelman, Fernandez, Bauermeister</t>
  </si>
  <si>
    <t>Pilot Study of a Multilevel Mobile Health App for Substance Use, Sexual Risk Behaviors, and Testing for Sexually Transmitted Infections and HIV Among Youth: Randomized Controlled Trial</t>
  </si>
  <si>
    <t>JMIR mHealth and uHealth</t>
  </si>
  <si>
    <t>e16251-NA</t>
  </si>
  <si>
    <t>10.2196/16251</t>
  </si>
  <si>
    <t>Coriale, De Rosa, Battagliese, Gencarelli, Fiore, Ferraguti, Vitali, Rotondo, Messina, Attilia</t>
  </si>
  <si>
    <t>Motivational enhancement therapy versus cognitive behavioral therapy in a cohort of men and women with alcohol use disorder</t>
  </si>
  <si>
    <t>Biomedical Reviews</t>
  </si>
  <si>
    <t>125-135</t>
  </si>
  <si>
    <t>10.14748/bmr.v30.6393</t>
  </si>
  <si>
    <t>Crombie, Irvine, Williams, Sniehotta, Petrie, Jones</t>
  </si>
  <si>
    <t>Crombie, Irvine, Williams, Sniehotta, Petrie, Jones, Norrie, Evans, Emslie, Rice, Slane, Humphris, Ricketts, Melson, Donnan, Hapca, McKenzie, Achison</t>
  </si>
  <si>
    <t>Texting to Reduce Alcohol Misuse (TRAM): main findings from a randomized controlled trial of a text message intervention to reduce binge drinking among disadvantaged men</t>
  </si>
  <si>
    <t>1609-1618</t>
  </si>
  <si>
    <t>10.1111/add.14229</t>
  </si>
  <si>
    <t>Cunningham, Murphy, Hendershot</t>
  </si>
  <si>
    <t>Cunningham, Godinho, Bertholet</t>
  </si>
  <si>
    <t>Outcomes of two randomized controlled trials, employing participants recruited through Mechanical Turk, of Internet interventions targeting unhealthy alcohol use</t>
  </si>
  <si>
    <t>BMC medical research methodology</t>
  </si>
  <si>
    <t>10.1186/s12874-019-0770-4</t>
  </si>
  <si>
    <t>Cunningham, Godinho, Kushnir</t>
  </si>
  <si>
    <t>Internet Interv</t>
  </si>
  <si>
    <t>10.1016/j.invent.2017.08.005</t>
  </si>
  <si>
    <t>Cunningham, Hendershot, Murphy, Neighbors</t>
  </si>
  <si>
    <t>21-21</t>
  </si>
  <si>
    <t>10.1186/1940-0640-7-21</t>
  </si>
  <si>
    <t>Cunningham, Neighbors, Wild, Humphreys</t>
  </si>
  <si>
    <t>Ultra-Brief Intervention for Problem Drinkers: Results from a Randomized Controlled Trial</t>
  </si>
  <si>
    <t>e48003-NA</t>
  </si>
  <si>
    <t>10.1371/journal.pone.0048003</t>
  </si>
  <si>
    <t>Cunningham, Shorter, Murphy, Kushnir, Rehm, Hendershot</t>
  </si>
  <si>
    <t>Randomized Controlled Trial of a Brief Versus Extended Internet Intervention for Problem Drinkers</t>
  </si>
  <si>
    <t>760-767</t>
  </si>
  <si>
    <t>10.1007/s12529-016-9604-5</t>
  </si>
  <si>
    <t>D'Amico, Dickerson, Brown, Johnson, Klein, Agniel</t>
  </si>
  <si>
    <t>Motivational interviewing and culture for urban Native American youth (MICUNAY): A randomized controlled trial</t>
  </si>
  <si>
    <t>J Subst Abuse Treat</t>
  </si>
  <si>
    <t>86-99</t>
  </si>
  <si>
    <t>10.1016/j.jsat.2019.12.011</t>
  </si>
  <si>
    <t>Deady, Mills, Teesson, Kay-Lambkin</t>
  </si>
  <si>
    <t>An Online Intervention for Co-Occurring Depression and Problematic Alcohol Use in Young People: Primary Outcomes From a Randomized Controlled Trial</t>
  </si>
  <si>
    <t>e71-NA</t>
  </si>
  <si>
    <t>10.2196/jmir.5178</t>
  </si>
  <si>
    <t>Delrahim‐Howlett, Chambers, Clapp, Xu, Duke, Moyer, Van Sickle</t>
  </si>
  <si>
    <t>Web-based assessment and brief intervention for alcohol use in women of childbearing potential: a report of the primary findings</t>
  </si>
  <si>
    <t>Alcoholism, clinical and experimental research</t>
  </si>
  <si>
    <t>1331-1338</t>
  </si>
  <si>
    <t>10.1111/j.1530-0277.2011.01469.x</t>
  </si>
  <si>
    <t>Dhital, Norman, Whittlesea, Murrells, McCambridge</t>
  </si>
  <si>
    <t>The effectiveness of brief alcohol interventions delivered by community pharmacists: randomized controlled trial</t>
  </si>
  <si>
    <t>1586-1594</t>
  </si>
  <si>
    <t>10.1111/add.12994</t>
  </si>
  <si>
    <t>DiClemente, Brown, Capasso, Revzina, Sales, Boeva, Gutova, Khalezova, Belyakov, Rassokhin</t>
  </si>
  <si>
    <t>Computer-Based Alcohol Reduction Intervention for Alcohol-Using HIV/HCV Co-Infected Russian Women in Clinical Care: Study Protocol for a Randomized Controlled Trial</t>
  </si>
  <si>
    <t>147-147</t>
  </si>
  <si>
    <t>10.1186/s13063-021-05079-x</t>
  </si>
  <si>
    <t>Doumas, Haustveit, Coll</t>
  </si>
  <si>
    <t>247-261</t>
  </si>
  <si>
    <t>10.1080/10413201003666454</t>
  </si>
  <si>
    <t>Doumas, Kane, Navarro, Roman</t>
  </si>
  <si>
    <t>Reducing Heavy Drinking Among First Year Intercollegiate Athletes: A Randomized Controlled Trial of Web-Based Normative Feedback</t>
  </si>
  <si>
    <t>Decreasing Heavy Drinking in First-Year Students: Evaluation of a Web-Based Personalized Feedback Program Administered During Orientation</t>
  </si>
  <si>
    <t>10.1002/j.2161-1882.2011.tb00060.x</t>
  </si>
  <si>
    <t>Dulin, Mertz, Edwards, King</t>
  </si>
  <si>
    <t>Contrasting a Mobile App With a Conversational Chatbot for Reducing Alcohol Consumption: Randomized Controlled Pilot Trial</t>
  </si>
  <si>
    <t>JMIR formative research</t>
  </si>
  <si>
    <t>e33037-e33037</t>
  </si>
  <si>
    <t>10.2196/33037</t>
  </si>
  <si>
    <t>Earle, LaBrie, Boyle, Smith</t>
  </si>
  <si>
    <t>In pursuit of a self-sustaining college alcohol intervention: Deploying gamified PNF in the real world</t>
  </si>
  <si>
    <t>71-81</t>
  </si>
  <si>
    <t>10.1016/j.addbeh.2018.01.005</t>
  </si>
  <si>
    <t>Ekman, Andersson, Nilsen, Ståhlbrandt, Johansson, Bendtsen</t>
  </si>
  <si>
    <t>Electronic screening and brief intervention for risky drinking in Swedish university students — A randomized controlled trial</t>
  </si>
  <si>
    <t>654-659</t>
  </si>
  <si>
    <t>10.1016/j.addbeh.2011.01.015</t>
  </si>
  <si>
    <t>Ekman, Andersson, Nilsen, Stahlbrandt, Johansson, Bendtsen</t>
  </si>
  <si>
    <t>Enders, Staudt, Freyer-Adam, Meyer, Ulbricht, John, Baumann</t>
  </si>
  <si>
    <t>Brief alcohol intervention at a municipal registry office: reach and retention</t>
  </si>
  <si>
    <t>European journal of public health</t>
  </si>
  <si>
    <t>418-423</t>
  </si>
  <si>
    <t>10.1093/eurpub/ckaa195</t>
  </si>
  <si>
    <t>Esposito-Smythers, Hadley, Curby, Brown</t>
  </si>
  <si>
    <t>Randomized pilot trial of a cognitive-behavioral alcohol, self-harm, and HIV prevention program for teens in mental health treatment</t>
  </si>
  <si>
    <t>Behaviour research and therapy</t>
  </si>
  <si>
    <t>49-56</t>
  </si>
  <si>
    <t>10.1016/j.brat.2016.11.005</t>
  </si>
  <si>
    <t>Ettner, Xu, Duru, Ang, Tseng, Tallen, Barnes, Mirkin, Ransohoff, Moore</t>
  </si>
  <si>
    <t>The Effect of an Educational Intervention on Alcohol Consumption, At-Risk Drinking, and Health Care Utilization in Older Adults: The Project SHARE Study</t>
  </si>
  <si>
    <t>447-457</t>
  </si>
  <si>
    <t>10.15288/jsad.2014.75.447</t>
  </si>
  <si>
    <t>Ford, Alagoz, Dinauer, Johnson, Pe-Romashko, Gustafson</t>
  </si>
  <si>
    <t>Successful Organizational Strategies to Sustain Use of A-CHESS: A Mobile Intervention for Individuals With Alcohol Use Disorders</t>
  </si>
  <si>
    <t>e201-NA</t>
  </si>
  <si>
    <t>10.2196/jmir.3965</t>
  </si>
  <si>
    <t>Frohlich, Rapinda, Schaub, Wenger, Baumgartner, Johnson, O'Connor, Vincent, Blankers, Ebert, Hadjistavropoulos, Mackenzie, Wardell, Augsburger, Goldberg, Keough</t>
  </si>
  <si>
    <t>Efficacy of a minimally guided internet treatment for alcohol misuse and emotional problems in young adults: Results of a randomized controlled trial</t>
  </si>
  <si>
    <t>100390-NA</t>
  </si>
  <si>
    <t>10.1016/j.abrep.2021.100390</t>
  </si>
  <si>
    <t>Fucito, DeMartini, Hanrahan, Yaggi, Heffern, Redeker</t>
  </si>
  <si>
    <t>Using Sleep Interventions to Engage and Treat Heavy-Drinking College Students: A Randomized Pilot Study</t>
  </si>
  <si>
    <t>798-809</t>
  </si>
  <si>
    <t>10.1111/acer.13342</t>
  </si>
  <si>
    <t>Gajecki, Berman, Sinadinovic, Rosendahl, Andersson</t>
  </si>
  <si>
    <t>10.1186/1940-0640-9-11</t>
  </si>
  <si>
    <t>Ganz, Braun, Laging, Schermelleh-Engel, Michalak, Heidenreich</t>
  </si>
  <si>
    <t>Effects of a stand-alone web-based electronic screening and brief intervention targeting alcohol use in university students of legal drinking age: A randomized controlled trial</t>
  </si>
  <si>
    <t>81-88</t>
  </si>
  <si>
    <t>10.1016/j.addbeh.2017.09.017</t>
  </si>
  <si>
    <t>Geisner, Varvil-Weld, Mittmann, Mallett, Turrisi</t>
  </si>
  <si>
    <t>Brief web-based intervention for college students with comorbid risky alcohol use and depressed mood: does it work and for whom?</t>
  </si>
  <si>
    <t>10.1016/j.addbeh.2014.10.030</t>
  </si>
  <si>
    <t>Gex, Mun, Barnett, McDevitt-Murphy, Ruggiero, Thurston, Olin, Voss, Withers, Murphy</t>
  </si>
  <si>
    <t>A randomized pilot trial of a mobile delivered brief motivational interviewing and behavioral economic alcohol intervention for emerging adults</t>
  </si>
  <si>
    <t>462-474</t>
  </si>
  <si>
    <t>10.1037/adb0000838</t>
  </si>
  <si>
    <t>Gilder, Geisler, Luna, Calac, Monti, Spillane, Lee, Moore, Ehlers</t>
  </si>
  <si>
    <t>A pilot randomized trial of Motivational Interviewing compared to Psycho-Education for reducing and preventing underage drinking in American Indian adolescents</t>
  </si>
  <si>
    <t>74-81</t>
  </si>
  <si>
    <t>10.1016/j.jsat.2017.09.004</t>
  </si>
  <si>
    <t>Giles, McGeechan, Coulton, Deluca, Drummond, Howel, Newbury-Birch</t>
  </si>
  <si>
    <t>Brief alcohol intervention for risky drinking in young people aged 14–15 years in secondary schools: The SIPS JR-HIGH RCT</t>
  </si>
  <si>
    <t>Gilmore, Lewis, George</t>
  </si>
  <si>
    <t>10.1016/j.brat.2015.08.007</t>
  </si>
  <si>
    <t>Behav Res Ther</t>
  </si>
  <si>
    <t>Gonzales, Dumka, Millsap, Gottschall, McClain, Wong, German, Mauricio, Wheeler, Carpentier, Kim</t>
  </si>
  <si>
    <t>Randomized trial of a broad preventive intervention for Mexican American adolescents</t>
  </si>
  <si>
    <t>10.1037/a0026063</t>
  </si>
  <si>
    <t>Gonzales, Wong, Toomey, Millsap, Dumka, Mauricio</t>
  </si>
  <si>
    <t>School engagement mediates long-term prevention effects for Mexican American adolescents</t>
  </si>
  <si>
    <t>929-939</t>
  </si>
  <si>
    <t>10.1007/s11121-013-0454-y</t>
  </si>
  <si>
    <t>Guillemont, Cogordan, Nalpas, Nguyen-Thanh, Richard, Arwidson</t>
  </si>
  <si>
    <t>Health Educ Res</t>
  </si>
  <si>
    <t>332-342</t>
  </si>
  <si>
    <t>10.1093/her/cyx052</t>
  </si>
  <si>
    <t>Health education research</t>
  </si>
  <si>
    <t>Gunillasdotter, Andréasson, Jirwe, Ekblom, Hallgren</t>
  </si>
  <si>
    <t>Effects of exercise in non-treatment seeking adults with alcohol use disorder: A three-armed randomized controlled trial (FitForChange)</t>
  </si>
  <si>
    <t>109266-109266</t>
  </si>
  <si>
    <t>10.1016/j.drugalcdep.2022.109266</t>
  </si>
  <si>
    <t>Hallgren, Romberg, Bakshi, Andréasson</t>
  </si>
  <si>
    <t>Yoga as an adjunct treatment for alcohol dependence: A pilot study</t>
  </si>
  <si>
    <t>Complementary therapies in medicine</t>
  </si>
  <si>
    <t>441-445</t>
  </si>
  <si>
    <t>10.1016/j.ctim.2014.03.003</t>
  </si>
  <si>
    <t>Hamamura, Suganuma, Takano, Matsumoto, Shimoyama</t>
  </si>
  <si>
    <t>The effectiveness of a web-based intervention for Japanese adults with problem drinking: An online randomized controlled trial</t>
  </si>
  <si>
    <t>100400-100400</t>
  </si>
  <si>
    <t>10.1016/j.abrep.2021.100400</t>
  </si>
  <si>
    <t>Hansen, Becker, Nielsen, Gronbaek, Tolstrup, Thygesen</t>
  </si>
  <si>
    <t>10.2196/jmir.1883</t>
  </si>
  <si>
    <t>Hansen, Becker, Nielsen, Grønbæk, Tolstrup, Thygesen</t>
  </si>
  <si>
    <t>Internet-Based Brief Personalized Feedback Intervention in a Non-Treatment-Seeking Population of Adult Heavy Drinkers: A Randomized Controlled Trial</t>
  </si>
  <si>
    <t>Haug, Castro, Kowatsch, Filler, Dey, Schaub</t>
  </si>
  <si>
    <t>Efficacy of a web- and text messaging-based intervention to reduce problem drinking in adolescents: Results of a cluster-randomized controlled trial</t>
  </si>
  <si>
    <t>147-159</t>
  </si>
  <si>
    <t>10.1037/ccp0000138</t>
  </si>
  <si>
    <t>Hermansson, Helander, Brandt, Huss, Rönnberg</t>
  </si>
  <si>
    <t>Screening and brief intervention for risky alcohol consumption in the workplace: results of a 1-year randomized controlled study</t>
  </si>
  <si>
    <t>252-257</t>
  </si>
  <si>
    <t>10.1093/alcalc/agq021</t>
  </si>
  <si>
    <t>Hester, Delaney, Campbell</t>
  </si>
  <si>
    <t>10.1037/a0024753</t>
  </si>
  <si>
    <t>Psychol Addict Behav</t>
  </si>
  <si>
    <t>Hester, Lenberg, Campbell, Delaney</t>
  </si>
  <si>
    <t>Overcoming Addictions, a Web-based application, and SMART Recovery, an online and in-person mutual help group for problem drinkers, part 1: three-month outcomes of a randomized controlled trial</t>
  </si>
  <si>
    <t>10.2196/jmir.2565</t>
  </si>
  <si>
    <t>Hides, Quinn, Cockshaw, Stoyanov, Zelenko, Johnson, Tjondronegoro, Quek, Kavanagh</t>
  </si>
  <si>
    <t>Efficacy and outcomes of a mobile app targeting alcohol use in young people</t>
  </si>
  <si>
    <t>89-95</t>
  </si>
  <si>
    <t>10.1016/j.addbeh.2017.09.020</t>
  </si>
  <si>
    <t>Ingersoll, Frederick, MacDonnell, Ritterband, Lord, Jones, Truwit</t>
  </si>
  <si>
    <t>A Pilot RCT of an Internet Intervention to Reduce the Risk of Alcohol-Exposed Pregnancy</t>
  </si>
  <si>
    <t>1132-1144</t>
  </si>
  <si>
    <t>10.1111/acer.13635</t>
  </si>
  <si>
    <t>Ito, Yuzuriha, Noda, Ojima, Hiro, Higuchi</t>
  </si>
  <si>
    <t>Brief Intervention in the Workplace for Heavy Drinkers: A Randomized Clinical Trial in Japan</t>
  </si>
  <si>
    <t>157-163</t>
  </si>
  <si>
    <t>10.1093/alcalc/agu090</t>
  </si>
  <si>
    <t>Jander, Crutzen, Mercken, Candel, de Vries</t>
  </si>
  <si>
    <t>Effects of a Web-Based Computer-Tailored Game to Reduce Binge Drinking Among Dutch Adolescents: A Cluster Randomized Controlled Trial</t>
  </si>
  <si>
    <t>e29-NA</t>
  </si>
  <si>
    <t>10.2196/jmir.4708</t>
  </si>
  <si>
    <t>Jirapramukpitak, Pattanaseri, Chua, Takizawa</t>
  </si>
  <si>
    <t>Home-Based Contingency Management Delivered by Community Health Workers to Improve Alcohol Abstinence: A Randomized Control Trial</t>
  </si>
  <si>
    <t>171-178</t>
  </si>
  <si>
    <t>10.1093/alcalc/agz106</t>
  </si>
  <si>
    <t>Jo, Lee, Kang, Joe, Lee</t>
  </si>
  <si>
    <t>Efficacy of a Web-Based Screening and Brief Intervention to Prevent Problematic Alcohol Use in Korea: Results of a Randomized Controlled Trial</t>
  </si>
  <si>
    <t>2196-2202</t>
  </si>
  <si>
    <t>10.1111/acer.14169</t>
  </si>
  <si>
    <t>Johansson, Berman, Sinadinovic, Lindner, Hermansson, Andréasson</t>
  </si>
  <si>
    <t>Effects of Internet-Based Cognitive Behavioral Therapy for Harmful Alcohol Use and Alcohol Dependence as Self-help or With Therapist Guidance: Three-Armed Randomized Trial</t>
  </si>
  <si>
    <t>e29666-NA</t>
  </si>
  <si>
    <t>10.2196/29666</t>
  </si>
  <si>
    <t>Kahler, Pantalone, Mastroleo, Liu, Bove, Ramratnam, Monti, Mayer</t>
  </si>
  <si>
    <t>Motivational interviewing with personalized feedback to reduce alcohol use in HIV-infected men who have sex with men: A randomized controlled trial</t>
  </si>
  <si>
    <t>645-656</t>
  </si>
  <si>
    <t>10.1037/ccp0000322</t>
  </si>
  <si>
    <t>Kazemi, Borsari, Levine, Li, Shehab, Fang, Norona</t>
  </si>
  <si>
    <t>Effectiveness of a Theory-Based mHealth Intervention for High-Risk Drinking in College Students</t>
  </si>
  <si>
    <t>Substance use &amp; misuse</t>
  </si>
  <si>
    <t>1667-1676</t>
  </si>
  <si>
    <t>10.1080/10826084.2020.1756851</t>
  </si>
  <si>
    <t>Khadjesari, Freemantle, Linke, Hunter, Murray</t>
  </si>
  <si>
    <t>Health on the Web: Randomised Controlled Trial of Online Screening and Brief Alcohol Intervention Delivered in a Workplace Setting</t>
  </si>
  <si>
    <t>e112553-NA</t>
  </si>
  <si>
    <t>10.1371/journal.pone.0112553</t>
  </si>
  <si>
    <t>King, Richner, Tuliao, Kennedy, McChargue</t>
  </si>
  <si>
    <t>Subst Abus</t>
  </si>
  <si>
    <t>501-509</t>
  </si>
  <si>
    <t>10.1080/08897077.2019.1675116</t>
  </si>
  <si>
    <t>Kogan, Bae, Lei, Brody</t>
  </si>
  <si>
    <t>Family-centered alcohol use prevention for African American adolescents: A randomized clinical trial</t>
  </si>
  <si>
    <t>1085-1092</t>
  </si>
  <si>
    <t>10.1037/ccp0000448</t>
  </si>
  <si>
    <t>Komro, Livingston, Wagenaar, Kominsky, Pettigrew, Garrett</t>
  </si>
  <si>
    <t>Multilevel Prevention Trial of Alcohol Use Among American Indian and White High School Students in the Cherokee Nation</t>
  </si>
  <si>
    <t>American journal of public health</t>
  </si>
  <si>
    <t>453-459</t>
  </si>
  <si>
    <t>10.2105/ajph.2016.303603</t>
  </si>
  <si>
    <t>Kouimtsidis, Bosco, Scior, Baio, Hunter, Pezzoni, McNamara, Hassiotis</t>
  </si>
  <si>
    <t>A feasibility randomised controlled trial of extended brief intervention for alcohol misuse in adults with mild to moderate intellectual disabilities living in the community; The EBI-LD study</t>
  </si>
  <si>
    <t>216-216</t>
  </si>
  <si>
    <t>10.1186/s13063-017-1953-0</t>
  </si>
  <si>
    <t>Kulis, Ayers, Harthun</t>
  </si>
  <si>
    <t>Substance Use Prevention for Urban American Indian Youth: A Efficacy Trial of the Culturally Adapted Living in 2 Worlds Program</t>
  </si>
  <si>
    <t>J Prim Prev</t>
  </si>
  <si>
    <t>137-158</t>
  </si>
  <si>
    <t>10.1007/s10935-016-0461-4</t>
  </si>
  <si>
    <t>Kypri, McCambridge, Vater, Bowe, Saunders, Cunningham, Horton</t>
  </si>
  <si>
    <t>331-338</t>
  </si>
  <si>
    <t>10.1111/j.1360-0443.2012.04067.x</t>
  </si>
  <si>
    <t>Kypri, Vater, Bowe, Saunders, Cunningham, Horton, McCambridge</t>
  </si>
  <si>
    <t>1218-1224</t>
  </si>
  <si>
    <t>10.1001/jama.2014.2138</t>
  </si>
  <si>
    <t>Labrie, Lewis, Atkins, Neighbors, Zheng, Kenney, al</t>
  </si>
  <si>
    <t>1074-1086</t>
  </si>
  <si>
    <t>LaBrie, Lewis, Atkins, Neighbors, Zheng, Kenney, Napper, Walter, Kilmer, Hummer, Grossbard, Ghaidarov, Desai, Lee, Larimer</t>
  </si>
  <si>
    <t>10.1037/a0034087</t>
  </si>
  <si>
    <t>LaLiberte</t>
  </si>
  <si>
    <t>Lavilla-Gracia, Pueyo-Garrigues, Calavia Gil, Esandi-Larramendi, Alfaro-Diaz, Canga-Armayor</t>
  </si>
  <si>
    <t>Peer-led BASICS intervention to reduce alcohol consumption and alcohol-related consequences among university students: a randomized controlled trial</t>
  </si>
  <si>
    <t>1280840-NA</t>
  </si>
  <si>
    <t>10.3389/fpubh.2023.1280840</t>
  </si>
  <si>
    <t>Leavens, Miller, Brett, Baraldi, Leffingwell</t>
  </si>
  <si>
    <t>Influencing college students' normative perceptions of protective behavioral strategies: A pilot randomized trial</t>
  </si>
  <si>
    <t>106256-106256</t>
  </si>
  <si>
    <t>10.1016/j.addbeh.2019.106256</t>
  </si>
  <si>
    <t>Leeman, DeMartini, Gueorguieva, Nogueira, Corbin, Neighbors, O'Malley</t>
  </si>
  <si>
    <t>1008-1015</t>
  </si>
  <si>
    <t>10.1037/ccp0000132</t>
  </si>
  <si>
    <t>Lewis, Patrick, Litt, Atkins, Kim, Blayney, Norris, George, Larimer</t>
  </si>
  <si>
    <t>429-440</t>
  </si>
  <si>
    <t>10.1037/a0035550</t>
  </si>
  <si>
    <t>Lima-Serrano, Martínez-Montilla, Lima-Rodríguez, Mercken, de Vries</t>
  </si>
  <si>
    <t>Design, implementation and evaluation of a web-based computer-tailored intervention to prevent binge drinking in adolescents: study protocol</t>
  </si>
  <si>
    <t>449-449</t>
  </si>
  <si>
    <t>10.1186/s12889-018-5346-4</t>
  </si>
  <si>
    <t>Malte, Cox, Saxon</t>
  </si>
  <si>
    <t>Providing intensive addiction/housing case management to homeless veterans enrolled in addictions treatment: A randomized controlled trial</t>
  </si>
  <si>
    <t>231-241</t>
  </si>
  <si>
    <t>10.1037/adb0000273</t>
  </si>
  <si>
    <t>Marsiglia, Ayers, Han, Weide</t>
  </si>
  <si>
    <t>The Role of Culture of Origin on the Effectiveness of a Parents-Involved Intervention to Prevent Substance Use Among Latino Middle School Youth: Results of a Cluster Randomized Controlled Trial</t>
  </si>
  <si>
    <t>643-654</t>
  </si>
  <si>
    <t>10.1007/s11121-018-0968-4</t>
  </si>
  <si>
    <t>Martens, Kilmer, Beck, Zamboanga</t>
  </si>
  <si>
    <t>The efficacy of a targeted personalized drinking feedback intervention among intercollegiate athletes: a randomized controlled trial</t>
  </si>
  <si>
    <t>660-669</t>
  </si>
  <si>
    <t>10.1037/a0020299</t>
  </si>
  <si>
    <t>Martinez-Montilla, Mercken, de Vries, Candel, Lima-Rodriguez, Lima-Serrano</t>
  </si>
  <si>
    <t>A Web-Based, Computer-Tailored Intervention to Reduce Alcohol Consumption and Binge Drinking Among Spanish Adolescents: Cluster Randomized Controlled Trial</t>
  </si>
  <si>
    <t>10.2196/15438</t>
  </si>
  <si>
    <t>Martín-Pérez, Navas, Perales, López-Martín, Cordovilla-Guardia, Portillo, Maldonado, Vilar-López</t>
  </si>
  <si>
    <t>Brief group-delivered motivational interviewing is equally effective as brief group-delivered cognitive-behavioral therapy at reducing alcohol use in risky college drinkers</t>
  </si>
  <si>
    <t>e0226271-NA</t>
  </si>
  <si>
    <t>10.1371/journal.pone.0226271</t>
  </si>
  <si>
    <t>Mason, Benotsch, Way, Kim, Snipes</t>
  </si>
  <si>
    <t>Text messaging to increase readiness to change alcohol use in college students</t>
  </si>
  <si>
    <t>The journal of primary prevention</t>
  </si>
  <si>
    <t>47-52</t>
  </si>
  <si>
    <t>10.1007/s10935-013-0329-9</t>
  </si>
  <si>
    <t>McCarthy, O'Sullivan</t>
  </si>
  <si>
    <t>Efficacy of a Brief Cognitive Behavioral Therapy Program to Reduce Excessive Drinking Behavior Among New Recruits Entering the Irish Navy: A Pilot Evaluation</t>
  </si>
  <si>
    <t>Military medicine</t>
  </si>
  <si>
    <t>841-846</t>
  </si>
  <si>
    <t>10.7205/milmed-d-09-00251</t>
  </si>
  <si>
    <t>McCarty, Gersh, Katzman, Lee, Sucato, Richardson</t>
  </si>
  <si>
    <t>510-518</t>
  </si>
  <si>
    <t>10.1080/08897077.2019.1576090</t>
  </si>
  <si>
    <t>McDonell, Hirchak, Herron, Lyons, Alcover, Shaw, Kordas, Dirks, Jansen, Avey, Lillie, Donovan, McPherson, Dillard, Ries, Roll, Buchwald, Team</t>
  </si>
  <si>
    <t>Effect of Incentives for Alcohol Abstinence in Partnership With 3 American Indian and Alaska Native Communities: A Randomized Clinical Trial</t>
  </si>
  <si>
    <t>JAMA psychiatry</t>
  </si>
  <si>
    <t>599-606</t>
  </si>
  <si>
    <t>10.1001/jamapsychiatry.2020.4768</t>
  </si>
  <si>
    <t>Miller, Leavens, Meier, Lombardi, Leffingwell</t>
  </si>
  <si>
    <t>Enhancing the efficacy of computerized feedback interventions for college alcohol misuse: An exploratory randomized trial</t>
  </si>
  <si>
    <t>122-133</t>
  </si>
  <si>
    <t>10.1037/ccp0000066</t>
  </si>
  <si>
    <t>Moore, Karno, Ray, Ramirez, Barenstein, Portillo, Rizo, Borok, Liao, Barron, del Pino, Valenzuela, Barry</t>
  </si>
  <si>
    <t>Development and Preliminary Testing of a Promotora-Delivered, Spanish Language, Counseling Intervention for Heavy Drinking among Male, Latino Day Laborers</t>
  </si>
  <si>
    <t>96-101</t>
  </si>
  <si>
    <t>10.1016/j.jsat.2015.11.003</t>
  </si>
  <si>
    <t>Moore, Gilder, Grube, Lee, Geisler, Friese, Calac, Finan, Ehlers</t>
  </si>
  <si>
    <t>Prevention of Underage Drinking on California Indian Reservations Using Individual- and Community-Level Approaches</t>
  </si>
  <si>
    <t>1035-1041</t>
  </si>
  <si>
    <t>10.2105/ajph.2018.304447</t>
  </si>
  <si>
    <t>Moreira, Oskrochi, Foxcroft</t>
  </si>
  <si>
    <t>e44120</t>
  </si>
  <si>
    <t>10.1371/journal.pone.0044120</t>
  </si>
  <si>
    <t>e44120-NA</t>
  </si>
  <si>
    <t>Mujcic, Blankers, Boon, Berman, Riper, van Laar, Engels</t>
  </si>
  <si>
    <t>Effectiveness, Cost-effectiveness, and Cost-Utility of a Digital Alcohol Moderation Intervention for Cancer Survivors: Health Economic Evaluation and Outcomes of a Pragmatic Randomized Controlled Trial</t>
  </si>
  <si>
    <t>e30095-e30095</t>
  </si>
  <si>
    <t>10.2196/30095</t>
  </si>
  <si>
    <t>Murphy, Dennhardt, Martens, Borsari, Witkiewitz, Meshesha</t>
  </si>
  <si>
    <t>A randomized clinical trial evaluating the efficacy of a brief alcohol intervention supplemented with a substance-free activity session or relaxation training</t>
  </si>
  <si>
    <t>657-669</t>
  </si>
  <si>
    <t>10.1037/ccp0000412</t>
  </si>
  <si>
    <t>Murphy, Dennhardt, Skidmore, Martens, McDevitt-Murphy</t>
  </si>
  <si>
    <t>628-639</t>
  </si>
  <si>
    <t>10.1037/a0021347</t>
  </si>
  <si>
    <t>Nayak, Kaskutas, Mericle</t>
  </si>
  <si>
    <t>Randomized Trial of an Innovative Electronic Screening and Brief Intervention for Reducing Drinking Among Women of Childbearing Age</t>
  </si>
  <si>
    <t>J Addict Med</t>
  </si>
  <si>
    <t>450-459</t>
  </si>
  <si>
    <t>10.1097/ADM.0000000000000518</t>
  </si>
  <si>
    <t>Neighbors, Lewis, Atkins, Jensen, Walter, Fossos, Lee, Larimer</t>
  </si>
  <si>
    <t>Efficacy of Web-Based Personalized Normative Feedback: A Two-Year Randomized Controlled Trial</t>
  </si>
  <si>
    <t>10.1037/a0020766</t>
  </si>
  <si>
    <t>Neighbors, Lewis, LaBrie, DiBello, Young, Rinker, Litt, Rodriguez, Knee, Hamor, Jerabeck, Larimer</t>
  </si>
  <si>
    <t>238-247</t>
  </si>
  <si>
    <t>10.1037/ccp0000067</t>
  </si>
  <si>
    <t>Newton, Teesson, Vogl, Andrews</t>
  </si>
  <si>
    <t>Internet-based prevention for alcohol and cannabis use: final results of the Climate Schools course</t>
  </si>
  <si>
    <t>749-759</t>
  </si>
  <si>
    <t>10.1111/j.1360-0443.2009.02853.x</t>
  </si>
  <si>
    <t>O'Donnell, Richardson, Fuller-Tyszkiewicz, Staiger</t>
  </si>
  <si>
    <t>Delivering Personalized Protective Behavioral Drinking Strategies via a Smartphone Intervention: a Pilot Study</t>
  </si>
  <si>
    <t>401-414</t>
  </si>
  <si>
    <t>10.1007/s12529-019-09789-0</t>
  </si>
  <si>
    <t>Ornelas, Doyle, Torres, Serrano, Duran, Donovan</t>
  </si>
  <si>
    <t>Vida PURA: results from a pilot randomized trial of a culturally adapted screening and brief intervention to reduce unhealthy alcohol use among Latino day laborers</t>
  </si>
  <si>
    <t>Translational behavioral medicine</t>
  </si>
  <si>
    <t>1233-1243</t>
  </si>
  <si>
    <t>10.1093/tbm/ibz071</t>
  </si>
  <si>
    <t>Osterman, Carle, Ammerman, Gates</t>
  </si>
  <si>
    <t>Single-session motivational intervention to decrease alcohol use during pregnancy</t>
  </si>
  <si>
    <t>10.1016/j.jsat.2014.01.009</t>
  </si>
  <si>
    <t>Osterman, Dyehouse</t>
  </si>
  <si>
    <t>Effects of a motivational interviewing intervention to decrease prenatal alcohol use</t>
  </si>
  <si>
    <t>Western journal of nursing research</t>
  </si>
  <si>
    <t>434-454</t>
  </si>
  <si>
    <t>10.1177/0193945911402523</t>
  </si>
  <si>
    <t>Pachankis, McConocha, Clark, Wang, Behari, Fetzner, Brisbin, Scheer, Lehavot</t>
  </si>
  <si>
    <t>A transdiagnostic minority stress intervention for gender diverse sexual minority women’s depression, anxiety, and unhealthy alcohol use: A randomized controlled trial</t>
  </si>
  <si>
    <t>613-630</t>
  </si>
  <si>
    <t>10.1037/ccp0000508</t>
  </si>
  <si>
    <t>Palfai, Winter, Lu, Rosenbloom, Saitz</t>
  </si>
  <si>
    <t>Personalized feedback as a universal prevention approach for college drinking: a randomized trial of an e-mail linked universal web-based alcohol intervention</t>
  </si>
  <si>
    <t>75-84</t>
  </si>
  <si>
    <t>10.1007/s10935-013-0337-9</t>
  </si>
  <si>
    <t>Palfai, Zisserson, Saitz</t>
  </si>
  <si>
    <t>539-542</t>
  </si>
  <si>
    <t>10.1016/j.addbeh.2011.01.005</t>
  </si>
  <si>
    <t>Patrick, Lyden, Morrell, Mehus, Gunlicks-Stoessel, Lee, King, Bonar, Nahum-Shani, Almirall, Larimer, Vock</t>
  </si>
  <si>
    <t>Main outcomes of M-bridge: A sequential multiple assignment randomized trial (SMART) for developing an adaptive preventive intervention for college drinking</t>
  </si>
  <si>
    <t>601-614</t>
  </si>
  <si>
    <t>10.1037/ccp0000663</t>
  </si>
  <si>
    <t>Paulus, Gallagher, Neighbors, Zvolensky</t>
  </si>
  <si>
    <t>Computer-delivered personalized feedback intervention for hazardous drinkers with elevated anxiety sensitivity: A pilot randomized controlled trial</t>
  </si>
  <si>
    <t>103847-103847</t>
  </si>
  <si>
    <t>10.1016/j.brat.2021.103847</t>
  </si>
  <si>
    <t>Pedersen, Hummer, Davis, Fitzke, Christie, Witkiewitz, Clapp</t>
  </si>
  <si>
    <t>A mobile-based pregaming drinking prevention intervention for college students: study protocol for a randomized controlled trial</t>
  </si>
  <si>
    <t>31-NA</t>
  </si>
  <si>
    <t>10.1186/s13722-022-00314-5</t>
  </si>
  <si>
    <t>Pedersen, Parast, Marshall, Schell, Neighbors</t>
  </si>
  <si>
    <t>459-470</t>
  </si>
  <si>
    <t>10.1037/ccp0000187</t>
  </si>
  <si>
    <t>Pemberton, Williams, Herman-Stahl, Calvin, Bradshaw, Bray, Ridenhour, Cook, Hersch, Hester, Mitchell</t>
  </si>
  <si>
    <t>Evaluation of two web-based alcohol interventions in the U.S. military</t>
  </si>
  <si>
    <t>480-489</t>
  </si>
  <si>
    <t>10.15288/jsad.2011.72.480</t>
  </si>
  <si>
    <t>Pettigrew, Booth, Jongenelis, Brennan, Chikritzhs, Hasking, Miller, Hastings, Wakefield</t>
  </si>
  <si>
    <t>A randomized controlled trial of the effectiveness of combinations of 'why to reduce' and 'how to reduce' alcohol harm-reduction communications</t>
  </si>
  <si>
    <t>107004-107004</t>
  </si>
  <si>
    <t>10.1016/j.addbeh.2021.107004</t>
  </si>
  <si>
    <t>Pidd, Roche, Cameron, Lee, Jenner, Duraisingam</t>
  </si>
  <si>
    <t>Workplace alcohol harm reduction intervention in Australia: Cluster non-randomised controlled trial</t>
  </si>
  <si>
    <t>502-513</t>
  </si>
  <si>
    <t>10.1111/dar.12660</t>
  </si>
  <si>
    <t>Ponzo, Morelli, Kawadler, Hemmings, Bird, Plans</t>
  </si>
  <si>
    <t>Efficacy of the Digital Therapeutic Mobile App BioBase to Reduce Stress and Improve Mental Well-Being Among University Students: Randomized Controlled Trial</t>
  </si>
  <si>
    <t>e17767-NA</t>
  </si>
  <si>
    <t>10.2196/17767</t>
  </si>
  <si>
    <t>Postel, de Haan, Huurne, Becker, de Jong</t>
  </si>
  <si>
    <t>Effectiveness of a Web-based Intervention for Problem Drinkers and Reasons for Dropout: Randomized Controlled Trial</t>
  </si>
  <si>
    <t>e68-NA</t>
  </si>
  <si>
    <t>10.2196/jmir.1642</t>
  </si>
  <si>
    <t>Postel, de Haan, ter Huurne, Becker, de Jong</t>
  </si>
  <si>
    <t>Radtke, Ostergaard, Cooke, Scholz</t>
  </si>
  <si>
    <t>Web-Based Alcohol Intervention: Study of Systematic Attrition of Heavy Drinkers</t>
  </si>
  <si>
    <t>217-217</t>
  </si>
  <si>
    <t>10.2196/jmir.6780</t>
  </si>
  <si>
    <t>Reynolds, Bennett</t>
  </si>
  <si>
    <t>A Cluster Randomized Trial of Alcohol Prevention in Small Businesses: A Cascade Model of Help Seeking and Risk Reduction</t>
  </si>
  <si>
    <t>American journal of health promotion : AJHP</t>
  </si>
  <si>
    <t>182-191</t>
  </si>
  <si>
    <t>10.4278/ajhp.121212-quan-600</t>
  </si>
  <si>
    <t>Ridout, Campbell</t>
  </si>
  <si>
    <t>Drug Alcohol Rev</t>
  </si>
  <si>
    <t>667-673</t>
  </si>
  <si>
    <t>10.1111/dar.12141</t>
  </si>
  <si>
    <t>Riordan, Winter, Carey, Conner, Moradi, Jang, Reid, Mason, Scarf</t>
  </si>
  <si>
    <t>A combined web based intervention and ecological momentary intervention for reducing alcohol use among incoming first-year university students: Results from a three-arm randomised controlled trial</t>
  </si>
  <si>
    <t>107471-107471</t>
  </si>
  <si>
    <t>10.1016/j.addbeh.2022.107471</t>
  </si>
  <si>
    <t>Rubio, Day, Conigliaro, Hanusa, Larkby, McNeil, Cohen, Jones, Watt-Morse, Gilmour, Lancet, Kraemer</t>
  </si>
  <si>
    <t>Brief motivational enhancement intervention to prevent or reduce postpartum alcohol use: a single-blinded, randomized controlled effectiveness trial</t>
  </si>
  <si>
    <t>382-389</t>
  </si>
  <si>
    <t>10.1016/j.jsat.2013.10.009</t>
  </si>
  <si>
    <t>Säfsten, Forsell, Ramstedt, Thakker, Galanti</t>
  </si>
  <si>
    <t>A pragmatic randomised trial of two counselling models at the Swedish national alcohol helpline</t>
  </si>
  <si>
    <t>BMC psychiatry</t>
  </si>
  <si>
    <t>213-213</t>
  </si>
  <si>
    <t>10.1186/s12888-019-2199-z</t>
  </si>
  <si>
    <t>Santos, Coffin, Vittinghoff, DeMicco, Das, Matheson, Raiford, Carry, Colfax, Herbst, Dilley</t>
  </si>
  <si>
    <t>Substance use and drinking outcomes in Personalized Cognitive Counseling randomized trial for episodic substance-using men who have sex with men</t>
  </si>
  <si>
    <t>234-239</t>
  </si>
  <si>
    <t>10.1016/j.drugalcdep.2014.02.015</t>
  </si>
  <si>
    <t>Schulz, Candel, Kremers, Reinwand, Jander, de Vries</t>
  </si>
  <si>
    <t>Effects of a Web-based tailored intervention to reduce alcohol consumption in adults: randomized controlled trial</t>
  </si>
  <si>
    <t>10.2196/jmir.2568</t>
  </si>
  <si>
    <t>Effects of a Web-Based Tailored Intervention to Reduce Alcohol Consumption in Adults: Randomized Controlled Trial</t>
  </si>
  <si>
    <t>e206-NA</t>
  </si>
  <si>
    <t>Schumm, O'Farrell, Kahler, Murphy, Muchowski</t>
  </si>
  <si>
    <t>A randomized clinical trial of behavioral couples therapy versus individually based treatment for women with alcohol dependence</t>
  </si>
  <si>
    <t>993-1004</t>
  </si>
  <si>
    <t>10.1037/a0037497</t>
  </si>
  <si>
    <t>Sharpe, Kool, Whittaker, Lee, Reid, Civil, Ameratunga</t>
  </si>
  <si>
    <t>Effect of a text message intervention on alcohol-related harms and behaviours: secondary outcomes of a randomised controlled trial</t>
  </si>
  <si>
    <t>BMC research notes</t>
  </si>
  <si>
    <t>267-267</t>
  </si>
  <si>
    <t>10.1186/s13104-019-4308-y</t>
  </si>
  <si>
    <t>Sharpe, Kool, Whittaker, Lee, Reid, Civil, Walker, Thornton, Ameratunga</t>
  </si>
  <si>
    <t>Effect of a text message intervention to reduce hazardous drinking among injured patients discharged from a trauma ward: a randomized controlled trial</t>
  </si>
  <si>
    <t>NPJ digital medicine</t>
  </si>
  <si>
    <t>13-13</t>
  </si>
  <si>
    <t>10.1038/s41746-018-0019-3</t>
  </si>
  <si>
    <t>Sinadinovic, Wennberg, Johansson, Berman</t>
  </si>
  <si>
    <t>305-318</t>
  </si>
  <si>
    <t>10.1159/000362406</t>
  </si>
  <si>
    <t>Spijkerman, Roek, Vermulst, Lemmers, Huiberts, Engels</t>
  </si>
  <si>
    <t>10.2196/jmir.1465</t>
  </si>
  <si>
    <t>Stapinski, Sannibale, Subotic, Rapee, Teesson, Haber, Baillie</t>
  </si>
  <si>
    <t>Randomised controlled trial of integrated cognitive behavioural treatment and motivational enhancement for comorbid social anxiety and alcohol use disorders</t>
  </si>
  <si>
    <t>207-220</t>
  </si>
  <si>
    <t>10.1177/0004867420952539</t>
  </si>
  <si>
    <t>Stappenbeck, Gulati, Jaffe, Blayney, Kaysen</t>
  </si>
  <si>
    <t>Initial efficacy of a web-based alcohol and emotion regulation intervention for college women with sexual assault histories</t>
  </si>
  <si>
    <t>852-865</t>
  </si>
  <si>
    <t>10.1037/adb0000762</t>
  </si>
  <si>
    <t>Stein, Herman, Kim, Howell, Lambert, Madden, Moitra, Blevins, Anderson, Taylor, Pinkston</t>
  </si>
  <si>
    <t>A Randomized Trial Comparing Brief Advice and Motivational Interviewing for Persons with HIV–HCV Co-infection Who Drink Alcohol</t>
  </si>
  <si>
    <t>AIDS and behavior</t>
  </si>
  <si>
    <t>1013-1025</t>
  </si>
  <si>
    <t>10.1007/s10461-020-03062-2</t>
  </si>
  <si>
    <t>Stock, Vallentin-Holbech, Rasmussen</t>
  </si>
  <si>
    <t>The GOOD life: Study protocol for a social norms intervention to reduce alcohol and other drug use among Danish adolescents</t>
  </si>
  <si>
    <t>NA-NA</t>
  </si>
  <si>
    <t>10.1186/s12889-016-3333-1</t>
  </si>
  <si>
    <t>Stoner, Arenella, Hendershot</t>
  </si>
  <si>
    <t>Randomized controlled trial of a mobile phone intervention for improving adherence to naltrexone for alcohol use disorders</t>
  </si>
  <si>
    <t>e0124613-NA</t>
  </si>
  <si>
    <t>10.1371/journal.pone.0124613</t>
  </si>
  <si>
    <t>Sumnall</t>
  </si>
  <si>
    <t>Steps Towards Alcohol Misuse Prevention Programme (STAMPP): A school- and community- based cluster randomised controlled trial</t>
  </si>
  <si>
    <t>Sunami, So, Ishii, Sadashima, Ueno, Yuzuriha, Monji</t>
  </si>
  <si>
    <t>A randomized controlled trial of the web-based drinking diary program for problem drinking in multi workplace settings</t>
  </si>
  <si>
    <t>Journal of occupational health</t>
  </si>
  <si>
    <t>e12312-NA</t>
  </si>
  <si>
    <t>10.1002/1348-9585.12312</t>
  </si>
  <si>
    <t>Sundström, Eék, Kraepelien, Fahlke, Gajecki, Jakobson, Beckman, Kaldo, Berman</t>
  </si>
  <si>
    <t>High- versus low-intensity internet interventions for alcohol use disorders: results of a three-armed randomized controlled superiority trial</t>
  </si>
  <si>
    <t>863-874</t>
  </si>
  <si>
    <t>10.1111/add.14871</t>
  </si>
  <si>
    <t>Tahaney, Palfai</t>
  </si>
  <si>
    <t>Text messaging as an adjunct to a web-based intervention for college student alcohol use: A preliminary study</t>
  </si>
  <si>
    <t>63-66</t>
  </si>
  <si>
    <t>10.1016/j.addbeh.2017.04.018</t>
  </si>
  <si>
    <t>Thomas, Müssener, Linderoth, Karlsson, Bendtsen, Bendtsen</t>
  </si>
  <si>
    <t>Effectiveness of a Text Messaging-Based Intervention Targeting Alcohol Consumption Among University Students: Randomized Controlled Trial</t>
  </si>
  <si>
    <t>e146-NA</t>
  </si>
  <si>
    <t>10.2196/mhealth.9642</t>
  </si>
  <si>
    <t>Tingey, Larzelere, Goklish, Rosenstock, Mayo-Wilson, O'Keefe, Pablo, Goklish, Grass, Sprengeler, Ingalls, Craig, Barlow</t>
  </si>
  <si>
    <t>Behavioral and Mental Health outcomes from an RCT of a Youth Entrepreneurship Intervention among Native American Adolescents</t>
  </si>
  <si>
    <t>Vallentin-Holbech, Rasmussen, Stock</t>
  </si>
  <si>
    <t>Effects of the social norms intervention The GOOD Life on norm perceptions, binge drinking and alcohol-related harms: A cluster-randomised controlled trial</t>
  </si>
  <si>
    <t>Preventive medicine reports</t>
  </si>
  <si>
    <t>304-311</t>
  </si>
  <si>
    <t>10.1016/j.pmedr.2018.10.019</t>
  </si>
  <si>
    <t>Vargas-Martínez, Trapero-Bertran, Lima-Serrano, Anokye, Pokhrel, Mora</t>
  </si>
  <si>
    <t>Measuring the effects on quality of life and alcohol consumption of a program to reduce binge drinking in Spanish adolescents</t>
  </si>
  <si>
    <t>107597-107597</t>
  </si>
  <si>
    <t>10.1016/j.drugalcdep.2019.107597</t>
  </si>
  <si>
    <t>Voogt, Kleinjan, Poelen, Lemmers, Engels</t>
  </si>
  <si>
    <t>The effectiveness of a web-based brief alcohol intervention in reducing heavy drinking among adolescents aged 15–20 years with a low educational background: a two-arm parallel group cluster randomized controlled trial</t>
  </si>
  <si>
    <t>694-694</t>
  </si>
  <si>
    <t>10.1186/1471-2458-13-694</t>
  </si>
  <si>
    <t>Voogt, Poelen, Kleinjan, Lemmers, Engels</t>
  </si>
  <si>
    <t>312-321</t>
  </si>
  <si>
    <t>10.1093/alcalc/ags133</t>
  </si>
  <si>
    <t>The effectiveness of the 'What Do You Drink' web-based brief alcohol intervention in reducing heavy drinking among students: a two-arm parallel group randomized controlled trial</t>
  </si>
  <si>
    <t>Wagener, Leffingwell, Mignogna, Mignogna, Weaver, Cooney, Claborn</t>
  </si>
  <si>
    <t>260-267</t>
  </si>
  <si>
    <t>10.1016/j.jsat.2011.11.001</t>
  </si>
  <si>
    <t>Wallace, Murray, McCambridge, Khadjesari, White, Thompson, Kalaitzaki, Godfrey, Linke</t>
  </si>
  <si>
    <t>10.1371/journal.pone.0014740</t>
  </si>
  <si>
    <t>Watson, Godfrey, McFadyen, McArthur, Stevenson, Holloway</t>
  </si>
  <si>
    <t>Screening and brief intervention delivery in the workplace to reduce alcohol-related harm: A pilot randomized controlled trial</t>
  </si>
  <si>
    <t>International journal of nursing studies</t>
  </si>
  <si>
    <t>39-48</t>
  </si>
  <si>
    <t>10.1016/j.ijnurstu.2014.06.013</t>
  </si>
  <si>
    <t>Weinstock, Capizzi, Weber, Pescatello, Petry</t>
  </si>
  <si>
    <t>Exercise as an intervention for sedentary hazardous drinking college students: A pilot study</t>
  </si>
  <si>
    <t>Mental health and physical activity</t>
  </si>
  <si>
    <t>55-62</t>
  </si>
  <si>
    <t>10.1016/j.mhpa.2014.02.002</t>
  </si>
  <si>
    <t>Weinstock, Petry, Pescatello, Henderson, Nelson</t>
  </si>
  <si>
    <t>Randomized clinical trial of exercise for nontreatment seeking adults with alcohol use disorder</t>
  </si>
  <si>
    <t>65-75</t>
  </si>
  <si>
    <t>10.1037/adb0000506</t>
  </si>
  <si>
    <t>Witkiewitz, Desai, Bowen, Leigh, Kirouac, Larimer</t>
  </si>
  <si>
    <t>Development and evaluation of a mobile intervention for heavy drinking and smoking among college students</t>
  </si>
  <si>
    <t>639-650</t>
  </si>
  <si>
    <t>10.1037/a0034747</t>
  </si>
  <si>
    <t>Wood, Fairlie, Fernandez, Borsari, Capone, Laforge, Carmona-Barros</t>
  </si>
  <si>
    <t>Brief motivational and parent interventions for college students: a randomized factorial study</t>
  </si>
  <si>
    <t>349-361</t>
  </si>
  <si>
    <t>10.1037/a0019166</t>
  </si>
  <si>
    <t>Wright, Dietze, Agius, Kuntsche, Livingston, Black, Room, Hellard, Lim</t>
  </si>
  <si>
    <t>Mobile Phone-Based Ecological Momentary Intervention to Reduce Young Adults' Alcohol Use in the Event: A Three-Armed Randomized Controlled Trial</t>
  </si>
  <si>
    <t>10.2196/mhealth.9324</t>
  </si>
  <si>
    <t>Young</t>
  </si>
  <si>
    <t>Young, Chelsie Marie: University of Houston, US;</t>
  </si>
  <si>
    <t>Young, Neighbors</t>
  </si>
  <si>
    <t>Incorporating writing into a personalized normative feedback intervention to reduce problem drinking among college students</t>
  </si>
  <si>
    <t>916-926</t>
  </si>
  <si>
    <t>10.1111/acer.13995</t>
  </si>
  <si>
    <t>Zgierska, Burzinski, Mundt, McClintock, Cox, Coe, Miller, Fleming</t>
  </si>
  <si>
    <t>Mindfulness-based relapse prevention for alcohol dependence: Findings from a randomized controlled trial</t>
  </si>
  <si>
    <t>10.1016/j.jsat.2019.01.013</t>
  </si>
  <si>
    <t>Zill, Christalle, Meyer, Harter, Dirmaier</t>
  </si>
  <si>
    <t>The Effectiveness of an Internet Intervention Aimed at Reducing Alcohol Consumption in Adults</t>
  </si>
  <si>
    <t>Dtsch Arztebl Int</t>
  </si>
  <si>
    <t>127-133</t>
  </si>
  <si>
    <t>10.3238/arztebl.2019.0127</t>
  </si>
  <si>
    <t>10.1016/j.childyouth.2020.105603</t>
  </si>
  <si>
    <t>10.1186/s13722-014-0022-1</t>
  </si>
  <si>
    <t>Duplicate of #1844</t>
  </si>
  <si>
    <t>Duplicate of #1623</t>
  </si>
  <si>
    <t>Duplicate of #1629</t>
  </si>
  <si>
    <t>Duplicate of #1632</t>
  </si>
  <si>
    <t>Duplicate of #1638</t>
  </si>
  <si>
    <t>Duplicate of #1640</t>
  </si>
  <si>
    <t>Duplicate of #1644</t>
  </si>
  <si>
    <t>Duplicate of #1650</t>
  </si>
  <si>
    <t>Duplicate of #1651</t>
  </si>
  <si>
    <t>Duplicate of #1654</t>
  </si>
  <si>
    <t>Duplicate of #1677</t>
  </si>
  <si>
    <t>Duplicate of #1697</t>
  </si>
  <si>
    <t>Duplicate of #1717</t>
  </si>
  <si>
    <t>Duplicate of #1722</t>
  </si>
  <si>
    <t>Duplicate of #1723</t>
  </si>
  <si>
    <t>Duplicate of #1726</t>
  </si>
  <si>
    <t>Duplicate of #1750</t>
  </si>
  <si>
    <t>Duplicate of #1805</t>
  </si>
  <si>
    <t>Duplicate of #1815</t>
  </si>
  <si>
    <t>Duplicate of #1824</t>
  </si>
  <si>
    <t>Duplicate of #1842</t>
  </si>
  <si>
    <t>Duplicate of #1846</t>
  </si>
  <si>
    <t>https://doi.org/10.3310/phr06060</t>
  </si>
  <si>
    <t>https://doi.org/10.1002/j.2161-1882.2011.tb00060.x</t>
  </si>
  <si>
    <t>Duplicate of #1691</t>
  </si>
  <si>
    <t>Duplicate of #1692</t>
  </si>
  <si>
    <t>https://www.journalslibrary.nihr.ac.uk/phr/PHR07090</t>
  </si>
  <si>
    <t>https://doi.org/10.1037/a0034087</t>
  </si>
  <si>
    <t>https://digitalcommons.wayne.edu/oa_dissertations/1829/</t>
  </si>
  <si>
    <t>https://www.ncbi.nlm.nih.gov/books/NBK425633/</t>
  </si>
  <si>
    <t>https://uh-ir.tdl.org/items/b74758a8-d085-4085-b159-c763a5e2bd0c</t>
  </si>
  <si>
    <t>0. Duplicate</t>
  </si>
  <si>
    <t>Exclusion reasons</t>
  </si>
  <si>
    <t>2. Wrong country</t>
  </si>
  <si>
    <t>1. No relevant outcomes</t>
  </si>
  <si>
    <t>3. Wrong intervention</t>
  </si>
  <si>
    <t>4. Wrong setting</t>
  </si>
  <si>
    <t>Duplicate of #1611</t>
  </si>
  <si>
    <t>No evidence of AI-assistance in the intervention</t>
  </si>
  <si>
    <t>PDF</t>
  </si>
  <si>
    <t>5. Wrong study design</t>
  </si>
  <si>
    <t>Duplicate of #1626</t>
  </si>
  <si>
    <t>Duplicate of #1705</t>
  </si>
  <si>
    <t>Editorial, also healthcare setting</t>
  </si>
  <si>
    <t>No evidence of AI-assistance in the intervention (no paper, but same trial as #1640)</t>
  </si>
  <si>
    <t>Folder</t>
  </si>
  <si>
    <t>Duplicate of #1655</t>
  </si>
  <si>
    <t>Duplicate of #1657</t>
  </si>
  <si>
    <t>Duplicate of #1669</t>
  </si>
  <si>
    <t>Duplicate of #1708</t>
  </si>
  <si>
    <t>Duplicate of #1713</t>
  </si>
  <si>
    <t>Duplicate of #1728</t>
  </si>
  <si>
    <t>Duplicate of #1736</t>
  </si>
  <si>
    <t>Duplicate of #1741</t>
  </si>
  <si>
    <t>Duplicate of #1747</t>
  </si>
  <si>
    <t>Duplicate of #1753</t>
  </si>
  <si>
    <t>Duplicate of #1762</t>
  </si>
  <si>
    <t>Duplicate of #1778</t>
  </si>
  <si>
    <t>Duplicate of #1782</t>
  </si>
  <si>
    <t>Duplicate of #1785</t>
  </si>
  <si>
    <t>Duplicate of #1799</t>
  </si>
  <si>
    <t>Duplicate of #1812</t>
  </si>
  <si>
    <t>Duplicate of #1836</t>
  </si>
  <si>
    <t>Duplicate of #1838</t>
  </si>
  <si>
    <t>Healthcare setting (STD clinics)</t>
  </si>
  <si>
    <t>Duplicate of #1682</t>
  </si>
  <si>
    <t>Healthcare setting (HIV clinics)</t>
  </si>
  <si>
    <t>Healthcare setting (primary care clinics)</t>
  </si>
  <si>
    <t>Not an RCT (identification of problems associated with use of an intervention)</t>
  </si>
  <si>
    <t>Duplicate of #1755</t>
  </si>
  <si>
    <t>Healthcare setting (obstetrics clinic)</t>
  </si>
  <si>
    <t>Healthcare setting (trauma ward)</t>
  </si>
  <si>
    <t>Healthcare setting (HIV clinic)</t>
  </si>
  <si>
    <t>RCTs</t>
  </si>
  <si>
    <t>Asberg, Lundgren, Henriksson, Henriksson, Bendtsen, Lof, Bendtsen</t>
  </si>
  <si>
    <t>Multiple lifestyle behaviour mHealth intervention targeting Swedish college and university students: Protocol for the Buddy randomised factorial trial</t>
  </si>
  <si>
    <t>e051044</t>
  </si>
  <si>
    <t>https://dx.doi.org/10.1136/bmjopen-2021-051044</t>
  </si>
  <si>
    <t>ADDICTION</t>
  </si>
  <si>
    <t>Bae, Suffoletto, Zhang, Chung, Ozolcer, Islam, Dey</t>
  </si>
  <si>
    <t>Leveraging Mobile Phone Sensors, Machine Learning, and Explainable Artificial Intelligence to Predict Imminent Same-Day Binge-drinking Events to Support Just-in-time Adaptive Interventions: Algorithm Development and Validation Study</t>
  </si>
  <si>
    <t>e39862</t>
  </si>
  <si>
    <t>https://dx.doi.org/10.2196/39862</t>
  </si>
  <si>
    <t>Baumann, Staudt, Freyer-Adam, John</t>
  </si>
  <si>
    <t>Proactive expert system intervention to prevent or quit at-risk alcohol use (PRINT): study protocol of a randomized controlled trial</t>
  </si>
  <si>
    <t>https://dx.doi.org/10.1186/s12889-018-5774-1</t>
  </si>
  <si>
    <t>Bejerholm, Hakansson, Knutagard, Hillborg</t>
  </si>
  <si>
    <t>Individual Placement and Support for persons with alcohol and drug addiction in a Swedish context (IPS-ADAS): study protocol for a randomised controlled trial</t>
  </si>
  <si>
    <t>https://dx.doi.org/10.1186/s13063-024-08007-x</t>
  </si>
  <si>
    <t>Bendtsen, Asberg, McCambridge</t>
  </si>
  <si>
    <t>BMC Medicine</t>
  </si>
  <si>
    <t>https://dx.doi.org/10.1186/s12916-022-02374-5</t>
  </si>
  <si>
    <t>Bendtsen, Gunnarsson, McCambridge</t>
  </si>
  <si>
    <t>Effects of a waiting list control design on alcohol consumption among online help-seekers: protocol for a randomised controlled trial</t>
  </si>
  <si>
    <t>BMJ OPEN</t>
  </si>
  <si>
    <t>10.1136/bmjopen-2021-049810</t>
  </si>
  <si>
    <t>Boss, Lehr, Schaub, Castro, Riper, Berking, Ebert</t>
  </si>
  <si>
    <t>Efficacy of a web-based intervention with and without guidance for employees with risky drinking: results of a three-arm randomized controlled trial</t>
  </si>
  <si>
    <t>Crabtree, Stanley, Kelly, Swaim</t>
  </si>
  <si>
    <t>Be under your own influence: Effectiveness of a Culturally-Adapted drug prevention campaign targeting Reservation-Dwelling American Indian youth</t>
  </si>
  <si>
    <t>Journal of community psychology</t>
  </si>
  <si>
    <t>2316-2329</t>
  </si>
  <si>
    <t>https://dx.doi.org/10.1002/jcop.22672</t>
  </si>
  <si>
    <t>Crawford, Collier, Cooke, Gunnarsson, Shorter, Bendtsen</t>
  </si>
  <si>
    <t>Assessing if motives-based vignettes influence plans for drinking and alcohol cues: protocol for a randomised controlled trial</t>
  </si>
  <si>
    <t>10.1136/bmjopen-2024-086437</t>
  </si>
  <si>
    <t>Crocamo, Viviani, Bartoli, Carra, Pasi</t>
  </si>
  <si>
    <t>Detecting binge drinking and alcohol-related risky behaviours from twitter's users: An exploratory content-and topology-based analysis</t>
  </si>
  <si>
    <t>https://dx.doi.org/10.3390/ijerph17051510</t>
  </si>
  <si>
    <t>https://dx.doi.org/10.1016/j.jsat.2019.12.011</t>
  </si>
  <si>
    <t>D'Amico, Dickerson, Rodriguez, Brown, Kennedy, Palimaru, Johnson, Smart, Klein, Parker, McDonald, Woodward, Gudgell</t>
  </si>
  <si>
    <t>Integrating traditional practices and social network visualization to prevent substance use: study protocol for a randomized controlled trial among urban Native American emerging adults</t>
  </si>
  <si>
    <t>https://dx.doi.org/10.1186/s13722-021-00265-3</t>
  </si>
  <si>
    <t>Dobashi, Kawaida, Saito, Owaki, Yoshimoto</t>
  </si>
  <si>
    <t>The effectiveness of reduction in alcohol consumption achieved by the provision of non-alcoholic beverages associates with Alcohol Use Disorders Identification Test scores: a secondary analysis of a randomized controlled trial</t>
  </si>
  <si>
    <t>BMC MEDICINE</t>
  </si>
  <si>
    <t>10.1186/s12916-024-03641-3</t>
  </si>
  <si>
    <t>https://dx.doi.org/10.1016/j.jsat.2017.09.004</t>
  </si>
  <si>
    <t>Griffith, Ash, Augustine, Latimer, Verne, Redeker, O'Malley, DeMartini, Fucito</t>
  </si>
  <si>
    <t>Leveraging Natural Language Processing to Evaluate Young Adults' User Experiences with a Digital Sleep Intervention for Alcohol Use</t>
  </si>
  <si>
    <t>Research square</t>
  </si>
  <si>
    <t>https://dx.doi.org/10.21203/rs.3.rs-3977182/v1</t>
  </si>
  <si>
    <t>Natural language processing in mixed-methods evaluation of a digital sleep-alcohol intervention for young adults</t>
  </si>
  <si>
    <t>https://dx.doi.org/10.1038/s41746-024-01321-3</t>
  </si>
  <si>
    <t>Hanson, Oziel, Sarche, MacLehose, Rosenman, Buchwald</t>
  </si>
  <si>
    <t>A culturally tailored intervention to reduce risk of alcohol-exposed pregnancies in American Indian communities: Rationale, design, and methods</t>
  </si>
  <si>
    <t>Contemporary clinical trials</t>
  </si>
  <si>
    <t>https://dx.doi.org/10.1016/j.cct.2021.106351</t>
  </si>
  <si>
    <t>Heinzerling, Sergi, Linton, Rich, Youssef, Bentancourt, Bramen, Siddarth, Schwartzberg, Kelly</t>
  </si>
  <si>
    <t>Nature-themed video intervention may improve cardiovascular safety of psilocybin-assisted therapy for alcohol use disorder</t>
  </si>
  <si>
    <t>FRONTIERS IN PSYCHIATRY</t>
  </si>
  <si>
    <t>10.3389/fpsyt.2023.1215972</t>
  </si>
  <si>
    <t>Herron, Hirchak, Venner, Tofighi, McDonell</t>
  </si>
  <si>
    <t>Cultural Factors and Alcohol Use in American Indian Adults: Results From a Culturally Tailored Contingency Management Intervention</t>
  </si>
  <si>
    <t>273-280</t>
  </si>
  <si>
    <t>https://dx.doi.org/10.15288/jsad.21-00400</t>
  </si>
  <si>
    <t>Komro, Kominsky, Skinner, Livingston, Livingston, Avance, Lincoln, Barry, Walker, Pettigrew, Merlo, Cooper, Wagenaar</t>
  </si>
  <si>
    <t>Study protocol for a cluster randomized trial of a school, family, and community intervention for preventing drug misuse among older adolescents in the Cherokee Nation</t>
  </si>
  <si>
    <t>https://dx.doi.org/10.1186/s13063-022-06096-0</t>
  </si>
  <si>
    <t>Li, Zhang, Liu, Su, Guo, Wu, Du, Jiang, Zhong, Huang, Chen, Zhao</t>
  </si>
  <si>
    <t>The preliminary efficacy of virtual agent-assisted intelligent rehabilitation treatment (Echo app v2.0) in patients with alcohol use disorders: Study protocol for a randomized controlled trial</t>
  </si>
  <si>
    <t>Digital health</t>
  </si>
  <si>
    <t>https://dx.doi.org/10.1177/20552076231219432</t>
  </si>
  <si>
    <t>Luciano, McDevitt-Murphy, Murphy, Zakarian, Olin</t>
  </si>
  <si>
    <t>Open trial of a personalized feedback intervention and substance-free activity supplement for veterans with PTSD and hazardous drinking</t>
  </si>
  <si>
    <t>JOURNAL OF BEHAVIORAL AND COGNITIVE THERAPY</t>
  </si>
  <si>
    <t>136-144</t>
  </si>
  <si>
    <t>10.1016/j.jbct.2022.02.004</t>
  </si>
  <si>
    <t>Marsden, Anders, Clark, Colocassis, Eastwood, Knight, Melaugh, Quinn, Wright, Stannard</t>
  </si>
  <si>
    <t>Protocol for a multi-centre, definitive randomised controlled trial of the effectiveness of Individual Placement and Support for employment support among people with alcohol and drug dependence</t>
  </si>
  <si>
    <t>TRIALS</t>
  </si>
  <si>
    <t>10.1186/s13063-020-4099-4</t>
  </si>
  <si>
    <t>McDonell, Nepom, Leickly, Suchy-Dicey, Hirchak, Echo-Hawk, Schwartz, Calhoun, Donovan, Roll, Ries, Buchwald</t>
  </si>
  <si>
    <t>A culturally-tailored behavioral intervention trial for alcohol use disorders in three American Indian communities: Rationale, design, and methods</t>
  </si>
  <si>
    <t>93-100</t>
  </si>
  <si>
    <t>https://dx.doi.org/10.1016/j.cct.2015.12.010</t>
  </si>
  <si>
    <t>Moore, Alam, Heikkinen, Hood, Huang, Moore, Murphy, Playle, Shepherd, Shovelton, Sivarajasingam, Williams</t>
  </si>
  <si>
    <t>The effectiveness of an intervention to reduce alcohol-related violence in premises licensed for the sale and on-site consumption of alcohol: a randomized controlled trial</t>
  </si>
  <si>
    <t>1898-1906</t>
  </si>
  <si>
    <t>10.1111/add.13878</t>
  </si>
  <si>
    <t>Moore, O'Brien, Alam, Cohen, Hood, Huang, Moore, Murphy, Playle, Sivarajasingam, Spasic, Williams, Shepherd</t>
  </si>
  <si>
    <t>All-Wales licensed premises intervention (AWLPI): a randomised controlled trial to reduce alcohol-related violence</t>
  </si>
  <si>
    <t>BMC PUBLIC HEALTH</t>
  </si>
  <si>
    <t>10.1186/1471-2458-14-21</t>
  </si>
  <si>
    <t>Nègre, Lemercier-Dugarin, Gomet, Pelissolo, Malbos, Romo, Zerdazi</t>
  </si>
  <si>
    <t>Study on the efficiency of virtual reality in the treatment of alcohol use disorder: study protocol for a randomized controlled trial</t>
  </si>
  <si>
    <t>10.1186/s13063-024-08271-x</t>
  </si>
  <si>
    <t>Owaki, Yoshimoto, Saito, Dobashi, Kushio, Nakamura, Goto, Togo, Mori, Hokazono</t>
  </si>
  <si>
    <t>Effectiveness of genetic feedback on alcohol metabolism to reduce alcohol consumption in young adults: an open-label randomized controlled trial</t>
  </si>
  <si>
    <t>10.1186/s12916-024-03422-y</t>
  </si>
  <si>
    <t>Sedotto, Edwards, Dulin, King, Chen</t>
  </si>
  <si>
    <t>Engagement with mHealth Alcohol Interventions: User Perspectives on an App or Chatbot-Delivered Program to Reduce Drinking</t>
  </si>
  <si>
    <t>HEALTHCARE</t>
  </si>
  <si>
    <t>10.3390/healthcare12010101</t>
  </si>
  <si>
    <t>Targeting Individuals with Problematic Alcohol Use via Web-Based Cognitive-Behavioral Self-Help Modules, Personalized Screening Feedback or Assessment Only: A Randomized Controlled Trial</t>
  </si>
  <si>
    <t>EUROPEAN ADDICTION RESEARCH</t>
  </si>
  <si>
    <t>Sundström, Gajecki, Johansson, Blankers, Sinadinovic, Stenlund-Gens, Berman</t>
  </si>
  <si>
    <t>Guided and Unguided Internet-Based Treatment for Problematic Alcohol Use - A Randomized Controlled Pilot Trial</t>
  </si>
  <si>
    <t>PLOS ONE</t>
  </si>
  <si>
    <t>10.1371/journal.pone.0157817</t>
  </si>
  <si>
    <t>Teeters, Borsari, Martens, Murphy</t>
  </si>
  <si>
    <t>Brief Motivational Interventions Are Associated With Reductions in Alcohol-Impaired Driving Among College Drinkers</t>
  </si>
  <si>
    <t>700-709</t>
  </si>
  <si>
    <t>https://dx.doi.org/10.15288/jsad.2015.76.700</t>
  </si>
  <si>
    <t>Yoshimoto, Kawaida, Dobashi, Saito, Owaki</t>
  </si>
  <si>
    <t>Effect of provision of non-alcoholic beverages on alcohol consumption: a randomized controlled study</t>
  </si>
  <si>
    <t>10.1186/s12916-023-03085-1</t>
  </si>
  <si>
    <t>Bae, Chung, Ferreira, Dey, Suffoletto</t>
  </si>
  <si>
    <t>Mobile phone sensors and supervised machine learning to identify alcohol use events in young adults: Implications for just-in-time adaptive interventions</t>
  </si>
  <si>
    <t>42 EP - 47</t>
  </si>
  <si>
    <t>https://dx.doi.org/10.1016/j.addbeh.2017.11.039</t>
  </si>
  <si>
    <t>Bell, Garnett, Qian, Perski, Potts, Williamson</t>
  </si>
  <si>
    <t>Notifications to Improve Engagement With an Alcohol Reduction App: Protocol for a Micro-Randomized Trial</t>
  </si>
  <si>
    <t>JMIR RESEARCH PROTOCOLS</t>
  </si>
  <si>
    <t>10.2196/18690</t>
  </si>
  <si>
    <t>Boumparis, Schulte, Kleiboer, Huizink, Riper</t>
  </si>
  <si>
    <t>A Mobile Intervention to Promote Low-Risk Drinking Habits in Young Adults: Protocol for a Randomized Controlled Trial</t>
  </si>
  <si>
    <t>10.2196/29750</t>
  </si>
  <si>
    <t>Carey, Dibello, Magill, Mastroleo</t>
  </si>
  <si>
    <t>Does Self-Affirmation Augment the Effects of a Mandated Personalized Feedback Intervention? A Randomized Controlled Trial With Heavy Drinking College Students</t>
  </si>
  <si>
    <t>PSYCHOLOGY OF ADDICTIVE BEHAVIORS</t>
  </si>
  <si>
    <t>836-849</t>
  </si>
  <si>
    <t>10.1037/adb0000989</t>
  </si>
  <si>
    <t>Chung, Suffoletto, Bae, Ferreira, Puyana, Kurtz, Dey</t>
  </si>
  <si>
    <t>Exploring the use of smart phone-based sensors to detect drinking episodes in young adults as a step toward just-in-time intervention</t>
  </si>
  <si>
    <t>337A</t>
  </si>
  <si>
    <t>https://dx.doi.org/10.1111/acer.13392</t>
  </si>
  <si>
    <t>Craig Rushing, Kelley, Bull, Stephens, Wrobel, Silvasstar, Peterson, Begay, Ghost Dog, McCray, Love Brown, Thomas, Caughlan, Singer, Smith, Sumbundu</t>
  </si>
  <si>
    <t>Efficacy of an mHealth Intervention (BRAVE) to Promote Mental Wellness for American Indian and Alaska Native Teenagers and Young Adults: Randomized Controlled Trial</t>
  </si>
  <si>
    <t>JMIR mental health</t>
  </si>
  <si>
    <t>e26158</t>
  </si>
  <si>
    <t>https://dx.doi.org/10.2196/26158</t>
  </si>
  <si>
    <t>Dworkin, Schallert, Lee, Kaysen</t>
  </si>
  <si>
    <t>mHealth Early Intervention to Reduce Posttraumatic Stress and Alcohol Use After Sexual Assault (THRIVE): Feasibility and Acceptability Results From a Pilot Trial</t>
  </si>
  <si>
    <t>JMIR FORMATIVE RESEARCH</t>
  </si>
  <si>
    <t>10.2196/44400</t>
  </si>
  <si>
    <t>Garrett, Komro, Merlo, Livingston, Rentmeester, Tobler, Livingston, Kominsky</t>
  </si>
  <si>
    <t>CONNECT: Implementation of a School-Based Alcohol Screening and Brief Intervention for Youth in the Cherokee Nation</t>
  </si>
  <si>
    <t>The Journal of school health</t>
  </si>
  <si>
    <t>874-882</t>
  </si>
  <si>
    <t>https://dx.doi.org/10.1111/josh.12830</t>
  </si>
  <si>
    <t>Gaume, Magill, Gmel, Daeppen</t>
  </si>
  <si>
    <t>Motivational Interviewing Technical and Relational Skills, Change Talk, and Alcohol Outcomes-A Moderated Mediation Analysis</t>
  </si>
  <si>
    <t>JOURNAL OF CONSULTING AND CLINICAL PSYCHOLOGY</t>
  </si>
  <si>
    <t>707-716</t>
  </si>
  <si>
    <t>10.1037/ccp0000666</t>
  </si>
  <si>
    <t>Gilder, Geisler, Luna, Calac, Moore, Ehlers</t>
  </si>
  <si>
    <t>A randomized trial of motivational interviewing for prevention of underage drinking in American Indian adolescents</t>
  </si>
  <si>
    <t>175A</t>
  </si>
  <si>
    <t>https://dx.doi.org/10.1111/acer.13391</t>
  </si>
  <si>
    <t>Hanson, Noonan, Oziel, Wounded, Darnell, Rosenman, O'Leary, MacLehose, Sarche, Buchwald</t>
  </si>
  <si>
    <t>A randomized controlled trial of Native CHOICES: Impact on alcohol-exposed pregnancy risk reduction among American Indian and Alaska Native women</t>
  </si>
  <si>
    <t>https://dx.doi.org/10.1111/acer.15521</t>
  </si>
  <si>
    <t>Kahler, Lechner, MacGlashan, Wray, Littman</t>
  </si>
  <si>
    <t>Initial Progress Toward Development of a Voice-Based Computer-Delivered Motivational Intervention for Heavy Drinking College Students: An Experimental Study</t>
  </si>
  <si>
    <t>e25</t>
  </si>
  <si>
    <t>https://dx.doi.org/10.2196/mental.7571</t>
  </si>
  <si>
    <t>King, Leightley, Greenberg, Fear</t>
  </si>
  <si>
    <t>The DrinksRation Smartphone App for Modifying Alcohol Use Behaviors in UK Military Service Personnel at Risk of Alcohol-Related Harm: Protocol for a Randomized Controlled Trial</t>
  </si>
  <si>
    <t>10.2196/49918</t>
  </si>
  <si>
    <t>Litt, Geusens, Seamster, Lewis</t>
  </si>
  <si>
    <t>A Parent-Based Intervention for Reducing High-risk Social Media Cognitions, Alcohol Use, and Negative Consequences Among Adolescents: Protocol for a Randomized Controlled Pilot Study</t>
  </si>
  <si>
    <t>10.2196/38543</t>
  </si>
  <si>
    <t>Liu, You, Fang, Chang, Huang</t>
  </si>
  <si>
    <t>A smartphone-based support system coupled with a bluetooth breathalyzer in the treatment of alcohol dependence: A 12-week randomized controlled trial</t>
  </si>
  <si>
    <t>INTERNET INTERVENTIONS-THE APPLICATION OF INFORMATION TECHNOLOGY IN MENTAL AND BEHAVIOURAL HEALTH</t>
  </si>
  <si>
    <t>10.1016/j.invent.2023.100639</t>
  </si>
  <si>
    <t>Manning, Piercy, Garfield, Lubman</t>
  </si>
  <si>
    <t>Personalized Approach Bias Modification Smartphone App ("SWIPE") to Reduce Alcohol Use Among People Drinking at Hazardous or Harmful Levels: Protocol for an Open-Label Feasibility Study</t>
  </si>
  <si>
    <t>10.2196/21278</t>
  </si>
  <si>
    <t>Merrill, Gebru, Peterson, López, Lau-Barraco, Barnett, Carey</t>
  </si>
  <si>
    <t>Alcohol Feedback, Reflection, and Morning Evaluation (A-FRAME): Refining and testing feasibility and acceptability of a smartphone-delivered alcohol intervention for heavy-drinking young adults</t>
  </si>
  <si>
    <t>ALCOHOL-CLINICAL AND EXPERIMENTAL RESEARCH</t>
  </si>
  <si>
    <t>10.1111/acer.15424</t>
  </si>
  <si>
    <t>JOURNAL OF MEDICAL INTERNET RESEARCH</t>
  </si>
  <si>
    <t>Pueyo-Garrigues, Pardavila-Belio, Pueyo-Garrigues, Canga-Armayor</t>
  </si>
  <si>
    <t>Peer-led alcohol intervention for college students: A pilot randomized controlled trial</t>
  </si>
  <si>
    <t>NURSING &amp; HEALTH SCIENCES</t>
  </si>
  <si>
    <t>311-322</t>
  </si>
  <si>
    <t>10.1111/nhs.13023</t>
  </si>
  <si>
    <t>Rowland, Williams, Smith, Hall, Osborn, Kremer, Kelly, Leslie, Patton, Mohebbi, Toumbourou</t>
  </si>
  <si>
    <t>Social marketing and community mobilisation to reduce underage alcohol consumption in Australia: A cluster randomised community trial</t>
  </si>
  <si>
    <t>PREVENTIVE MEDICINE</t>
  </si>
  <si>
    <t>132-139</t>
  </si>
  <si>
    <t>10.1016/j.ypmed.2018.02.032</t>
  </si>
  <si>
    <t>Sawant, Hospital, Wagner</t>
  </si>
  <si>
    <t>Motivational interviewing with at risk American Indian teens: Results from a randomized clinical trial</t>
  </si>
  <si>
    <t>266A</t>
  </si>
  <si>
    <t>https://dx.doi.org/10.1111/acer.13085</t>
  </si>
  <si>
    <t>Stapinski, Prior, Newton, Biswas, Kelly, Deady, Lees, Teesson, Baillie</t>
  </si>
  <si>
    <t>Are we making Inroads? A randomized controlled trial of a psychologist-supported, web-based, cognitive behavioral therapy intervention to reduce anxiety and hazardous alcohol use among emerging adults</t>
  </si>
  <si>
    <t>ECLINICALMEDICINE</t>
  </si>
  <si>
    <t>10.1016/j.eclinm.2021.101048</t>
  </si>
  <si>
    <t>Taylor, Playle, Robling, Bezeczky, John-Evans, Dimitropoulou, McNamara, Moriarty, Summers, Bagshaw</t>
  </si>
  <si>
    <t>A randomized controlled trial of a Group psychological intervention to increase locus of control for alcohol consumption among Alcohol-Misusing Short-term (male) Prisoners (GASP)</t>
  </si>
  <si>
    <t>1844-1854</t>
  </si>
  <si>
    <t>10.1111/add.15006</t>
  </si>
  <si>
    <t>Teeters, Murphy</t>
  </si>
  <si>
    <t>An interactive text-message based brief intervention is associated with reductions in alcohol-impaired driving among college drinkers</t>
  </si>
  <si>
    <t>325A</t>
  </si>
  <si>
    <t>https://dx.doi.org/10.1111/acer.13748</t>
  </si>
  <si>
    <t>Tensil, Jonas, Strüber</t>
  </si>
  <si>
    <t>Two Fully Automated Web-Based Interventions for Risky Alcohol Use: Randomized Controlled Trial</t>
  </si>
  <si>
    <t>10.2196/jmir.2489</t>
  </si>
  <si>
    <t>Walters, Mun, Tan, Luningham, Hebert, Oliver, Businelle</t>
  </si>
  <si>
    <t>FEASIBILITY AND EFFICACY OF A JUST-IN-TIME ADAPTIVE SMARTPHONE INTERVENTION FOR ADULTS WITH ALCOHOL MISUSE WHO ARE EXPERIENCING HOMELESSNESS</t>
  </si>
  <si>
    <t>165A</t>
  </si>
  <si>
    <t>https://dx.doi.org/10.1111/acer.14833</t>
  </si>
  <si>
    <t>Watson, Toner, Day, Back, Brady, Fairhurst, Renwick, Templeton, Akhtar, Lloyd, Li, Cocks, Ambegaokar, Parrott, McArdle, Gilvarry, Copello</t>
  </si>
  <si>
    <t>Youth social behaviour and network therapy (Y-SBNT): adaptation of a family and social network intervention for young people who misuse alcohol and drugs - a randomised controlled feasibility trial</t>
  </si>
  <si>
    <t>HEALTH TECHNOLOGY ASSESSMENT</t>
  </si>
  <si>
    <t>1-+</t>
  </si>
  <si>
    <t>10.3310/hta21150</t>
  </si>
  <si>
    <t>Welford, Gunillasdotter, Andréasson, Hallgren</t>
  </si>
  <si>
    <t>Effects of physical activity on symptoms of depression and anxiety in adults with alcohol use disorder (FitForChange): Secondary outcomes of a randomised controlled trial</t>
  </si>
  <si>
    <t>DRUG AND ALCOHOL DEPENDENCE</t>
  </si>
  <si>
    <t>10.1016/j.drugalcdep.2022.109601</t>
  </si>
  <si>
    <t>Wray, Luo, Monti</t>
  </si>
  <si>
    <t>Using smartphone data to identify targets of just-in-time interventions for heavy drinking among gay and bisexual men at high risk for HIV</t>
  </si>
  <si>
    <t>333A</t>
  </si>
  <si>
    <t>https://dx.doi.org/10.1111/acer.14060</t>
  </si>
  <si>
    <t>Duplicate of #1619</t>
  </si>
  <si>
    <t>Using RCT data for model prediction</t>
  </si>
  <si>
    <t>Duplicate of #1622</t>
  </si>
  <si>
    <t>Not an RCT - getting data for machine learning of drinking episodes</t>
  </si>
  <si>
    <t>No evidence of AI-assistance in the intervention, although OpenAI's DALL E 3 was used to create images: no decisions made though, so I wouldn't class this as an AI-assisted intervention</t>
  </si>
  <si>
    <t>Not an RCT (analysis of tweets)</t>
  </si>
  <si>
    <t>Duplicate of #1686</t>
  </si>
  <si>
    <t>Not an RCT - mediation analysis of an RCT (not a relevant intervention in any case)</t>
  </si>
  <si>
    <t>Duplicate of #1711</t>
  </si>
  <si>
    <t>Not an RCT - secondary analysis of an RCT (not a relevent intervention though). Natural language processing used for secondary analysis, but not relevant here.</t>
  </si>
  <si>
    <t>Duplicate of #1820</t>
  </si>
  <si>
    <t>Healthcare setting (hospital addition sciences department)</t>
  </si>
  <si>
    <t>Not an RCT (preliminary work for a later RCT)</t>
  </si>
  <si>
    <t>No evidence of AI-assistance in the intervention (also, not an intervention to reduce alcohol consumption)</t>
  </si>
  <si>
    <t>Re-analysis of 3 RCTs</t>
  </si>
  <si>
    <t>Not an RCT (collecting data for machine learning model)</t>
  </si>
  <si>
    <t>Estrada, Lee, Wagstaff, L, Tapia, Velazquez, Sardinas, Pantin, Sutton, Prado</t>
  </si>
  <si>
    <t>eHealth Familias Unidas: Efficacy Trial of an Evidence-Based Intervention Adapted for Use on the Internet with Hispanic Families</t>
  </si>
  <si>
    <t>68-77</t>
  </si>
  <si>
    <t>10.1007/s11121-018-0905-6</t>
  </si>
  <si>
    <t>Gilburt, Burns, Copello, Coulton, Crawford, Day, Deluca, Godfrey, Parrott, Rose, Sinclair, Wright, Drummond</t>
  </si>
  <si>
    <t>Assertive Community Treatment for alcohol dependence (ACTAD): study protocol for a randomised controlled trial</t>
  </si>
  <si>
    <t>10.1186/1745-6215-13-19</t>
  </si>
  <si>
    <t>Gonzales, Jensen, Tein, Wong, Dumka, Mauricio</t>
  </si>
  <si>
    <t>Effect of Middle School Interventions on Alcohol Misuse and Abuse in Mexican American High School Adolescents: Five-Year Follow-up of a Randomized Clinical Trial</t>
  </si>
  <si>
    <t>429-437</t>
  </si>
  <si>
    <t>10.1001/jamapsychiatry.2018.0058</t>
  </si>
  <si>
    <t>Gustafson, McTavish, Chih, Atwood, Johnson, Boyle, Levy, Driscoll, Chisholm, Dillenburg, Isham, Shah</t>
  </si>
  <si>
    <t>A smartphone application to support recovery from alcoholism: a randomized clinical trial</t>
  </si>
  <si>
    <t>566-572</t>
  </si>
  <si>
    <t>10.1001/jamapsychiatry.2013.4642</t>
  </si>
  <si>
    <t>Hellum, Bilberg, Andersen, Bischof, Hesse, Nielsen</t>
  </si>
  <si>
    <t>Primary Outcome from a cluster-randomized trial of three formats for delivering Community Reinforcement and Family Training (CRAFT) to the significant others of problem drinkers</t>
  </si>
  <si>
    <t>10.1186/s12889-022-13293-8</t>
  </si>
  <si>
    <t>Roessler, Bilberg, Sogaard Nielsen, Jensen, Ekstrom, Sari</t>
  </si>
  <si>
    <t>Exercise as adjunctive treatment for alcohol use disorder: A randomized controlled trial</t>
  </si>
  <si>
    <t>e0186076</t>
  </si>
  <si>
    <t>10.1371/journal.pone.0186076</t>
  </si>
  <si>
    <t>Samet, Raj, Cheng, Blokhina, Bridden, Chaisson, Walley, Palfai, Quinn, Zvartau, Lioznov, Krupitsky</t>
  </si>
  <si>
    <t>HERMITAGE--a randomized controlled trial to reduce sexually transmitted infections and HIV risk behaviors among HIV-infected Russian drinkers</t>
  </si>
  <si>
    <t>80-90</t>
  </si>
  <si>
    <t>10.1111/add.12716</t>
  </si>
  <si>
    <t>Satre, Leibowitz, Leyden, Catz, Hare, Jang, Lam, Bryant, Weisner, Sterling, Horberg, Volberding, Silverberg</t>
  </si>
  <si>
    <t>Interventions to Reduce Unhealthy Alcohol Use among Primary Care Patients with HIV: the Health and Motivation Randomized Clinical Trial</t>
  </si>
  <si>
    <t>J Gen Intern Med</t>
  </si>
  <si>
    <t>2054-2061</t>
  </si>
  <si>
    <t>10.1007/s11606-019-05065-9</t>
  </si>
  <si>
    <t>Sheehan, Gill, Kelly</t>
  </si>
  <si>
    <t>The effectiveness of a brief intervention to reduce alcohol consumption in pregnancy: a controlled trial</t>
  </si>
  <si>
    <t>Ir J Psychol Med</t>
  </si>
  <si>
    <t>175-189</t>
  </si>
  <si>
    <t>10.1017/ipm.2014.28</t>
  </si>
  <si>
    <t>Spoth, Redmond, Shin, Greenberg, Feinberg, Trudeau</t>
  </si>
  <si>
    <t>PROSPER delivery of universal preventive interventions with young adolescents: long-term effects on emerging adult substance misuse and associated risk behaviors</t>
  </si>
  <si>
    <t>Psychol Med</t>
  </si>
  <si>
    <t>2246-2259</t>
  </si>
  <si>
    <t>10.1017/S0033291717000691</t>
  </si>
  <si>
    <t>Wray, Kahler, Simpanen, Operario</t>
  </si>
  <si>
    <t>A Preliminary Randomized Controlled Trial of Game Plan, A Web Application to Help Men Who Have Sex with Men Reduce Their HIV Risk and Alcohol Use</t>
  </si>
  <si>
    <t>AIDS Behav</t>
  </si>
  <si>
    <t>1668-1679</t>
  </si>
  <si>
    <t>10.1007/s10461-019-02396-w</t>
  </si>
  <si>
    <t>Acevedo, Lee, Garnick, Horgan, Ritter, Panas, Campbell, Bean-Mortinson</t>
  </si>
  <si>
    <t>Agency-level financial incentives and electronic reminders to improve continuity of care after discharge from residential treatment and detoxification</t>
  </si>
  <si>
    <t>192-200</t>
  </si>
  <si>
    <t>10.1016/j.drugalcdep.2017.11.009</t>
  </si>
  <si>
    <t>Adams, Ledingham, Keyes</t>
  </si>
  <si>
    <t>Have we overlooked the influence of "wine-mom" culture on alcohol consumption among mothers?</t>
  </si>
  <si>
    <t>10.1016/j.addbeh.2021.107119</t>
  </si>
  <si>
    <t>Ames, Bennett</t>
  </si>
  <si>
    <t>Prevention interventions of alcohol problems in the workplace</t>
  </si>
  <si>
    <t>Alcohol Res Health</t>
  </si>
  <si>
    <t>175-187</t>
  </si>
  <si>
    <t>Barroso, Patricio, Finnell</t>
  </si>
  <si>
    <t>Or3-3effect of Screening and Brief Interventions (Sbi) in Reducing the Risk Drinking by Individuals with Hiv</t>
  </si>
  <si>
    <t>suppl_1</t>
  </si>
  <si>
    <t>i31-i49</t>
  </si>
  <si>
    <t>10.1093/alcalc/agx074.23</t>
  </si>
  <si>
    <t>Bedendo, Ferri, de Souza, Andrade, Noto</t>
  </si>
  <si>
    <t>Pragmatic randomized controlled trial of a web-based intervention for alcohol use among Brazilian college students: Motivation as a moderating effect</t>
  </si>
  <si>
    <t>92-100</t>
  </si>
  <si>
    <t>10.1016/j.drugalcdep.2019.02.021</t>
  </si>
  <si>
    <t>Bedendo, McCambridge, Gaume, Souza, Formigoni, Noto</t>
  </si>
  <si>
    <t>Components evaluation of a web-based personalized normative feedback intervention for alcohol use among college students: a pragmatic randomized controlled trial with a dismantling design</t>
  </si>
  <si>
    <t>1063-1074</t>
  </si>
  <si>
    <t>10.1111/add.14923</t>
  </si>
  <si>
    <t>Bertholet, Saitz</t>
  </si>
  <si>
    <t>Boyas, Villarreal-Otalora, Marsiglia</t>
  </si>
  <si>
    <t>Alcohol Use among Latinx Early Adolescents: Exploring the Role of the Family</t>
  </si>
  <si>
    <t>J Alcohol Drug Educ</t>
  </si>
  <si>
    <t>35-58</t>
  </si>
  <si>
    <t>Braitman, Shipley, Strowger, Ayala Guzman, Whiteside, Bravo, Carey</t>
  </si>
  <si>
    <t>Examining Emailed Feedback as Boosters After a College Drinking Intervention Among Fraternities and Sororities: Rationale and Protocol for a Remote Controlled Trial (Project Greek)</t>
  </si>
  <si>
    <t>JMIR Res Protoc</t>
  </si>
  <si>
    <t>e42535</t>
  </si>
  <si>
    <t>10.2196/42535</t>
  </si>
  <si>
    <t>Brewer, Hall, Noar, Parada, Stein-Seroussi, Bach, Hanley, Ribisl</t>
  </si>
  <si>
    <t>Effect of Pictorial Cigarette Pack Warnings on Changes in Smoking Behavior: A Randomized Clinical Trial</t>
  </si>
  <si>
    <t>JAMA Intern Med</t>
  </si>
  <si>
    <t>905-912</t>
  </si>
  <si>
    <t>10.1001/jamainternmed.2016.2621</t>
  </si>
  <si>
    <t>J Community Psychol</t>
  </si>
  <si>
    <t>10.1002/jcop.22672</t>
  </si>
  <si>
    <t>Cucciare, Combs, Joshi, Han, Humphreys</t>
  </si>
  <si>
    <t>Computer-delivered brief alcohol intervention for patients with liver disease: a randomized controlled trial</t>
  </si>
  <si>
    <t>1076-1087</t>
  </si>
  <si>
    <t>10.1111/add.15263</t>
  </si>
  <si>
    <t>Deady, Teesson, Kay-Lambkin, Mills</t>
  </si>
  <si>
    <t>Evaluating a brief, internet-based intervention for co-occurring depression and problematic alcohol use in young people: protocol for a randomized controlled trial</t>
  </si>
  <si>
    <t>10.2196/resprot.3192</t>
  </si>
  <si>
    <t>DeMartini, Schilsky, Palmer, Fehon, Zimbrean, O'Malley, Lee, Toll</t>
  </si>
  <si>
    <t>Text Messaging to Reduce Alcohol Relapse in Prelisting Liver Transplant Candidates: A Pilot Feasibility Study</t>
  </si>
  <si>
    <t>761-769</t>
  </si>
  <si>
    <t>10.1111/acer.13603</t>
  </si>
  <si>
    <t>Donoghue, Boniface, Brobbin, Byford, Coleman, Coulton, Day, Dhital, Farid, Hermann, Jordan, Kimergard, Koutsou, Lingford-Hughes, Marsden, Neale, O'Neill, Phillips, Shearer, Sinclair, Smith, Strang, Weinman, Whittlesea, Widyaratna, Drummond</t>
  </si>
  <si>
    <t>Adjunctive Medication Management and Contingency Management to enhance adherence to acamprosate for alcohol dependence: the ADAM trial RCT</t>
  </si>
  <si>
    <t>Health Technol Assess</t>
  </si>
  <si>
    <t>10.3310/DQKL6124</t>
  </si>
  <si>
    <t>Harada, Aikawa, Takahama, Yumoto, Umeno, Hasegawa, Ohsawa, Asukai</t>
  </si>
  <si>
    <t>A 12-session relapse prevention program vs psychoeducation in the treatment of Japanese alcoholic patients: A randomized controlled trial</t>
  </si>
  <si>
    <t>Neuropsychopharmacol Rep</t>
  </si>
  <si>
    <t>205-212</t>
  </si>
  <si>
    <t>10.1002/npr2.12248</t>
  </si>
  <si>
    <t>Huberty, Green, Glissmann, Larkey, Puzia, Lee</t>
  </si>
  <si>
    <t>Efficacy of the Mindfulness Meditation Mobile App "Calm" to Reduce Stress Among College Students: Randomized Controlled Trial</t>
  </si>
  <si>
    <t>e14273</t>
  </si>
  <si>
    <t>10.2196/14273</t>
  </si>
  <si>
    <t>Kamal, Sunita, Karobi, Abhishek</t>
  </si>
  <si>
    <t>Nurse-Delivered Screening and Brief Intervention Among College Students with Hazardous Alcohol Use: A Double-Blind Randomized Clinical Trial from India</t>
  </si>
  <si>
    <t>284-290</t>
  </si>
  <si>
    <t>10.1093/alcalc/agaa014</t>
  </si>
  <si>
    <t>Litt, Kadden, Tennen, Kabela-Cormier</t>
  </si>
  <si>
    <t>Network Support II: Randomized controlled trial of Network Support treatment and cognitive behavioral therapy for alcohol use disorder</t>
  </si>
  <si>
    <t>203-212</t>
  </si>
  <si>
    <t>10.1016/j.drugalcdep.2016.06.010</t>
  </si>
  <si>
    <t>Merrill, Boyle, Barnett, Carey</t>
  </si>
  <si>
    <t>Delivering normative feedback to heavy drinking college students via text messaging: A pilot feasibility study</t>
  </si>
  <si>
    <t>175-181</t>
  </si>
  <si>
    <t>10.1016/j.addbeh.2017.10.003</t>
  </si>
  <si>
    <t>Ondersma, Beatty, Svikis, Strickler, Tzilos, Chang, Divine, Taylor, Sokol</t>
  </si>
  <si>
    <t>Computer-Delivered Screening and Brief Intervention for Alcohol Use in Pregnancy: A Pilot Randomized Trial</t>
  </si>
  <si>
    <t>1219-1226</t>
  </si>
  <si>
    <t>10.1111/acer.12747</t>
  </si>
  <si>
    <t>Pischke, Helmer, Pohlabeln, Muellmann, Schneider, Reintjes, Schmidt-Pokrzywniak, Girbig, Kramer, Icks, Walter, Zeeb</t>
  </si>
  <si>
    <t>Effects of a Brief Web-Based "Social Norms"-Intervention on Alcohol, Tobacco and Cannabis Use Among German University Students: Results of a Cluster-Controlled Trial Conducted at Eight Universities</t>
  </si>
  <si>
    <t>Front Public Health</t>
  </si>
  <si>
    <t>10.3389/fpubh.2021.659875</t>
  </si>
  <si>
    <t>Reddy, Dick, Gerber, Mitchell</t>
  </si>
  <si>
    <t>The effect of a yoga intervention on alcohol and drug abuse risk in veteran and civilian women with posttraumatic stress disorder</t>
  </si>
  <si>
    <t>J Altern Complement Med</t>
  </si>
  <si>
    <t>750-756</t>
  </si>
  <si>
    <t>10.1089/acm.2014.0014</t>
  </si>
  <si>
    <t>Rocha</t>
  </si>
  <si>
    <t>Santa Ana, LaRowe, Gebregziabher, Morgan-Lopez, Lamb, Beavis, Bishu, Martino</t>
  </si>
  <si>
    <t>Randomized controlled trial of group motivational interviewing for veterans with substance use disorders</t>
  </si>
  <si>
    <t>10.1016/j.drugalcdep.2021.108716</t>
  </si>
  <si>
    <t>Shetty, Murphy, Zigler, Yamashita, Belin</t>
  </si>
  <si>
    <t>Randomized controlled trial of personalized motivational interventions in substance using patients with facial injuries</t>
  </si>
  <si>
    <t>J Oral Maxillofac Surg</t>
  </si>
  <si>
    <t>2396-2411</t>
  </si>
  <si>
    <t>10.1016/j.joms.2010.12.040</t>
  </si>
  <si>
    <t>Solenhill, Grotta, Pasquali, Bakkman, Bellocco, Trolle Lagerros</t>
  </si>
  <si>
    <t>The Effect of Tailored Web-Based Feedback and Optional Telephone Coaching on Health Improvements: A Randomized Intervention Among Employees in the Transport Service Industry</t>
  </si>
  <si>
    <t>e158</t>
  </si>
  <si>
    <t>10.2196/jmir.4005</t>
  </si>
  <si>
    <t>Stanger, Scherer, Babbin, Ryan, Budney</t>
  </si>
  <si>
    <t>Abstinence based incentives plus parent training for adolescent alcohol and other substance misuse</t>
  </si>
  <si>
    <t>385-392</t>
  </si>
  <si>
    <t>10.1037/adb0000279</t>
  </si>
  <si>
    <t>Suffoletto, Callaway, Kristan, Kraemer, Clark</t>
  </si>
  <si>
    <t>Text-message-based drinking assessments and brief interventions for young adults discharged from the emergency department</t>
  </si>
  <si>
    <t>552-560</t>
  </si>
  <si>
    <t>10.1111/j.1530-0277.2011.01646.x</t>
  </si>
  <si>
    <t>Suffoletto, Kristan, Callaway, Kim, Chung, Monti, Clark</t>
  </si>
  <si>
    <t>A text message alcohol intervention for young adult emergency department patients: a randomized clinical trial</t>
  </si>
  <si>
    <t>Ann Emerg Med</t>
  </si>
  <si>
    <t>664-672 e664</t>
  </si>
  <si>
    <t>10.1016/j.annemergmed.2014.06.010</t>
  </si>
  <si>
    <t>Tait, Paz Castro, Kirkman, Moore, Schaub</t>
  </si>
  <si>
    <t>A Digital Intervention Addressing Alcohol Use Problems (the "Daybreak" Program): Quasi-Experimental Randomized Controlled Trial</t>
  </si>
  <si>
    <t>e14967</t>
  </si>
  <si>
    <t>10.2196/14967</t>
  </si>
  <si>
    <t>Tan, Friedman, Zhou, Huh, White, Mun</t>
  </si>
  <si>
    <t>Does abstaining from alcohol in high school moderate intervention effects for college students? Implications for tiered intervention strategies</t>
  </si>
  <si>
    <t>Front Psychol</t>
  </si>
  <si>
    <t>10.3389/fpsyg.2022.993517</t>
  </si>
  <si>
    <t>Teng, Hou, Chang, Cheng</t>
  </si>
  <si>
    <t>Home-delivered attention bias modification training via smartphone to improve attention control in sub-clinical generalized anxiety disorder: A randomized, controlled multi-session experiment</t>
  </si>
  <si>
    <t>J Affect Disord</t>
  </si>
  <si>
    <t>444-451</t>
  </si>
  <si>
    <t>10.1016/j.jad.2018.12.118</t>
  </si>
  <si>
    <t>Thompson, Burgess, MacNevin</t>
  </si>
  <si>
    <t>An Evaluation of e-CHECKUP TO GO in Canada: The Mediating Role of Changes in Social Norm Misperceptions</t>
  </si>
  <si>
    <t>Subst Use Misuse</t>
  </si>
  <si>
    <t>1849-1858</t>
  </si>
  <si>
    <t>10.1080/10826084.2018.1441306</t>
  </si>
  <si>
    <t>Thompson, Aivadyan, Stohl, Aharonovich, Hasin</t>
  </si>
  <si>
    <t>Smartphone application plus brief motivational intervention reduces substance use and sexual risk behaviors among homeless young adults: Results from a randomized controlled trial</t>
  </si>
  <si>
    <t>641-649</t>
  </si>
  <si>
    <t>10.1037/adb0000570</t>
  </si>
  <si>
    <t>Tzilos, Sokol, Ondersma</t>
  </si>
  <si>
    <t>A randomized phase I trial of a brief computer-delivered intervention for alcohol use during pregnancy</t>
  </si>
  <si>
    <t>J Womens Health (Larchmt)</t>
  </si>
  <si>
    <t>1517-1524</t>
  </si>
  <si>
    <t>10.1089/jwh.2011.2732</t>
  </si>
  <si>
    <t>Tzilos Wernette, Plegue, Kahler, Sen, Zlotnick</t>
  </si>
  <si>
    <t>A Pilot Randomized Controlled Trial of a Computer-Delivered Brief Intervention for Substance Use and Risky Sex During Pregnancy</t>
  </si>
  <si>
    <t>83-92</t>
  </si>
  <si>
    <t>10.1089/jwh.2017.6408</t>
  </si>
  <si>
    <t>Upshur, Weinreb, Bharel, Reed, Frisard</t>
  </si>
  <si>
    <t>A randomized control trial of a chronic care intervention for homeless women with alcohol use problems</t>
  </si>
  <si>
    <t>19-29</t>
  </si>
  <si>
    <t>10.1016/j.jsat.2014.11.001</t>
  </si>
  <si>
    <t>Vahidi, Gelberg</t>
  </si>
  <si>
    <t>Feasibility of the quit using drugs intervention trial</t>
  </si>
  <si>
    <t>Valdez, Cepeda, Parrish, Horowitz, Kaplan</t>
  </si>
  <si>
    <t>An Adapted Brief Strategic Family Therapy for Gang-Affiliated Mexican American Adolescents</t>
  </si>
  <si>
    <t>Research on Social Work Practice</t>
  </si>
  <si>
    <t>383-396</t>
  </si>
  <si>
    <t>10.1177/1049731513481389</t>
  </si>
  <si>
    <t>van der Wulp, Hoving, Eijmael, Candel, van Dalen, De Vries</t>
  </si>
  <si>
    <t>Reducing alcohol use during pregnancy via health counseling by midwives and internet-based computer-tailored feedback: a cluster randomized trial</t>
  </si>
  <si>
    <t>10.2196/jmir.3493</t>
  </si>
  <si>
    <t>Van Der Wulp, Hoving, Van Dalen, De Vries</t>
  </si>
  <si>
    <t>Preventing prenatal alcohol use via health counselling by midwives and Internet-based computer tailored feedback: a randomized controlled trial</t>
  </si>
  <si>
    <t>e419-420</t>
  </si>
  <si>
    <t>Watson, Crosby, Dale, Tober, Wu, Lang, McGovern, Newbury-Birch, Parrott, Bland, Drummond, Godfrey, Kaner, Coulton, Team</t>
  </si>
  <si>
    <t>AESOPS: a randomised controlled trial of the clinical effectiveness and cost-effectiveness of opportunistic screening and stepped care interventions for older hazardous alcohol users in primary care</t>
  </si>
  <si>
    <t>1-158</t>
  </si>
  <si>
    <t>10.3310/hta17250</t>
  </si>
  <si>
    <t>Watson, Fairhurst, Li, Tober, Crosby, Lloyd, Godfrey, Mdege, Dale, Toner, Parrott, Raistrick, Group</t>
  </si>
  <si>
    <t>ADAPTA: A pilot randomised controlled trial of an alcohol-focused intervention versus a healthy living intervention for problem drinkers identified in a general hospital setting</t>
  </si>
  <si>
    <t>117-124</t>
  </si>
  <si>
    <t>10.1016/j.drugalcdep.2015.06.030</t>
  </si>
  <si>
    <t>Weaver, Leffingwell, Lombardi, Claborn, Miller, Martens</t>
  </si>
  <si>
    <t>10.1016/j.jsat.2013.08.011</t>
  </si>
  <si>
    <t>Whitworth, Nosrat, SantaBarbara, Ciccolo</t>
  </si>
  <si>
    <t>Feasibility of Resistance Exercise for Posttraumatic Stress and Anxiety Symptoms: A Randomized Controlled Pilot Study</t>
  </si>
  <si>
    <t>J Trauma Stress</t>
  </si>
  <si>
    <t>977-984</t>
  </si>
  <si>
    <t>10.1002/jts.22464</t>
  </si>
  <si>
    <t>Wolff, Esposito-Smythers, Frazier, Stout, Gomez, Massing-Schaffer, Nestor, Cheek, Graves, Yen, Hunt, Spirito</t>
  </si>
  <si>
    <t>A randomized trial of an integrated cognitive behavioral treatment protocol for adolescents receiving home-based services for co-occurring disorders</t>
  </si>
  <si>
    <t>10.1016/j.jsat.2020.108055</t>
  </si>
  <si>
    <t>Ahangari, Gentry, Hassan, Nguyen, Kendler, Bacanu, Peterson, Riley, Webb</t>
  </si>
  <si>
    <t>Improving the discovery of rare variants associated with alcohol problems by leveraging machine learning phenotype prediction and functional information</t>
  </si>
  <si>
    <t>bioRxiv</t>
  </si>
  <si>
    <t>10.1101/2023.09.11.557163</t>
  </si>
  <si>
    <t>Aschbacher, Hendershot, Tison, Hahn, Avram, Olgin, Marcus</t>
  </si>
  <si>
    <t>Machine learning prediction of blood alcohol concentration: a digital signature of smart-breathalyzer behavior</t>
  </si>
  <si>
    <t>NPJ Digit Med</t>
  </si>
  <si>
    <t>10.1038/s41746-021-00441-4</t>
  </si>
  <si>
    <t>Bach, Luderer, Muller, Jakobs, Baldermann, Voges, Kiening, Lux, Visser-Vandewalle, DeBra, Bogerts, Kuhn, Mann</t>
  </si>
  <si>
    <t>Deep brain stimulation of the nucleus accumbens in treatment-resistant alcohol use disorder: a double-blind randomized controlled multi-center trial</t>
  </si>
  <si>
    <t>Transl Psychiatry</t>
  </si>
  <si>
    <t>10.1038/s41398-023-02337-1</t>
  </si>
  <si>
    <t>Baseline predictors of treatment outcome in Internet-based alcohol interventions: a recursive partitioning analysis alongside a randomized trial</t>
  </si>
  <si>
    <t>10.1186/1471-2458-13-455</t>
  </si>
  <si>
    <t>Harel, Perini, Kampe, Alyagon, Shalev, Besser, Sommer, Heilig, Zangen</t>
  </si>
  <si>
    <t>Repetitive Transcranial Magnetic Stimulation in Alcohol Dependence: A Randomized, Double-Blind, Sham-Controlled Proof-of-Concept Trial Targeting the Medial Prefrontal and Anterior Cingulate Cortices</t>
  </si>
  <si>
    <t>Biol Psychiatry</t>
  </si>
  <si>
    <t>1061-1069</t>
  </si>
  <si>
    <t>10.1016/j.biopsych.2021.11.020</t>
  </si>
  <si>
    <t>Prochaska, Vogel, Chieng, Baiocchi, Maglalang, Pajarito, Weingardt, Darcy, Robinson</t>
  </si>
  <si>
    <t>A randomized controlled trial of a therapeutic relational agent for reducing substance misuse during the COVID-19 pandemic</t>
  </si>
  <si>
    <t>10.1016/j.drugalcdep.2021.108986</t>
  </si>
  <si>
    <t>Achuthan, Chang, Shah</t>
  </si>
  <si>
    <t>SPIRIT-ML: A machine learning platform for deriving knowledge from biomedical datasets</t>
  </si>
  <si>
    <t>Lecture Notes in Computer Science (including subseries Lecture Notes in Artificial Intelligence and Lecture Notes in Bioinformatics)</t>
  </si>
  <si>
    <t>240-250</t>
  </si>
  <si>
    <t>10.1007/978-3-319-21843-4_19</t>
  </si>
  <si>
    <t>Aiello, Agu</t>
  </si>
  <si>
    <t>Investigating postural sway features, normalization and personalization in detecting blood alcohol levels of smartphone users</t>
  </si>
  <si>
    <t>2016 IEEE Wireless Health, WH 2016</t>
  </si>
  <si>
    <t>73-80</t>
  </si>
  <si>
    <t>10.1109/WH.2016.7764559</t>
  </si>
  <si>
    <t>Cobo, de la Guía, Heredia, Aguilar, Lloret-Iglesias, García, Yuste, Recio-Fernández, Pérez-Matute, Motilva, Moreno-Arribas, Bartolomé</t>
  </si>
  <si>
    <t>Novel approach based on artificial intelligence to evaluate individual wine intake</t>
  </si>
  <si>
    <t>BIO Web of Conferences</t>
  </si>
  <si>
    <t>10.1051/bioconf/20236804010</t>
  </si>
  <si>
    <t>Aiello, Tosi</t>
  </si>
  <si>
    <t>An Artificial Intelligence-based tool to predict "unhealthy" wine and olive oil</t>
  </si>
  <si>
    <t>Journal of Agriculture and Food Research</t>
  </si>
  <si>
    <t>10.1016/j.jafr.2024.101179</t>
  </si>
  <si>
    <t>Bhala, Shah</t>
  </si>
  <si>
    <t>Artificial Intelligence, Large Language Models, and Digital Health in the Management of Alcohol-Associated Liver Disease</t>
  </si>
  <si>
    <t>Clin Liver Dis</t>
  </si>
  <si>
    <t>819-830</t>
  </si>
  <si>
    <t>10.1016/j.cld.2024.06.016</t>
  </si>
  <si>
    <t>Buntrock, Freund, Smit, Riper, Lehr, Boss, Berking, Ebert</t>
  </si>
  <si>
    <t>Bush, Cushnie, Sinclair, Ahmed, Schorn, Xie, Boissoneault</t>
  </si>
  <si>
    <t>Development of an accelerometer-based wearable sensor approach for alcohol consumption detection</t>
  </si>
  <si>
    <t>Alcohol Clin Exp Res (Hoboken)</t>
  </si>
  <si>
    <t>2341-2351</t>
  </si>
  <si>
    <t>10.1111/acer.15465</t>
  </si>
  <si>
    <t>Campbell, Rieckmann, Pavlicova, Choo, Molina, McDonell, West, Daw, Marsch, Venner</t>
  </si>
  <si>
    <t>Culturally tailored digital therapeutic for substance use disorders with urban Indigenous people in the United States: A randomized controlled study</t>
  </si>
  <si>
    <t>J Subst Use Addict Treat</t>
  </si>
  <si>
    <t>10.1016/j.josat.2023.209159</t>
  </si>
  <si>
    <t>Chung, Suffoletto, Feldstein Ewing, Bhurosy, Jiang, Valera</t>
  </si>
  <si>
    <t>Prediction Rules Identify Which Young Adults Have Higher Rates of Heavy Episodic Drinking After Exposure to 12-Week Text Message Interventions</t>
  </si>
  <si>
    <t>Subst Use Addctn J</t>
  </si>
  <si>
    <t>144-149</t>
  </si>
  <si>
    <t>10.1177/29767342231206653</t>
  </si>
  <si>
    <t>Collins, Kirouac, Taylor, Spelman, Grazioli, Hoffman, Haelsig, Holttum, Kanagawa, Nehru, Hicks</t>
  </si>
  <si>
    <t>Advantages and disadvantages of college drinking in students' own words: content analysis of the decisional balance worksheet</t>
  </si>
  <si>
    <t>727-733</t>
  </si>
  <si>
    <t>10.1037/a0036354</t>
  </si>
  <si>
    <t>Dickerson</t>
  </si>
  <si>
    <t>Utlilizing Community Input for the Development of a Substance Abuse Intervention Utilizing Drumming for Native Americans</t>
  </si>
  <si>
    <t>Alcoholism-Clinical and Experimental Research</t>
  </si>
  <si>
    <t>295a-295a</t>
  </si>
  <si>
    <t>Dickerson, D'Amico, Klein, Johnson, Hale, Ye, Dominguez</t>
  </si>
  <si>
    <t>Drum-Assisted Recovery Therapy for Native Americans (DARTNA): Results from a feasibility randomized controlled trial</t>
  </si>
  <si>
    <t>10.1016/j.jsat.2021.108439</t>
  </si>
  <si>
    <t>Dubuson, Kornreich, Vanderhasselt, Baeken, Wyckmans, Dousset, Hanak, Veeser, Campanella, Chatard, Jaafari, Noel</t>
  </si>
  <si>
    <t>Transcranial direct current stimulation combined with alcohol cue inhibitory control training reduces the risk of early alcohol relapse: A randomized placebo-controlled clinical trial</t>
  </si>
  <si>
    <t>Brain Stimul</t>
  </si>
  <si>
    <t>1531-1543</t>
  </si>
  <si>
    <t>10.1016/j.brs.2021.10.386</t>
  </si>
  <si>
    <t>Eaton, Capone, Gully, Brown, Monnig, Worden, Swift, Haass-Koffler</t>
  </si>
  <si>
    <t>Design and methodology of the first open-label trial of MDMA-assisted therapy for veterans with post-traumatic stress disorder and alcohol use disorder: Considerations for a randomized controlled trial</t>
  </si>
  <si>
    <t>Contemp Clin Trials Commun</t>
  </si>
  <si>
    <t>10.1016/j.conctc.2024.101333</t>
  </si>
  <si>
    <t>Green, Kirkland, Browning, Ferguson, Gray, Squeglia</t>
  </si>
  <si>
    <t>Effect of N-acetylcysteine on neural alcohol cue reactivity and craving in adolescents who drink heavily: A preliminary randomized clinical trial</t>
  </si>
  <si>
    <t>1772-1783</t>
  </si>
  <si>
    <t>10.1111/acer.15402</t>
  </si>
  <si>
    <t>Poblete, Barticevic, Zuzulich, Portilla, Castillo-Carniglia, Sapag, Villarroel, Sena, Galarce</t>
  </si>
  <si>
    <t>A randomized controlled trial of a brief intervention for alcohol and drugs linked to the Alcohol, Smoking and Substance Involvement Screening Test (ASSIST) in primary health care in Chile</t>
  </si>
  <si>
    <t>1462-1469</t>
  </si>
  <si>
    <t>10.1111/add.13808</t>
  </si>
  <si>
    <t>Prochaska, Vogel, Chieng, Baiocchi, Pajarito, Pirner, Darcy, Robinson</t>
  </si>
  <si>
    <t>A relational agent for treating substance use in adults: Protocol for a randomized controlled trial with a psychoeducational comparator</t>
  </si>
  <si>
    <t>Contemp Clin Trials</t>
  </si>
  <si>
    <t>10.1016/j.cct.2023.107125</t>
  </si>
  <si>
    <t>Shakra, Leyton, Moghnieh, Pruessner, Dagher, Pihl</t>
  </si>
  <si>
    <t>Neurobiological Correlates and Predictors of Two Distinct Personality Trait Pathways to Escalated Alcohol Use</t>
  </si>
  <si>
    <t>EBioMedicine</t>
  </si>
  <si>
    <t>86-93</t>
  </si>
  <si>
    <t>10.1016/j.ebiom.2017.11.025</t>
  </si>
  <si>
    <t>Singh, Kaloiya, Dhawan, Mishra, Balhara</t>
  </si>
  <si>
    <t>Does Cognitive Therapy Change the Early Maladaptive Schemas in Individuals with Alcohol Dependence? Evidence from a Randomized Controlled Trial</t>
  </si>
  <si>
    <t>Indian J Psychol Med</t>
  </si>
  <si>
    <t>124-131</t>
  </si>
  <si>
    <t>10.1177/02537176221105529</t>
  </si>
  <si>
    <t>https://pmc.ncbi.nlm.nih.gov/articles/PMC3860571/</t>
  </si>
  <si>
    <t>https://pmc.ncbi.nlm.nih.gov/articles/PMC6824262/</t>
  </si>
  <si>
    <t>https://scholarsarchive.library.albany.edu/legacy-etd/750/</t>
  </si>
  <si>
    <t>https://www.jptcp.com/index.php/jptcp/article/view/414/346</t>
  </si>
  <si>
    <t>Saunders, Latt</t>
  </si>
  <si>
    <t>Screening, Early Detection, and Brief Intervention of Alcohol Use Disorders</t>
  </si>
  <si>
    <t>Textbook of Addiction Treatment</t>
  </si>
  <si>
    <t>569-584</t>
  </si>
  <si>
    <t>10.1007/978-3-030-36391-8_40</t>
  </si>
  <si>
    <t>Duplicate of #1946</t>
  </si>
  <si>
    <t>Not an RCT</t>
  </si>
  <si>
    <t>Healthcare setting (transcranial magnetic stimulation)</t>
  </si>
  <si>
    <t>Protocol for #1939, which has no alcohol outcomes</t>
  </si>
  <si>
    <t>No alcohol outcomes</t>
  </si>
  <si>
    <t>Healthcare setting (intervention delivered by clinical psychologists and nurse practitioners)</t>
  </si>
  <si>
    <t>Healthcare setting (clinician delivered intervention)</t>
  </si>
  <si>
    <t>Healthcare setting (deep brain stimulation)</t>
  </si>
  <si>
    <t>Not an alcohol intervention</t>
  </si>
  <si>
    <t>Healthcare setting (intervention delivered in hospital)</t>
  </si>
  <si>
    <t>Healthcare setting (outpatient treatment centre)</t>
  </si>
  <si>
    <t>Healthcare setting (practice nurse delivered intervention)</t>
  </si>
  <si>
    <t>Main paper?</t>
  </si>
  <si>
    <t>{Dulin, 2022 #1695}</t>
  </si>
  <si>
    <t>{Zill, 2019 #1856}</t>
  </si>
  <si>
    <t>Dulin 2022</t>
  </si>
  <si>
    <t>Zill 2019</t>
  </si>
  <si>
    <t>JK</t>
  </si>
  <si>
    <t>Design (RCT, cluster RCT, etc.)</t>
  </si>
  <si>
    <t>Group (parallel, cross-over, etc.)</t>
  </si>
  <si>
    <t>Data clustering accounted for (for cluster RCTs)?</t>
  </si>
  <si>
    <t>Data collection method</t>
  </si>
  <si>
    <t>Analysis methods (for extracted outcomes)</t>
  </si>
  <si>
    <t>Outcome measures: reliability (self-report, device etc.)</t>
  </si>
  <si>
    <t>Outcome measures: intra-class correlation coefficients (for cluster RCTs)</t>
  </si>
  <si>
    <t>Intervention group</t>
  </si>
  <si>
    <t>Intervention description</t>
  </si>
  <si>
    <t>Intervention name</t>
  </si>
  <si>
    <t>Modality (app, computer programme, website, etc.)</t>
  </si>
  <si>
    <t>Type of AI (chatbot, expert system, genAI, etc.)</t>
  </si>
  <si>
    <t>Are responses restricted? (e.g. users can only interact using set words)</t>
  </si>
  <si>
    <t>Further details about AI</t>
  </si>
  <si>
    <t>Timing, frequency, and context of intervention</t>
  </si>
  <si>
    <t>Intervention length (days, weeks, months)</t>
  </si>
  <si>
    <t>Number of withdrawals (%)</t>
  </si>
  <si>
    <t>Reasons for withdrawal</t>
  </si>
  <si>
    <t>Sex (proportion female)</t>
  </si>
  <si>
    <t>Age in years (mean or median, SD or IQR)</t>
  </si>
  <si>
    <t xml:space="preserve">Employed </t>
  </si>
  <si>
    <t>Smoking behaviour</t>
  </si>
  <si>
    <t>Alcohol behaviour</t>
  </si>
  <si>
    <t>Subgroup (if necessary)</t>
  </si>
  <si>
    <t>None reported</t>
  </si>
  <si>
    <t>RCT</t>
  </si>
  <si>
    <t>Parallel</t>
  </si>
  <si>
    <t>Unclear</t>
  </si>
  <si>
    <t>N/A</t>
  </si>
  <si>
    <t>Expert system</t>
  </si>
  <si>
    <t>None</t>
  </si>
  <si>
    <t>Intervention</t>
  </si>
  <si>
    <t>Assessment only</t>
  </si>
  <si>
    <t>6 months</t>
  </si>
  <si>
    <t>IRR (95% CI)</t>
  </si>
  <si>
    <t>3 months</t>
  </si>
  <si>
    <t>https://clinicaltrials.gov/study/NCT04447794?id=NCT04447794&amp;rank=1</t>
  </si>
  <si>
    <t>Step Away App</t>
  </si>
  <si>
    <t>Step Away Chatbot</t>
  </si>
  <si>
    <t>Step Away (chatbot)</t>
  </si>
  <si>
    <t>Step Away (app)</t>
  </si>
  <si>
    <t>12 weeks</t>
  </si>
  <si>
    <t>Facebook advertisements</t>
  </si>
  <si>
    <t>June 2021</t>
  </si>
  <si>
    <t>December 2021</t>
  </si>
  <si>
    <t>App</t>
  </si>
  <si>
    <t>Facebook users who: (1) were aged at least 18 years; (2) had either an iPhone or an Android phone; (3) resided in the United States; (4) were not in another form of alcohol treatment or using another mobile health alcohol intervention, (5) were an active drinker, (6) were proficient in English language, and (7) had a USAUDIT score between 8 and 24 inclusive for males aged up to and including 65 years and a score between 7 and 24 inclusive for females and males aged at least 65 years</t>
  </si>
  <si>
    <t>One author had a financial interest in the company that owned the intervention app and chatbot</t>
  </si>
  <si>
    <t>National Institute on Alcohol Abuse and Alcoholism of the National Institutes of Health</t>
  </si>
  <si>
    <t>Online survey</t>
  </si>
  <si>
    <t>Not stated, few baseline characteristic reported (age, sex, ethnicity), but they don't look obviously balanced (proportion female varies by 10%, proportion white varies by 0%)</t>
  </si>
  <si>
    <t>Total number recruited corresponds to those completing baseline surveys who weren't excluded, for example for phishing</t>
  </si>
  <si>
    <t>40.82 (SD: 12.54)</t>
  </si>
  <si>
    <t>42.58 (SD: 13.49)</t>
  </si>
  <si>
    <t>41.51 (SD: 13.07)</t>
  </si>
  <si>
    <t>African American: 7%; White: 82%; Asian American: 11%; Alaska Native or American Indian: 0%; Hispanic or Latinx: 0%; Other: 0%</t>
  </si>
  <si>
    <t>African American: 9%; White: 80%; Asian American: 4%; Alaska Native or American Indian: 0%; Hispanic or Latinx: 6%; Other: 2%</t>
  </si>
  <si>
    <t>African American: 16%; White: 72%; Asian American: 0%; Alaska Native or American Indian: 2%; Hispanic or Latinx: 8%; Other: 2%</t>
  </si>
  <si>
    <t>Mean drinks per day: 2.64 (SD: 1.26); Mean percent days abstinent: 22% (SD: 22%); Mean heavy drinking days: 7.49 (SD: 7.98); Mean US-AUDIT score: 16.28 (SD: 3.49)</t>
  </si>
  <si>
    <t>Mean drinks per day: 2.69 (SD: 1.72); Mean percent days abstinent: 24% (SD: 28%); Mean heavy drinking days: 7.69 (SD: 8.33); Mean US-AUDIT score: 15.25 (SD: 4.35)</t>
  </si>
  <si>
    <t>Mean drinks per day: 2.50 (SD: 1.14); Mean percent days abstinent: 21% (SD: 24%); Mean heavy drinking days: 6.30 (SD: 5.65); Mean US-AUDIT score: 15.60 (SD: 4.42)</t>
  </si>
  <si>
    <t>&gt;40% attrition overall (unclear attrition by study group)</t>
  </si>
  <si>
    <t>ANOVA</t>
  </si>
  <si>
    <t>Missing data stated to have been imputed with multiple imputation, but 36 of 150 participants were excluded for having insufficient data, which makes little sense</t>
  </si>
  <si>
    <t>An alcohol assessment and intervention app, including motivational enhancement, relapse prevention, and community reinforcement.</t>
  </si>
  <si>
    <t>Chatbot</t>
  </si>
  <si>
    <t>None: the study just states it is an "Artificially intelligent" chatbot in the protocol</t>
  </si>
  <si>
    <t>Very limited details about the intervention, a tiny amount more in the protocol</t>
  </si>
  <si>
    <t>Change in drinks per day</t>
  </si>
  <si>
    <t>η2=0.03</t>
  </si>
  <si>
    <t>Change in percent days abstinent</t>
  </si>
  <si>
    <t>Change in heavy drinking days</t>
  </si>
  <si>
    <t>η2=0.04</t>
  </si>
  <si>
    <t>No ANOVA results presented for percent days abstinent</t>
  </si>
  <si>
    <t>Zill, Meyer, Topp, Daubmann, Harter, Dirmaier</t>
  </si>
  <si>
    <t>Vorvida: study protocol of a randomized controlled trial testing the effectiveness of Internet-based self-help program for the reduction of alcohol consumption for adults</t>
  </si>
  <si>
    <t>10.1186/s12888-016-0725-9</t>
  </si>
  <si>
    <t>Protocol of #1856</t>
  </si>
  <si>
    <t>https://bmcpsychiatry.biomedcentral.com/articles/10.1186/s12888-016-0725-9</t>
  </si>
  <si>
    <t>March 2015</t>
  </si>
  <si>
    <t>March 2017</t>
  </si>
  <si>
    <t>24 months</t>
  </si>
  <si>
    <t>3 and 6 months</t>
  </si>
  <si>
    <t>"Randomly assigned", stratified by age and gender, no further details</t>
  </si>
  <si>
    <t>Software-driven, computerized, simple randomization with concealed allocation</t>
  </si>
  <si>
    <t>"Concealed allocation"</t>
  </si>
  <si>
    <t>Community (phone app)</t>
  </si>
  <si>
    <t>Community (internet)</t>
  </si>
  <si>
    <t>One author was employed at the company that developed, owns, and operates the intervention</t>
  </si>
  <si>
    <t>Federal Ministry of Education and Research</t>
  </si>
  <si>
    <t>ANCOVA, intention-to-treat, multiple imputation</t>
  </si>
  <si>
    <t>180 days</t>
  </si>
  <si>
    <t>Vorvida</t>
  </si>
  <si>
    <t>Usual care</t>
  </si>
  <si>
    <t>Care providers (e.g. outpatient centres) and German online and offline media (e.g. online self-help forums)</t>
  </si>
  <si>
    <t>People with suicidal ideation or intent, technical reasons (e.g. email address not reachable)</t>
  </si>
  <si>
    <t>Imbalanced, high attrition: 37% in the intervention group, 23% in the control group</t>
  </si>
  <si>
    <t>Participants and outcome assessors were not blinded</t>
  </si>
  <si>
    <t>Self-report (30 day recall)</t>
  </si>
  <si>
    <t>Self-report (30- and 7- day recall)</t>
  </si>
  <si>
    <t>Only numbers for people completing follow-up surveys were presented. All results for those completing follow-up surveys (n=50). Heavy drinking days defined as at least 4 drinks per day for females and at least 5 drinks per day for males (likely over 30 days).</t>
  </si>
  <si>
    <t>Only numbers for people completing follow-up surveys were presented. All results for those completing follow-up surveys (n=55). Heavy drinking days defined as at least 4 drinks per day for females and at least 5 drinks per day for males (likely over 30 days).</t>
  </si>
  <si>
    <t>Only numbers for people completing follow-up surveys were presented. All results for those completing follow-up surveys (n=45). Heavy drinking days defined as at least 4 drinks per day for females and at least 5 drinks per day for males (likely over 30 days).</t>
  </si>
  <si>
    <t>Internet-based intervention based on principles in cognitive behavioural therapy, comprising 4 modules that were tailored by a rules-based AI</t>
  </si>
  <si>
    <t>Webpage</t>
  </si>
  <si>
    <t>Usual care (no further information)</t>
  </si>
  <si>
    <t>Recommended 2 hours a week, but as needed</t>
  </si>
  <si>
    <t>Very limited details about the AI aspect of the intervention</t>
  </si>
  <si>
    <t>114 (37%)</t>
  </si>
  <si>
    <t>69 (23%)</t>
  </si>
  <si>
    <t>Drop-out after baseline: 98; Drop-out after 3 months: 16</t>
  </si>
  <si>
    <t>Drop-out after baseline: 52; Drop-out after 3 months: 17</t>
  </si>
  <si>
    <t>40.4 (SD: 11.2)</t>
  </si>
  <si>
    <t>40.7 (SD:12.1)</t>
  </si>
  <si>
    <t>Working: 77.1%; Learning: 4.9%; Not working: 14.7%; Other: 3.3%</t>
  </si>
  <si>
    <t>Working: 79.1%; Learning: 6.6%; Not working: 13.6%; Other: 0.7%</t>
  </si>
  <si>
    <t>General higher Education Entrance Qualification (Abitur): 41.4%; Secondary school certificate (Realschule): 53.6%; Other: 5%</t>
  </si>
  <si>
    <t>General higher Education Entrance Qualification (Abitur): 49.5%; Secondary school certificate (Realschule): 47.7%; Other: 2.8%</t>
  </si>
  <si>
    <t>Mean quantity-frequency index (amount of alcohol in grams over the past 30 days): 63.69 (SD: 61.84); Mean Timeline Follow-Back method (amount of alcohol in grams over the past 7 days): 52.91 (SD: 56.68); Mean number of days of binge drinking within the past 30 days: 16.79 (SD: 11.45); Mean number of days of drunkenness within the past 30 days: 4.42 (SD: 5.15)</t>
  </si>
  <si>
    <t>Mean quantity-frequency index (amount of alcohol in grams over the past 30 days): 61.64 (SD: 58.84); Mean Timeline Follow-Back method (amount of alcohol in grams over the past 7 days): 46.82 (SD: 41.18); Mean number of days of binge drinking within the past 30 days: 15.27 (SD: 11.72); Mean number of days of drunkenness within the past 30 days: 4.09 (SD: 4.67)</t>
  </si>
  <si>
    <t>QFI</t>
  </si>
  <si>
    <t>Amount of alcohol in grams per day over the past 30 days</t>
  </si>
  <si>
    <t>Baseline alcohol consumption</t>
  </si>
  <si>
    <t>d = 0.278</t>
  </si>
  <si>
    <t>d = 0.327</t>
  </si>
  <si>
    <t>&lt;0.001</t>
  </si>
  <si>
    <t>TFB</t>
  </si>
  <si>
    <t>Amount of alcohol in grams per day over the past 7 days</t>
  </si>
  <si>
    <t>d = 0.419</t>
  </si>
  <si>
    <t>d = 0.540</t>
  </si>
  <si>
    <t>Days of binge drinking (past 30 days)</t>
  </si>
  <si>
    <t>Days of drunkenness (past 30 days)</t>
  </si>
  <si>
    <t>d = 0.873</t>
  </si>
  <si>
    <t>d = 1.400</t>
  </si>
  <si>
    <t>d = 0.392</t>
  </si>
  <si>
    <t>d = 0.742</t>
  </si>
  <si>
    <t>No deviations from protocol for relevant outcomes</t>
  </si>
  <si>
    <t>RoB2 - general answers</t>
  </si>
  <si>
    <t>RoB2 - Risk of bias judgement</t>
  </si>
  <si>
    <t>RoB2 - Optional</t>
  </si>
  <si>
    <t>RoB2 - study design</t>
  </si>
  <si>
    <t>Aim</t>
  </si>
  <si>
    <t>Y</t>
  </si>
  <si>
    <t>Low risk</t>
  </si>
  <si>
    <t>Individually-randomized parallel-group trial</t>
  </si>
  <si>
    <t>PY</t>
  </si>
  <si>
    <t>Some concerns</t>
  </si>
  <si>
    <t>Favours experimental</t>
  </si>
  <si>
    <t>Cluster-randomized parallel-group trial</t>
  </si>
  <si>
    <t>PN</t>
  </si>
  <si>
    <t>High risk</t>
  </si>
  <si>
    <t>Favours comparator</t>
  </si>
  <si>
    <t>Individually randomized cross-over (or other matched) trial</t>
  </si>
  <si>
    <t>Towards null</t>
  </si>
  <si>
    <t>NI</t>
  </si>
  <si>
    <t>Away from null</t>
  </si>
  <si>
    <t>Unpredictable</t>
  </si>
  <si>
    <t>RoB2 summary table</t>
  </si>
  <si>
    <t>Please fill in Reviewers 1 &amp; 2 and Endnote references: they will then be cascaded across all RoB2 sheets. This table will complete automatically as you complete the risk of bias assessments.</t>
  </si>
  <si>
    <t>1. Randomization</t>
  </si>
  <si>
    <t>2. Deviations from intended interventions (ITT or PP)</t>
  </si>
  <si>
    <t>3. Missing outcome data</t>
  </si>
  <si>
    <t>4. Outcome measurement</t>
  </si>
  <si>
    <t>5. Selection of reported result</t>
  </si>
  <si>
    <t>Risk of bias judgement</t>
  </si>
  <si>
    <t>CT</t>
  </si>
  <si>
    <t>Revised Cochrane risk-of-bias tool for randomized trials (RoB 2) -- SHORT VERSION</t>
  </si>
  <si>
    <t>Preliminary considerations</t>
  </si>
  <si>
    <t>If the aim is to assess the effect of adhering to intervention, select the deviations from intended intervention that should be addressed (at least one must be "Yes"):</t>
  </si>
  <si>
    <t>Which of the following sources were obtained to help inform the risk-of-bias assessment? (write "Yes" for as many as apply)</t>
  </si>
  <si>
    <t>Study design</t>
  </si>
  <si>
    <t>Comparator</t>
  </si>
  <si>
    <t>Result</t>
  </si>
  <si>
    <t>occurrence of non-protocol interventions</t>
  </si>
  <si>
    <t>failures in implementing the intervention that could have affected the outcome</t>
  </si>
  <si>
    <t>non-adherence to their assigned intervention by trial participants</t>
  </si>
  <si>
    <t>Journal article(s)</t>
  </si>
  <si>
    <t>Trial protocol</t>
  </si>
  <si>
    <t>Statistical analysis plan (SAP)</t>
  </si>
  <si>
    <t>Non-commercial trial registry record (e.g. ClinicalTrials.gov record)</t>
  </si>
  <si>
    <t>Company-owned trial registry record (e.g. GSK Clinical Study Register record)</t>
  </si>
  <si>
    <t>“Grey literature” (e.g. unpublished thesis)</t>
  </si>
  <si>
    <t>Conference abstract(s) about the trial</t>
  </si>
  <si>
    <t>Regulatory document (e.g. Clinical Study Report, Drug Approval Package)</t>
  </si>
  <si>
    <t>Research ethics application</t>
  </si>
  <si>
    <t>Grant database summary (e.g. NIH RePORTER or Research Councils UK Gateway to Research)</t>
  </si>
  <si>
    <t>Personal communication with trialist</t>
  </si>
  <si>
    <t>Personal communication with the sponsor</t>
  </si>
  <si>
    <t>Domain 1: Risk of bias arising from the randomization process</t>
  </si>
  <si>
    <t>1.1 Was the allocation sequence random?</t>
  </si>
  <si>
    <t>1.2 Was the allocation sequence concealed until participants were enrolled and assigned to interventions?</t>
  </si>
  <si>
    <t>1.3 Did baseline differences between intervention groups suggest a problem with the randomization process?</t>
  </si>
  <si>
    <t>Optional: What is the predicted direction of bias arising from the randomization process?</t>
  </si>
  <si>
    <t>Domain 2: Risk of bias due to deviations from the intended interventions (effect of assignment to intervention)</t>
  </si>
  <si>
    <t>2.1. Were participants aware of their assigned intervention during the trial?</t>
  </si>
  <si>
    <t>2.2. Were carers and people delivering the interventions aware of participants' assigned intervention during the trial?</t>
  </si>
  <si>
    <t>2.3. If Y/PY/NI to 2.1 or 2.2: Were there deviations from the intended intervention that arose because of the trial context?</t>
  </si>
  <si>
    <t>2.4 If Y/PY to 2.3: Were these deviations likely to have affected the outcome?</t>
  </si>
  <si>
    <t>2.5. If Y/PY/NI to 2.4: Were these deviations from intended intervention balanced between groups?</t>
  </si>
  <si>
    <t>2.6 Was an appropriate analysis used to estimate the effect of assignment to intervention?</t>
  </si>
  <si>
    <t>2.7 If N/PN/NI to 2.6: Was there potential for a substantial impact (on the result) of the failure to analyse participants in the group to which they were randomized?</t>
  </si>
  <si>
    <t>Optional: What is the predicted direction of bias due to deviations from intended interventions?</t>
  </si>
  <si>
    <t>Deviations unlikely because of context</t>
  </si>
  <si>
    <t>Domain 2: Risk of bias due to deviations from the intended interventions (effect of adhering to intervention)</t>
  </si>
  <si>
    <t>2.3. [If applicable:] If Y/PY/NI to 2.1 or 2.2: Were important non-protocol interventions balanced across intervention groups?</t>
  </si>
  <si>
    <t>2.4. [If applicable:] Were there failures in implementing the intervention that could have affected the outcome?</t>
  </si>
  <si>
    <t>2.5. [If applicable:] Was there non-adherence to the assigned intervention regimen that could have affected participants’ outcomes?</t>
  </si>
  <si>
    <t>2.6. If N/PN/NI to 2.3, or Y/PY/NI to 2.4 or 2.5: Was an appropriate analysis used to estimate the effect of adhering to the intervention?</t>
  </si>
  <si>
    <t>Domain 3: Risk of bias due to missing outcome data</t>
  </si>
  <si>
    <t>3.1 Were data for this outcome available for all, or nearly all, participants randomized?</t>
  </si>
  <si>
    <t>3.2 If N/PN/NI to 3.1: Is there evidence that the result was not biased by missing outcome data?</t>
  </si>
  <si>
    <t>3.3 If N/PN to 3.2: Could missingness in the outcome depend on its true value?</t>
  </si>
  <si>
    <t>3.4 If Y/PY/NI to 3.3: Is it likely that missingness in the outcome depended on its true value?</t>
  </si>
  <si>
    <t>Optional: What is the predicted direction of bias due to missing outcome data?</t>
  </si>
  <si>
    <t>Domain 4: Risk of bias in measurement of the outcome</t>
  </si>
  <si>
    <t>4.1 Was the method of measuring the outcome inappropriate?</t>
  </si>
  <si>
    <t>4.2 Could measurement or ascertainment of the outcome have differed between intervention groups?</t>
  </si>
  <si>
    <t>4.3 If N/PN/NI to 4.1 and 4.2: Were outcome assessors aware of the intervention received by study participants?</t>
  </si>
  <si>
    <t>4.4 If Y/PY/NI to 4.3: Could assessment of the outcome have been influenced by knowledge of intervention received?</t>
  </si>
  <si>
    <t>4.5 If Y/PY/NI to 4.4: Is it likely that assessment of the outcome was influenced by knowledge of intervention received?</t>
  </si>
  <si>
    <t>Optional: What is the predicted direction of bias in measurement of the outcome?</t>
  </si>
  <si>
    <t>Domain 5: Risk of bias in selection of the reported result</t>
  </si>
  <si>
    <t>5.1 Were the data that produced this result analysed in accordance with a pre-specified analysis plan that was finalized before unblinded outcome data were available for analysis?</t>
  </si>
  <si>
    <t>5.2. Is the numerical result being assessed likely to have been selected, on the basis of the results, from multiple eligible outcome measurements (e.g. scales, definitions, time points) within the outcome domain?</t>
  </si>
  <si>
    <t>5.3. Is the numerical result being assessed likely to have been selected, on the basis of the results, from multiple eligible analyses of the data?</t>
  </si>
  <si>
    <t>Optional: What is the predicted direction of bias due to selection of the reported result?</t>
  </si>
  <si>
    <t>To assess the effect of assignment to intervention (the ‘intention-to-treat’ effect)</t>
  </si>
  <si>
    <t>To assess the effect of adhering to intervention (the ‘per-protocol’ effect)</t>
  </si>
  <si>
    <t>QFI = Quantity-Frequency-Index</t>
  </si>
  <si>
    <t>TFB = Timeline Follow-Back method</t>
  </si>
  <si>
    <t>Computer generated list of numbers</t>
  </si>
  <si>
    <t>No obvious imbalances</t>
  </si>
  <si>
    <t>No baseline characteristics of allocated population, only analysis sample</t>
  </si>
  <si>
    <t>Outcome assessors were aware of group allocation</t>
  </si>
  <si>
    <t>No evidence presented</t>
  </si>
  <si>
    <t>People who do not reduce/abstain from drinking could be more likely to drop-out</t>
  </si>
  <si>
    <t>People who do not reduce/abstain from drinking are probably more likely to drop-out</t>
  </si>
  <si>
    <t>Same questionnaire</t>
  </si>
  <si>
    <t>Not stated if participants were blinded</t>
  </si>
  <si>
    <t>Unclear as participant blinding not reported, but possible</t>
  </si>
  <si>
    <t>Self-reported alcohol consumption could have been influenced by knowledge of group allocation</t>
  </si>
  <si>
    <t>The protocol says the outcomes would be measured at 16 weeks, not 12 weeks, and this was not explained. Percent abstinent days was also not reported in the ANOVA</t>
  </si>
  <si>
    <t>ITT, ANCOVA</t>
  </si>
  <si>
    <t>Likely ITT, ANOVA</t>
  </si>
  <si>
    <t>Acceptability: system usability score</t>
  </si>
  <si>
    <t>p&gt;0.05</t>
  </si>
  <si>
    <t>Satisfaction: patient satisfaction questionnaire (ZUF-8)</t>
  </si>
  <si>
    <t>ZUF-8 acronym not given in full</t>
  </si>
  <si>
    <t>Maximum score: 32</t>
  </si>
  <si>
    <t>Satisfaction: "How satisfied were you in general with Vorvida?" "Very satisfied" or "Mostly satisfied"</t>
  </si>
  <si>
    <t>"Very dissatisfied", "A bit dissatisfied", "Mostly satisfied", or "Very satisfied", from the ZUF-8</t>
  </si>
  <si>
    <t>A chatbot that incorporates all the content of the Step Away app</t>
  </si>
  <si>
    <t>None: the study just states a rules-based "Artificial intelligence" custom-tailored the information in the webpage for each person</t>
  </si>
  <si>
    <t>(1) Aged at least 18 years; (2) an average consumption of more than 12g (women) or 24g (men) of pure alcohol per day, or an AUDIT-C score at least 3 (indicating unhealthy alcohol use); and (3) informed consent</t>
  </si>
  <si>
    <t>Baumann, Staudt, Freyer-Adam, Zeiser, Bischof, Meyer, John</t>
  </si>
  <si>
    <t>Three-year trajectories of alcohol use among at-risk and among low-risk drinkers in a general population sample of adults: A latent class growth analysis of a brief intervention trial</t>
  </si>
  <si>
    <t>10.3389/fpubh.2022.1027837</t>
  </si>
  <si>
    <t>Cunningham, Godinho, Schell, Studer, Wardell, Garnett, Bertholet</t>
  </si>
  <si>
    <t>Randomized controlled trial of a smartphone app designed to reduce unhealthy alcohol consumption</t>
  </si>
  <si>
    <t>10.1016/j.invent.2024.100747</t>
  </si>
  <si>
    <t>Egan, Becker, SP, Pisinger, Tolstrup</t>
  </si>
  <si>
    <t>Effectiveness of proactive video therapy for problematic alcohol use on treatment initiation, compliance, and alcohol intake: a randomised controlled trial in Denmark</t>
  </si>
  <si>
    <t>Lancet Digit Health</t>
  </si>
  <si>
    <t>e418-e427</t>
  </si>
  <si>
    <t>10.1016/S2589-7500(24)00067-0</t>
  </si>
  <si>
    <t>Eur J Public Health</t>
  </si>
  <si>
    <t>Guertler, Baumann, Moehring, Krause, Freyer-Adam, Ulbricht, Bischof, Batra, Rumpf, Wurm, Lucht, John, Meyer</t>
  </si>
  <si>
    <t>E-health intervention for co-occurring at-risk alcohol use and depressive symptoms: Reach, adherence, and two-year effects of a randomized controlled trial</t>
  </si>
  <si>
    <t>355-365</t>
  </si>
  <si>
    <t>10.1016/j.jad.2025.04.095</t>
  </si>
  <si>
    <t>Lim, Shin, Ahn, Lee, Lee</t>
  </si>
  <si>
    <t>The effects of cognitive behavioral therapy-based digital therapeutic intervention on patients with alcohol use disorder</t>
  </si>
  <si>
    <t>Front Psychiatry</t>
  </si>
  <si>
    <t>10.3389/fpsyt.2025.1486338</t>
  </si>
  <si>
    <t>Lin, Chen, Chuang, Yuan, Bi, Chang</t>
  </si>
  <si>
    <t>Using the Kano Method to Evaluate Features of Chatbot-Based Technological Support for Recovery from Alcohol Use Disorder</t>
  </si>
  <si>
    <t>Proceedings of the Extended Abstracts of the CHI Conference on Human Factors in Computing Systems</t>
  </si>
  <si>
    <t>10.1145/3706599.3720128</t>
  </si>
  <si>
    <t>Mertz, Edwards, Dulin, King</t>
  </si>
  <si>
    <t>Engagement with mHealth alcohol interventions: User perspectives on an app or chatbot-delivered program to reduce drinking (Preprint)</t>
  </si>
  <si>
    <t>10.2196/preprints.43487</t>
  </si>
  <si>
    <t>Nordholt, Christalle, Zill, Dirmaier</t>
  </si>
  <si>
    <t>Engagement With a Web-Based Intervention to Reduce Harmful Drinking: Secondary Analysis of a Randomized Controlled Trial</t>
  </si>
  <si>
    <t>e18826</t>
  </si>
  <si>
    <t>10.2196/18826</t>
  </si>
  <si>
    <t>Engagement With a Web-Based Intervention to Reduce Harmful Drinking: Secondary Analysis of a Randomized Controlled Trial (Preprint)</t>
  </si>
  <si>
    <t>10.2196/preprints.18826</t>
  </si>
  <si>
    <t>Sedotto, Edwards, Dulin, King</t>
  </si>
  <si>
    <t>Brief report: Aging adult utilization of an mHealth intervention for problem drinking</t>
  </si>
  <si>
    <t>10.3389/fpubh.2024.1462737</t>
  </si>
  <si>
    <t>Healthcare (Basel)</t>
  </si>
  <si>
    <t>101-101</t>
  </si>
  <si>
    <t>Staudt, Freyer-Adam, Meyer, Bischof, John, Baumann</t>
  </si>
  <si>
    <t>The Moderating Effect of Educational Background on the Efficacy of a Computer-Based Brief Intervention Addressing the Full Spectrum of Alcohol Use: Randomized Controlled Trial</t>
  </si>
  <si>
    <t>JMIR Public Health Surveill</t>
  </si>
  <si>
    <t>e33345</t>
  </si>
  <si>
    <t>10.2196/33345</t>
  </si>
  <si>
    <t>Suffoletto</t>
  </si>
  <si>
    <t>Closing the gaps in alcohol behavior change: A real-world study of a digital intervention</t>
  </si>
  <si>
    <t>2007-2009</t>
  </si>
  <si>
    <t>10.1111/acer.15454</t>
  </si>
  <si>
    <t>Suffoletto, Clark, Lee, Mason, Schultz, Szeto, Walker</t>
  </si>
  <si>
    <t>Development and preliminary testing of a secure large language model-based chatbot for brief alcohol counseling in young adults</t>
  </si>
  <si>
    <t>10.1016/j.drugalcdep.2025.112697</t>
  </si>
  <si>
    <t>Vollmer, Walzer</t>
  </si>
  <si>
    <t>Digitale Gesundheitsanwendungen und ihre Evidenzgrundlage</t>
  </si>
  <si>
    <t>E-Health-Ökonomie II</t>
  </si>
  <si>
    <t>165-197</t>
  </si>
  <si>
    <t>10.1007/978-3-658-35691-0_10</t>
  </si>
  <si>
    <t>Bertholet, Schmutz, Studer, Adam, Gmel, Cunningham, McNeely, Daeppen</t>
  </si>
  <si>
    <t>Effect of a smartphone intervention as a secondary prevention for use among university students with unhealthy alcohol use: randomised controlled trial</t>
  </si>
  <si>
    <t>BMJ</t>
  </si>
  <si>
    <t>e073713</t>
  </si>
  <si>
    <t>10.1136/bmj-2022-073713</t>
  </si>
  <si>
    <t>Fischer, John, Rumpf, Staudt, Baumann</t>
  </si>
  <si>
    <t>Longitudinal patterns of mental well-being over four years in a german general population sample: a growth mixture modeling approach</t>
  </si>
  <si>
    <t>10.1186/s12889-025-23539-w</t>
  </si>
  <si>
    <t>Heddaeus, Dirmaier, Brettschneider, Daubmann, Grochtdreis, von dem Knesebeck, Konig, Lowe, Maehder, Porzelt, Rosenkranz, Schafer, Scherer, Schulte, Wegscheider, Weigel, Werner, Zimmermann, Harter</t>
  </si>
  <si>
    <t>Study protocol for the COMET study: a cluster-randomised, prospective, parallel-group, superiority trial to compare the effectiveness of a collaborative and stepped care model versus treatment as usual in patients with mental disorders in primary care</t>
  </si>
  <si>
    <t>e032408</t>
  </si>
  <si>
    <t>10.1136/bmjopen-2019-032408</t>
  </si>
  <si>
    <t>Isaacs, Shifflett, Patel, Karpisek, Cui, Lawental, Tzilos Wernette, Borsari, Chang, Ma</t>
  </si>
  <si>
    <t>Women Empowered to Connect With Addiction Resources and Engage in Evidence-Based Treatment (WE-CARE)-an mHealth Application for the Universal Screening of Alcohol, Substance Use, Depression, and Anxiety: Usability and Feasibility Study</t>
  </si>
  <si>
    <t>JMIR Form Res</t>
  </si>
  <si>
    <t>e62915</t>
  </si>
  <si>
    <t>10.2196/62915</t>
  </si>
  <si>
    <t>Does prior recall of past week alcohol use affect screening results for at-risk drinking? Findings from a randomized study</t>
  </si>
  <si>
    <t>e0217595</t>
  </si>
  <si>
    <t>10.1371/journal.pone.0217595</t>
  </si>
  <si>
    <t>Stuben, Franke, Soyka</t>
  </si>
  <si>
    <t>[Acceptance and use of web-based interventions for alcohol abstinence]</t>
  </si>
  <si>
    <t>Nervenarzt</t>
  </si>
  <si>
    <t>10.1007/s00115-022-01385-0</t>
  </si>
  <si>
    <t>Graziani, Romo</t>
  </si>
  <si>
    <t>Évaluation et intervention en thérapie cognitivo-comportementale</t>
  </si>
  <si>
    <t>Soigner les Addictions par les TCC</t>
  </si>
  <si>
    <t>373-408</t>
  </si>
  <si>
    <t>10.1016/b978-2-294-77964-0.00006-4</t>
  </si>
  <si>
    <t>Book</t>
  </si>
  <si>
    <t>Book - don't have access, but clearly book from DOI</t>
  </si>
  <si>
    <t>Duplicate of #1699</t>
  </si>
  <si>
    <t>Duplicate of #1620</t>
  </si>
  <si>
    <t>Duplicate of #1856</t>
  </si>
  <si>
    <t>Duplicate of #1881</t>
  </si>
  <si>
    <t>Guertler 2025</t>
  </si>
  <si>
    <t>{Mertz, 2022 #2113}</t>
  </si>
  <si>
    <t>Related to #1695</t>
  </si>
  <si>
    <t>Related to #1856</t>
  </si>
  <si>
    <t>{Nordholt, 2020 #2104}</t>
  </si>
  <si>
    <t>{Nordholt, 2020 #2110}</t>
  </si>
  <si>
    <t>{Sedotto, 2024 #2109}</t>
  </si>
  <si>
    <t>Forward citation searching (round 1)</t>
  </si>
  <si>
    <t>Bendtsen, Garnett, Toner, Shorter</t>
  </si>
  <si>
    <t>The Effect of Question Order on Outcomes in the Core Outcome Set for Brief Alcohol Interventions Among Online Help-Seekers: Protocol for a Factorial Randomized Trial (Preprint)</t>
  </si>
  <si>
    <t>10.2196/preprints.24175</t>
  </si>
  <si>
    <t>Chung, Ahn, Suffoletto</t>
  </si>
  <si>
    <t>Trajectory classes of engagement with an alcohol text message intervention and predictors of intervention engagement</t>
  </si>
  <si>
    <t>10.1016/j.addbeh.2023.107729</t>
  </si>
  <si>
    <t>Coughlin, Blow, Walton, Ignacio, Walters, Massey, Barry, McCormick</t>
  </si>
  <si>
    <t>Predictors of Booster Engagement Following a Web-Based Brief Intervention for Alcohol Misuse Among National Guard Members: Secondary Analysis of a Randomized Controlled Trial</t>
  </si>
  <si>
    <t>JMIR Ment Health</t>
  </si>
  <si>
    <t>e29397</t>
  </si>
  <si>
    <t>10.2196/29397</t>
  </si>
  <si>
    <t>Predictors of Booster Engagement Following a Web-Based Brief Intervention for Alcohol Misuse Among National Guard Members: Secondary Analysis of a Randomized Controlled Trial (Preprint)</t>
  </si>
  <si>
    <t>10.2196/preprints.29397</t>
  </si>
  <si>
    <t>Patrick, Sur, Arterberry, Peterson, Morrell, Vock</t>
  </si>
  <si>
    <t>Examining engagement effects in an adaptive preventive intervention for college student drinking</t>
  </si>
  <si>
    <t>652-664</t>
  </si>
  <si>
    <t>10.1037/ccp0000845</t>
  </si>
  <si>
    <t>Reuther, von Essen, Mustafa, Saarijärvi, Woodford</t>
  </si>
  <si>
    <t>Engagement With an Internet-Administered, Guided, Low-Intensity Cognitive Behavioral Therapy Intervention for Parents of Children Treated for Cancer: Analysis of Log-Data From the ENGAGE Feasibility Trial (Preprint)</t>
  </si>
  <si>
    <t>10.2196/preprints.67171</t>
  </si>
  <si>
    <t>The effect of question order on outcomes in the orbital core outcome set for alcohol brief interventions among online help-seekers (QOBCOS): Findings from a randomised factorial trial</t>
  </si>
  <si>
    <t>Digit Health</t>
  </si>
  <si>
    <t>10.1177/20552076231155684</t>
  </si>
  <si>
    <t>The Effect of Question Order on Outcomes in the Core Outcome Set for Brief Alcohol Interventions Among Online Help-Seekers: Protocol for a Factorial Randomized Trial</t>
  </si>
  <si>
    <t>e24175</t>
  </si>
  <si>
    <t>10.2196/24175</t>
  </si>
  <si>
    <t>Reuther, von Essen, Mustafa, Saarijarvi, Woodford</t>
  </si>
  <si>
    <t>Engagement With an Internet-Administered, Guided, Low-Intensity Cognitive Behavioral Therapy Intervention for Parents of Children Treated for Cancer: Analysis of Log-Data From the ENGAGE Feasibility Trial</t>
  </si>
  <si>
    <t>e67171</t>
  </si>
  <si>
    <t>10.2196/67171</t>
  </si>
  <si>
    <t>Forward citation searching (round 2)</t>
  </si>
  <si>
    <t>Duplicate of #2114</t>
  </si>
  <si>
    <t>{Sedotto, 2024 #1881}</t>
  </si>
  <si>
    <t>Agyapong, Ahern, McLoughlin, Farren</t>
  </si>
  <si>
    <t>Supportive text messaging for depression and comorbid alcohol use disorder: single-blind randomised trial</t>
  </si>
  <si>
    <t>168-176</t>
  </si>
  <si>
    <t>10.1016/j.jad.2012.02.040</t>
  </si>
  <si>
    <t>Baumann, Gaertner, Haberecht, Bischof, John, Freyer-Adam</t>
  </si>
  <si>
    <t>Who benefits from computer-based brief alcohol intervention? Day-to-day drinking patterns as a moderator of intervention efficacy</t>
  </si>
  <si>
    <t>119-126</t>
  </si>
  <si>
    <t>10.1016/j.drugalcdep.2017.01.040</t>
  </si>
  <si>
    <t>How alcohol use problem severity affects the outcome of brief intervention delivered in-person versus through computer-generated feedback letters</t>
  </si>
  <si>
    <t>82-88</t>
  </si>
  <si>
    <t>10.1016/j.drugalcdep.2017.10.032</t>
  </si>
  <si>
    <t>Baumann, Gaertner, Schnuerer, Haberecht, John, Freyer-Adam</t>
  </si>
  <si>
    <t>The impact of a stage tailored intervention on alcohol use trajectories among those who do not intend to change</t>
  </si>
  <si>
    <t>167-174</t>
  </si>
  <si>
    <t>10.1016/j.drugalcdep.2014.11.020</t>
  </si>
  <si>
    <t>Baumann, Toft, Aadahl, Jorgensen, Pisinger</t>
  </si>
  <si>
    <t>The long-term effect of a population-based life-style intervention on smoking and alcohol consumption. The Inter99 Study--a randomized controlled trial</t>
  </si>
  <si>
    <t>1853-1860</t>
  </si>
  <si>
    <t>10.1111/add.13052</t>
  </si>
  <si>
    <t>Bertholet, Daeppen, Studer, Williams, Cunningham, Gmel, Burnand</t>
  </si>
  <si>
    <t>A randomized trial of brief web-based prevention of unhealthy alcohol use: Participant self-selection compared to a male young adult source population</t>
  </si>
  <si>
    <t>10.1016/j.invent.2019.100298</t>
  </si>
  <si>
    <t>Bingham, Barretto, Walton, Bryant, Shope, Raghunathan</t>
  </si>
  <si>
    <t>Efficacy of a web-based, tailored, alcohol prevention/intervention program for college students: 3-month follow-up</t>
  </si>
  <si>
    <t>J Drug Educ</t>
  </si>
  <si>
    <t>405-430</t>
  </si>
  <si>
    <t>10.2190/DE.41.4.e</t>
  </si>
  <si>
    <t>Burner, Zhang, Terp, Ford Bench, Lee, Lam, Torres, Menchine, Arora</t>
  </si>
  <si>
    <t>Feasibility and Acceptability of a Text Message-Based Intervention to Reduce Overuse of Alcohol in Emergency Department Patients: Controlled Proof-of-Concept Trial</t>
  </si>
  <si>
    <t>e17557</t>
  </si>
  <si>
    <t>10.2196/17557</t>
  </si>
  <si>
    <t>Cunningham</t>
  </si>
  <si>
    <t>Comparison of two internet-based interventions for problem drinkers: randomized controlled trial</t>
  </si>
  <si>
    <t>e107</t>
  </si>
  <si>
    <t>10.2196/jmir.2090</t>
  </si>
  <si>
    <t>Cunningham, Godinho, Hendershot, Kay-Lambkin, Neighbors, Griffiths, Schell</t>
  </si>
  <si>
    <t>Randomized controlled trial of online interventions for co-occurring depression and hazardous alcohol consumption: Primary outcome results</t>
  </si>
  <si>
    <t>10.1016/j.invent.2021.100477</t>
  </si>
  <si>
    <t>Fernandez, Waller, Walton, Bonar, Ignacio, Chermack, Cunningham, Booth, Ilgen, Barry, Blow</t>
  </si>
  <si>
    <t>Alcohol use severity and age moderate the effects of brief interventions in an emergency department randomized controlled trial</t>
  </si>
  <si>
    <t>386-394</t>
  </si>
  <si>
    <t>10.1016/j.drugalcdep.2018.10.021</t>
  </si>
  <si>
    <t>Freyer-Adam, Baumann, Haberecht, Bischof, Meyer, Rumpf, John, Gaertner</t>
  </si>
  <si>
    <t>Can brief alcohol interventions in general hospital inpatients improve mental and general health over 2 years? Results from a randomized controlled trial</t>
  </si>
  <si>
    <t>1722-1730</t>
  </si>
  <si>
    <t>10.1017/S0033291718002453</t>
  </si>
  <si>
    <t>Freyer-Adam, Baumann, Haberecht, Tobschall, Bischof, John, Gaertner</t>
  </si>
  <si>
    <t>In-person alcohol counseling versus computer-generated feedback: Results from a randomized controlled trial</t>
  </si>
  <si>
    <t>Health Psychol</t>
  </si>
  <si>
    <t>70-80</t>
  </si>
  <si>
    <t>10.1037/hea0000556</t>
  </si>
  <si>
    <t>Freyer-Adam, Baumann, Haberecht, Tobschall, Schnuerer, Bruss, Bandelin, John, Gaertner</t>
  </si>
  <si>
    <t>In-person and computer-based alcohol interventions at general hospitals: reach and retention</t>
  </si>
  <si>
    <t>844-849</t>
  </si>
  <si>
    <t>10.1093/eurpub/ckv238</t>
  </si>
  <si>
    <t>Freyer-Adam, Baumann, Schnuerer, Haberecht, Bischof, John, Gaertner</t>
  </si>
  <si>
    <t>Does stage tailoring matter in brief alcohol interventions for job-seekers? A randomized controlled trial</t>
  </si>
  <si>
    <t>1845-1856</t>
  </si>
  <si>
    <t>10.1111/add.12677</t>
  </si>
  <si>
    <t>Gonzalez, Dulin</t>
  </si>
  <si>
    <t>Comparison of a smartphone app for alcohol use disorders with an Internet-based intervention plus bibliotherapy: A pilot study</t>
  </si>
  <si>
    <t>335-345</t>
  </si>
  <si>
    <t>10.1037/a0038620</t>
  </si>
  <si>
    <t>ModerateDrinking.Com and moderation management: outcomes of a randomized clinical trial with non-dependent problem drinkers</t>
  </si>
  <si>
    <t>215-224</t>
  </si>
  <si>
    <t>10.1037/a0022487</t>
  </si>
  <si>
    <t>Khadjesari, Murray, Kalaitzaki, White, McCambridge, Thompson, Wallace, Godfrey</t>
  </si>
  <si>
    <t>Impact and costs of incentives to reduce attrition in online trials: two randomized controlled trials</t>
  </si>
  <si>
    <t>e26</t>
  </si>
  <si>
    <t>10.2196/jmir.1523</t>
  </si>
  <si>
    <t>Lau-Barraco, Braitman, Linden-Carmichael, Stamates</t>
  </si>
  <si>
    <t>Mediators and Moderators of a Personalized Feedback Alcohol Intervention for Nonstudent Emerging Adult Drinkers</t>
  </si>
  <si>
    <t>1756-1768</t>
  </si>
  <si>
    <t>10.1111/acer.13819</t>
  </si>
  <si>
    <t>Ly, Ly, Andersson</t>
  </si>
  <si>
    <t>A fully automated conversational agent for promoting mental well-being: A pilot RCT using mixed methods</t>
  </si>
  <si>
    <t>39-46</t>
  </si>
  <si>
    <t>10.1016/j.invent.2017.10.002</t>
  </si>
  <si>
    <t>Meier, Miller, Lombardi, Leffingwell</t>
  </si>
  <si>
    <t>Assessment reactivity: A randomized controlled trial of alcohol-specific measures on alcohol-related behaviors</t>
  </si>
  <si>
    <t>44-48</t>
  </si>
  <si>
    <t>10.1016/j.addbeh.2016.11.025</t>
  </si>
  <si>
    <t>O'Reilly, Hagerty, O'Donnell, Farrell, Hartnett, Murphy, Kehoe, Agyapong, McLoughlin, Farren</t>
  </si>
  <si>
    <t>Alcohol Use Disorder and Comorbid Depression: A Randomized Controlled Trial Investigating the Effectiveness of Supportive Text Messages in Aiding Recovery</t>
  </si>
  <si>
    <t>551-558</t>
  </si>
  <si>
    <t>Backward citation searching (round 1)</t>
  </si>
  <si>
    <t>10.1186/s12889-018-5774-1</t>
  </si>
  <si>
    <t>Internet-Based Brief Intervention to Prevent Unhealthy Alcohol Use among Young Men: A Randomized Controlled Trial</t>
  </si>
  <si>
    <t>e0144146</t>
  </si>
  <si>
    <t>10.1371/journal.pone.0144146</t>
  </si>
  <si>
    <t>Haug, Kowatsch, Castro, Filler, Schaub</t>
  </si>
  <si>
    <t>Efficacy of a web- and text messaging-based intervention to reduce problem drinking in young people: study protocol of a cluster-randomised controlled trial</t>
  </si>
  <si>
    <t>10.1186/1471-2458-14-809</t>
  </si>
  <si>
    <t>Johansson, Sjoberg, Sjogren, Johnsson, Carlbring, Andersson, Rousseau, Andersson</t>
  </si>
  <si>
    <t>Tailored vs. standardized internet-based cognitive behavior therapy for depression and comorbid symptoms: a randomized controlled trial</t>
  </si>
  <si>
    <t>e36905</t>
  </si>
  <si>
    <t>10.1371/journal.pone.0036905</t>
  </si>
  <si>
    <t>Paz Castro, Haug, Kowatsch, Filler, Schaub</t>
  </si>
  <si>
    <t>Moderators of outcome in a technology-based intervention to prevent and reduce problem drinking among adolescents</t>
  </si>
  <si>
    <t>64-71</t>
  </si>
  <si>
    <t>10.1016/j.addbeh.2017.03.013</t>
  </si>
  <si>
    <t>Sundstrom, Gajecki, Johansson, Blankers, Sinadinovic, Stenlund-Gens, Berman</t>
  </si>
  <si>
    <t>e0157817</t>
  </si>
  <si>
    <t>Duplicate of #2664</t>
  </si>
  <si>
    <t>Duplicate of #2669</t>
  </si>
  <si>
    <t>Duplicate of #2681</t>
  </si>
  <si>
    <t>Duplicate of #1884</t>
  </si>
  <si>
    <t>Duplicate of #2672</t>
  </si>
  <si>
    <t>Duplicate of #2108</t>
  </si>
  <si>
    <t>Duplicate of #1907</t>
  </si>
  <si>
    <t>https://academic.oup.com/alcalc/article-abstract/54/5/551/5541097?redirectedFrom=fulltext</t>
  </si>
  <si>
    <t>Computer-tailored feedback, but no alcohol outcomes</t>
  </si>
  <si>
    <t>{Zill, 2016 #2679}</t>
  </si>
  <si>
    <t>Not an RCT (intervention was fine, but the student houses weren't randomised, they were selected into each group, then a random subset of students were selected)</t>
  </si>
  <si>
    <t>Study end date assumed from registration up to September 2021 and a 12 week follow-up</t>
  </si>
  <si>
    <t>Duplicate of #2688</t>
  </si>
  <si>
    <t>Duplicate of #2666</t>
  </si>
  <si>
    <t>PDF 1</t>
  </si>
  <si>
    <t>PDF 2</t>
  </si>
  <si>
    <t>Limited options, likely fine</t>
  </si>
  <si>
    <t>Haug 2022</t>
  </si>
  <si>
    <t>Haug, Boumparis, Wenger, Schaub, Paz Castro</t>
  </si>
  <si>
    <t>Efficacy of a Mobile App-Based Coaching Program for Addiction Prevention among Apprentices: A Cluster-Randomized Controlled Trial</t>
  </si>
  <si>
    <t>15730-15730</t>
  </si>
  <si>
    <t>10.3390/ijerph192315730</t>
  </si>
  <si>
    <t>Barnes, Xu, Tseng, Ang, Tallen, Moore, Marshall, Mirkin, Ransohoff, Duru, Ettner</t>
  </si>
  <si>
    <t>The Effect of a Patient-Provider Educational Intervention to Reduce At-Risk Drinking on Changes in Health and Health-Related Quality of Life Among Older Adults: The Project SHARE Study</t>
  </si>
  <si>
    <t>14-20</t>
  </si>
  <si>
    <t>10.1016/j.jsat.2015.06.019</t>
  </si>
  <si>
    <t>Cunningham, Wild, Cordingley, Van Mierlo, Humphreys</t>
  </si>
  <si>
    <t>Twelve-month follow-up results from a randomized controlled trial of a brief personalized feedback intervention for problem drinkers</t>
  </si>
  <si>
    <t>258-262</t>
  </si>
  <si>
    <t>10.1093/alcalc/agq009</t>
  </si>
  <si>
    <t>Field, Caetano</t>
  </si>
  <si>
    <t>The effectiveness of brief intervention among injured patients with alcohol dependence: who benefits from brief interventions?</t>
  </si>
  <si>
    <t>13-20</t>
  </si>
  <si>
    <t>10.1016/j.drugalcdep.2009.11.025</t>
  </si>
  <si>
    <t>Jander</t>
  </si>
  <si>
    <t>Alcohol alert : the development and evaluation of a web-based computer-tailored game to reduce binge drinking among adolescents</t>
  </si>
  <si>
    <t>Kleinjan, Strick, Lemmers, Engels</t>
  </si>
  <si>
    <t>The effectiveness of a cue-reminder intervention to reduce adolescents' alcohol use in social contexts</t>
  </si>
  <si>
    <t>451-457</t>
  </si>
  <si>
    <t>10.1093/alcalc/ags038</t>
  </si>
  <si>
    <t>Merrill, Reid, Carey, Carey</t>
  </si>
  <si>
    <t>Gender and depression moderate response to brief motivational intervention for alcohol misuse among college students</t>
  </si>
  <si>
    <t>984-992</t>
  </si>
  <si>
    <t>10.1037/a0037039</t>
  </si>
  <si>
    <t>Paschall, Ringwalt, Wyatt, Dejong</t>
  </si>
  <si>
    <t>Effects of an online alcohol education course among college freshmen: an investigation of potential mediators</t>
  </si>
  <si>
    <t>J Health Commun</t>
  </si>
  <si>
    <t>392-412</t>
  </si>
  <si>
    <t>10.1080/10810730.2013.811328</t>
  </si>
  <si>
    <t>Prince, Reid, Carey, Neighbors</t>
  </si>
  <si>
    <t>Effects of normative feedback for drinkers who consume less than the norm: Dodging the boomerang</t>
  </si>
  <si>
    <t>538-544</t>
  </si>
  <si>
    <t>10.1037/a0036402</t>
  </si>
  <si>
    <t>Schulz, Schneider, de Vries, van Osch, van Nierop, Kremers</t>
  </si>
  <si>
    <t>Program completion of a web-based tailored lifestyle intervention for adults: differences between a sequential and a simultaneous approach</t>
  </si>
  <si>
    <t>10.2196/jmir.1968</t>
  </si>
  <si>
    <t>van Stralen, de Vries, Mudde, Bolman, Lechner</t>
  </si>
  <si>
    <t>The long-term efficacy of two computer-tailored physical activity interventions for older adults: main effects and mediators</t>
  </si>
  <si>
    <t>442-452</t>
  </si>
  <si>
    <t>10.1037/a0023579</t>
  </si>
  <si>
    <t>Cremers, Mercken, Oenema, de Vries</t>
  </si>
  <si>
    <t>A web-based computer-tailored smoking prevention programme for primary school children: intervention design and study protocol</t>
  </si>
  <si>
    <t>10.1186/1471-2458-12-277</t>
  </si>
  <si>
    <t>Doumas, Esp, Turrisi, Hausheer, Cuffee</t>
  </si>
  <si>
    <t>A test of the efficacy of a brief, web-based personalized feedback intervention to reduce drinking among 9th grade students</t>
  </si>
  <si>
    <t>231-238</t>
  </si>
  <si>
    <t>10.1016/j.addbeh.2013.10.011</t>
  </si>
  <si>
    <t>Gmel, Venzin, Marmet, Danko, Labhart</t>
  </si>
  <si>
    <t>A quasi-randomized group trial of a brief alcohol intervention on risky single occasion drinking among secondary school students</t>
  </si>
  <si>
    <t>Int J Public Health</t>
  </si>
  <si>
    <t>935-944</t>
  </si>
  <si>
    <t>10.1007/s00038-012-0419-0</t>
  </si>
  <si>
    <t>Ames, Pokorny, Schroeder, Tan, Werch</t>
  </si>
  <si>
    <t>Integrated smoking cessation and binge drinking intervention for young adults: a pilot efficacy trial</t>
  </si>
  <si>
    <t>848-853</t>
  </si>
  <si>
    <t>10.1016/j.addbeh.2014.02.001</t>
  </si>
  <si>
    <t>Bannink, Broeren, Joosten-van Zwanenburg, van As, van de Looij-Jansen, Raat</t>
  </si>
  <si>
    <t>Effectiveness of a Web-based tailored intervention (E-health4Uth) and consultation to promote adolescents' health: randomized controlled trial</t>
  </si>
  <si>
    <t>e143</t>
  </si>
  <si>
    <t>10.2196/jmir.3163</t>
  </si>
  <si>
    <t>Bendtsen, McCambridge, Bendtsen, Karlsson, Nilsen</t>
  </si>
  <si>
    <t>Effectiveness of a proactive mail-based alcohol Internet intervention for university students: dismantling the assessment and feedback components in a randomized controlled trial</t>
  </si>
  <si>
    <t>e142</t>
  </si>
  <si>
    <t>10.2196/jmir.2062</t>
  </si>
  <si>
    <t>Bock, Barnett, Thind, Rosen, Walaska, Traficante, Foster, Deutsch, Fava, Scott-Sheldon</t>
  </si>
  <si>
    <t>A text message intervention for alcohol risk reduction among community college students: TMAP</t>
  </si>
  <si>
    <t>107-113</t>
  </si>
  <si>
    <t>10.1016/j.addbeh.2016.07.012</t>
  </si>
  <si>
    <t>Mallett, Ray, Turrisi, Belden, Bachrach, Larimer</t>
  </si>
  <si>
    <t>Age of drinking onset as a moderator of the efficacy of parent-based, brief motivational, and combined intervention approaches to reduce drinking and consequences among college students</t>
  </si>
  <si>
    <t>1154-1161</t>
  </si>
  <si>
    <t>10.1111/j.1530-0277.2010.01192.x</t>
  </si>
  <si>
    <t>Paschall, Antin, Ringwalt, Saltz</t>
  </si>
  <si>
    <t>Evaluation of an Internet-based alcohol misuse prevention course for college freshmen: findings of a randomized multi-campus trial</t>
  </si>
  <si>
    <t>Am J Prev Med</t>
  </si>
  <si>
    <t>300-308</t>
  </si>
  <si>
    <t>10.1016/j.amepre.2011.03.021</t>
  </si>
  <si>
    <t>Schulz, Kremers, Vandelanotte, van Adrichem, Schneider, Candel, de Vries</t>
  </si>
  <si>
    <t>Effects of a web-based tailored multiple-lifestyle intervention for adults: a two-year randomized controlled trial comparing sequential and simultaneous delivery modes</t>
  </si>
  <si>
    <t>10.2196/jmir.3094</t>
  </si>
  <si>
    <t>van Lettow, de Vries, Burdorf, Boon, van Empelen</t>
  </si>
  <si>
    <t>Drinker prototype alteration and cue reminders as strategies in a tailored web-based intervention reducing adults' alcohol consumption: randomized controlled trial</t>
  </si>
  <si>
    <t>e35</t>
  </si>
  <si>
    <t>10.2196/jmir.3551</t>
  </si>
  <si>
    <t>Ames, Werch, Ames, Lange, Schroeder, Hanson, Patten</t>
  </si>
  <si>
    <t>Integrated smoking cessation and binge drinking intervention for young adults: a pilot investigation</t>
  </si>
  <si>
    <t>Ann Behav Med</t>
  </si>
  <si>
    <t>343-349</t>
  </si>
  <si>
    <t>10.1007/s12160-010-9222-4</t>
  </si>
  <si>
    <t>Schulz, Kremers, van Osch, Schneider, van Adrichem, de Vries</t>
  </si>
  <si>
    <t>Testing a Dutch web-based tailored lifestyle programme among adults: a study protocol</t>
  </si>
  <si>
    <t>10.1186/1471-2458-11-108</t>
  </si>
  <si>
    <t>Suffoletto, Kristan, Chung, Jeong, Fabio, Monti, Clark</t>
  </si>
  <si>
    <t>An Interactive Text Message Intervention to Reduce Binge Drinking in Young Adults: A Randomized Controlled Trial with 9-Month Outcomes</t>
  </si>
  <si>
    <t>e0142877</t>
  </si>
  <si>
    <t>10.1371/journal.pone.0142877</t>
  </si>
  <si>
    <t>Velicer, Redding, Paiva, Mauriello, Blissmer, Oatley, Meier, Babbin, McGee, Prochaska, Burditt, Fernandez</t>
  </si>
  <si>
    <t>Multiple behavior interventions to prevent substance abuse and increase energy balance behaviors in middle school students</t>
  </si>
  <si>
    <t>Transl Behav Med</t>
  </si>
  <si>
    <t>82-93</t>
  </si>
  <si>
    <t>10.1007/s13142-013-0197-0</t>
  </si>
  <si>
    <t>Wilson, McGovern, Antony, Cassidy, Deverill, Graybill, Gilvarry, Hodgson, Kaner, Laing, McColl, Newbury-Birch, Rankin</t>
  </si>
  <si>
    <t>Brief intervention to reduce risky drinking in pregnancy: study protocol for a randomized controlled trial</t>
  </si>
  <si>
    <t>10.1186/1745-6215-13-174</t>
  </si>
  <si>
    <t>Altendorf, van Weert, Hoving, Smit</t>
  </si>
  <si>
    <t>Should or could? Testing the use of autonomy-supportive language and the provision of choice in online computer-tailored alcohol reduction communication</t>
  </si>
  <si>
    <t>10.1177/2055207619832767</t>
  </si>
  <si>
    <t>Britt, Sawatzky, Swibaker</t>
  </si>
  <si>
    <t>Motivational Interviewing to Promote Employment</t>
  </si>
  <si>
    <t>Journal of Employment Counseling</t>
  </si>
  <si>
    <t>176-189</t>
  </si>
  <si>
    <t>10.1002/joec.12097</t>
  </si>
  <si>
    <t>Bush, Staiger, McNeill, Brown, Orellana, Lubman, McNair</t>
  </si>
  <si>
    <t>Evaluation of an SMS Based Alcohol Intervention for Same Sex Attracted Women: A Randomized Controlled Trial to Examine Feasibility, Acceptability, and Efficacy</t>
  </si>
  <si>
    <t>1157-1166</t>
  </si>
  <si>
    <t>10.1080/10826084.2024.2321257</t>
  </si>
  <si>
    <t>Haberecht, Baumann, Bischof, Gaertner, John, Freyer-Adam</t>
  </si>
  <si>
    <t>Do brief alcohol interventions among unemployed at-risk drinkers increase re-employment after 15 month?</t>
  </si>
  <si>
    <t>510-515</t>
  </si>
  <si>
    <t>10.1093/eurpub/ckx142</t>
  </si>
  <si>
    <t>Krolo, Baumann, Tiede, Bischof, Krause, Meyer, John, Gaertner, Freyer-Adam</t>
  </si>
  <si>
    <t>The Role of Tobacco Smoking in the Efficacy of Brief Alcohol Intervention: Results from a Randomized Controlled Trial</t>
  </si>
  <si>
    <t>Int J Environ Res Public Health</t>
  </si>
  <si>
    <t>5847-5847</t>
  </si>
  <si>
    <t>10.3390/ijerph19105847</t>
  </si>
  <si>
    <t>Lau-Barraco, Linden-Carmichael, Stamates, Preonas, Braitman</t>
  </si>
  <si>
    <t>The Influence of a Brief Alcohol Intervention on Alcohol Use Trajectories in Nonstudent Emerging Adult Drinkers</t>
  </si>
  <si>
    <t>2025-2032</t>
  </si>
  <si>
    <t>10.1080/10826084.2019.1626434</t>
  </si>
  <si>
    <t>Mastroleo, Celio, Barnett, Colby, Kahler, Operario, Suffoletto, Monti</t>
  </si>
  <si>
    <t>Feasibility and Acceptability of a Motivational Intervention Combined with Text Messaging for Alcohol and Sex Risk Reduction with Emergency Department Patients: A Pilot Trial</t>
  </si>
  <si>
    <t>Addict Res Theory</t>
  </si>
  <si>
    <t>85-94</t>
  </si>
  <si>
    <t>10.1080/16066359.2018.1444159</t>
  </si>
  <si>
    <t>Effectiveness, Cost-effectiveness, and Cost-Utility of a Digital Alcohol Moderation Intervention for Cancer Survivors: Health Economic Evaluation and Outcomes of a Pragmatic Randomized Controlled Trial (Preprint)</t>
  </si>
  <si>
    <t>10.2196/preprints.30095</t>
  </si>
  <si>
    <t>Poulton, Dali, McGinness, Clarke, Turner, Liu, Giggins, Marcuson, Hester</t>
  </si>
  <si>
    <t>Impact of personalized alcohol intake and cognitive feedback on alcohol use behavior in hazardous drinkers: A quasi-randomized trial</t>
  </si>
  <si>
    <t>1377-1389</t>
  </si>
  <si>
    <t>10.1111/acer.15098</t>
  </si>
  <si>
    <t>Tezuka, So, Fukuda</t>
  </si>
  <si>
    <t>The effectiveness of an ultra-brief intervention in 1 min for hazardous drinking in a general hospital setting: A quasi-randomized pilot trial</t>
  </si>
  <si>
    <t>PCN Rep</t>
  </si>
  <si>
    <t>e216</t>
  </si>
  <si>
    <t>10.1002/pcn5.216</t>
  </si>
  <si>
    <t>Aanpak van overmatig alcoholgebruik onder volwassenen in een RCT</t>
  </si>
  <si>
    <t>Verslaving</t>
  </si>
  <si>
    <t>214-227</t>
  </si>
  <si>
    <t>10.1007/s12501-015-0043-9</t>
  </si>
  <si>
    <t>Carey, Merrill, Boyle, Barnett</t>
  </si>
  <si>
    <t>Correcting exaggerated drinking norms with a mobile message delivery system: Selective prevention with heavy-drinking first-year college students</t>
  </si>
  <si>
    <t>454-464</t>
  </si>
  <si>
    <t>10.1037/adb0000566</t>
  </si>
  <si>
    <t>Freyer-Adam, Baumann, Bischof, Staudt, Goeze, Gaertner, John</t>
  </si>
  <si>
    <t>Social Equity in the Efficacy of Computer-Based and In-Person Brief Alcohol Interventions Among General Hospital Patients With At-Risk Alcohol Use: A Randomized Controlled Trial (Preprint)</t>
  </si>
  <si>
    <t>10.2196/preprints.31712</t>
  </si>
  <si>
    <t>Social Equity in the Efficacy of Computer-Based and In-Person Brief Alcohol Interventions Among General Hospital Patients With At-Risk Alcohol Use: A Randomized Controlled Trial</t>
  </si>
  <si>
    <t>e31712</t>
  </si>
  <si>
    <t>10.2196/31712</t>
  </si>
  <si>
    <t>Freyer-Adam, Baumann, Schnuerer, Haberecht, John, Gaertner</t>
  </si>
  <si>
    <t>Persönliche vs. computerbasierte Alkoholintervention für Krankenhauspatienten: Studiendesign</t>
  </si>
  <si>
    <t>Sucht</t>
  </si>
  <si>
    <t>347-355</t>
  </si>
  <si>
    <t>10.1024/0939-5911.a000394</t>
  </si>
  <si>
    <t>Guertler, Kraft, Blasing, Mohring, Meyer, Schmidt, Rehbein, Neumann, Dreissigacker, Bischof, Bischof, Surig, Hohls, Wurm, Borgwardt, Haug, Rumpf</t>
  </si>
  <si>
    <t>Prevention Needs and Target Behavior Preferences in an App-Based Addiction Prevention Program for German Vocational School Students: Cluster Randomized Controlled Trial</t>
  </si>
  <si>
    <t>e59573</t>
  </si>
  <si>
    <t>10.2196/59573</t>
  </si>
  <si>
    <t>Haug, Paz Castro, Kowatsch, Filler, Schaub</t>
  </si>
  <si>
    <t>Efficacy of a technology-based, integrated smoking cessation and alcohol intervention for smoking cessation in adolescents: Results of a cluster-randomised controlled trial</t>
  </si>
  <si>
    <t>55-66</t>
  </si>
  <si>
    <t>10.1016/j.jsat.2017.09.008</t>
  </si>
  <si>
    <t>Haug, Paz Castro, Scholz, Kowatsch, Schaub, Radtke</t>
  </si>
  <si>
    <t>Assessment of the Efficacy of a Mobile Phone-Delivered Just-in-Time Planning Intervention to Reduce Alcohol Use in Adolescents: Randomized Controlled Crossover Trial</t>
  </si>
  <si>
    <t>e16937</t>
  </si>
  <si>
    <t>10.2196/16937</t>
  </si>
  <si>
    <t>Haug, Paz Castro, Wenger, Schaub</t>
  </si>
  <si>
    <t>A Mobile Phone-Based Life-Skills Training Program for Substance Use Prevention Among Adolescents: Cluster-Randomized Controlled Trial</t>
  </si>
  <si>
    <t>e26951</t>
  </si>
  <si>
    <t>10.2196/26951</t>
  </si>
  <si>
    <t>A Mobile Phone–Based Life-Skills Training Program for Substance Use Prevention Among Adolescents: Cluster-Randomized Controlled Trial (Preprint)</t>
  </si>
  <si>
    <t>10.2196/preprints.26951</t>
  </si>
  <si>
    <t>Lima-Serrano, Fernandez-Leon, Mercken, Martinez-Montilla, de Vries</t>
  </si>
  <si>
    <t>An Animation- Versus Text-Based Computer-Tailored Game Intervention to Prevent Alcohol Consumption and Binge Drinking in Adolescents: Study Protocol</t>
  </si>
  <si>
    <t>9978-NA</t>
  </si>
  <si>
    <t>10.3390/ijerph18199978</t>
  </si>
  <si>
    <t>Miller, Wright, Kuntsche, Kuntsche</t>
  </si>
  <si>
    <t>The Effects of a Web-Based Intervention to Reduce Alcohol Consumption Among Middle-Aged Women: Protocol for a Randomized Controlled Trial</t>
  </si>
  <si>
    <t>e34842</t>
  </si>
  <si>
    <t>10.2196/34842</t>
  </si>
  <si>
    <t>Muench, Madden, Oommen, Forthal, Srinagesh, Stadler, Kuerbis, Leeman, Suffoletto, Baumel, Haslip, Vadhan, Morgenstern</t>
  </si>
  <si>
    <t>Automated, tailored adaptive mobile messaging to reduce alcohol consumption in help-seeking adults: A randomized controlled trial</t>
  </si>
  <si>
    <t>530-543</t>
  </si>
  <si>
    <t>10.1111/add.16391</t>
  </si>
  <si>
    <t>Riordan, Moradi, Carey, Conner, Jang, Reid, Scarf</t>
  </si>
  <si>
    <t>Effectiveness of a combined Web Based and Ecological Momentary Intervention for incoming first-year university students: Protocol for a three-arm randomised controlled trial</t>
  </si>
  <si>
    <t>10.2196/preprints.10164.a</t>
  </si>
  <si>
    <t>Effectiveness of a Combined Web-Based and Ecological Momentary Intervention for Incoming First-Year University Students: Protocol for a 3-Arm Randomized Controlled Trial</t>
  </si>
  <si>
    <t>e10164</t>
  </si>
  <si>
    <t>10.2196/10164</t>
  </si>
  <si>
    <t>Effectiveness of a Combined Web-Based and Ecological Momentary Intervention for Incoming First-Year University Students: Protocol for a 3-Arm Randomized Controlled Trial (Preprint)</t>
  </si>
  <si>
    <t>10.2196/preprints.10164</t>
  </si>
  <si>
    <t>Suffoletto, Kirisci, Clark, Chung</t>
  </si>
  <si>
    <t>Which behavior change techniques help young adults reduce binge drinking? A pilot randomized clinical trial of 5 text message interventions</t>
  </si>
  <si>
    <t>161-167</t>
  </si>
  <si>
    <t>10.1016/j.addbeh.2019.01.006</t>
  </si>
  <si>
    <t>Andrade, Greve, Lesner</t>
  </si>
  <si>
    <t>Changing university students’ alcohol use with a web-based intervention: evidence from a randomized controlled trial</t>
  </si>
  <si>
    <t>Journal of Public Health</t>
  </si>
  <si>
    <t>10.1007/s10389-024-02302-2</t>
  </si>
  <si>
    <t>Bendtsen, McCambridge</t>
  </si>
  <si>
    <t>Reducing Alcohol Consumption Among Risky Drinkers in the General Population of Sweden Using an Interactive Mobile Health Intervention: Protocol for a Randomized Controlled Trial</t>
  </si>
  <si>
    <t>e13119</t>
  </si>
  <si>
    <t>10.2196/13119</t>
  </si>
  <si>
    <t>Crane, Garnett, Michie, West, Brown</t>
  </si>
  <si>
    <t>A smartphone app to reduce excessive alcohol consumption: Identifying the effectiveness of intervention components in a factorial randomised control trial</t>
  </si>
  <si>
    <t>Sci Rep</t>
  </si>
  <si>
    <t>10.1038/s41598-018-22420-8</t>
  </si>
  <si>
    <t>Garnett, Crane, Michie, West, Brown</t>
  </si>
  <si>
    <t>Evaluating the effectiveness of a smartphone app to reduce excessive alcohol consumption: protocol for a factorial randomised control trial</t>
  </si>
  <si>
    <t>10.1186/s12889-016-3140-8</t>
  </si>
  <si>
    <t>Haug, Castro, Filler, Kowatsch, Fleisch, Schaub</t>
  </si>
  <si>
    <t>Efficacy of an Internet and SMS-based integrated smoking cessation and alcohol intervention for smoking cessation in young people: study protocol of a two-arm cluster randomised controlled trial</t>
  </si>
  <si>
    <t>10.1186/1471-2458-14-1140</t>
  </si>
  <si>
    <t>Haug, Castro, Wenger, Schaub</t>
  </si>
  <si>
    <t>Efficacy of a smartphone-based coaching program for addiction prevention among apprentices: study protocol of a cluster-randomised controlled trial</t>
  </si>
  <si>
    <t>10.1186/s12889-020-09995-6</t>
  </si>
  <si>
    <t>Efficacy of a mobile phone-based life-skills training program for substance use prevention among adolescents: study protocol of a cluster-randomised controlled trial</t>
  </si>
  <si>
    <t>10.1186/s12889-018-5969-5</t>
  </si>
  <si>
    <t>Ho, Lam, Wu, Leung, Belay, Liu, Mak</t>
  </si>
  <si>
    <t>An integrated smoking cessation and alcohol intervention among Hong Kong Chinese young people: Study protocol for a feasibility randomized controlled trial</t>
  </si>
  <si>
    <t>e0289633</t>
  </si>
  <si>
    <t>10.1371/journal.pone.0289633</t>
  </si>
  <si>
    <t>Meredith, Grodin, Karno, Montoya, MacKillop, Lim, Ray</t>
  </si>
  <si>
    <t>Preliminary study of alcohol problem severity and response to brief intervention</t>
  </si>
  <si>
    <t>10.1186/s13722-021-00262-6</t>
  </si>
  <si>
    <t>So, Kariyama, Oyamada, Matsushita, Nishimura, Tezuka, Sunami, Furukawa, Sahker, Kawaguchi, Kobashi, Nishina, Otsuka, Tsujimoto, Horie, Yoshiji, Yuzuriha, Nouso</t>
  </si>
  <si>
    <t>Effectiveness of screening and ultra-brief alcohol intervention in primary care: a pragmatic cluster randomised controlled trial</t>
  </si>
  <si>
    <t>10.1101/2024.12.27.24319613</t>
  </si>
  <si>
    <t>10.26481/dis.20160121aj</t>
  </si>
  <si>
    <t>Duplicate of #6249</t>
  </si>
  <si>
    <t>Duplicate of #6248</t>
  </si>
  <si>
    <t>Duplicate of #6261</t>
  </si>
  <si>
    <t>Duplicate of #6268</t>
  </si>
  <si>
    <t>No evidence of AI-assistance in the intervention (could be considered tailored feedback, but I think this is actually just feedback - it reiterates what the student put into the system, it's not selecting messages like an expert system - I don’t think there's any element of "choice" here)</t>
  </si>
  <si>
    <t>No evidence of AI-assistance in the intervention (personalised feedback, but only normative feedback, no choice of information presented)</t>
  </si>
  <si>
    <t>{Guertler, 2025 #6230}</t>
  </si>
  <si>
    <t>Protocol for #6231</t>
  </si>
  <si>
    <t>{Haug, 2020 #6229}</t>
  </si>
  <si>
    <t>{Haug, 2022 #6231}</t>
  </si>
  <si>
    <t>Not an RCT (secondary analysis from RCT published in 2009, that would have been included it had been published 2010 onwards)</t>
  </si>
  <si>
    <t>No relevant alcohol outcome (intention only)</t>
  </si>
  <si>
    <t>Not alcohol outcomes</t>
  </si>
  <si>
    <t>Expert system. Related to #2688</t>
  </si>
  <si>
    <t>Expert system. Protocol of #1907</t>
  </si>
  <si>
    <t>Expert system. Related to #2660</t>
  </si>
  <si>
    <t>Expert system. Related to #1620</t>
  </si>
  <si>
    <t>Expert system. Related to #1620, protocol available</t>
  </si>
  <si>
    <t>Expert system. Related to #2669, preprint of #6224</t>
  </si>
  <si>
    <t>Expert system. Related to #2669</t>
  </si>
  <si>
    <t>Expert system. Protocol for #1725</t>
  </si>
  <si>
    <t>Expert system. Protocol for #6233</t>
  </si>
  <si>
    <t>Expert system. Protocol for #6218</t>
  </si>
  <si>
    <t>Expert system. PDF not downloadable: preprint of #6218</t>
  </si>
  <si>
    <t>Expert system. PhD thesis for #1734</t>
  </si>
  <si>
    <t>Expert system. Protocol for #1770</t>
  </si>
  <si>
    <t>Expert system. Protocol only</t>
  </si>
  <si>
    <t>Expert system. Uncertain if intervention includes AI, but possible: check for full text</t>
  </si>
  <si>
    <t>Expert system. Related to #6262</t>
  </si>
  <si>
    <t>Expert system. Related to #1725</t>
  </si>
  <si>
    <t>Expert system. Related to #6260</t>
  </si>
  <si>
    <t>Expert system. Related to #1949</t>
  </si>
  <si>
    <t>Clement, Ravet, Stanger, Gabrielli</t>
  </si>
  <si>
    <t>Feasibility, usability, and acceptability of MobileCoach-Teen: A smartphone app-based preventative intervention for risky adolescent drinking behavior</t>
  </si>
  <si>
    <t>10.1016/j.josat.2023.209275</t>
  </si>
  <si>
    <t>Frohlich, Rapinda, Schaub, Wenger, Baumgartner, Johnson, Blankers, Ebert, Hadjistavropoulos, Mackenzie, Wardell, Edgerton, Keough</t>
  </si>
  <si>
    <t>Examining differential responses to the Take Care of Me trial: A latent class and moderation analysis</t>
  </si>
  <si>
    <t>Addict Behav Rep</t>
  </si>
  <si>
    <t>10.1016/j.abrep.2022.100437</t>
  </si>
  <si>
    <t>Gaume, Blanc, Magill, McCambridge, Bertholet, Hugli, Daeppen</t>
  </si>
  <si>
    <t>Who benefits from brief motivational intervention among young adults presenting to the emergency department with alcohol intoxication: A latent-class moderation analysis</t>
  </si>
  <si>
    <t>1614-1623</t>
  </si>
  <si>
    <t>10.1111/acer.15128</t>
  </si>
  <si>
    <t>e30095</t>
  </si>
  <si>
    <t>Paz Castro, Haug, Filler, Kowatsch, Schaub</t>
  </si>
  <si>
    <t>Engagement Within a Mobile Phone-Based Smoking Cessation Intervention for Adolescents and its Association With Participant Characteristics and Outcomes</t>
  </si>
  <si>
    <t>e356</t>
  </si>
  <si>
    <t>10.2196/jmir.7928</t>
  </si>
  <si>
    <t>Schmidt, Brandt, Bischof, Bischof, Sürig, Gürtler, Bläsing, Möhring, Meyer, Rehbein, Neumann, Dreissigacker, Haug, Rumpf</t>
  </si>
  <si>
    <t>App-Based Coaching to Prevent Addictive Behaviors among Young Adults Study Protocol of a Cluster-Randomized Controlled Trial</t>
  </si>
  <si>
    <t>Sucht-Zeitschrift Fur Wissenschaft Und Praxis</t>
  </si>
  <si>
    <t>65-74</t>
  </si>
  <si>
    <t>10.1024/0939-5911/a000811</t>
  </si>
  <si>
    <t>Forward citation searching (round 3a)</t>
  </si>
  <si>
    <t>Forward citation searching (round 3b)</t>
  </si>
  <si>
    <t>Backward citation searching (round 2b)</t>
  </si>
  <si>
    <t>Brites, Abreu, Portela</t>
  </si>
  <si>
    <t>Reduction of the Alcohol Consumption among Workers Using a Brief Intervention</t>
  </si>
  <si>
    <t>Texto &amp; Contexto - Enfermagem</t>
  </si>
  <si>
    <t>10.1590/1980-265x-tce-2018-0135</t>
  </si>
  <si>
    <t>Haug, Paz Castro, Kowatsch, Filler, Dey, Schaub</t>
  </si>
  <si>
    <t>Bendtsen, Linderoth, Bendtsen</t>
  </si>
  <si>
    <t>Mobile Phone-Based Smoking-Cessation Intervention for Patients Undergoing Elective Surgery: Protocol for a Randomized Controlled Trial</t>
  </si>
  <si>
    <t>e12511</t>
  </si>
  <si>
    <t>10.2196/12511</t>
  </si>
  <si>
    <t>Krolo-Wicovsky, Baumann, Tiede, Bischof, John, Gaertner, Freyer-Adam</t>
  </si>
  <si>
    <t>Do in-person and computer-based brief alcohol interventions reduce tobacco smoking among general hospital patients? Secondary outcomes from a randomized controlled trial</t>
  </si>
  <si>
    <t>10.1186/s13722-023-00425-7</t>
  </si>
  <si>
    <t>Mussener, Bendtsen, Karlsson, White, McCambridge, Bendtsen</t>
  </si>
  <si>
    <t>SMS-based smoking cessation intervention among university students: study protocol for a randomised controlled trial (NEXit trial)</t>
  </si>
  <si>
    <t>10.1186/s13063-015-0640-2</t>
  </si>
  <si>
    <t>Stieger, Nissen, Ruegger, Kowatsch, Fluckiger, Allemand</t>
  </si>
  <si>
    <t>PEACH, a smartphone- and conversational agent-based coaching intervention for intentional personality change: study protocol of a randomized, wait-list controlled trial</t>
  </si>
  <si>
    <t>BMC Psychol</t>
  </si>
  <si>
    <t>10.1186/s40359-018-0257-9</t>
  </si>
  <si>
    <t>Kowatsch, Volland, Shih, Rüegger, Künzler, Barata, Filler, Büchter, Brogle, Heldt, Gindrat, Farpour-Lambert, l’Allemand</t>
  </si>
  <si>
    <t>Design and Evaluation of a Mobile Chat App for the Open Source Behavioral Health Intervention Platform MobileCoach</t>
  </si>
  <si>
    <t>Designing the Digital Transformation</t>
  </si>
  <si>
    <t>485-489</t>
  </si>
  <si>
    <t>10.1007/978-3-319-59144-5_36</t>
  </si>
  <si>
    <t>Chevinsky, Fredua, Vazquez, Ismail</t>
  </si>
  <si>
    <t>Unhealthy Drinking Behavior and the ATTAIN Solution: Web-based Automated Alcohol Misuse Interventions</t>
  </si>
  <si>
    <t>Perm J</t>
  </si>
  <si>
    <t>10.7812/TPP/20.141</t>
  </si>
  <si>
    <t>Freyer-Adam, Baumann, Bischof, John, Gaertner</t>
  </si>
  <si>
    <t>Sick days in general hospital patients two years after brief alcohol intervention: Secondary outcomes from a randomized controlled trial</t>
  </si>
  <si>
    <t>Prev Med</t>
  </si>
  <si>
    <t>10.1016/j.ypmed.2020.106106</t>
  </si>
  <si>
    <t>Haug, Paz Castro, Meyer, Filler, Kowatsch, Schaub</t>
  </si>
  <si>
    <t>A Mobile Phone-Based Life Skills Training Program for Substance Use Prevention Among Adolescents: Pre-Post Study on the Acceptance and Potential Effectiveness of the Program, Ready4life</t>
  </si>
  <si>
    <t>10.2196/mhealth.8474</t>
  </si>
  <si>
    <t>Mejías Martínez, Cuesta Díaz</t>
  </si>
  <si>
    <t>Análisis metodológico para la mejora de la comunicación en salud de los operadores de juegos: estudio de la iniciativa JuegosONCE.es</t>
  </si>
  <si>
    <t>Revista de Comunicación y Salud</t>
  </si>
  <si>
    <t>10.35669/rcys.2024.14.e338</t>
  </si>
  <si>
    <t>Paz Castro, Haug, Debelak, Jakob, Kowatsch, Schaub</t>
  </si>
  <si>
    <t>Engagement With a Mobile Phone–Based Life Skills Intervention for Adolescents and Its Association With Participant Characteristics and Outcomes: Tree-Based Analysis (Preprint)</t>
  </si>
  <si>
    <t>10.2196/preprints.28638</t>
  </si>
  <si>
    <t>Riordan, Conner, Flett, Scarf</t>
  </si>
  <si>
    <t>A text message intervention to reduce first year university students' alcohol use: A pilot experimental study</t>
  </si>
  <si>
    <t>10.1177/2055207617707627</t>
  </si>
  <si>
    <t>Schenkel, Haug, Castro, Luscher, Scholz, Schaub, Radtke</t>
  </si>
  <si>
    <t>One SMS a day keeps the stress away? A just-in-time planning intervention to reduce occupational stress among apprentices</t>
  </si>
  <si>
    <t>Appl Psychol Health Well Being</t>
  </si>
  <si>
    <t>1389-1407</t>
  </si>
  <si>
    <t>10.1111/aphw.12340</t>
  </si>
  <si>
    <t>Schwarz, Nielsen, Sogaard, Sogaard Nielsen</t>
  </si>
  <si>
    <t>Making a bridge between general hospital and specialised community-based treatment for alcohol use disorder-A pragmatic randomised controlled trial</t>
  </si>
  <si>
    <t>51-56</t>
  </si>
  <si>
    <t>10.1016/j.drugalcdep.2018.12.017</t>
  </si>
  <si>
    <t>Thorrisen, Bonsaksen, Skogen, Skarpaas, Sevic, van Mechelen, Aas</t>
  </si>
  <si>
    <t>Willingness to Participate in Alcohol Prevention Interventions Targeting Risky Drinking Employees. The WIRUS Project</t>
  </si>
  <si>
    <t>10.3389/fpubh.2021.692605</t>
  </si>
  <si>
    <t>Baumann, Gaertner, Haberecht, Meyer, Rumpf, John, Freyer-Adam</t>
  </si>
  <si>
    <t>Does impaired mental health interfere with the outcome of brief alcohol intervention at general hospitals?</t>
  </si>
  <si>
    <t>562-573</t>
  </si>
  <si>
    <t>10.1037/ccp0000201</t>
  </si>
  <si>
    <t>Bender, Jorgensen, Helbech, Linneberg, Pisinger</t>
  </si>
  <si>
    <t>Socioeconomic position and participation in baseline and follow-up visits: the Inter99 study</t>
  </si>
  <si>
    <t>Eur J Prev Cardiol</t>
  </si>
  <si>
    <t>899-905</t>
  </si>
  <si>
    <t>10.1177/2047487312472076</t>
  </si>
  <si>
    <t>Haug, Schaub, Venzin, Meyer, John</t>
  </si>
  <si>
    <t>[Moderators of outcome in a text messaging (SMS)--based smoking cessation intervention for young people]</t>
  </si>
  <si>
    <t>Psychiatr Prax</t>
  </si>
  <si>
    <t>339-346</t>
  </si>
  <si>
    <t>10.1055/s-0033-1349449</t>
  </si>
  <si>
    <t>Mastroleo, Murphy, Colby, Monti, Barnett</t>
  </si>
  <si>
    <t>Incident-specific and individual-level moderators of brief intervention effects with mandated college students</t>
  </si>
  <si>
    <t>616-624</t>
  </si>
  <si>
    <t>10.1037/a0024508</t>
  </si>
  <si>
    <t>Backward citation searching (round 2a)</t>
  </si>
  <si>
    <t>Bertholet, Daeppen, Cunningham, Burnand, Gmel, Gaume</t>
  </si>
  <si>
    <t>Are young men who overestimate drinking by others more likely to respond to an electronic normative feedback brief intervention for unhealthy alcohol use?</t>
  </si>
  <si>
    <t>97-101</t>
  </si>
  <si>
    <t>10.1016/j.addbeh.2016.07.015</t>
  </si>
  <si>
    <t>Grossbard, Mastroleo, Geisner, Atkins, Ray, Kilmer, Mallett, Larimer, Turrisi</t>
  </si>
  <si>
    <t>Drinking norms, readiness to change, and gender as moderators of a combined alcohol intervention for first-year college students</t>
  </si>
  <si>
    <t>75-82</t>
  </si>
  <si>
    <t>10.1016/j.addbeh.2015.07.028</t>
  </si>
  <si>
    <t>Moore, Crompton, van Goozen, van den Bree, Bunney, Lydall</t>
  </si>
  <si>
    <t>A feasibility study of short message service text messaging as a surveillance tool for alcohol consumption and vehicle for interventions in university students</t>
  </si>
  <si>
    <t>10.1186/1471-2458-13-1011</t>
  </si>
  <si>
    <t>Duplicate of #6271</t>
  </si>
  <si>
    <t>Duplicate of #1789</t>
  </si>
  <si>
    <t>Duplicate of #1721</t>
  </si>
  <si>
    <t>Duplicate of #6256</t>
  </si>
  <si>
    <t>Duplicate of #6266</t>
  </si>
  <si>
    <t>Duplicate of #6272</t>
  </si>
  <si>
    <t>Duplicate of #2671</t>
  </si>
  <si>
    <t>Duplicate of #6240</t>
  </si>
  <si>
    <t>Duplicate of #1810</t>
  </si>
  <si>
    <t>Duplicate of #6262</t>
  </si>
  <si>
    <t>Duplicate of #1797</t>
  </si>
  <si>
    <t>Related to #6230</t>
  </si>
  <si>
    <t>{Schmidt, 2023 #6502}</t>
  </si>
  <si>
    <t>10.1016/j.jadohealth.2024.11.010</t>
  </si>
  <si>
    <t>10.2196/68754</t>
  </si>
  <si>
    <t>10.2196/preprints.59573</t>
  </si>
  <si>
    <t>Preprint of #6230</t>
  </si>
  <si>
    <t>https://www.isrctn.com/ISRCTN59908406?q=59908406&amp;filters=&amp;sort=&amp;offset=1&amp;totalResults=1&amp;page=1&amp;pageSize=10</t>
  </si>
  <si>
    <t>Schools (app)</t>
  </si>
  <si>
    <t>12 months</t>
  </si>
  <si>
    <t>Research Fund of the Swiss Lung Association</t>
  </si>
  <si>
    <t>None declared</t>
  </si>
  <si>
    <t>Study dates are vague</t>
  </si>
  <si>
    <t>Cluster RCT</t>
  </si>
  <si>
    <t>Schools in German-speaking Switzerland</t>
  </si>
  <si>
    <t>School classes randomized with separate computer generated block randomization lists for each school (block size: 4)</t>
  </si>
  <si>
    <t>Recruiting staff blinded until baseline data given, follow-up staff blinded, no further information</t>
  </si>
  <si>
    <t>Computer-assisted assessments</t>
  </si>
  <si>
    <t>ITT, generalized linear mixed models, multiple imputation</t>
  </si>
  <si>
    <t>Self-report</t>
  </si>
  <si>
    <t>Assumed: 0.05</t>
  </si>
  <si>
    <t>Stated no baseline differences, and no obvious differences</t>
  </si>
  <si>
    <t>ready4life</t>
  </si>
  <si>
    <t>App for addition prevention, including smoking and alcohol use, by providing individually tailored coaching from a conversational agent (chatbot)</t>
  </si>
  <si>
    <t>Baseline, then 2 x 8 week modules, with weekly dialogues, and other conversations as needed.</t>
  </si>
  <si>
    <t>4 months</t>
  </si>
  <si>
    <t xml:space="preserve">Social-Cognitive Theory, Social Norms Approach, Motivational Interviewing. Users complete a baseline questionnaire, receive individual feedback from the chatbot, then choose 2 of 6 program modules: stress, social skills, Internet use, tobacco/e-cigarettes, cannabis, or alcohol. Users receive 8 weeks of tailored coaching from the chatbot for each selected module, including motivation, feedback, and tailored information. </t>
  </si>
  <si>
    <t>Users can also chat with addiction prevention experts as needed. The app also included quiz questions, contests, and competitions, and credits for participation.</t>
  </si>
  <si>
    <t>Delayed access</t>
  </si>
  <si>
    <t>Delayed access to ready4life</t>
  </si>
  <si>
    <t>248 (36.0%)</t>
  </si>
  <si>
    <t>No contact: 212; Declined: 26; Assessment incomplete: 10</t>
  </si>
  <si>
    <t>17.3 (SD: 2.7)</t>
  </si>
  <si>
    <t>Student: 100%</t>
  </si>
  <si>
    <t>Tobacco or e-cigarette smoking in past 30 days: 36.6%; Mean number of cigarettes smoked in past 30 days: 89.9 (SD: 199.9)</t>
  </si>
  <si>
    <t>At risk drinking in past 30 days: 31.0%; Mean number of alcoholic drinks consumed in past 30 days: 14.8 (SD: 34.5)</t>
  </si>
  <si>
    <t>154 (23.2%)</t>
  </si>
  <si>
    <t>No contact: 143; Declined: 7; Assessment incomplete: 4</t>
  </si>
  <si>
    <t>17.4 (SD: 3.2)</t>
  </si>
  <si>
    <t>Tobacco or e-cigarette smoking in past 30 days: 37.1%; Mean number of cigarettes smoked in past 30 days: 78.0 (SD: 176.0)</t>
  </si>
  <si>
    <t>At risk drinking in past 30 days: 35.1%; Mean number of alcoholic drinks consumed in past 30 days: 15.1 (SD: 33.0)</t>
  </si>
  <si>
    <t>ITT</t>
  </si>
  <si>
    <t>Change in at-risk drinking in past 30 days</t>
  </si>
  <si>
    <t>Random effect for school classes, group as a fixed factor, follow-up scores as outcomes and baseline scores as covariates.</t>
  </si>
  <si>
    <t>0.68 (0.52 to 0.89)</t>
  </si>
  <si>
    <t>&lt;0.01</t>
  </si>
  <si>
    <t>Complete case</t>
  </si>
  <si>
    <t>0.60 (0.43 to 0.84)</t>
  </si>
  <si>
    <t>Change in mean quantity of alcohol used in past 30 days</t>
  </si>
  <si>
    <t>-2.81 (d=0.11)</t>
  </si>
  <si>
    <t>Age x group interaction</t>
  </si>
  <si>
    <t>All</t>
  </si>
  <si>
    <t>No statistically significant moderators identified</t>
  </si>
  <si>
    <t>&gt;0.05</t>
  </si>
  <si>
    <t>Sex x group interaction</t>
  </si>
  <si>
    <t>OR=0.68 (0.52 to 0.89), p&lt;0.01</t>
  </si>
  <si>
    <t>Computer generated randomization</t>
  </si>
  <si>
    <t>Stated "recruiting prevention experts were blinded to the group allocation of school classes until the study participants had provided their informed consent"</t>
  </si>
  <si>
    <t>No obvious baseline imbalances</t>
  </si>
  <si>
    <t>Not stated explicitly, but likely given context and specification of staff blinding</t>
  </si>
  <si>
    <t>Not stated explicitly, but likely given context (some classes randomized to intervention, some to control)</t>
  </si>
  <si>
    <t>ITT, GLMM, multiple imputation</t>
  </si>
  <si>
    <t>23% to 36% unbalanced attrition</t>
  </si>
  <si>
    <t>No evidence the result was not biased by missing data</t>
  </si>
  <si>
    <t>Assessors blinded, but self-report, and participants not blinded</t>
  </si>
  <si>
    <t>No deviations from published protocol</t>
  </si>
  <si>
    <t>All outcomes reported</t>
  </si>
  <si>
    <t>All options reported</t>
  </si>
  <si>
    <t>jk</t>
  </si>
  <si>
    <t>Brouzos, Papadopoulou, Baourda</t>
  </si>
  <si>
    <t>Effectiveness of a web-based group intervention for internet addiction in university students</t>
  </si>
  <si>
    <t>Psychiatry Res</t>
  </si>
  <si>
    <t>10.1016/j.psychres.2024.115883</t>
  </si>
  <si>
    <t>Conner, Wilding, Prestwich, Hutter, Hurling, Harreveld, Abraham, Sheeran</t>
  </si>
  <si>
    <t>Goal prioritization and behavior change: Evaluation of an intervention for multiple health behaviors</t>
  </si>
  <si>
    <t>356-365</t>
  </si>
  <si>
    <t>10.1037/hea0001149</t>
  </si>
  <si>
    <t>Guertler, Blasing, Moehring, Meyer, Brandt, Schmidt, Rehbein, Neumann, Dreissigacker, Bischof, Bischof, Surig, Hohls, Hagspiel, Wurm, Haug, Rumpf</t>
  </si>
  <si>
    <t>App-Based Addiction Prevention at German Vocational Schools: Implementation and Reach for a Cluster-Randomized Controlled Trial</t>
  </si>
  <si>
    <t>849-860</t>
  </si>
  <si>
    <t>10.1007/s11121-024-01702-w</t>
  </si>
  <si>
    <t>Guertler, Kraft, Bläsing, Möhring, Meyer, Schmidt, Rehbein, Neumann, Dreißigacker, Bischof, Bischof, Sürig, Hohls, Wurm, Borgwardt, Haug, Rumpf</t>
  </si>
  <si>
    <t>Prevention Needs and Target Behavior Preferences in an App-Based Addiction Prevention Program for German Vocational School Students: Cluster Randomized Controlled Trial (Preprint)</t>
  </si>
  <si>
    <t>Guertler, Mohring, Blasing, Meyer, Schmidt, Rehbein, Neumann, Dreissigacker, Bischof, Bischof, Surig, Hohls, Wurm, Borgwardt, Haug, Rumpf</t>
  </si>
  <si>
    <t>Usage of an App-Based Addiction Prevention Program for German Vocational Students: Secondary Analysis of Data From a Cluster Randomized Controlled Trial</t>
  </si>
  <si>
    <t>e68754</t>
  </si>
  <si>
    <t>Guertler, Schmidt, Neumann, Brandt, Dreissigacker, Blasing, Mohring, Meyer, Bischof, Bischof, Surig, Rehbein, Hohls, Borgwardt, Wurm, Haug, Rumpf</t>
  </si>
  <si>
    <t>App-Based Coaching to Prevent Addictive Behaviors in Vocational School Students: A Cluster Randomized Trial</t>
  </si>
  <si>
    <t>J Adolesc Health</t>
  </si>
  <si>
    <t>499-508</t>
  </si>
  <si>
    <t>Pietsch, Arnaud, Lochbuhler, Rossa, Kraus, Gomes de Matos, Grahlher, Thomasius, Hanewinkel, Morgenstern</t>
  </si>
  <si>
    <t>Effects of an App-Based Intervention Program to Reduce Substance Use, Gambling, and Digital Media Use in Adolescents and Young Adults: A Multicenter, Cluster-Randomized Controlled Trial in Vocational Schools in Germany</t>
  </si>
  <si>
    <t>1970-1970</t>
  </si>
  <si>
    <t>10.3390/ijerph20031970</t>
  </si>
  <si>
    <t>Seitero, Henriksson, Thomas, Henriksson, Lof, Bendtsen, Mussener</t>
  </si>
  <si>
    <t>Effectiveness of a Mobile Phone-Delivered Multiple Health Behavior Change Intervention (LIFE4YOUth) in Adolescents: Randomized Controlled Trial</t>
  </si>
  <si>
    <t>e69425</t>
  </si>
  <si>
    <t>10.2196/69425</t>
  </si>
  <si>
    <t>Seiterö, Henriksson, Thomas, Henriksson, Löf, Bendtsen, Müssener</t>
  </si>
  <si>
    <t>Effectiveness of a Mobile Phone-Delivered Multiple Health Behavior Change Intervention (LIFE4YOUth) in Adolescents: Randomized Controlled Trial (Preprint)</t>
  </si>
  <si>
    <t>10.2196/preprints.69425</t>
  </si>
  <si>
    <t>Teesson, Newton, Slade, Carragher, Barrett, Champion, Kelly, Nair, Stapinski, Conrod</t>
  </si>
  <si>
    <t>Combined universal and selective prevention for adolescent alcohol use: a cluster randomized controlled trial</t>
  </si>
  <si>
    <t>1761-1770</t>
  </si>
  <si>
    <t>10.1017/S0033291717000198</t>
  </si>
  <si>
    <t>Backward citation searching (round 3)</t>
  </si>
  <si>
    <t>Forward citation searching (round 4)</t>
  </si>
  <si>
    <t>{Guertler, 2024 #6956}</t>
  </si>
  <si>
    <t>{Guertler, 2024 #6954}</t>
  </si>
  <si>
    <t>{Guertler, 2025 #6953}</t>
  </si>
  <si>
    <t>{Guertler, 2025 #6955}</t>
  </si>
  <si>
    <t>Expert system (only picked up from protocol)</t>
  </si>
  <si>
    <t>https://drks.de/search/en/trial/DRKS00022328;jsessionid=C11D96FB389F1CF5F02AF63C2A56EAF9</t>
  </si>
  <si>
    <t>October 2020</t>
  </si>
  <si>
    <t>April 2023</t>
  </si>
  <si>
    <t>30 months</t>
  </si>
  <si>
    <t>German Federal Ministry of Health</t>
  </si>
  <si>
    <t>One author played a leading role in the initial development of the app, and 9 authors were involved in further development of the app.</t>
  </si>
  <si>
    <t>Vocational schools in 5 German federal states</t>
  </si>
  <si>
    <t>Vocational students who were aged at least 16 years, had a smartphone, and provided informed consent</t>
  </si>
  <si>
    <t>376 classes; 2568 students</t>
  </si>
  <si>
    <t>Not stated, some notable differences by Federal state (e.g. Lower Saxony: 21.2% vs 29.2%), Educational track (e.g. Vocational training: 66.9% vs 61.5%) and Year of education (e.g. First year: 35.0% vs 41.4%), but likely consistent with chance given cluster RCT</t>
  </si>
  <si>
    <t>Participants not blinded after consent, outcome analysis blinded, those conducting introductions blinded, staff members sometimes unblinded</t>
  </si>
  <si>
    <t>Survey in app</t>
  </si>
  <si>
    <t>Within each school, computer-generated block randomisation (block size 4) for each classroom</t>
  </si>
  <si>
    <t>6 and 12 months</t>
  </si>
  <si>
    <t>Between 0.11 and 0.12</t>
  </si>
  <si>
    <t>App for addiction prevention, including smoking and alcohol use, by providing individually tailored coaching from a conversational agent (chatbot)</t>
  </si>
  <si>
    <t xml:space="preserve">Social-Cognitive Theory, Health Action Process. Users complete a baseline questionnaire, receive individual feedback from the chatbot, then choose 2 of 6 program modules: cannabis, social media and gaming, alcohol, tobacco, stress management, or social competence. Users receive 8 weeks of tailored coaching from the chatbot for each selected module, including motivation, feedback, and tailored information. </t>
  </si>
  <si>
    <t>Users can also chat with addiction prevention experts as needed. The app also included quizzes and contests.</t>
  </si>
  <si>
    <t>Control</t>
  </si>
  <si>
    <t>Received screening and individualized feedback on their risk, with a link to information on how to improve health behaviours (no further access to app)</t>
  </si>
  <si>
    <t>948 (74.9%)</t>
  </si>
  <si>
    <t>846 (66.1%)</t>
  </si>
  <si>
    <t>Did not respond: 899; Did not finish questionnaire: 49</t>
  </si>
  <si>
    <t>Did not respond: 773; Did not finish questionnaire: 73</t>
  </si>
  <si>
    <t>19.51 (SD: 3.56)</t>
  </si>
  <si>
    <t>19.85 (SD: 3.73)</t>
  </si>
  <si>
    <t>First year of education: 41.4%; Second year of education: 29.3%; Third year of education: 12.8%; Vocational training: 61.5%; Vocational grammar school: 22.9%; Vocational preparation: 12.8%</t>
  </si>
  <si>
    <t>First year of education: 35.0%; Second year of education: 33.4%; Third year of education: 7.4%; Vocational training: 66.9%; Vocational grammar school: 22.4%; Vocational preparation: 9.2%</t>
  </si>
  <si>
    <t>Cigarette smoking in last month: 32.8%; Median number of cigarettes per day: 0 (IQR: 1.13)</t>
  </si>
  <si>
    <t>Cigarette smoking in last month: 30.6%; Median number of cigarettes per day: 0 (IQR: 0.53)</t>
  </si>
  <si>
    <t>Alcohol use in last month: 70.9%; Median number of alcoholic standard drinks per day: 0.23 (IQR: 1.00)</t>
  </si>
  <si>
    <t>Alcohol use in last month: 67.7%; Median number of alcoholic standard drinks per day: 0.20 (IQR: 0.90)</t>
  </si>
  <si>
    <t>Median alcohol consumption</t>
  </si>
  <si>
    <t>ITT, generalized linear models (negative binomial), multiple imputation</t>
  </si>
  <si>
    <t>Age, gender, educational goal, year of education, and baseline expression of the outcome.</t>
  </si>
  <si>
    <t>Change in alcohol use at 12 months</t>
  </si>
  <si>
    <t>beta=-0.011 (-0.025 to 0.004)</t>
  </si>
  <si>
    <t>Rules-based chatbot, incorporated media (videos, images, links)</t>
  </si>
  <si>
    <t>Chatbot, but no further information (likely rules-based, as in Guertler 2025)</t>
  </si>
  <si>
    <t>Self-report (previous 30 days, based on AUDIT-C)</t>
  </si>
  <si>
    <t>Baseline, then 2 x 8 week modules, with weekly dialogues (around 5 minutes each), and other conversations as needed.</t>
  </si>
  <si>
    <t>Stated "Group allocation was not revealed to students until they provided informed consent", and those conducting introductions were blinded</t>
  </si>
  <si>
    <t>Some baseline imbalances, but consistent with cluster randomization</t>
  </si>
  <si>
    <t>Stated participants were only blinded until informed consent given</t>
  </si>
  <si>
    <t>Some school staff unblinded, but most not</t>
  </si>
  <si>
    <t>ITT, generalized linear model, multiple imputation</t>
  </si>
  <si>
    <t>66% and 75% unbalanced attrition</t>
  </si>
  <si>
    <t>Missingness likely related to alcohol use</t>
  </si>
  <si>
    <t>Missingness was related to baseline alcohol use</t>
  </si>
  <si>
    <t>Self-report, participants not blinded</t>
  </si>
  <si>
    <t>Self-reported alcohol use was probably influenced by knowledge of group allocation</t>
  </si>
  <si>
    <t>No relevant deviations from published protocol</t>
  </si>
  <si>
    <t>Possible, as different distributions in the generalized linear models may give different results, but likely fine</t>
  </si>
  <si>
    <t>PDF not downloadable: preprint of #6236. Expert system</t>
  </si>
  <si>
    <t>{Dulin, 2022 #7549}</t>
  </si>
  <si>
    <t>{Mertz, 2022 #7556}</t>
  </si>
  <si>
    <t>{Nordholt, 2020 #7553}</t>
  </si>
  <si>
    <t>{Nordholt, 2020 #7555}</t>
  </si>
  <si>
    <t>{Sedotto, 2024 #7554}</t>
  </si>
  <si>
    <t>{Sedotto, 2024 #7551}</t>
  </si>
  <si>
    <t>{Zill, 2019 #7550}</t>
  </si>
  <si>
    <t>{Zill, 2016 #7552}</t>
  </si>
  <si>
    <t>Endnote reference (for article)</t>
  </si>
  <si>
    <t>Include/Exclude</t>
  </si>
  <si>
    <t>{Guertler, 2024 #7388}</t>
  </si>
  <si>
    <t>{Guertler, 2024 #7385}</t>
  </si>
  <si>
    <t>{Guertler, 2025 #7383}</t>
  </si>
  <si>
    <t>{Guertler, 2025 #7384}</t>
  </si>
  <si>
    <t>{Guertler, 2025 #7387}</t>
  </si>
  <si>
    <t>{Schmidt, 2023 #7414}</t>
  </si>
  <si>
    <t>{Haug, 2022 #3604}</t>
  </si>
  <si>
    <t>{Haug, 2020 #7407}</t>
  </si>
  <si>
    <t>Total number randomised</t>
  </si>
  <si>
    <t>CitationChaser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</si>
</sst>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
  </numFmts>
  <fonts count="10"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1"/>
      <color rgb="FFFF0000"/>
      <name val="Calibri"/>
      <family val="2"/>
      <scheme val="minor"/>
    </font>
    <font>
      <sz val="11"/>
      <color theme="1"/>
      <name val="Segoe UI"/>
      <family val="2"/>
    </font>
    <font>
      <b/>
      <sz val="12"/>
      <color theme="1"/>
      <name val="Calibri"/>
      <family val="2"/>
      <scheme val="minor"/>
    </font>
    <font>
      <b/>
      <i/>
      <sz val="12"/>
      <color theme="4"/>
      <name val="Calibri"/>
      <family val="2"/>
      <scheme val="minor"/>
    </font>
    <font>
      <sz val="11"/>
      <name val="Calibri"/>
      <family val="2"/>
      <scheme val="minor"/>
    </font>
    <font>
      <b/>
      <sz val="11"/>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DCD"/>
        <bgColor indexed="64"/>
      </patternFill>
    </fill>
    <fill>
      <patternFill patternType="solid">
        <fgColor theme="7" tint="0.59999389629810485"/>
        <bgColor indexed="64"/>
      </patternFill>
    </fill>
    <fill>
      <patternFill patternType="solid">
        <fgColor rgb="FFFF9999"/>
        <bgColor indexed="64"/>
      </patternFill>
    </fill>
    <fill>
      <patternFill patternType="solid">
        <fgColor theme="8" tint="0.59999389629810485"/>
        <bgColor indexed="64"/>
      </patternFill>
    </fill>
  </fills>
  <borders count="7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405">
    <xf numFmtId="0" fontId="0" fillId="0" borderId="0" xfId="0"/>
    <xf numFmtId="0" fontId="1" fillId="0" borderId="0" xfId="0" applyFont="1"/>
    <xf numFmtId="0" fontId="1" fillId="0" borderId="1" xfId="0" applyFont="1" applyBorder="1"/>
    <xf numFmtId="0" fontId="0" fillId="0" borderId="3" xfId="0" applyBorder="1"/>
    <xf numFmtId="0" fontId="0" fillId="0" borderId="5" xfId="0" applyBorder="1"/>
    <xf numFmtId="0" fontId="0" fillId="0" borderId="7" xfId="0" applyBorder="1"/>
    <xf numFmtId="0" fontId="0" fillId="0" borderId="8" xfId="0" applyBorder="1"/>
    <xf numFmtId="0" fontId="1" fillId="0" borderId="10" xfId="0" applyFont="1" applyBorder="1"/>
    <xf numFmtId="0" fontId="1" fillId="0" borderId="11" xfId="0" applyFont="1" applyBorder="1"/>
    <xf numFmtId="0" fontId="1" fillId="0" borderId="9" xfId="0" applyFont="1" applyBorder="1"/>
    <xf numFmtId="0" fontId="0" fillId="0" borderId="6" xfId="0" applyBorder="1"/>
    <xf numFmtId="0" fontId="0" fillId="0" borderId="4" xfId="0" applyBorder="1"/>
    <xf numFmtId="0" fontId="0" fillId="0" borderId="15" xfId="0" applyBorder="1"/>
    <xf numFmtId="0" fontId="0" fillId="0" borderId="16" xfId="0" applyBorder="1"/>
    <xf numFmtId="0" fontId="1" fillId="0" borderId="12" xfId="0" applyFont="1" applyBorder="1"/>
    <xf numFmtId="0" fontId="0" fillId="0" borderId="13" xfId="0" applyBorder="1"/>
    <xf numFmtId="0" fontId="0" fillId="0" borderId="14" xfId="0" applyBorder="1"/>
    <xf numFmtId="0" fontId="1" fillId="2" borderId="10" xfId="0" applyFont="1" applyFill="1" applyBorder="1"/>
    <xf numFmtId="0" fontId="1" fillId="2" borderId="11" xfId="0" applyFont="1" applyFill="1" applyBorder="1"/>
    <xf numFmtId="0" fontId="2" fillId="2" borderId="7" xfId="1" applyFill="1" applyBorder="1"/>
    <xf numFmtId="0" fontId="0" fillId="2" borderId="8" xfId="0" applyFill="1" applyBorder="1"/>
    <xf numFmtId="0" fontId="2" fillId="2" borderId="3" xfId="1" applyFill="1" applyBorder="1"/>
    <xf numFmtId="0" fontId="0" fillId="2" borderId="5" xfId="0" applyFill="1" applyBorder="1"/>
    <xf numFmtId="0" fontId="0" fillId="2" borderId="3" xfId="0" applyFill="1" applyBorder="1"/>
    <xf numFmtId="0" fontId="1" fillId="3" borderId="9" xfId="0" applyFont="1" applyFill="1" applyBorder="1"/>
    <xf numFmtId="0" fontId="1" fillId="3" borderId="10" xfId="0" applyFont="1" applyFill="1" applyBorder="1"/>
    <xf numFmtId="0" fontId="0" fillId="3" borderId="6" xfId="0" applyFill="1" applyBorder="1"/>
    <xf numFmtId="0" fontId="0" fillId="3" borderId="7" xfId="0" applyFill="1" applyBorder="1"/>
    <xf numFmtId="0" fontId="0" fillId="3" borderId="4" xfId="0" applyFill="1" applyBorder="1"/>
    <xf numFmtId="0" fontId="0" fillId="3" borderId="3" xfId="0" applyFill="1" applyBorder="1"/>
    <xf numFmtId="0" fontId="1" fillId="2" borderId="9" xfId="0" applyFont="1" applyFill="1" applyBorder="1"/>
    <xf numFmtId="0" fontId="0" fillId="2" borderId="4" xfId="0" applyFill="1" applyBorder="1"/>
    <xf numFmtId="0" fontId="1" fillId="5" borderId="2" xfId="0" applyFont="1" applyFill="1" applyBorder="1"/>
    <xf numFmtId="0" fontId="0" fillId="5" borderId="17" xfId="0" applyFill="1" applyBorder="1"/>
    <xf numFmtId="0" fontId="0" fillId="5" borderId="18" xfId="0" applyFill="1" applyBorder="1"/>
    <xf numFmtId="0" fontId="1" fillId="4" borderId="19" xfId="0" applyFont="1" applyFill="1" applyBorder="1"/>
    <xf numFmtId="0" fontId="0" fillId="4" borderId="20" xfId="0" applyFill="1" applyBorder="1"/>
    <xf numFmtId="0" fontId="0" fillId="5" borderId="3" xfId="0" applyFill="1" applyBorder="1"/>
    <xf numFmtId="0" fontId="0" fillId="0" borderId="18" xfId="0" applyBorder="1"/>
    <xf numFmtId="0" fontId="1" fillId="0" borderId="9" xfId="0" applyFont="1" applyBorder="1" applyAlignment="1">
      <alignment wrapText="1"/>
    </xf>
    <xf numFmtId="0" fontId="1" fillId="2" borderId="27" xfId="0" applyFont="1" applyFill="1" applyBorder="1" applyAlignment="1">
      <alignment wrapText="1"/>
    </xf>
    <xf numFmtId="0" fontId="1" fillId="0" borderId="2" xfId="0" applyFont="1" applyBorder="1" applyAlignment="1">
      <alignment wrapText="1"/>
    </xf>
    <xf numFmtId="0" fontId="1" fillId="7" borderId="9" xfId="0" applyFont="1" applyFill="1" applyBorder="1" applyAlignment="1">
      <alignment wrapText="1"/>
    </xf>
    <xf numFmtId="0" fontId="1" fillId="7" borderId="10" xfId="0" applyFont="1" applyFill="1" applyBorder="1" applyAlignment="1">
      <alignment wrapText="1"/>
    </xf>
    <xf numFmtId="0" fontId="0" fillId="7" borderId="7" xfId="0" applyFill="1" applyBorder="1"/>
    <xf numFmtId="0" fontId="0" fillId="7" borderId="4" xfId="0" applyFill="1" applyBorder="1"/>
    <xf numFmtId="0" fontId="0" fillId="7" borderId="3" xfId="0" applyFill="1" applyBorder="1"/>
    <xf numFmtId="0" fontId="1" fillId="6" borderId="9" xfId="0" applyFont="1" applyFill="1" applyBorder="1" applyAlignment="1">
      <alignment wrapText="1"/>
    </xf>
    <xf numFmtId="0" fontId="0" fillId="6" borderId="4" xfId="0" applyFill="1" applyBorder="1"/>
    <xf numFmtId="0" fontId="1" fillId="4" borderId="9" xfId="0" applyFont="1" applyFill="1" applyBorder="1" applyAlignment="1">
      <alignment wrapText="1"/>
    </xf>
    <xf numFmtId="0" fontId="1" fillId="4" borderId="11" xfId="0" applyFont="1" applyFill="1" applyBorder="1" applyAlignment="1">
      <alignment wrapText="1"/>
    </xf>
    <xf numFmtId="0" fontId="0" fillId="4" borderId="4" xfId="0" applyFill="1" applyBorder="1"/>
    <xf numFmtId="0" fontId="0" fillId="4" borderId="5" xfId="0" applyFill="1" applyBorder="1"/>
    <xf numFmtId="0" fontId="0" fillId="2" borderId="30" xfId="0" applyFill="1" applyBorder="1"/>
    <xf numFmtId="0" fontId="1" fillId="7" borderId="12" xfId="0" applyFont="1" applyFill="1" applyBorder="1" applyAlignment="1">
      <alignment wrapText="1"/>
    </xf>
    <xf numFmtId="0" fontId="0" fillId="7" borderId="14" xfId="0" applyFill="1" applyBorder="1"/>
    <xf numFmtId="0" fontId="1" fillId="0" borderId="29" xfId="0" applyFont="1" applyBorder="1" applyAlignment="1">
      <alignment wrapText="1"/>
    </xf>
    <xf numFmtId="0" fontId="0" fillId="0" borderId="29" xfId="0" applyBorder="1" applyAlignment="1">
      <alignment wrapText="1"/>
    </xf>
    <xf numFmtId="0" fontId="0" fillId="8" borderId="3" xfId="0" applyFill="1" applyBorder="1"/>
    <xf numFmtId="164" fontId="0" fillId="7" borderId="3" xfId="0" applyNumberFormat="1" applyFill="1" applyBorder="1"/>
    <xf numFmtId="164" fontId="1" fillId="7" borderId="10" xfId="0" applyNumberFormat="1" applyFont="1" applyFill="1" applyBorder="1" applyAlignment="1">
      <alignment wrapText="1"/>
    </xf>
    <xf numFmtId="0" fontId="1" fillId="8" borderId="10" xfId="0" applyFont="1" applyFill="1" applyBorder="1" applyAlignment="1">
      <alignment wrapText="1"/>
    </xf>
    <xf numFmtId="0" fontId="1" fillId="8" borderId="27" xfId="0" applyFont="1" applyFill="1" applyBorder="1" applyAlignment="1">
      <alignment wrapText="1"/>
    </xf>
    <xf numFmtId="0" fontId="0" fillId="8" borderId="21" xfId="0" applyFill="1" applyBorder="1"/>
    <xf numFmtId="0" fontId="0" fillId="2" borderId="32" xfId="0" applyFill="1" applyBorder="1"/>
    <xf numFmtId="0" fontId="0" fillId="2" borderId="34" xfId="0" applyFill="1" applyBorder="1"/>
    <xf numFmtId="0" fontId="0" fillId="7" borderId="21" xfId="0" applyFill="1" applyBorder="1"/>
    <xf numFmtId="0" fontId="1" fillId="2" borderId="33" xfId="0" applyFont="1" applyFill="1" applyBorder="1" applyAlignment="1">
      <alignment wrapText="1"/>
    </xf>
    <xf numFmtId="0" fontId="1" fillId="7" borderId="39" xfId="0" applyFont="1" applyFill="1" applyBorder="1" applyAlignment="1">
      <alignment wrapText="1"/>
    </xf>
    <xf numFmtId="0" fontId="1" fillId="7" borderId="40" xfId="0" applyFont="1" applyFill="1" applyBorder="1" applyAlignment="1">
      <alignment wrapText="1"/>
    </xf>
    <xf numFmtId="164" fontId="1" fillId="7" borderId="40" xfId="0" applyNumberFormat="1" applyFont="1" applyFill="1" applyBorder="1" applyAlignment="1">
      <alignment wrapText="1"/>
    </xf>
    <xf numFmtId="0" fontId="1" fillId="0" borderId="41" xfId="0" applyFont="1" applyBorder="1" applyAlignment="1">
      <alignment wrapText="1"/>
    </xf>
    <xf numFmtId="0" fontId="1" fillId="7" borderId="33" xfId="0" applyFont="1" applyFill="1" applyBorder="1" applyAlignment="1">
      <alignment wrapText="1"/>
    </xf>
    <xf numFmtId="0" fontId="0" fillId="9" borderId="7" xfId="0" applyFill="1" applyBorder="1"/>
    <xf numFmtId="0" fontId="0" fillId="9" borderId="3" xfId="0" applyFill="1" applyBorder="1"/>
    <xf numFmtId="0" fontId="1" fillId="9" borderId="10" xfId="0" applyFont="1" applyFill="1" applyBorder="1" applyAlignment="1">
      <alignment wrapText="1"/>
    </xf>
    <xf numFmtId="0" fontId="1" fillId="9" borderId="40" xfId="0" applyFont="1" applyFill="1" applyBorder="1" applyAlignment="1">
      <alignment wrapText="1"/>
    </xf>
    <xf numFmtId="0" fontId="0" fillId="9" borderId="21" xfId="0" applyFill="1" applyBorder="1"/>
    <xf numFmtId="164" fontId="1" fillId="9" borderId="40" xfId="0" applyNumberFormat="1" applyFont="1" applyFill="1" applyBorder="1" applyAlignment="1">
      <alignment wrapText="1"/>
    </xf>
    <xf numFmtId="164" fontId="0" fillId="9" borderId="5" xfId="0" applyNumberFormat="1" applyFill="1" applyBorder="1"/>
    <xf numFmtId="164" fontId="1" fillId="9" borderId="11" xfId="0" applyNumberFormat="1" applyFont="1" applyFill="1" applyBorder="1" applyAlignment="1">
      <alignment wrapText="1"/>
    </xf>
    <xf numFmtId="0" fontId="1" fillId="10" borderId="10" xfId="0" applyFont="1" applyFill="1" applyBorder="1" applyAlignment="1">
      <alignment wrapText="1"/>
    </xf>
    <xf numFmtId="0" fontId="0" fillId="10" borderId="3" xfId="0" applyFill="1" applyBorder="1"/>
    <xf numFmtId="0" fontId="1" fillId="11" borderId="11" xfId="0" applyFont="1" applyFill="1" applyBorder="1" applyAlignment="1">
      <alignment wrapText="1"/>
    </xf>
    <xf numFmtId="0" fontId="0" fillId="11" borderId="5" xfId="0" applyFill="1" applyBorder="1"/>
    <xf numFmtId="17" fontId="0" fillId="3" borderId="7" xfId="0" applyNumberFormat="1" applyFill="1" applyBorder="1"/>
    <xf numFmtId="0" fontId="1" fillId="3" borderId="29" xfId="0" applyFont="1" applyFill="1" applyBorder="1"/>
    <xf numFmtId="0" fontId="0" fillId="3" borderId="31" xfId="0" applyFill="1" applyBorder="1"/>
    <xf numFmtId="0" fontId="0" fillId="3" borderId="32" xfId="0" applyFill="1" applyBorder="1"/>
    <xf numFmtId="0" fontId="2" fillId="3" borderId="32" xfId="1" applyFill="1" applyBorder="1"/>
    <xf numFmtId="0" fontId="2" fillId="3" borderId="3" xfId="1" applyFill="1" applyBorder="1"/>
    <xf numFmtId="17" fontId="0" fillId="3" borderId="3" xfId="0" applyNumberFormat="1" applyFill="1" applyBorder="1"/>
    <xf numFmtId="16" fontId="0" fillId="3" borderId="3" xfId="0" applyNumberFormat="1" applyFill="1" applyBorder="1"/>
    <xf numFmtId="0" fontId="1" fillId="4" borderId="33" xfId="0" applyFont="1" applyFill="1" applyBorder="1"/>
    <xf numFmtId="0" fontId="1" fillId="4" borderId="41" xfId="0" applyFont="1" applyFill="1" applyBorder="1"/>
    <xf numFmtId="0" fontId="1" fillId="3" borderId="39" xfId="0" applyFont="1" applyFill="1" applyBorder="1"/>
    <xf numFmtId="0" fontId="1" fillId="3" borderId="40" xfId="0" applyFont="1" applyFill="1" applyBorder="1"/>
    <xf numFmtId="49" fontId="1" fillId="3" borderId="40" xfId="0" applyNumberFormat="1" applyFont="1" applyFill="1" applyBorder="1"/>
    <xf numFmtId="0" fontId="1" fillId="3" borderId="44" xfId="0" applyFont="1" applyFill="1" applyBorder="1"/>
    <xf numFmtId="0" fontId="1" fillId="2" borderId="40" xfId="0" applyFont="1" applyFill="1" applyBorder="1"/>
    <xf numFmtId="0" fontId="1" fillId="2" borderId="45" xfId="0" applyFont="1" applyFill="1" applyBorder="1"/>
    <xf numFmtId="0" fontId="0" fillId="4" borderId="48" xfId="0" applyFill="1" applyBorder="1"/>
    <xf numFmtId="0" fontId="0" fillId="3" borderId="51" xfId="0" applyFill="1" applyBorder="1"/>
    <xf numFmtId="0" fontId="2" fillId="2" borderId="51" xfId="1" applyFill="1" applyBorder="1"/>
    <xf numFmtId="0" fontId="0" fillId="2" borderId="52" xfId="0" applyFill="1" applyBorder="1"/>
    <xf numFmtId="0" fontId="0" fillId="4" borderId="53" xfId="0" applyFill="1" applyBorder="1"/>
    <xf numFmtId="0" fontId="2" fillId="2" borderId="56" xfId="1" applyFill="1" applyBorder="1"/>
    <xf numFmtId="0" fontId="0" fillId="4" borderId="6" xfId="0" applyFill="1" applyBorder="1"/>
    <xf numFmtId="0" fontId="0" fillId="2" borderId="15" xfId="0" applyFill="1" applyBorder="1"/>
    <xf numFmtId="0" fontId="0" fillId="2" borderId="16" xfId="0" applyFill="1" applyBorder="1"/>
    <xf numFmtId="0" fontId="0" fillId="4" borderId="17" xfId="0" applyFill="1" applyBorder="1"/>
    <xf numFmtId="0" fontId="0" fillId="3" borderId="24" xfId="0" applyFill="1" applyBorder="1"/>
    <xf numFmtId="49" fontId="0" fillId="3" borderId="7" xfId="0" applyNumberFormat="1" applyFill="1" applyBorder="1"/>
    <xf numFmtId="0" fontId="0" fillId="3" borderId="13" xfId="0" applyFill="1" applyBorder="1"/>
    <xf numFmtId="0" fontId="0" fillId="2" borderId="7" xfId="0" applyFill="1" applyBorder="1"/>
    <xf numFmtId="0" fontId="0" fillId="4" borderId="18" xfId="0" applyFill="1" applyBorder="1"/>
    <xf numFmtId="0" fontId="0" fillId="3" borderId="21" xfId="0" applyFill="1" applyBorder="1"/>
    <xf numFmtId="49" fontId="0" fillId="3" borderId="3" xfId="0" applyNumberFormat="1" applyFill="1" applyBorder="1"/>
    <xf numFmtId="0" fontId="0" fillId="3" borderId="14" xfId="0" applyFill="1" applyBorder="1"/>
    <xf numFmtId="0" fontId="0" fillId="4" borderId="58" xfId="0" applyFill="1" applyBorder="1"/>
    <xf numFmtId="0" fontId="0" fillId="3" borderId="50" xfId="0" applyFill="1" applyBorder="1"/>
    <xf numFmtId="49" fontId="0" fillId="3" borderId="51" xfId="0" applyNumberFormat="1" applyFill="1" applyBorder="1"/>
    <xf numFmtId="0" fontId="0" fillId="3" borderId="59" xfId="0" applyFill="1" applyBorder="1"/>
    <xf numFmtId="0" fontId="1" fillId="0" borderId="2" xfId="0" applyFont="1" applyBorder="1"/>
    <xf numFmtId="0" fontId="1" fillId="2" borderId="9" xfId="0" applyFont="1" applyFill="1" applyBorder="1" applyAlignment="1">
      <alignment wrapText="1"/>
    </xf>
    <xf numFmtId="0" fontId="1" fillId="2" borderId="10" xfId="0" applyFont="1" applyFill="1" applyBorder="1" applyAlignment="1">
      <alignment wrapText="1"/>
    </xf>
    <xf numFmtId="0" fontId="1" fillId="2" borderId="2" xfId="0" applyFont="1" applyFill="1" applyBorder="1" applyAlignment="1">
      <alignment wrapText="1"/>
    </xf>
    <xf numFmtId="49" fontId="1" fillId="4" borderId="9" xfId="0" applyNumberFormat="1" applyFont="1" applyFill="1" applyBorder="1" applyAlignment="1">
      <alignment wrapText="1"/>
    </xf>
    <xf numFmtId="49" fontId="1" fillId="5" borderId="10" xfId="0" applyNumberFormat="1" applyFont="1" applyFill="1" applyBorder="1" applyAlignment="1">
      <alignment wrapText="1"/>
    </xf>
    <xf numFmtId="0" fontId="0" fillId="2" borderId="48" xfId="0" applyFill="1" applyBorder="1"/>
    <xf numFmtId="0" fontId="2" fillId="2" borderId="18" xfId="1" applyFill="1" applyBorder="1"/>
    <xf numFmtId="0" fontId="0" fillId="0" borderId="58" xfId="0" applyBorder="1"/>
    <xf numFmtId="49" fontId="0" fillId="4" borderId="4" xfId="0" applyNumberFormat="1" applyFill="1" applyBorder="1"/>
    <xf numFmtId="49" fontId="0" fillId="5" borderId="3" xfId="0" applyNumberFormat="1" applyFill="1" applyBorder="1"/>
    <xf numFmtId="0" fontId="0" fillId="0" borderId="53" xfId="0" applyBorder="1"/>
    <xf numFmtId="0" fontId="0" fillId="0" borderId="60" xfId="0" applyBorder="1"/>
    <xf numFmtId="0" fontId="0" fillId="2" borderId="53" xfId="0" applyFill="1" applyBorder="1"/>
    <xf numFmtId="0" fontId="0" fillId="7" borderId="53" xfId="0" applyFill="1" applyBorder="1"/>
    <xf numFmtId="0" fontId="0" fillId="9" borderId="56" xfId="0" applyFill="1" applyBorder="1"/>
    <xf numFmtId="49" fontId="0" fillId="0" borderId="0" xfId="0" applyNumberFormat="1"/>
    <xf numFmtId="0" fontId="1" fillId="5" borderId="10" xfId="0" applyFont="1" applyFill="1" applyBorder="1" applyAlignment="1">
      <alignment wrapText="1"/>
    </xf>
    <xf numFmtId="0" fontId="0" fillId="7" borderId="56" xfId="0" applyFill="1" applyBorder="1"/>
    <xf numFmtId="164" fontId="0" fillId="7" borderId="56" xfId="0" applyNumberFormat="1" applyFill="1" applyBorder="1"/>
    <xf numFmtId="164" fontId="0" fillId="9" borderId="54" xfId="0" applyNumberFormat="1" applyFill="1" applyBorder="1"/>
    <xf numFmtId="0" fontId="0" fillId="5" borderId="56" xfId="0" applyFill="1" applyBorder="1"/>
    <xf numFmtId="0" fontId="0" fillId="8" borderId="55" xfId="0" applyFill="1" applyBorder="1"/>
    <xf numFmtId="0" fontId="0" fillId="10" borderId="56" xfId="0" applyFill="1" applyBorder="1"/>
    <xf numFmtId="0" fontId="0" fillId="8" borderId="56" xfId="0" applyFill="1" applyBorder="1"/>
    <xf numFmtId="164" fontId="0" fillId="0" borderId="0" xfId="0" applyNumberFormat="1"/>
    <xf numFmtId="0" fontId="0" fillId="7" borderId="48" xfId="0" applyFill="1" applyBorder="1"/>
    <xf numFmtId="0" fontId="0" fillId="9" borderId="51" xfId="0" applyFill="1" applyBorder="1"/>
    <xf numFmtId="0" fontId="0" fillId="7" borderId="51" xfId="0" applyFill="1" applyBorder="1"/>
    <xf numFmtId="0" fontId="0" fillId="0" borderId="0" xfId="0" applyAlignment="1">
      <alignment wrapText="1"/>
    </xf>
    <xf numFmtId="0" fontId="0" fillId="2" borderId="62" xfId="0" applyFill="1" applyBorder="1"/>
    <xf numFmtId="0" fontId="0" fillId="7" borderId="35" xfId="0" applyFill="1" applyBorder="1"/>
    <xf numFmtId="0" fontId="0" fillId="9" borderId="63" xfId="0" applyFill="1" applyBorder="1"/>
    <xf numFmtId="49" fontId="1" fillId="2" borderId="38" xfId="0" applyNumberFormat="1" applyFont="1" applyFill="1" applyBorder="1" applyAlignment="1">
      <alignment wrapText="1"/>
    </xf>
    <xf numFmtId="49" fontId="1" fillId="2" borderId="33" xfId="0" applyNumberFormat="1" applyFont="1" applyFill="1" applyBorder="1" applyAlignment="1">
      <alignment wrapText="1"/>
    </xf>
    <xf numFmtId="49" fontId="1" fillId="9" borderId="40" xfId="0" applyNumberFormat="1" applyFont="1" applyFill="1" applyBorder="1" applyAlignment="1">
      <alignment wrapText="1"/>
    </xf>
    <xf numFmtId="49" fontId="1" fillId="7" borderId="40" xfId="0" applyNumberFormat="1" applyFont="1" applyFill="1" applyBorder="1" applyAlignment="1">
      <alignment wrapText="1"/>
    </xf>
    <xf numFmtId="165" fontId="1" fillId="9" borderId="39" xfId="0" applyNumberFormat="1" applyFont="1" applyFill="1" applyBorder="1" applyAlignment="1">
      <alignment wrapText="1"/>
    </xf>
    <xf numFmtId="49" fontId="1" fillId="7" borderId="39" xfId="0" applyNumberFormat="1" applyFont="1" applyFill="1" applyBorder="1" applyAlignment="1">
      <alignment wrapText="1"/>
    </xf>
    <xf numFmtId="165" fontId="1" fillId="7" borderId="40" xfId="0" applyNumberFormat="1" applyFont="1" applyFill="1" applyBorder="1" applyAlignment="1">
      <alignment wrapText="1"/>
    </xf>
    <xf numFmtId="49" fontId="1" fillId="9" borderId="39" xfId="0" applyNumberFormat="1" applyFont="1" applyFill="1" applyBorder="1" applyAlignment="1">
      <alignment wrapText="1"/>
    </xf>
    <xf numFmtId="49" fontId="1" fillId="0" borderId="41" xfId="0" applyNumberFormat="1" applyFont="1" applyBorder="1" applyAlignment="1">
      <alignment wrapText="1"/>
    </xf>
    <xf numFmtId="49" fontId="0" fillId="0" borderId="18" xfId="0" applyNumberFormat="1" applyBorder="1"/>
    <xf numFmtId="49" fontId="0" fillId="9" borderId="3" xfId="0" applyNumberFormat="1" applyFill="1" applyBorder="1"/>
    <xf numFmtId="49" fontId="0" fillId="7" borderId="3" xfId="0" applyNumberFormat="1" applyFill="1" applyBorder="1"/>
    <xf numFmtId="49" fontId="0" fillId="7" borderId="24" xfId="0" applyNumberFormat="1" applyFill="1" applyBorder="1"/>
    <xf numFmtId="49" fontId="0" fillId="9" borderId="7" xfId="0" applyNumberFormat="1" applyFill="1" applyBorder="1"/>
    <xf numFmtId="165" fontId="0" fillId="7" borderId="3" xfId="0" applyNumberFormat="1" applyFill="1" applyBorder="1"/>
    <xf numFmtId="49" fontId="0" fillId="7" borderId="7" xfId="0" applyNumberFormat="1" applyFill="1" applyBorder="1"/>
    <xf numFmtId="49" fontId="0" fillId="0" borderId="17" xfId="0" applyNumberFormat="1" applyBorder="1"/>
    <xf numFmtId="49" fontId="0" fillId="7" borderId="21" xfId="0" applyNumberFormat="1" applyFill="1" applyBorder="1"/>
    <xf numFmtId="49" fontId="0" fillId="9" borderId="21" xfId="0" applyNumberFormat="1" applyFill="1" applyBorder="1"/>
    <xf numFmtId="0" fontId="0" fillId="0" borderId="54" xfId="0" applyBorder="1"/>
    <xf numFmtId="0" fontId="1" fillId="9" borderId="39" xfId="0" applyFont="1" applyFill="1" applyBorder="1" applyAlignment="1">
      <alignment wrapText="1"/>
    </xf>
    <xf numFmtId="0" fontId="0" fillId="2" borderId="64" xfId="0" applyFill="1" applyBorder="1"/>
    <xf numFmtId="0" fontId="0" fillId="7" borderId="50" xfId="0" applyFill="1" applyBorder="1"/>
    <xf numFmtId="0" fontId="0" fillId="9" borderId="50" xfId="0" applyFill="1" applyBorder="1"/>
    <xf numFmtId="0" fontId="0" fillId="2" borderId="65" xfId="0" applyFill="1" applyBorder="1"/>
    <xf numFmtId="0" fontId="0" fillId="7" borderId="55" xfId="0" applyFill="1" applyBorder="1"/>
    <xf numFmtId="0" fontId="0" fillId="9" borderId="55" xfId="0" applyFill="1" applyBorder="1"/>
    <xf numFmtId="49" fontId="0" fillId="0" borderId="58" xfId="0" applyNumberFormat="1" applyBorder="1"/>
    <xf numFmtId="49" fontId="0" fillId="9" borderId="51" xfId="0" applyNumberFormat="1" applyFill="1" applyBorder="1"/>
    <xf numFmtId="49" fontId="0" fillId="7" borderId="51" xfId="0" applyNumberFormat="1" applyFill="1" applyBorder="1"/>
    <xf numFmtId="165" fontId="0" fillId="9" borderId="50" xfId="0" applyNumberFormat="1" applyFill="1" applyBorder="1"/>
    <xf numFmtId="49" fontId="0" fillId="7" borderId="50" xfId="0" applyNumberFormat="1" applyFill="1" applyBorder="1"/>
    <xf numFmtId="165" fontId="0" fillId="7" borderId="51" xfId="0" applyNumberFormat="1" applyFill="1" applyBorder="1"/>
    <xf numFmtId="49" fontId="0" fillId="9" borderId="50" xfId="0" applyNumberFormat="1" applyFill="1" applyBorder="1"/>
    <xf numFmtId="49" fontId="0" fillId="0" borderId="60" xfId="0" applyNumberFormat="1" applyBorder="1"/>
    <xf numFmtId="49" fontId="0" fillId="9" borderId="56" xfId="0" applyNumberFormat="1" applyFill="1" applyBorder="1"/>
    <xf numFmtId="49" fontId="0" fillId="7" borderId="63" xfId="0" applyNumberFormat="1" applyFill="1" applyBorder="1"/>
    <xf numFmtId="49" fontId="0" fillId="7" borderId="55" xfId="0" applyNumberFormat="1" applyFill="1" applyBorder="1"/>
    <xf numFmtId="49" fontId="0" fillId="9" borderId="63" xfId="0" applyNumberFormat="1" applyFill="1" applyBorder="1"/>
    <xf numFmtId="165" fontId="0" fillId="7" borderId="63" xfId="0" applyNumberFormat="1" applyFill="1" applyBorder="1"/>
    <xf numFmtId="49" fontId="0" fillId="7" borderId="66" xfId="0" applyNumberFormat="1" applyFill="1" applyBorder="1"/>
    <xf numFmtId="0" fontId="0" fillId="0" borderId="57" xfId="0" applyBorder="1"/>
    <xf numFmtId="0" fontId="5" fillId="0" borderId="0" xfId="0" applyFont="1" applyAlignment="1">
      <alignment vertical="center"/>
    </xf>
    <xf numFmtId="0" fontId="5" fillId="0" borderId="0" xfId="0" applyFont="1"/>
    <xf numFmtId="9" fontId="0" fillId="9" borderId="21" xfId="0" applyNumberFormat="1" applyFill="1" applyBorder="1"/>
    <xf numFmtId="9" fontId="0" fillId="9" borderId="50" xfId="0" applyNumberFormat="1" applyFill="1" applyBorder="1"/>
    <xf numFmtId="9" fontId="0" fillId="9" borderId="55" xfId="0" applyNumberFormat="1" applyFill="1" applyBorder="1"/>
    <xf numFmtId="165" fontId="0" fillId="7" borderId="56" xfId="0" applyNumberFormat="1" applyFill="1" applyBorder="1"/>
    <xf numFmtId="49" fontId="0" fillId="7" borderId="56" xfId="0" applyNumberFormat="1" applyFill="1" applyBorder="1"/>
    <xf numFmtId="49" fontId="0" fillId="9" borderId="55" xfId="0" applyNumberFormat="1" applyFill="1" applyBorder="1"/>
    <xf numFmtId="49" fontId="0" fillId="0" borderId="36" xfId="0" applyNumberFormat="1" applyBorder="1"/>
    <xf numFmtId="0" fontId="0" fillId="7" borderId="63" xfId="0" applyFill="1" applyBorder="1"/>
    <xf numFmtId="0" fontId="2" fillId="2" borderId="63" xfId="1" applyFill="1" applyBorder="1"/>
    <xf numFmtId="0" fontId="0" fillId="4" borderId="35" xfId="0" applyFill="1" applyBorder="1"/>
    <xf numFmtId="0" fontId="0" fillId="4" borderId="36" xfId="0" applyFill="1" applyBorder="1"/>
    <xf numFmtId="0" fontId="0" fillId="3" borderId="35" xfId="0" applyFill="1" applyBorder="1"/>
    <xf numFmtId="0" fontId="0" fillId="3" borderId="63" xfId="0" applyFill="1" applyBorder="1"/>
    <xf numFmtId="0" fontId="0" fillId="2" borderId="46" xfId="0" applyFill="1" applyBorder="1"/>
    <xf numFmtId="0" fontId="6" fillId="0" borderId="0" xfId="0" applyFont="1"/>
    <xf numFmtId="0" fontId="7" fillId="0" borderId="0" xfId="0" applyFont="1"/>
    <xf numFmtId="0" fontId="0" fillId="2" borderId="18" xfId="0" applyFill="1" applyBorder="1"/>
    <xf numFmtId="0" fontId="0" fillId="2" borderId="60" xfId="0" applyFill="1" applyBorder="1"/>
    <xf numFmtId="0" fontId="0" fillId="0" borderId="56" xfId="0" applyBorder="1"/>
    <xf numFmtId="0" fontId="3" fillId="0" borderId="0" xfId="0" applyFont="1"/>
    <xf numFmtId="0" fontId="1" fillId="0" borderId="53" xfId="0" applyFont="1" applyBorder="1"/>
    <xf numFmtId="0" fontId="1" fillId="0" borderId="56" xfId="0" applyFont="1" applyBorder="1"/>
    <xf numFmtId="0" fontId="1" fillId="0" borderId="54" xfId="0" applyFont="1" applyBorder="1"/>
    <xf numFmtId="0" fontId="1" fillId="0" borderId="53" xfId="0" applyFont="1" applyBorder="1" applyAlignment="1">
      <alignment wrapText="1"/>
    </xf>
    <xf numFmtId="0" fontId="1" fillId="0" borderId="56" xfId="0" applyFont="1" applyBorder="1" applyAlignment="1">
      <alignment wrapText="1"/>
    </xf>
    <xf numFmtId="0" fontId="1" fillId="0" borderId="54" xfId="0" applyFont="1" applyBorder="1" applyAlignment="1">
      <alignment wrapText="1"/>
    </xf>
    <xf numFmtId="0" fontId="1" fillId="0" borderId="55" xfId="0" applyFont="1" applyBorder="1" applyAlignment="1">
      <alignment wrapText="1"/>
    </xf>
    <xf numFmtId="0" fontId="0" fillId="2" borderId="31" xfId="0" applyFill="1" applyBorder="1"/>
    <xf numFmtId="0" fontId="0" fillId="0" borderId="21" xfId="0" applyBorder="1"/>
    <xf numFmtId="0" fontId="0" fillId="0" borderId="55" xfId="0" applyBorder="1"/>
    <xf numFmtId="0" fontId="1" fillId="0" borderId="0" xfId="0" applyFont="1" applyAlignment="1">
      <alignment wrapText="1"/>
    </xf>
    <xf numFmtId="0" fontId="0" fillId="0" borderId="35" xfId="0" applyBorder="1"/>
    <xf numFmtId="0" fontId="0" fillId="0" borderId="47" xfId="0" applyBorder="1"/>
    <xf numFmtId="0" fontId="1" fillId="0" borderId="10" xfId="0" applyFont="1" applyBorder="1" applyAlignment="1">
      <alignment wrapText="1"/>
    </xf>
    <xf numFmtId="49" fontId="1" fillId="0" borderId="0" xfId="0" applyNumberFormat="1" applyFont="1" applyAlignment="1">
      <alignment wrapText="1"/>
    </xf>
    <xf numFmtId="49" fontId="0" fillId="0" borderId="0" xfId="0" applyNumberFormat="1" applyAlignment="1">
      <alignment wrapText="1"/>
    </xf>
    <xf numFmtId="165" fontId="0" fillId="0" borderId="0" xfId="0" applyNumberFormat="1"/>
    <xf numFmtId="0" fontId="1" fillId="2" borderId="28" xfId="0" applyFont="1" applyFill="1" applyBorder="1"/>
    <xf numFmtId="0" fontId="0" fillId="2" borderId="21" xfId="0" applyFill="1" applyBorder="1"/>
    <xf numFmtId="0" fontId="8" fillId="0" borderId="0" xfId="0" applyFont="1"/>
    <xf numFmtId="0" fontId="8" fillId="0" borderId="5" xfId="0" applyFont="1" applyBorder="1"/>
    <xf numFmtId="0" fontId="8" fillId="0" borderId="4" xfId="0" applyFont="1" applyBorder="1"/>
    <xf numFmtId="0" fontId="8" fillId="0" borderId="53" xfId="0" applyFont="1" applyBorder="1" applyAlignment="1">
      <alignment wrapText="1"/>
    </xf>
    <xf numFmtId="0" fontId="8" fillId="0" borderId="54" xfId="0" applyFont="1" applyBorder="1"/>
    <xf numFmtId="0" fontId="8" fillId="0" borderId="8" xfId="0" applyFont="1" applyBorder="1"/>
    <xf numFmtId="0" fontId="9" fillId="0" borderId="11" xfId="0" applyFont="1" applyBorder="1"/>
    <xf numFmtId="0" fontId="9" fillId="0" borderId="9" xfId="0" applyFont="1" applyBorder="1"/>
    <xf numFmtId="0" fontId="8" fillId="0" borderId="6" xfId="0" applyFont="1" applyBorder="1"/>
    <xf numFmtId="0" fontId="1" fillId="2" borderId="42" xfId="0" applyFont="1" applyFill="1" applyBorder="1" applyAlignment="1">
      <alignment wrapText="1"/>
    </xf>
    <xf numFmtId="0" fontId="0" fillId="2" borderId="68" xfId="0" applyFill="1" applyBorder="1"/>
    <xf numFmtId="0" fontId="8" fillId="0" borderId="48" xfId="0" applyFont="1" applyBorder="1"/>
    <xf numFmtId="0" fontId="8" fillId="0" borderId="49" xfId="0" applyFont="1" applyBorder="1"/>
    <xf numFmtId="0" fontId="8" fillId="0" borderId="53" xfId="0" applyFont="1" applyBorder="1"/>
    <xf numFmtId="0" fontId="8" fillId="0" borderId="48" xfId="0" applyFont="1" applyBorder="1" applyAlignment="1">
      <alignment wrapText="1"/>
    </xf>
    <xf numFmtId="0" fontId="8" fillId="0" borderId="4" xfId="0" applyFont="1" applyBorder="1" applyAlignment="1">
      <alignment wrapText="1"/>
    </xf>
    <xf numFmtId="0" fontId="0" fillId="3" borderId="66" xfId="0" applyFill="1" applyBorder="1"/>
    <xf numFmtId="49" fontId="0" fillId="3" borderId="63" xfId="0" applyNumberFormat="1" applyFill="1" applyBorder="1"/>
    <xf numFmtId="0" fontId="0" fillId="3" borderId="74" xfId="0" applyFill="1" applyBorder="1"/>
    <xf numFmtId="0" fontId="0" fillId="4" borderId="69" xfId="0" applyFill="1" applyBorder="1"/>
    <xf numFmtId="0" fontId="0" fillId="7" borderId="69" xfId="0" applyFill="1" applyBorder="1"/>
    <xf numFmtId="0" fontId="0" fillId="9" borderId="22" xfId="0" applyFill="1" applyBorder="1"/>
    <xf numFmtId="0" fontId="0" fillId="7" borderId="22" xfId="0" applyFill="1" applyBorder="1"/>
    <xf numFmtId="164" fontId="0" fillId="7" borderId="22" xfId="0" applyNumberFormat="1" applyFill="1" applyBorder="1"/>
    <xf numFmtId="164" fontId="0" fillId="9" borderId="70" xfId="0" applyNumberFormat="1" applyFill="1" applyBorder="1"/>
    <xf numFmtId="0" fontId="0" fillId="5" borderId="22" xfId="0" applyFill="1" applyBorder="1"/>
    <xf numFmtId="0" fontId="0" fillId="8" borderId="23" xfId="0" applyFill="1" applyBorder="1"/>
    <xf numFmtId="0" fontId="0" fillId="10" borderId="22" xfId="0" applyFill="1" applyBorder="1"/>
    <xf numFmtId="0" fontId="0" fillId="8" borderId="22" xfId="0" applyFill="1" applyBorder="1"/>
    <xf numFmtId="0" fontId="0" fillId="0" borderId="72" xfId="0" applyBorder="1"/>
    <xf numFmtId="0" fontId="0" fillId="2" borderId="71" xfId="0" applyFill="1" applyBorder="1"/>
    <xf numFmtId="0" fontId="0" fillId="0" borderId="73" xfId="0" applyBorder="1"/>
    <xf numFmtId="165" fontId="0" fillId="9" borderId="21" xfId="0" applyNumberFormat="1" applyFill="1" applyBorder="1"/>
    <xf numFmtId="0" fontId="8" fillId="2" borderId="68" xfId="0" applyFont="1" applyFill="1" applyBorder="1"/>
    <xf numFmtId="0" fontId="8" fillId="2" borderId="48" xfId="0" applyFont="1" applyFill="1" applyBorder="1"/>
    <xf numFmtId="0" fontId="8" fillId="2" borderId="49" xfId="0" applyFont="1" applyFill="1" applyBorder="1"/>
    <xf numFmtId="0" fontId="8" fillId="7" borderId="48" xfId="0" applyFont="1" applyFill="1" applyBorder="1"/>
    <xf numFmtId="0" fontId="8" fillId="7" borderId="50" xfId="0" applyFont="1" applyFill="1" applyBorder="1"/>
    <xf numFmtId="0" fontId="8" fillId="9" borderId="51" xfId="0" applyFont="1" applyFill="1" applyBorder="1"/>
    <xf numFmtId="0" fontId="8" fillId="7" borderId="51" xfId="0" applyFont="1" applyFill="1" applyBorder="1"/>
    <xf numFmtId="0" fontId="8" fillId="9" borderId="59" xfId="0" applyFont="1" applyFill="1" applyBorder="1"/>
    <xf numFmtId="0" fontId="8" fillId="0" borderId="52" xfId="0" applyFont="1" applyBorder="1"/>
    <xf numFmtId="0" fontId="8" fillId="0" borderId="58" xfId="0" applyFont="1" applyBorder="1"/>
    <xf numFmtId="0" fontId="8" fillId="2" borderId="32" xfId="0" applyFont="1" applyFill="1" applyBorder="1"/>
    <xf numFmtId="0" fontId="8" fillId="2" borderId="4" xfId="0" applyFont="1" applyFill="1" applyBorder="1"/>
    <xf numFmtId="0" fontId="8" fillId="2" borderId="5" xfId="0" applyFont="1" applyFill="1" applyBorder="1"/>
    <xf numFmtId="0" fontId="8" fillId="7" borderId="4" xfId="0" applyFont="1" applyFill="1" applyBorder="1"/>
    <xf numFmtId="0" fontId="8" fillId="7" borderId="21" xfId="0" applyFont="1" applyFill="1" applyBorder="1"/>
    <xf numFmtId="0" fontId="8" fillId="9" borderId="3" xfId="0" applyFont="1" applyFill="1" applyBorder="1"/>
    <xf numFmtId="0" fontId="8" fillId="7" borderId="3" xfId="0" applyFont="1" applyFill="1" applyBorder="1"/>
    <xf numFmtId="0" fontId="8" fillId="9" borderId="14" xfId="0" applyFont="1" applyFill="1" applyBorder="1"/>
    <xf numFmtId="0" fontId="8" fillId="0" borderId="16" xfId="0" applyFont="1" applyBorder="1"/>
    <xf numFmtId="0" fontId="8" fillId="0" borderId="18" xfId="0" applyFont="1" applyBorder="1"/>
    <xf numFmtId="0" fontId="8" fillId="2" borderId="62" xfId="0" applyFont="1" applyFill="1" applyBorder="1"/>
    <xf numFmtId="0" fontId="8" fillId="2" borderId="53" xfId="0" applyFont="1" applyFill="1" applyBorder="1"/>
    <xf numFmtId="0" fontId="8" fillId="2" borderId="54" xfId="0" applyFont="1" applyFill="1" applyBorder="1"/>
    <xf numFmtId="0" fontId="8" fillId="7" borderId="55" xfId="0" applyFont="1" applyFill="1" applyBorder="1"/>
    <xf numFmtId="0" fontId="8" fillId="9" borderId="56" xfId="0" applyFont="1" applyFill="1" applyBorder="1"/>
    <xf numFmtId="0" fontId="8" fillId="7" borderId="56" xfId="0" applyFont="1" applyFill="1" applyBorder="1"/>
    <xf numFmtId="0" fontId="8" fillId="9" borderId="61" xfId="0" applyFont="1" applyFill="1" applyBorder="1"/>
    <xf numFmtId="0" fontId="8" fillId="0" borderId="57" xfId="0" applyFont="1" applyBorder="1"/>
    <xf numFmtId="0" fontId="8" fillId="0" borderId="60" xfId="0" applyFont="1" applyBorder="1"/>
    <xf numFmtId="0" fontId="8" fillId="2" borderId="31" xfId="0" applyFont="1" applyFill="1" applyBorder="1"/>
    <xf numFmtId="0" fontId="8" fillId="2" borderId="6" xfId="0" applyFont="1" applyFill="1" applyBorder="1"/>
    <xf numFmtId="0" fontId="8" fillId="2" borderId="8" xfId="0" applyFont="1" applyFill="1" applyBorder="1"/>
    <xf numFmtId="0" fontId="8" fillId="7" borderId="6" xfId="0" applyFont="1" applyFill="1" applyBorder="1"/>
    <xf numFmtId="0" fontId="8" fillId="7" borderId="24" xfId="0" applyFont="1" applyFill="1" applyBorder="1"/>
    <xf numFmtId="0" fontId="8" fillId="9" borderId="7" xfId="0" applyFont="1" applyFill="1" applyBorder="1"/>
    <xf numFmtId="0" fontId="8" fillId="7" borderId="7" xfId="0" applyFont="1" applyFill="1" applyBorder="1"/>
    <xf numFmtId="0" fontId="8" fillId="9" borderId="13" xfId="0" applyFont="1" applyFill="1" applyBorder="1"/>
    <xf numFmtId="0" fontId="8" fillId="0" borderId="15" xfId="0" applyFont="1" applyBorder="1"/>
    <xf numFmtId="0" fontId="8" fillId="0" borderId="17" xfId="0" applyFont="1" applyBorder="1"/>
    <xf numFmtId="0" fontId="0" fillId="2" borderId="58" xfId="0" applyFill="1" applyBorder="1"/>
    <xf numFmtId="0" fontId="8" fillId="7" borderId="35" xfId="0" applyFont="1" applyFill="1" applyBorder="1"/>
    <xf numFmtId="0" fontId="8" fillId="7" borderId="66" xfId="0" applyFont="1" applyFill="1" applyBorder="1"/>
    <xf numFmtId="0" fontId="4" fillId="0" borderId="14" xfId="0" applyFont="1" applyBorder="1"/>
    <xf numFmtId="0" fontId="1" fillId="2" borderId="42" xfId="0" applyFont="1" applyFill="1" applyBorder="1"/>
    <xf numFmtId="0" fontId="2" fillId="2" borderId="68" xfId="1" applyFill="1" applyBorder="1"/>
    <xf numFmtId="0" fontId="2" fillId="2" borderId="32" xfId="1" applyFill="1" applyBorder="1"/>
    <xf numFmtId="0" fontId="2" fillId="2" borderId="62" xfId="1" applyFill="1" applyBorder="1"/>
    <xf numFmtId="0" fontId="2" fillId="2" borderId="0" xfId="1" applyFill="1" applyBorder="1"/>
    <xf numFmtId="0" fontId="2" fillId="2" borderId="43" xfId="1" applyFill="1" applyBorder="1"/>
    <xf numFmtId="0" fontId="9" fillId="2" borderId="42" xfId="0" applyFont="1" applyFill="1" applyBorder="1" applyAlignment="1">
      <alignment wrapText="1"/>
    </xf>
    <xf numFmtId="0" fontId="9" fillId="2" borderId="33" xfId="0" applyFont="1" applyFill="1" applyBorder="1" applyAlignment="1">
      <alignment wrapText="1"/>
    </xf>
    <xf numFmtId="0" fontId="9" fillId="2" borderId="37" xfId="0" applyFont="1" applyFill="1" applyBorder="1" applyAlignment="1">
      <alignment wrapText="1"/>
    </xf>
    <xf numFmtId="0" fontId="9" fillId="7" borderId="33" xfId="0" applyFont="1" applyFill="1" applyBorder="1" applyAlignment="1">
      <alignment wrapText="1"/>
    </xf>
    <xf numFmtId="0" fontId="9" fillId="7" borderId="39" xfId="0" applyFont="1" applyFill="1" applyBorder="1" applyAlignment="1">
      <alignment wrapText="1"/>
    </xf>
    <xf numFmtId="0" fontId="9" fillId="9" borderId="40" xfId="0" applyFont="1" applyFill="1" applyBorder="1" applyAlignment="1">
      <alignment wrapText="1"/>
    </xf>
    <xf numFmtId="0" fontId="9" fillId="7" borderId="40" xfId="0" applyFont="1" applyFill="1" applyBorder="1" applyAlignment="1">
      <alignment wrapText="1"/>
    </xf>
    <xf numFmtId="164" fontId="9" fillId="9" borderId="40" xfId="0" applyNumberFormat="1" applyFont="1" applyFill="1" applyBorder="1" applyAlignment="1">
      <alignment wrapText="1"/>
    </xf>
    <xf numFmtId="164" fontId="9" fillId="7" borderId="40" xfId="0" applyNumberFormat="1" applyFont="1" applyFill="1" applyBorder="1" applyAlignment="1">
      <alignment wrapText="1"/>
    </xf>
    <xf numFmtId="164" fontId="9" fillId="9" borderId="44" xfId="0" applyNumberFormat="1" applyFont="1" applyFill="1" applyBorder="1" applyAlignment="1">
      <alignment wrapText="1"/>
    </xf>
    <xf numFmtId="0" fontId="9" fillId="0" borderId="45" xfId="0" applyFont="1" applyBorder="1" applyAlignment="1">
      <alignment wrapText="1"/>
    </xf>
    <xf numFmtId="0" fontId="9" fillId="0" borderId="41" xfId="0" applyFont="1" applyBorder="1" applyAlignment="1">
      <alignment wrapText="1"/>
    </xf>
    <xf numFmtId="0" fontId="9" fillId="0" borderId="0" xfId="0" applyFont="1" applyAlignment="1">
      <alignment wrapText="1"/>
    </xf>
    <xf numFmtId="0" fontId="8" fillId="0" borderId="0" xfId="0" applyFont="1" applyAlignment="1">
      <alignment wrapText="1"/>
    </xf>
    <xf numFmtId="0" fontId="8" fillId="0" borderId="47" xfId="0" applyFont="1" applyBorder="1"/>
    <xf numFmtId="0" fontId="8" fillId="3" borderId="3" xfId="0" applyFont="1" applyFill="1" applyBorder="1"/>
    <xf numFmtId="0" fontId="2" fillId="2" borderId="25" xfId="1" applyFill="1" applyBorder="1"/>
    <xf numFmtId="0" fontId="2" fillId="2" borderId="31" xfId="1" applyFill="1" applyBorder="1"/>
    <xf numFmtId="0" fontId="8" fillId="2" borderId="43" xfId="0" applyFont="1" applyFill="1" applyBorder="1"/>
    <xf numFmtId="0" fontId="8" fillId="2" borderId="35" xfId="0" applyFont="1" applyFill="1" applyBorder="1"/>
    <xf numFmtId="0" fontId="8" fillId="2" borderId="47" xfId="0" applyFont="1" applyFill="1" applyBorder="1"/>
    <xf numFmtId="0" fontId="8" fillId="9" borderId="63" xfId="0" applyFont="1" applyFill="1" applyBorder="1"/>
    <xf numFmtId="0" fontId="8" fillId="7" borderId="63" xfId="0" applyFont="1" applyFill="1" applyBorder="1"/>
    <xf numFmtId="0" fontId="8" fillId="9" borderId="74" xfId="0" applyFont="1" applyFill="1" applyBorder="1"/>
    <xf numFmtId="0" fontId="8" fillId="0" borderId="46" xfId="0" applyFont="1" applyBorder="1"/>
    <xf numFmtId="0" fontId="8" fillId="0" borderId="36" xfId="0" applyFont="1" applyBorder="1"/>
    <xf numFmtId="0" fontId="9" fillId="0" borderId="48" xfId="0" applyFont="1" applyBorder="1"/>
    <xf numFmtId="0" fontId="9" fillId="0" borderId="49" xfId="0" applyFont="1" applyBorder="1"/>
    <xf numFmtId="0" fontId="9" fillId="2" borderId="68" xfId="0" applyFont="1" applyFill="1" applyBorder="1"/>
    <xf numFmtId="0" fontId="9" fillId="2" borderId="48" xfId="0" applyFont="1" applyFill="1" applyBorder="1"/>
    <xf numFmtId="0" fontId="9" fillId="2" borderId="49" xfId="0" applyFont="1" applyFill="1" applyBorder="1"/>
    <xf numFmtId="0" fontId="9" fillId="7" borderId="48" xfId="0" applyFont="1" applyFill="1" applyBorder="1"/>
    <xf numFmtId="0" fontId="9" fillId="7" borderId="50" xfId="0" applyFont="1" applyFill="1" applyBorder="1"/>
    <xf numFmtId="0" fontId="9" fillId="9" borderId="51" xfId="0" applyFont="1" applyFill="1" applyBorder="1"/>
    <xf numFmtId="0" fontId="9" fillId="7" borderId="51" xfId="0" applyFont="1" applyFill="1" applyBorder="1"/>
    <xf numFmtId="0" fontId="9" fillId="9" borderId="59" xfId="0" applyFont="1" applyFill="1" applyBorder="1"/>
    <xf numFmtId="0" fontId="9" fillId="0" borderId="52" xfId="0" applyFont="1" applyBorder="1"/>
    <xf numFmtId="0" fontId="9" fillId="0" borderId="58" xfId="0" applyFont="1" applyBorder="1"/>
    <xf numFmtId="0" fontId="9" fillId="0" borderId="0" xfId="0" applyFont="1"/>
    <xf numFmtId="0" fontId="9" fillId="0" borderId="4" xfId="0" applyFont="1" applyBorder="1"/>
    <xf numFmtId="0" fontId="9" fillId="0" borderId="5" xfId="0" applyFont="1" applyBorder="1"/>
    <xf numFmtId="0" fontId="9" fillId="2" borderId="32" xfId="0" applyFont="1" applyFill="1" applyBorder="1"/>
    <xf numFmtId="0" fontId="9" fillId="2" borderId="4" xfId="0" applyFont="1" applyFill="1" applyBorder="1"/>
    <xf numFmtId="0" fontId="9" fillId="2" borderId="5" xfId="0" applyFont="1" applyFill="1" applyBorder="1"/>
    <xf numFmtId="0" fontId="9" fillId="7" borderId="6" xfId="0" applyFont="1" applyFill="1" applyBorder="1"/>
    <xf numFmtId="0" fontId="9" fillId="7" borderId="24" xfId="0" applyFont="1" applyFill="1" applyBorder="1"/>
    <xf numFmtId="0" fontId="9" fillId="7" borderId="21" xfId="0" applyFont="1" applyFill="1" applyBorder="1"/>
    <xf numFmtId="0" fontId="9" fillId="9" borderId="3" xfId="0" applyFont="1" applyFill="1" applyBorder="1"/>
    <xf numFmtId="0" fontId="9" fillId="7" borderId="7" xfId="0" applyFont="1" applyFill="1" applyBorder="1"/>
    <xf numFmtId="0" fontId="9" fillId="7" borderId="3" xfId="0" applyFont="1" applyFill="1" applyBorder="1"/>
    <xf numFmtId="0" fontId="9" fillId="9" borderId="14" xfId="0" applyFont="1" applyFill="1" applyBorder="1"/>
    <xf numFmtId="0" fontId="9" fillId="0" borderId="16" xfId="0" applyFont="1" applyBorder="1"/>
    <xf numFmtId="0" fontId="9" fillId="0" borderId="18" xfId="0" applyFont="1" applyBorder="1"/>
    <xf numFmtId="0" fontId="9" fillId="2" borderId="31" xfId="0" applyFont="1" applyFill="1" applyBorder="1"/>
    <xf numFmtId="0" fontId="9" fillId="2" borderId="6" xfId="0" applyFont="1" applyFill="1" applyBorder="1"/>
    <xf numFmtId="0" fontId="9" fillId="2" borderId="8" xfId="0" applyFont="1" applyFill="1" applyBorder="1"/>
    <xf numFmtId="0" fontId="9" fillId="9" borderId="7" xfId="0" applyFont="1" applyFill="1" applyBorder="1"/>
    <xf numFmtId="0" fontId="9" fillId="9" borderId="13" xfId="0" applyFont="1" applyFill="1" applyBorder="1"/>
    <xf numFmtId="0" fontId="9" fillId="0" borderId="15" xfId="0" applyFont="1" applyBorder="1"/>
    <xf numFmtId="0" fontId="9" fillId="0" borderId="17" xfId="0" applyFont="1" applyBorder="1"/>
    <xf numFmtId="3" fontId="0" fillId="7" borderId="48" xfId="0" applyNumberFormat="1" applyFill="1" applyBorder="1"/>
    <xf numFmtId="3" fontId="0" fillId="7" borderId="4" xfId="0" applyNumberFormat="1" applyFill="1" applyBorder="1"/>
    <xf numFmtId="0" fontId="0" fillId="7" borderId="26" xfId="0" applyFill="1" applyBorder="1"/>
    <xf numFmtId="0" fontId="9" fillId="0" borderId="8" xfId="0" applyFont="1" applyBorder="1"/>
    <xf numFmtId="0" fontId="9" fillId="7" borderId="4" xfId="0" applyFont="1" applyFill="1" applyBorder="1"/>
    <xf numFmtId="0" fontId="1" fillId="0" borderId="50" xfId="0" applyFont="1" applyBorder="1" applyAlignment="1">
      <alignment horizontal="center" wrapText="1"/>
    </xf>
    <xf numFmtId="0" fontId="1" fillId="0" borderId="51" xfId="0" applyFont="1" applyBorder="1" applyAlignment="1">
      <alignment horizontal="center" wrapText="1"/>
    </xf>
    <xf numFmtId="0" fontId="1" fillId="0" borderId="49" xfId="0" applyFont="1" applyBorder="1" applyAlignment="1">
      <alignment horizontal="center" wrapText="1"/>
    </xf>
    <xf numFmtId="0" fontId="1" fillId="2" borderId="42" xfId="0" applyFont="1" applyFill="1" applyBorder="1" applyAlignment="1">
      <alignment horizontal="center" wrapText="1"/>
    </xf>
    <xf numFmtId="0" fontId="1" fillId="2" borderId="43" xfId="0" applyFont="1" applyFill="1" applyBorder="1" applyAlignment="1">
      <alignment horizontal="center" wrapText="1"/>
    </xf>
    <xf numFmtId="0" fontId="1" fillId="0" borderId="48" xfId="0" applyFont="1" applyBorder="1" applyAlignment="1">
      <alignment horizontal="center"/>
    </xf>
    <xf numFmtId="0" fontId="1" fillId="0" borderId="51" xfId="0" applyFont="1" applyBorder="1" applyAlignment="1">
      <alignment horizontal="center"/>
    </xf>
    <xf numFmtId="0" fontId="1" fillId="0" borderId="49" xfId="0" applyFont="1" applyBorder="1" applyAlignment="1">
      <alignment horizontal="center"/>
    </xf>
    <xf numFmtId="0" fontId="1" fillId="0" borderId="48" xfId="0" applyFont="1" applyBorder="1" applyAlignment="1">
      <alignment horizontal="center" wrapText="1"/>
    </xf>
    <xf numFmtId="0" fontId="1" fillId="0" borderId="52" xfId="0" applyFont="1" applyBorder="1" applyAlignment="1">
      <alignment horizontal="center" wrapText="1"/>
    </xf>
    <xf numFmtId="0" fontId="1" fillId="0" borderId="57" xfId="0" applyFont="1" applyBorder="1" applyAlignment="1">
      <alignment horizontal="center" wrapText="1"/>
    </xf>
    <xf numFmtId="0" fontId="1" fillId="2" borderId="41" xfId="0" applyFont="1" applyFill="1" applyBorder="1" applyAlignment="1">
      <alignment horizontal="center" wrapText="1"/>
    </xf>
    <xf numFmtId="0" fontId="1" fillId="2" borderId="36" xfId="0" applyFont="1" applyFill="1" applyBorder="1" applyAlignment="1">
      <alignment horizontal="center" wrapText="1"/>
    </xf>
    <xf numFmtId="0" fontId="1" fillId="0" borderId="45" xfId="0" applyFont="1" applyBorder="1" applyAlignment="1">
      <alignment horizontal="center" wrapText="1"/>
    </xf>
    <xf numFmtId="0" fontId="1" fillId="0" borderId="46" xfId="0" applyFont="1" applyBorder="1" applyAlignment="1">
      <alignment horizontal="center" wrapText="1"/>
    </xf>
    <xf numFmtId="0" fontId="1" fillId="0" borderId="58" xfId="0" applyFont="1" applyBorder="1" applyAlignment="1">
      <alignment horizontal="center" wrapText="1"/>
    </xf>
    <xf numFmtId="0" fontId="1" fillId="0" borderId="60" xfId="0" applyFont="1" applyBorder="1" applyAlignment="1">
      <alignment horizontal="center" wrapText="1"/>
    </xf>
    <xf numFmtId="0" fontId="1" fillId="2" borderId="38" xfId="0" applyFont="1" applyFill="1" applyBorder="1" applyAlignment="1">
      <alignment horizontal="center" wrapText="1"/>
    </xf>
    <xf numFmtId="0" fontId="1" fillId="2" borderId="67" xfId="0" applyFont="1" applyFill="1" applyBorder="1" applyAlignment="1">
      <alignment horizontal="center" wrapText="1"/>
    </xf>
  </cellXfs>
  <cellStyles count="2">
    <cellStyle name="Hyperlink" xfId="1" builtinId="8"/>
    <cellStyle name="Normal" xfId="0" builtinId="0"/>
  </cellStyles>
  <dxfs count="191">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2" tint="-9.9948118533890809E-2"/>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theme="2" tint="-9.9948118533890809E-2"/>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b/>
        <i/>
        <color rgb="FFFF0000"/>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theme="2" tint="-9.9948118533890809E-2"/>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b/>
        <i/>
        <color rgb="FFFF0000"/>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ill>
        <patternFill>
          <bgColor theme="2" tint="-9.9948118533890809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9" tint="0.79998168889431442"/>
        </patternFill>
      </fill>
    </dxf>
    <dxf>
      <font>
        <color rgb="FF9C0006"/>
      </font>
      <fill>
        <patternFill>
          <bgColor rgb="FFFFC7CE"/>
        </patternFill>
      </fill>
    </dxf>
    <dxf>
      <fill>
        <patternFill>
          <bgColor theme="9"/>
        </patternFill>
      </fill>
    </dxf>
    <dxf>
      <font>
        <color rgb="FF006100"/>
      </font>
      <fill>
        <patternFill>
          <bgColor rgb="FFC6EFCE"/>
        </patternFill>
      </fill>
    </dxf>
    <dxf>
      <font>
        <color rgb="FF9C0006"/>
      </font>
      <fill>
        <patternFill>
          <bgColor rgb="FFFFC7CE"/>
        </patternFill>
      </fill>
    </dxf>
    <dxf>
      <fill>
        <patternFill>
          <bgColor rgb="FF6699FF"/>
        </patternFill>
      </fill>
    </dxf>
    <dxf>
      <fill>
        <patternFill>
          <bgColor rgb="FFFF9999"/>
        </patternFill>
      </fill>
    </dxf>
    <dxf>
      <fill>
        <patternFill>
          <bgColor rgb="FFFFFF66"/>
        </patternFill>
      </fill>
    </dxf>
    <dxf>
      <fill>
        <patternFill>
          <bgColor rgb="FFFF6600"/>
        </patternFill>
      </fill>
    </dxf>
    <dxf>
      <fill>
        <patternFill>
          <bgColor theme="9" tint="0.79998168889431442"/>
        </patternFill>
      </fill>
    </dxf>
    <dxf>
      <font>
        <color rgb="FF006100"/>
      </font>
      <fill>
        <patternFill>
          <bgColor rgb="FFC6EFCE"/>
        </patternFill>
      </fill>
    </dxf>
    <dxf>
      <font>
        <color rgb="FF9C0006"/>
      </font>
    </dxf>
    <dxf>
      <font>
        <color rgb="FF9C0006"/>
      </font>
    </dxf>
    <dxf>
      <font>
        <color rgb="FF9C0006"/>
      </font>
      <fill>
        <patternFill>
          <bgColor rgb="FFFFC7CE"/>
        </patternFill>
      </fill>
    </dxf>
    <dxf>
      <fill>
        <patternFill>
          <bgColor rgb="FF6699FF"/>
        </patternFill>
      </fill>
    </dxf>
    <dxf>
      <fill>
        <patternFill>
          <bgColor rgb="FFFF9999"/>
        </patternFill>
      </fill>
    </dxf>
    <dxf>
      <fill>
        <patternFill>
          <bgColor rgb="FFFFFF66"/>
        </patternFill>
      </fill>
    </dxf>
    <dxf>
      <fill>
        <patternFill>
          <bgColor rgb="FFFF6600"/>
        </patternFill>
      </fill>
    </dxf>
    <dxf>
      <font>
        <color rgb="FF006100"/>
      </font>
      <fill>
        <patternFill>
          <bgColor rgb="FFC6EF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9999"/>
      <color rgb="FFFF6600"/>
      <color rgb="FFFFFF66"/>
      <color rgb="FF6699FF"/>
      <color rgb="FFFFCDCD"/>
      <color rgb="FF00CC66"/>
      <color rgb="FF0099FF"/>
      <color rgb="FF9933FF"/>
      <color rgb="FFCC99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9</xdr:col>
      <xdr:colOff>257175</xdr:colOff>
      <xdr:row>2</xdr:row>
      <xdr:rowOff>98212</xdr:rowOff>
    </xdr:from>
    <xdr:to>
      <xdr:col>18</xdr:col>
      <xdr:colOff>183347</xdr:colOff>
      <xdr:row>14</xdr:row>
      <xdr:rowOff>151606</xdr:rowOff>
    </xdr:to>
    <xdr:pic>
      <xdr:nvPicPr>
        <xdr:cNvPr id="2" name="Picture 1">
          <a:extLst>
            <a:ext uri="{FF2B5EF4-FFF2-40B4-BE49-F238E27FC236}">
              <a16:creationId xmlns:a16="http://schemas.microsoft.com/office/drawing/2014/main" id="{1F0197D1-7934-4726-AD0F-90FE30D35565}"/>
            </a:ext>
          </a:extLst>
        </xdr:cNvPr>
        <xdr:cNvPicPr>
          <a:picLocks noChangeAspect="1"/>
        </xdr:cNvPicPr>
      </xdr:nvPicPr>
      <xdr:blipFill>
        <a:blip xmlns:r="http://schemas.openxmlformats.org/officeDocument/2006/relationships" r:embed="rId1"/>
        <a:stretch>
          <a:fillRect/>
        </a:stretch>
      </xdr:blipFill>
      <xdr:spPr>
        <a:xfrm>
          <a:off x="15020925" y="498262"/>
          <a:ext cx="5412572" cy="2777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293668</xdr:colOff>
      <xdr:row>2</xdr:row>
      <xdr:rowOff>219075</xdr:rowOff>
    </xdr:from>
    <xdr:to>
      <xdr:col>27</xdr:col>
      <xdr:colOff>164155</xdr:colOff>
      <xdr:row>17</xdr:row>
      <xdr:rowOff>54405</xdr:rowOff>
    </xdr:to>
    <xdr:pic>
      <xdr:nvPicPr>
        <xdr:cNvPr id="2" name="Picture 1">
          <a:extLst>
            <a:ext uri="{FF2B5EF4-FFF2-40B4-BE49-F238E27FC236}">
              <a16:creationId xmlns:a16="http://schemas.microsoft.com/office/drawing/2014/main" id="{4E865D9C-E3B4-4E52-AB18-96AE937549B8}"/>
            </a:ext>
          </a:extLst>
        </xdr:cNvPr>
        <xdr:cNvPicPr>
          <a:picLocks noChangeAspect="1"/>
        </xdr:cNvPicPr>
      </xdr:nvPicPr>
      <xdr:blipFill>
        <a:blip xmlns:r="http://schemas.openxmlformats.org/officeDocument/2006/relationships" r:embed="rId1"/>
        <a:stretch>
          <a:fillRect/>
        </a:stretch>
      </xdr:blipFill>
      <xdr:spPr>
        <a:xfrm>
          <a:off x="25668268" y="628650"/>
          <a:ext cx="5966486" cy="35772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293668</xdr:colOff>
      <xdr:row>2</xdr:row>
      <xdr:rowOff>219075</xdr:rowOff>
    </xdr:from>
    <xdr:to>
      <xdr:col>25</xdr:col>
      <xdr:colOff>164152</xdr:colOff>
      <xdr:row>21</xdr:row>
      <xdr:rowOff>148295</xdr:rowOff>
    </xdr:to>
    <xdr:pic>
      <xdr:nvPicPr>
        <xdr:cNvPr id="2" name="Picture 1">
          <a:extLst>
            <a:ext uri="{FF2B5EF4-FFF2-40B4-BE49-F238E27FC236}">
              <a16:creationId xmlns:a16="http://schemas.microsoft.com/office/drawing/2014/main" id="{7ABE7785-3AA3-48F3-B5F5-6AEE086A3D9F}"/>
            </a:ext>
          </a:extLst>
        </xdr:cNvPr>
        <xdr:cNvPicPr>
          <a:picLocks noChangeAspect="1"/>
        </xdr:cNvPicPr>
      </xdr:nvPicPr>
      <xdr:blipFill>
        <a:blip xmlns:r="http://schemas.openxmlformats.org/officeDocument/2006/relationships" r:embed="rId1"/>
        <a:stretch>
          <a:fillRect/>
        </a:stretch>
      </xdr:blipFill>
      <xdr:spPr>
        <a:xfrm>
          <a:off x="21124843" y="628650"/>
          <a:ext cx="5966485" cy="44059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292973</xdr:colOff>
      <xdr:row>2</xdr:row>
      <xdr:rowOff>145675</xdr:rowOff>
    </xdr:from>
    <xdr:to>
      <xdr:col>20</xdr:col>
      <xdr:colOff>117021</xdr:colOff>
      <xdr:row>19</xdr:row>
      <xdr:rowOff>148791</xdr:rowOff>
    </xdr:to>
    <xdr:pic>
      <xdr:nvPicPr>
        <xdr:cNvPr id="2" name="Picture 1">
          <a:extLst>
            <a:ext uri="{FF2B5EF4-FFF2-40B4-BE49-F238E27FC236}">
              <a16:creationId xmlns:a16="http://schemas.microsoft.com/office/drawing/2014/main" id="{BEFCDFB3-0EDC-4026-B236-780759358165}"/>
            </a:ext>
          </a:extLst>
        </xdr:cNvPr>
        <xdr:cNvPicPr>
          <a:picLocks noChangeAspect="1"/>
        </xdr:cNvPicPr>
      </xdr:nvPicPr>
      <xdr:blipFill>
        <a:blip xmlns:r="http://schemas.openxmlformats.org/officeDocument/2006/relationships" r:embed="rId1"/>
        <a:stretch>
          <a:fillRect/>
        </a:stretch>
      </xdr:blipFill>
      <xdr:spPr>
        <a:xfrm>
          <a:off x="19914473" y="555250"/>
          <a:ext cx="5310448" cy="34987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275717</xdr:colOff>
      <xdr:row>2</xdr:row>
      <xdr:rowOff>235325</xdr:rowOff>
    </xdr:from>
    <xdr:to>
      <xdr:col>24</xdr:col>
      <xdr:colOff>486522</xdr:colOff>
      <xdr:row>22</xdr:row>
      <xdr:rowOff>180439</xdr:rowOff>
    </xdr:to>
    <xdr:pic>
      <xdr:nvPicPr>
        <xdr:cNvPr id="2" name="Picture 1">
          <a:extLst>
            <a:ext uri="{FF2B5EF4-FFF2-40B4-BE49-F238E27FC236}">
              <a16:creationId xmlns:a16="http://schemas.microsoft.com/office/drawing/2014/main" id="{218CC01A-DD7B-4281-97B0-786727B05047}"/>
            </a:ext>
          </a:extLst>
        </xdr:cNvPr>
        <xdr:cNvPicPr>
          <a:picLocks noChangeAspect="1"/>
        </xdr:cNvPicPr>
      </xdr:nvPicPr>
      <xdr:blipFill>
        <a:blip xmlns:r="http://schemas.openxmlformats.org/officeDocument/2006/relationships" r:embed="rId1"/>
        <a:stretch>
          <a:fillRect/>
        </a:stretch>
      </xdr:blipFill>
      <xdr:spPr>
        <a:xfrm>
          <a:off x="20783042" y="644900"/>
          <a:ext cx="6916406" cy="42027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257736</xdr:colOff>
      <xdr:row>2</xdr:row>
      <xdr:rowOff>144582</xdr:rowOff>
    </xdr:from>
    <xdr:to>
      <xdr:col>23</xdr:col>
      <xdr:colOff>354469</xdr:colOff>
      <xdr:row>20</xdr:row>
      <xdr:rowOff>186392</xdr:rowOff>
    </xdr:to>
    <xdr:pic>
      <xdr:nvPicPr>
        <xdr:cNvPr id="2" name="Picture 1">
          <a:extLst>
            <a:ext uri="{FF2B5EF4-FFF2-40B4-BE49-F238E27FC236}">
              <a16:creationId xmlns:a16="http://schemas.microsoft.com/office/drawing/2014/main" id="{4E28FEF4-C25C-480E-9B0D-4FEB48645DA9}"/>
            </a:ext>
          </a:extLst>
        </xdr:cNvPr>
        <xdr:cNvPicPr>
          <a:picLocks noChangeAspect="1"/>
        </xdr:cNvPicPr>
      </xdr:nvPicPr>
      <xdr:blipFill>
        <a:blip xmlns:r="http://schemas.openxmlformats.org/officeDocument/2006/relationships" r:embed="rId1"/>
        <a:stretch>
          <a:fillRect/>
        </a:stretch>
      </xdr:blipFill>
      <xdr:spPr>
        <a:xfrm>
          <a:off x="20955561" y="554157"/>
          <a:ext cx="8631132" cy="39184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arrison, Sean" id="{722E717C-FCF2-4792-BAB6-23F4C5367EDD}" userId="S::S.Harrison4@exeter.ac.uk::a5b3edd0-acef-42c8-afcf-b111b3b5fbc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5-06-12T16:34:15.07" personId="{722E717C-FCF2-4792-BAB6-23F4C5367EDD}" id="{5D80B22B-B08C-411C-9FC1-644A5C24B0CC}">
    <text>For the purposes of this assessment, the interventions being compared are defined as:</text>
  </threadedComment>
  <threadedComment ref="E4" dT="2025-06-12T16:33:55.19" personId="{722E717C-FCF2-4792-BAB6-23F4C5367EDD}" id="{12600299-CC43-4DFC-A298-E11F0FA90319}">
    <text>Specify which outcome is being assessed for risk of bias</text>
  </threadedComment>
  <threadedComment ref="F4" dT="2025-06-12T16:33:45.33" personId="{722E717C-FCF2-4792-BAB6-23F4C5367EDD}" id="{3E900BA3-51F0-4E75-A6F9-D5C0241F38EC}">
    <text>Specify the numerical result being assessed. In case of multiple alternative analyses being presented, specify the numeric result (e.g. RR = 1.52 (95% CI 0.83 to 2.77) and/or a reference (e.g. to a table, figure or paragraph) that uniquely defines the result being assessed.</text>
  </threadedComment>
</ThreadedComments>
</file>

<file path=xl/threadedComments/threadedComment2.xml><?xml version="1.0" encoding="utf-8"?>
<ThreadedComments xmlns="http://schemas.microsoft.com/office/spreadsheetml/2018/threadedcomments" xmlns:x="http://schemas.openxmlformats.org/spreadsheetml/2006/main">
  <threadedComment ref="B3" dT="2025-06-12T12:32:06.14" personId="{722E717C-FCF2-4792-BAB6-23F4C5367EDD}" id="{BB2324EE-C8D1-40CB-926C-C12454C89F16}">
    <text xml:space="preserve">Answer ‘Yes’ if a random component was used in the sequence generation process. Examples include computer-generated random numbers; reference to a random number table; coin tossing; shuffling cards or envelopes; throwing dice; or drawing lots. Minimization is generally implemented with a random element (at least when the scores are equal), so an allocation sequence that is generated using minimization should generally be considered to be random. 
Answer ‘No’ if no random element was used in generating the allocation sequence or the sequence is predictable. Examples include alternation; methods based on dates (of birth or admission); patient record numbers; allocation decisions made by clinicians or participants; allocation based on the availability of the intervention; or any other systematic or haphazard method. 
Answer ‘No information’ if the only information about randomization methods is a statement that the study is randomized. 
In some situations a judgement may be made to answer ‘Probably no’ or ‘Probably yes’. For example, , in the context of a large trial run by an experienced clinical trials unit, absence of specific information about generation of the randomization sequence, in a paper published in a journal with rigorously enforced word count limits, is likely to result in a response of ‘Probably yes’ rather than ‘No information’. Alternatively, if other (contemporary) trials by the same investigator team have clearly used non-random sequences, it might be reasonable to assume that the current study was done using similar methods. </text>
  </threadedComment>
  <threadedComment ref="D3" dT="2025-06-12T12:33:10.47" personId="{722E717C-FCF2-4792-BAB6-23F4C5367EDD}" id="{D344139D-9A1E-47F5-BD50-C22558EAC503}">
    <text xml:space="preserve">Answer ‘Yes’ if the trial used any form of remote or centrally administered method to allocate interventions to participants, where the process of allocation is controlled by an external unit or organization, independent of the enrolment personnel (e.g. independent central pharmacy, telephone or internet-based randomization service providers). 
Answer ‘Yes’ if envelopes or drug containers were used appropriately. Envelopes should be opaque, sequentially numbered, sealed with a tamper-proof seal and opened only after the envelope has been irreversibly assigned to the participant. Drug containers should be sequentially numbered and of identical appearance, and dispensed or administered only after they have been irreversibly assigned to the participant. This level of detail is rarely provided in reports, and a judgement may be required to justify an answer of ‘Probably yes’ or ‘Probably no’. 
Answer ‘No’ if there is reason to suspect that the enrolling investigator or the participant had knowledge of the forthcoming allocation. </text>
  </threadedComment>
  <threadedComment ref="F3" dT="2025-06-12T12:34:24.32" personId="{722E717C-FCF2-4792-BAB6-23F4C5367EDD}" id="{F448D5B4-CD63-47B0-A956-60F369789398}">
    <text xml:space="preserve">Note that differences that are compatible with chance do not lead to a risk of bias. A small number of differences identified as ‘statistically significant’ at the conventional 0.05 threshold should usually be considered to be compatible with chance. 
Answer ‘No’ if no imbalances are apparent or if any observed imbalances are compatible with chance. 
Answer ‘Yes’ if there are imbalances that indicate problems with the randomization process, including: 
(1) substantial differences between intervention group sizes, compared with the intended allocation ratio; or 
(2) a substantial excess in statistically significant differences in baseline characteristics between intervention groups, beyond that expected by chance; or 
(3) imbalance in one or more key prognostic factors, or baseline measures of outcome variables, that is very unlikely to be due to chance and for which the between-group difference is big enough to result in bias in the intervention effect estimate. 
Also answer ‘Yes’ if there are other reasons to suspect that the randomization process was problematic: 
(4) excessive similarity in baseline characteristics that is not compatible with chance. 
Answer ‘No information’ when there is no useful baseline information available (e.g. abstracts, or studies that reported only baseline characteristics of participants in the final analysis). 
The answer to this question should not influence answers to questions 1.1 or 1.2. For example, if the trial has large baseline imbalances, but authors report adequate randomization methods, questions 1.1 and 1.2 should still be answered on the basis of the reported adequate methods, and any concerns about the imbalance should be raised in the answer to the question 1.3 and reflected in the domain-level risk-of-bias judgement. 
Trialists may undertake analyses that attempt to deal with flawed randomization by controlling for imbalances in prognostic factors at baseline. To remove the risk of bias caused by problems in the randomization process, it would be necessary to know, and measure, all the prognostic factors that were imbalanced at baseline. It is unlikely that all important prognostic factors are known and measured, so such analyses will at best reduce the risk of bias. If review authors wish to assess the risk of bias in a trial that controlled for baseline imbalances in order to mitigate failures of randomization, the study should be assessed using the ROBINS-I tool. </text>
  </threadedComment>
  <threadedComment ref="I3" dT="2025-06-12T13:28:34.52" personId="{722E717C-FCF2-4792-BAB6-23F4C5367EDD}" id="{50845D95-E03F-46AE-ADEF-CFB4762216A4}">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3.xml><?xml version="1.0" encoding="utf-8"?>
<ThreadedComments xmlns="http://schemas.microsoft.com/office/spreadsheetml/2018/threadedcomments" xmlns:x="http://schemas.openxmlformats.org/spreadsheetml/2006/main">
  <threadedComment ref="B3" dT="2025-06-12T12:55:40.32" personId="{722E717C-FCF2-4792-BAB6-23F4C5367EDD}" id="{23073584-4325-4EBD-8A78-CABCCC4719FB}">
    <text xml:space="preserve">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ext>
  </threadedComment>
  <threadedComment ref="D3" dT="2025-06-12T12:56:21.55" personId="{722E717C-FCF2-4792-BAB6-23F4C5367EDD}" id="{854EDBF9-ED29-440D-9D8A-EDAA8D750CC9}">
    <text xml:space="preserve">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question ‘Yes’ or ‘Probably yes’. If randomized allocation was not concealed, then it is likely that carers and people delivering the interventions were aware of participants' assigned intervention during the trial. </text>
  </threadedComment>
  <threadedComment ref="F3" dT="2025-06-12T12:58:41.61" personId="{722E717C-FCF2-4792-BAB6-23F4C5367EDD}" id="{73319D53-69DF-42F0-B10E-0D50718C1B84}">
    <text xml:space="preserve">For the effect of assignment to intervention, this domain assesses problems that arise when changes from assigned intervention that are inconsistent with the trial protocol arose because of the trial context. We use the term trial context to refer to effects of recruitment and engagement activities on trial participants and when trial personnel (carers or people delivering the interventions) undermine the implementation of the trial protocol in ways that would not happen outside the trial. For example, the process of securing informed consent may lead participants subsequently assigned to the comparator group to feel unlucky and therefore seek the experimental intervention, or other interventions that improve their prognosis. 
Answer ‘Yes’ or ‘Probably yes’ only if there is evidence, or strong reason to believe, that the trial context led to failure to implement the protocol interventions or to implementation of interventions not allowed by the protocol. 
Answer ‘No’ or ‘Probably no’ if there were changes from assigned intervention that are inconsistent with the trial protocol, such as non-adherence to intervention, but these are consistent with what could occur outside the trial context. 
Answer ‘No’ or ‘Probably no’ for changes to intervention that are consistent with the trial protocol, for example cessation of a drug intervention because of acute toxicity or use of additional interventions whose aim is to treat consequences of one of the intended interventions. 
If blinding is compromised because participants report side effects or toxicities that are specific to one of the interventions, answer ‘Yes’ or ‘Probably yes’ only if there were changes from assigned intervention that are inconsistent with the trial protocol and arose because of the trial context. 
The answer ‘No information’ may be appropriate, because trialists do not always report whether deviations arose because of the trial context. </text>
  </threadedComment>
  <threadedComment ref="H3" dT="2025-06-12T12:59:11.78" personId="{722E717C-FCF2-4792-BAB6-23F4C5367EDD}" id="{FB811F5D-1F60-42E9-BC7E-125F2447B543}">
    <text xml:space="preserve">Changes from assigned intervention that are inconsistent with the trial protocol and arose because of the trial context will impact on the intervention effect estimate if they affect the outcome, but not otherwise. </text>
  </threadedComment>
  <threadedComment ref="J3" dT="2025-06-12T12:59:27.69" personId="{722E717C-FCF2-4792-BAB6-23F4C5367EDD}" id="{7E98ACA2-D79A-447D-AEA5-111A9BCE77DD}">
    <text xml:space="preserve">Changes from assigned intervention that are inconsistent with the trial protocol and arose because of the trial context are more likely to impact on the intervention effect estimate if they are not balanced between the intervention groups. </text>
  </threadedComment>
  <threadedComment ref="L3" dT="2025-06-12T12:59:45.61" personId="{722E717C-FCF2-4792-BAB6-23F4C5367EDD}" id="{8C6886D6-F06C-4749-9EB6-785C0250BFA2}">
    <text xml:space="preserve">Both intention-to-treat (ITT) analyses and modified intention-to-treat (mITT) analyses excluding participants with missing outcome data should be considered appropriate. Both naïve ‘per-protocol’ analyses (excluding trial participants who did not receive their assigned intervention) and ‘as treated’ analyses (in which trial participants are grouped according to the intervention that they received, rather than according to their assigned intervention) should be considered inappropriate. Analyses excluding eligible trial participants post-randomization should also be considered inappropriate, but post-randomization exclusions of ineligible participants (when eligibility was not confirmed until after randomization, and could not have been influenced by intervention group assignment) can be considered appropriate. </text>
  </threadedComment>
  <threadedComment ref="N3" dT="2025-06-12T13:00:01.98" personId="{722E717C-FCF2-4792-BAB6-23F4C5367EDD}" id="{A2340459-B33F-4F01-BC1A-591254FDC05E}">
    <text xml:space="preserve">This question addresses whether the number of participants who were analysed in the wrong intervention group, or excluded from the analysis, was sufficient that there could have been a substantial impact on the result. It is not possible to specify a precise rule: there may be potential for substantial impact even if fewer than 5% of participants were analysed in the wrong group or excluded, if the outcome is rare or if exclusions are strongly related to prognostic factors. </text>
  </threadedComment>
  <threadedComment ref="Q3" dT="2025-06-12T14:12:52.60" personId="{722E717C-FCF2-4792-BAB6-23F4C5367EDD}" id="{F4B97FEE-4B09-4F78-A0C8-5A7DF2C20696}">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4.xml><?xml version="1.0" encoding="utf-8"?>
<ThreadedComments xmlns="http://schemas.microsoft.com/office/spreadsheetml/2018/threadedcomments" xmlns:x="http://schemas.openxmlformats.org/spreadsheetml/2006/main">
  <threadedComment ref="B3" dT="2025-06-12T12:55:40.32" personId="{722E717C-FCF2-4792-BAB6-23F4C5367EDD}" id="{20F323A7-E29F-475E-993A-40D604D304F4}">
    <text xml:space="preserve">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ext>
  </threadedComment>
  <threadedComment ref="D3" dT="2025-06-12T12:56:21.55" personId="{722E717C-FCF2-4792-BAB6-23F4C5367EDD}" id="{39AA599A-E777-470B-A0BE-EC4C38122DA5}">
    <text xml:space="preserve">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‘Yes’ or ‘Probably yes’. If randomized allocation was not concealed, then it is likely that carers and people delivering the interventions were aware of participants' assigned intervention during the trial. </text>
  </threadedComment>
  <threadedComment ref="F3" dT="2025-06-12T12:58:41.61" personId="{722E717C-FCF2-4792-BAB6-23F4C5367EDD}" id="{0F204CCE-D0A4-44EC-8DF6-A197B0876A42}">
    <text xml:space="preserve">This question is asked only if the preliminary considerations specify that the assessment will address imbalance of important non-protocol interventions between intervention groups. Important non-protocol interventions are the additional interventions or exposures that: (1) are inconsistent with the trial protocol; (2) trial participants might receive with or after starting their assigned intervention; and (3) are prognostic for the outcome. Risk of bias will be higher if there is imbalance in such interventions between the intervention groups. </text>
  </threadedComment>
  <threadedComment ref="H3" dT="2025-06-12T12:59:11.78" personId="{722E717C-FCF2-4792-BAB6-23F4C5367EDD}" id="{BC976CD5-A059-42C5-9418-5CB7DAA8237B}">
    <text xml:space="preserve">This question is asked only if the preliminary considerations specify that the assessment will address failures in implementing the intervention that could have affected the outcome. Risk of bias will be higher if the intervention was not implemented as intended by, for example, the health care professionals delivering care. Answer ‘No’ or ‘Probably no’ if implementation of the intervention was successful for most participants. </text>
  </threadedComment>
  <threadedComment ref="J3" dT="2025-06-12T12:59:27.69" personId="{722E717C-FCF2-4792-BAB6-23F4C5367EDD}" id="{338FE7C7-B9A1-4AFF-881D-F6586B4E9E3B}">
    <text xml:space="preserve">This question is asked only if the preliminary considerations specify that the assessment will address non-adherence that could have affected participants’ outcomes. Non-adherence includes imperfect compliance with a sustained intervention, cessation of intervention, crossovers to the comparator intervention and switches to another active intervention. Consider available information on the proportion of study participants who continued with their assigned intervention throughout follow up, and answer ‘Yes’ or ‘Probably yes’ if the proportion who did not adhere is high enough to raise concerns. Answer ‘No’ for studies of interventions that are administered once, so that imperfect adherence is not possible, and all or most participants received the assigned intervention. </text>
  </threadedComment>
  <threadedComment ref="L3" dT="2025-06-12T12:59:45.61" personId="{722E717C-FCF2-4792-BAB6-23F4C5367EDD}" id="{5D1947E1-8CB9-4D58-8BA2-1CFFEDA40AFB}">
    <text xml:space="preserve">Both ‘ naïve ‘per-protocol’ analyses (excluding trial participants who did not receive their allocated intervention) and ‘as treated’ analyses (comparing trial participants according to the intervention they actually received) will usually be inappropriate for estimating the effect of adhering to intervention (the ‘per-protocol’ effect). However, it is possible to use data from a randomized trial to derive an unbiased estimate of the effect of adhering to intervention. Examples of appropriate methods include: (1) instrumental variable analyses to estimate the effect of receiving the assigned intervention in trials in which a single intervention, administered only at baseline and with all-or-nothing adherence, is compared with standard care; and (2) inverse probability weighting to adjust for censoring of participants who cease adherence to their assigned intervention, in trials of sustained treatment strategies. These methods depend on strong assumptions, which should be appropriate and justified if the answer to this question is ‘Yes’ or ‘Probably yes’. It is possible that a paper reports an analysis based on such methods without reporting information on the deviations from intended intervention, but it would be hard to judge such an analysis to be appropriate in the absence of such information.
If an important non-protocol intervention was administered to all participants in one intervention group, adjustments cannot be made to overcome this. 
Some examples of analysis strategies that would not be appropriate to estimate the effect of adhering to intervention are (i) ‘Intention to treat (ITT) analysis’, (ii) ‘per protocol analysis’, (iii) ‘as-treated analysis’, (iv) ‘analysis by treatment received’. </text>
  </threadedComment>
  <threadedComment ref="O3" dT="2025-06-12T14:12:52.60" personId="{722E717C-FCF2-4792-BAB6-23F4C5367EDD}" id="{7AEEA600-7F3E-4549-8C0F-EC4CA6BBF031}">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5.xml><?xml version="1.0" encoding="utf-8"?>
<ThreadedComments xmlns="http://schemas.microsoft.com/office/spreadsheetml/2018/threadedcomments" xmlns:x="http://schemas.openxmlformats.org/spreadsheetml/2006/main">
  <threadedComment ref="B3" dT="2025-06-12T15:44:35.21" personId="{722E717C-FCF2-4792-BAB6-23F4C5367EDD}" id="{3BEA90E9-D1D6-42D9-B097-297337ABDA39}">
    <text xml:space="preserve">The appropriate study population for an analysis of the intention to treat effect is all randomized participants. 
“Nearly all” should be interpreted as that the number of participants with missing outcome data is sufficiently small that their outcomes, whatever they were, could have made no important difference to the estimated effect of intervention. 
For continuous outcomes, availability of data from 95% of the participants will often be sufficient. For dichotomous outcomes, the proportion required is directly linked to the risk of the event. If the observed number of events is much greater than the number of participants with missing outcome data, the bias would necessarily be small. 
Only answer ‘No information’ if the trial report provides no information about the extent of missing outcome data. This situation will usually lead to a judgement that there is a high risk of bias due to missing outcome data.
Note that imputed data should be regarded as missing data, and not considered as ‘outcome data’ in the context of this question. </text>
  </threadedComment>
  <threadedComment ref="D3" dT="2025-06-12T15:44:43.41" personId="{722E717C-FCF2-4792-BAB6-23F4C5367EDD}" id="{C88E6835-3B00-40E9-9889-F787A2ED25B3}">
    <text xml:space="preserve">Evidence that the result was not biased by missing outcome data may come from: (1) analysis methods that correct for bias; or (2) sensitivity analyses showing that results are little changed under a range of plausible assumptions about the relationship between missingness in the outcome and its true value. However, imputing the outcome variable, either through methods such as ‘last-observation-carried-forward’ or via multiple imputation based only on intervention group, should not be assumed to correct for bias due to missing outcome data. </text>
  </threadedComment>
  <threadedComment ref="F3" dT="2025-06-12T15:44:54.18" personId="{722E717C-FCF2-4792-BAB6-23F4C5367EDD}" id="{5F4C7212-F7E4-47DE-8393-6EF6F6350EBA}">
    <text xml:space="preserve">If loss to follow up, or withdrawal from the study, could be related to participants’ health status, then it is possible that missingness in the outcome was influenced by its true value. However, if all missing outcome data occurred for documented reasons that are unrelated to the outcome then the risk of bias due to missing outcome data will be low (for example, failure of a measuring device or interruptions to routine data collection). 
In time-to-event analyses, participants censored during trial follow-up, for example because they withdrew from the study, should be regarded as having missing outcome data, even though some of their follow up is included in the analysis. Note that such participants may be shown as included in analyses in CONSORT flow diagrams. </text>
  </threadedComment>
  <threadedComment ref="H3" dT="2025-06-12T15:45:34.37" personId="{722E717C-FCF2-4792-BAB6-23F4C5367EDD}" id="{9901074E-8757-4C6D-A1BA-D545146B24F3}">
    <text xml:space="preserve">This question distinguishes between situations in which (i) missingness in the outcome could depend on its true value (assessed as ‘Some concerns’) from those in which (ii) it is likely that missingness in the outcome depended on its true value (assessed as ‘High risk of bias’). Five reasons for answering ‘Yes’ are: 
1. Differences between intervention groups in the proportions of missing outcome data. If there is a difference between the effects of the experimental and comparator interventions on the outcome, and the missingness in the outcome is influenced by its true value, then the proportions of missing outcome data are likely to differ between intervention groups. Such a difference suggests a risk of bias due to missing outcome data, because the trial result will be sensitive to missingness in the outcome being related to its true value. For time-to-event-data, the analogue is that rates of censoring (loss to follow-up) differ between the intervention groups. 
2. Reported reasons for missing outcome data provide evidence that missingness in the outcome depends on its true value; 
3. Reported reasons for missing outcome data differ between the intervention groups; 
4. The circumstances of the trial make it likely that missingness in the outcome depends on its true value. For example, in trials of interventions to treat schizophrenia it is widely understood that continuing symptoms make drop out more likely. 
5. In time-to-event analyses, participants’ follow up is censored when they stop or change their assigned intervention, for example because of drug toxicity or, in cancer trials, when participants switch to second-line chemotherapy. 
Answer ‘No’ if the analysis accounted for participant characteristics that are likely to explain the relationship between missingness in the outcome and its true value. </text>
  </threadedComment>
  <threadedComment ref="K3" dT="2025-06-12T14:12:52.60" personId="{722E717C-FCF2-4792-BAB6-23F4C5367EDD}" id="{8C0AE636-817E-4315-91C8-2FB1F9C8C474}">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6.xml><?xml version="1.0" encoding="utf-8"?>
<ThreadedComments xmlns="http://schemas.microsoft.com/office/spreadsheetml/2018/threadedcomments" xmlns:x="http://schemas.openxmlformats.org/spreadsheetml/2006/main">
  <threadedComment ref="B3" dT="2025-06-12T15:53:20.01" personId="{722E717C-FCF2-4792-BAB6-23F4C5367EDD}" id="{B3DA6034-2715-4B34-9E4A-8663686FA2E9}">
    <text xml:space="preserve">This question aims to identify methods of outcome measurement (data collection) that are unsuitable for the outcome they are intended to evaluate. The question does not aim to assess whether the choice of outcome being evaluated was sensible (e.g. because it is a surrogate or proxy for the main outcome of interest). In most circumstances, for pre-specified outcomes, the answer to this question will be ‘No’ or ‘Probably no’. 
Answer ‘Yes’ or ‘Probably yes’ if the method of measuring the outcome is inappropriate, for example because:
(1) it is unlikely to be sensitive to plausible intervention effects (e.g. important ranges of outcome values fall outside levels that are detectable using the measurement method); or
(2) the measurement instrument has been demonstrated to have poor validity. </text>
  </threadedComment>
  <threadedComment ref="D3" dT="2025-06-12T15:53:28.14" personId="{722E717C-FCF2-4792-BAB6-23F4C5367EDD}" id="{A4725A44-4FF3-438C-B212-037D09908D57}">
    <text xml:space="preserve">Comparable methods of outcome measurement (data collection) involve the same measurement methods and thresholds, used at comparable time points. Differences between intervention groups may arise because of ‘diagnostic detection bias’ in the context of passive collection of outcome data, or if an intervention involves additional visits to a healthcare provider, leading to additional opportunities for outcome events to be identified. </text>
  </threadedComment>
  <threadedComment ref="F3" dT="2025-06-12T15:53:35.53" personId="{722E717C-FCF2-4792-BAB6-23F4C5367EDD}" id="{3B523938-11A2-4814-A809-FD902A4AE7C0}">
    <text xml:space="preserve">Answer ‘No’ if outcome assessors were blinded to intervention status. For participant-reported outcomes, the outcome assessor is the study participant. </text>
  </threadedComment>
  <threadedComment ref="H3" dT="2025-06-12T15:53:41.58" personId="{722E717C-FCF2-4792-BAB6-23F4C5367EDD}" id="{FB922D9F-D6D4-42D4-AE05-CF28BF739BA2}">
    <text xml:space="preserve">Knowledge of the assigned intervention could influence participant-reported outcomes (such as level of pain), observer-reported outcomes involving some judgement, and intervention provider decision outcomes. They are unlikely to influence observer-reported outcomes that do not involve judgement, for example all-cause mortality. </text>
  </threadedComment>
  <threadedComment ref="J3" dT="2025-06-12T15:53:49.45" personId="{722E717C-FCF2-4792-BAB6-23F4C5367EDD}" id="{5DE2378D-B000-4689-B8A4-A6C9E3464E51}">
    <text xml:space="preserve">This question distinguishes between situations in which (i) knowledge of intervention status could have influenced outcome assessment but there is no reason to believe that it did (assessed as ‘Some concerns’) from those in which (ii) knowledge of intervention status was likely to influence outcome assessment (assessed as ‘High’). When there are strong levels of belief in either beneficial or harmful effects of the intervention, it is more likely that the outcome was influenced by knowledge of the intervention received. Examples may include patient-reported symptoms in trials of homeopathy, or assessments of recovery of function by a physiotherapist who delivered the intervention. </text>
  </threadedComment>
  <threadedComment ref="M3" dT="2025-06-12T14:12:52.60" personId="{722E717C-FCF2-4792-BAB6-23F4C5367EDD}" id="{627658A1-B3BD-4A70-965A-D3BB32A64FD6}">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7.xml><?xml version="1.0" encoding="utf-8"?>
<ThreadedComments xmlns="http://schemas.microsoft.com/office/spreadsheetml/2018/threadedcomments" xmlns:x="http://schemas.openxmlformats.org/spreadsheetml/2006/main">
  <threadedComment ref="B3" dT="2025-06-12T15:53:20.01" personId="{722E717C-FCF2-4792-BAB6-23F4C5367EDD}" id="{57ADDE2C-F8A1-4AED-8AB3-3CDF0CDF68DA}">
    <text xml:space="preserve">If the researchers’ pre-specified intentions are available in sufficient detail, then planned outcome measurements and analyses can be compared with those presented in the published report(s). To avoid the possibility of selection of the reported result, finalization of the analysis intentions must precede availability of unblinded outcome data to the trial investigators. 
Changes to analysis plans that were made before unblinded outcome data were available, or that were clearly unrelated to the results (e.g. due to a broken machine making data collection impossible) do not raise concerns about bias in selection of the reported result. </text>
  </threadedComment>
  <threadedComment ref="D3" dT="2025-06-12T15:53:28.14" personId="{722E717C-FCF2-4792-BAB6-23F4C5367EDD}" id="{684A5F49-F5E6-4A63-9467-0FC964F4CAE1}">
    <text xml:space="preserve">A particular outcome domain (i.e. a true state or endpoint of interest) may be measured in multiple ways. For example, the domain pain may be measured using multiple scales (e.g. a visual analogue scale and the McGill Pain Questionnaire), each at multiple time points (e.g. 3, 6 and 12 weeks post-treatment). If multiple measurements were made, but only one or a subset is reported on the basis of the results (e.g. statistical significance), there is a high risk of bias in the fully reported result. Attention should be restricted to outcome measurements that are eligible for consideration by the RoB 2 tool user. For example, if only a result using a specific measurement scale is eligible for inclusion in a meta-analysis (e.g. Hamilton Depression Rating Scale), and this is reported by the trial, then there would not be an issue of selection even if this result was reported (on the basis of the results) in preference to the result from a different measurement scale (e.g. Beck Depression Inventory). 
Answer ‘Yes’ or ‘Probably yes’ if there is clear evidence (usually through examination of a trial protocol or statistical analysis plan) that a domain was measured in multiple eligible ways, but data for only one or a subset of measures is fully reported (without justification), and the fully reported result is likely to have been selected on the basis of the results. Selection on the basis of the results can arise from a desire for findings to be newsworthy, sufficiently noteworthy to merit publication, or to confirm a prior hypothesis. For example, trialists who have a preconception, or vested interest in showing, that an 
experimental intervention is beneficial may be inclined to report outcome measurements selectively that are favourable to the experimental intervention. 
Answer ‘No’ or ‘Probably no’ if: 
There is clear evidence (usually through examination of a trial protocol or statistical analysis plan) that all eligible reported results for the outcome domain correspond to all intended outcome measurements. 
or 
There is only one possible way in which the outcome domain can be measured (hence there is no opportunity to select from multiple measures). 
or 
Outcome measurements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domain could have been measured. </text>
  </threadedComment>
  <threadedComment ref="F3" dT="2025-06-12T15:53:28.14" personId="{722E717C-FCF2-4792-BAB6-23F4C5367EDD}" id="{C55B30FE-A688-417B-A14D-E68B9A12D3DD}">
    <text xml:space="preserve">A particular outcome measurement may be analysed in multiple ways. Examples include: unadjusted and adjusted models; final value vs change from baseline vs analysis of covariance; transformations of variables; different definitions of composite outcomes (e.g. ‘major adverse event’); conversion of continuously scaled outcome to categorical data with different cut-points; different sets of covariates for adjustment; and different strategies for dealing with missing data. Application of multiple methods generates multiple effect estimates for a specific outcome measurement. If multiple estimates are generated but only one or a subset is reported on the basis of the results (e.g. statistical significance), there is a high risk of bias in the fully reported result. Attention should be restricted to analyses that are eligible for consideration by the RoB 2 tool user. For example, if only the result from an analysis of post-intervention values is eligible for inclusion in a meta-analysis (e.g. at 12 weeks after randomization), and this is reported by the trial, then there would not be an issue of selection even if this result was reported (on the basis of the results) in preference to the result from an analysis of changes from baseline. 
Answer ‘Yes’ or ‘Probably yes’ if 
there is clear evidence (usually through examination of a trial protocol or statistical analysis plan) that a measurement was analysed in multiple eligible ways, but data for only one or a subset of analyses is fully reported (without justification), and the fully reported result is likely to have been selected on the basis of the results. Selection on the basis of the results arises from a desire for findings to be newsworthy, sufficiently noteworthy to merit publication, or to confirm a prior hypothesis. For example, trialists who have a preconception or vested interest in showing that an experimental intervention is beneficial may be inclined to selectively report analyses that are favourable to the experimental intervention. 
Answer ‘No’ or ‘Probably no’ if: 
There is clear evidence (usually through examination of a trial protocol or statistical analysis plan) that all eligible reported results for the outcome measurement correspond to all intended analyses. 
or 
There is only one possible way in which the outcome measurement can be analysed (hence there is no opportunity to select from multiple analyses). 
or 
Analyses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measurement could have been analysed. </text>
  </threadedComment>
  <threadedComment ref="I3" dT="2025-06-12T14:12:52.60" personId="{722E717C-FCF2-4792-BAB6-23F4C5367EDD}" id="{5FDAB6DC-F78F-4865-AC1A-48F065F80382}">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 Id="rId4" Type="http://schemas.microsoft.com/office/2017/10/relationships/threadedComment" Target="../threadedComments/threadedComment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 Id="rId4" Type="http://schemas.microsoft.com/office/2017/10/relationships/threadedComment" Target="../threadedComments/threadedComment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 Id="rId4" Type="http://schemas.microsoft.com/office/2017/10/relationships/threadedComment" Target="../threadedComments/threadedComment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 Id="rId4" Type="http://schemas.microsoft.com/office/2017/10/relationships/threadedComment" Target="../threadedComments/threadedComment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6.xml"/><Relationship Id="rId4" Type="http://schemas.microsoft.com/office/2017/10/relationships/threadedComment" Target="../threadedComments/threadedComment7.xml"/></Relationships>
</file>

<file path=xl/worksheets/_rels/sheet3.xml.rels><?xml version="1.0" encoding="UTF-8" standalone="yes"?>
<Relationships xmlns="http://schemas.openxmlformats.org/package/2006/relationships"><Relationship Id="rId3" Type="http://schemas.openxmlformats.org/officeDocument/2006/relationships/hyperlink" Target="https://doi.org/%2010.1093/jpepsy/jsz001" TargetMode="External"/><Relationship Id="rId7" Type="http://schemas.openxmlformats.org/officeDocument/2006/relationships/hyperlink" Target="https://doi.org/10.2196/jmir.3493" TargetMode="External"/><Relationship Id="rId2" Type="http://schemas.openxmlformats.org/officeDocument/2006/relationships/hyperlink" Target="https://doi.org/10.2196/15438" TargetMode="External"/><Relationship Id="rId1" Type="http://schemas.openxmlformats.org/officeDocument/2006/relationships/hyperlink" Target="https://doi.org/10.1037/ccp0000663" TargetMode="External"/><Relationship Id="rId6" Type="http://schemas.openxmlformats.org/officeDocument/2006/relationships/hyperlink" Target="https://doi.org/10.1089/jwh.2011.2732" TargetMode="External"/><Relationship Id="rId5" Type="http://schemas.openxmlformats.org/officeDocument/2006/relationships/hyperlink" Target="https://doi.org/10.1016/j.jsat.2013.10.009" TargetMode="External"/><Relationship Id="rId4" Type="http://schemas.openxmlformats.org/officeDocument/2006/relationships/hyperlink" Target="https://doi.org/10.1186/1471-2458-13-694"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isrctn.com/ISRCTN59908406?q=59908406&amp;filters=&amp;sort=&amp;offset=1&amp;totalResults=1&amp;page=1&amp;pageSize=10" TargetMode="External"/><Relationship Id="rId2" Type="http://schemas.openxmlformats.org/officeDocument/2006/relationships/hyperlink" Target="https://bmcpsychiatry.biomedcentral.com/articles/10.1186/s12888-016-0725-9" TargetMode="External"/><Relationship Id="rId1" Type="http://schemas.openxmlformats.org/officeDocument/2006/relationships/hyperlink" Target="https://clinicaltrials.gov/study/NCT04447794?id=NCT04447794&amp;rank=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9837F-428D-49BA-A2BB-65D64B65E531}">
  <sheetPr>
    <tabColor theme="9" tint="0.79998168889431442"/>
  </sheetPr>
  <dimension ref="A1:AG651"/>
  <sheetViews>
    <sheetView tabSelected="1" zoomScaleNormal="100" workbookViewId="0">
      <pane ySplit="1" topLeftCell="A2" activePane="bottomLeft" state="frozen"/>
      <selection pane="bottomLeft"/>
    </sheetView>
  </sheetViews>
  <sheetFormatPr defaultColWidth="8.85546875" defaultRowHeight="15" x14ac:dyDescent="0.25"/>
  <cols>
    <col min="1" max="1" width="8.42578125" style="28" customWidth="1"/>
    <col min="2" max="2" width="35.7109375" style="29" customWidth="1"/>
    <col min="3" max="3" width="5" style="29" bestFit="1" customWidth="1"/>
    <col min="4" max="7" width="5" style="29" customWidth="1"/>
    <col min="8" max="8" width="10.7109375" style="29" customWidth="1"/>
    <col min="9" max="9" width="30.28515625" style="29" customWidth="1"/>
    <col min="10" max="10" width="18" style="11" bestFit="1" customWidth="1"/>
    <col min="11" max="11" width="8.42578125" style="23" bestFit="1" customWidth="1"/>
    <col min="12" max="12" width="13.7109375" style="22" customWidth="1"/>
    <col min="13" max="13" width="29.140625" style="31" bestFit="1" customWidth="1"/>
    <col min="14" max="14" width="34.85546875" style="4" customWidth="1"/>
    <col min="15" max="15" width="5.42578125" style="23" customWidth="1"/>
    <col min="16" max="16" width="10.85546875" style="11" customWidth="1"/>
    <col min="17" max="17" width="16.28515625" style="3" customWidth="1"/>
    <col min="18" max="18" width="15.85546875" style="3" customWidth="1"/>
    <col min="19" max="19" width="37.140625" style="4" customWidth="1"/>
    <col min="20" max="20" width="5.42578125" style="23" customWidth="1"/>
    <col min="21" max="21" width="10.85546875" style="11" bestFit="1" customWidth="1"/>
    <col min="22" max="22" width="16.28515625" style="3" bestFit="1" customWidth="1"/>
    <col min="23" max="23" width="15.85546875" style="3" bestFit="1" customWidth="1"/>
    <col min="24" max="24" width="37" style="16" customWidth="1"/>
    <col min="25" max="25" width="24" style="13" bestFit="1" customWidth="1"/>
    <col min="26" max="26" width="20.7109375" style="36" customWidth="1"/>
    <col min="27" max="27" width="15.85546875" style="34" bestFit="1" customWidth="1"/>
    <col min="28" max="28" width="32.140625" style="13" customWidth="1"/>
  </cols>
  <sheetData>
    <row r="1" spans="1:33" s="1" customFormat="1" ht="15.75" thickBot="1" x14ac:dyDescent="0.3">
      <c r="A1" s="24" t="s">
        <v>219</v>
      </c>
      <c r="B1" s="25" t="s">
        <v>0</v>
      </c>
      <c r="C1" s="25" t="s">
        <v>1</v>
      </c>
      <c r="D1" s="25" t="s">
        <v>17</v>
      </c>
      <c r="E1" s="25" t="s">
        <v>18</v>
      </c>
      <c r="F1" s="25" t="s">
        <v>19</v>
      </c>
      <c r="G1" s="25" t="s">
        <v>20</v>
      </c>
      <c r="H1" s="25" t="s">
        <v>2</v>
      </c>
      <c r="I1" s="25" t="s">
        <v>1472</v>
      </c>
      <c r="J1" s="9" t="s">
        <v>4</v>
      </c>
      <c r="K1" s="17" t="s">
        <v>218</v>
      </c>
      <c r="L1" s="18" t="s">
        <v>5</v>
      </c>
      <c r="M1" s="30" t="s">
        <v>6</v>
      </c>
      <c r="N1" s="8" t="s">
        <v>15</v>
      </c>
      <c r="O1" s="17" t="s">
        <v>2290</v>
      </c>
      <c r="P1" s="9" t="s">
        <v>7</v>
      </c>
      <c r="Q1" s="7" t="s">
        <v>8</v>
      </c>
      <c r="R1" s="7" t="s">
        <v>9</v>
      </c>
      <c r="S1" s="8" t="str">
        <f>_xlfn.CONCAT("Notes: ",COUNTA(Q:Q)-1," done, ",COUNTIF(J:J,"Yes")+COUNTIFS(J:J,"No",Q:Q,"Exclude")-COUNTA(Q:Q)+1," to go")</f>
        <v>Notes: 650 done, 0 to go</v>
      </c>
      <c r="T1" s="17" t="s">
        <v>2290</v>
      </c>
      <c r="U1" s="9" t="s">
        <v>11</v>
      </c>
      <c r="V1" s="7" t="s">
        <v>8</v>
      </c>
      <c r="W1" s="7" t="s">
        <v>9</v>
      </c>
      <c r="X1" s="14" t="str">
        <f>_xlfn.CONCAT("Notes: ",COUNTA(V:V)-1," done, ",COUNTIF(J:J,"Yes")+COUNTIFS(J:J,"No",V:V,"Exclude")-COUNTA(V:V)+1," to go")</f>
        <v>Notes: 650 done, 0 to go</v>
      </c>
      <c r="Y1" s="2" t="s">
        <v>16</v>
      </c>
      <c r="Z1" s="35" t="s">
        <v>12</v>
      </c>
      <c r="AA1" s="32" t="s">
        <v>9</v>
      </c>
      <c r="AB1" s="2" t="s">
        <v>10</v>
      </c>
      <c r="AD1" s="1" t="s">
        <v>2283</v>
      </c>
      <c r="AF1" s="1" t="s">
        <v>21</v>
      </c>
      <c r="AG1" s="1" t="s">
        <v>2296</v>
      </c>
    </row>
    <row r="2" spans="1:33" x14ac:dyDescent="0.25">
      <c r="A2" s="28" t="s">
        <v>1482</v>
      </c>
      <c r="B2" s="29" t="s">
        <v>1483</v>
      </c>
      <c r="C2" s="29">
        <v>2024</v>
      </c>
      <c r="D2" s="29" t="s">
        <v>1484</v>
      </c>
      <c r="E2" s="29">
        <v>163</v>
      </c>
      <c r="G2" s="29" t="s">
        <v>1485</v>
      </c>
      <c r="H2" s="29">
        <v>1610</v>
      </c>
      <c r="I2" s="29" t="s">
        <v>1486</v>
      </c>
      <c r="J2" s="11" t="s">
        <v>543</v>
      </c>
      <c r="K2" s="21" t="str">
        <f t="shared" ref="K2:K65" si="0">IF(LEFT(I2,2)="10",HYPERLINK(_xlfn.CONCAT("https://doi.org/",I2),"Link"),IF(I2="","",HYPERLINK(I2,"Link")))</f>
        <v>Link</v>
      </c>
      <c r="L2" s="22" t="str">
        <f t="shared" ref="L2:L65" si="1">IF(A2&lt;&gt;"",IF(J2="No",_xlfn.CONCAT(IF(ISERROR(FIND(",",A2))=FALSE,LEFT(A2,FIND(",",A2)-1),A2),"-",C2,"-",H2),""),"")</f>
        <v/>
      </c>
      <c r="M2" s="31" t="str">
        <f t="shared" ref="M2:M65" si="2">IF(A2&lt;&gt;"",_xlfn.CONCAT("{",IF(ISERROR(FIND(",",A2))=FALSE,LEFT(A2,FIND(",",A2)-1),A2),", ",C2," #",H2,"}"),"")</f>
        <v>{Abrantes, 2024 #1610}</v>
      </c>
      <c r="N2" s="4" t="s">
        <v>1470</v>
      </c>
      <c r="O2" s="21" t="str">
        <f>IF(J2="Yes",IF(P2&lt;&gt;"",HYPERLINK(_xlfn.CONCAT(VLOOKUP(P2,AF:AG,2,FALSE),"\",IF(ISERROR(FIND(",",A2))=FALSE,LEFT(A2,FIND(",",A2)-1),A2),"-",C2,"-",H2,".pdf"),"PDF"),""),"")</f>
        <v>PDF</v>
      </c>
      <c r="P2" s="11" t="s">
        <v>229</v>
      </c>
      <c r="Q2" s="3" t="s">
        <v>14</v>
      </c>
      <c r="R2" s="3" t="s">
        <v>2286</v>
      </c>
      <c r="S2" s="4" t="s">
        <v>2289</v>
      </c>
      <c r="T2" s="21" t="str">
        <f>IF(J2="Yes",IF(U2&lt;&gt;"",HYPERLINK(_xlfn.CONCAT(VLOOKUP(U2,AF:AG,2,FALSE),"\",IF(ISERROR(FIND(",",A2))=FALSE,LEFT(A2,FIND(",",A2)-1),A2),"-",C2,"-",H2,".pdf"),"PDF"),""),"")</f>
        <v>PDF</v>
      </c>
      <c r="U2" s="10" t="s">
        <v>2924</v>
      </c>
      <c r="V2" s="5" t="s">
        <v>14</v>
      </c>
      <c r="W2" s="5" t="s">
        <v>2286</v>
      </c>
      <c r="X2" s="15"/>
      <c r="Y2" s="12" t="str">
        <f t="shared" ref="Y2:Y7" si="3">IF(R2="Include","No",IF(V2="Include","No",""))</f>
        <v/>
      </c>
      <c r="Z2" s="36" t="str">
        <f t="shared" ref="Z2:Z65" si="4">IF(J2="Yes",IF(Q2="","",IF(Q2="Include",IF(V2="",IF(Y2="No","Check for supplement","Include"),IF(V2="Exclude","Consensus required",IF(V2="Include",IF(Y2="No","Check for supplement","Include"),"Check required"))),IF(Q2="Exclude",IF(V2="","Check required",IF(V2="Exclude","Exclude",IF(V2="Include","Consensus required","Check required"))),"Check required"))),IF(L2="","","Find PDF"))</f>
        <v>Exclude</v>
      </c>
      <c r="AA2" s="34" t="str">
        <f t="shared" ref="AA2:AA65" si="5">IF(Z2="Exclude",R2,"")</f>
        <v>3. Wrong intervention</v>
      </c>
      <c r="AB2" s="12"/>
      <c r="AD2" t="s">
        <v>2282</v>
      </c>
      <c r="AF2" t="s">
        <v>229</v>
      </c>
    </row>
    <row r="3" spans="1:33" ht="16.5" x14ac:dyDescent="0.25">
      <c r="A3" s="28" t="s">
        <v>2614</v>
      </c>
      <c r="B3" s="29" t="s">
        <v>2615</v>
      </c>
      <c r="C3" s="29">
        <v>2018</v>
      </c>
      <c r="D3" s="29" t="s">
        <v>1560</v>
      </c>
      <c r="E3" s="29">
        <v>183</v>
      </c>
      <c r="G3" s="29" t="s">
        <v>2616</v>
      </c>
      <c r="H3" s="29">
        <v>1993</v>
      </c>
      <c r="I3" s="29" t="s">
        <v>2617</v>
      </c>
      <c r="J3" s="11" t="s">
        <v>543</v>
      </c>
      <c r="K3" s="21" t="str">
        <f t="shared" si="0"/>
        <v>Link</v>
      </c>
      <c r="L3" s="22" t="str">
        <f t="shared" si="1"/>
        <v/>
      </c>
      <c r="M3" s="31" t="str">
        <f t="shared" si="2"/>
        <v>{Acevedo, 2018 #1993}</v>
      </c>
      <c r="N3" s="4" t="s">
        <v>1470</v>
      </c>
      <c r="O3" s="21" t="str">
        <f>IF(J3="Yes",IF(P3&lt;&gt;"",HYPERLINK(_xlfn.CONCAT(VLOOKUP(P3,AF:AG,2,FALSE),"\",IF(ISERROR(FIND(",",A3))=FALSE,LEFT(A3,FIND(",",A3)-1),A3),"-",C3,"-",H3,".pdf"),"PDF"),""),"")</f>
        <v>PDF</v>
      </c>
      <c r="P3" s="11" t="s">
        <v>229</v>
      </c>
      <c r="Q3" s="3" t="s">
        <v>14</v>
      </c>
      <c r="R3" s="3" t="s">
        <v>2286</v>
      </c>
      <c r="S3" s="4" t="s">
        <v>2289</v>
      </c>
      <c r="T3" s="21" t="str">
        <f>IF(J3="Yes",IF(U3&lt;&gt;"",HYPERLINK(_xlfn.CONCAT(VLOOKUP(U3,AF:AG,2,FALSE),"\",IF(ISERROR(FIND(",",A3))=FALSE,LEFT(A3,FIND(",",A3)-1),A3),"-",C3,"-",H3,".pdf"),"PDF"),""),"")</f>
        <v>PDF</v>
      </c>
      <c r="U3" s="10" t="s">
        <v>2924</v>
      </c>
      <c r="V3" s="3" t="s">
        <v>14</v>
      </c>
      <c r="W3" s="3" t="s">
        <v>2286</v>
      </c>
      <c r="Y3" s="12" t="str">
        <f t="shared" si="3"/>
        <v/>
      </c>
      <c r="Z3" s="36" t="str">
        <f t="shared" si="4"/>
        <v>Exclude</v>
      </c>
      <c r="AA3" s="34" t="str">
        <f t="shared" si="5"/>
        <v>3. Wrong intervention</v>
      </c>
      <c r="AD3" t="s">
        <v>2285</v>
      </c>
      <c r="AF3" t="s">
        <v>2924</v>
      </c>
      <c r="AG3" s="198"/>
    </row>
    <row r="4" spans="1:33" ht="16.5" x14ac:dyDescent="0.3">
      <c r="A4" s="28" t="s">
        <v>2818</v>
      </c>
      <c r="B4" s="29" t="s">
        <v>2819</v>
      </c>
      <c r="C4" s="29">
        <v>2015</v>
      </c>
      <c r="D4" s="29" t="s">
        <v>2820</v>
      </c>
      <c r="E4" s="29">
        <v>9162</v>
      </c>
      <c r="G4" s="29" t="s">
        <v>2821</v>
      </c>
      <c r="H4" s="29">
        <v>1943</v>
      </c>
      <c r="I4" s="29" t="s">
        <v>2822</v>
      </c>
      <c r="J4" s="11" t="s">
        <v>543</v>
      </c>
      <c r="K4" s="21" t="str">
        <f t="shared" si="0"/>
        <v>Link</v>
      </c>
      <c r="L4" s="22" t="str">
        <f t="shared" si="1"/>
        <v/>
      </c>
      <c r="M4" s="31" t="str">
        <f t="shared" si="2"/>
        <v>{Achuthan, 2015 #1943}</v>
      </c>
      <c r="N4" s="4" t="s">
        <v>2324</v>
      </c>
      <c r="O4" s="21" t="str">
        <f>IF(J4="Yes",IF(P4&lt;&gt;"",HYPERLINK(_xlfn.CONCAT(VLOOKUP(P4,AF:AG,2,FALSE),"\",IF(ISERROR(FIND(",",A4))=FALSE,LEFT(A4,FIND(",",A4)-1),A4),"-",C4,"-",H4,".pdf"),"PDF"),""),"")</f>
        <v>PDF</v>
      </c>
      <c r="P4" s="11" t="s">
        <v>229</v>
      </c>
      <c r="Q4" s="3" t="s">
        <v>14</v>
      </c>
      <c r="R4" s="3" t="s">
        <v>2291</v>
      </c>
      <c r="S4" s="4" t="s">
        <v>2908</v>
      </c>
      <c r="T4" s="21" t="str">
        <f>IF(J4="Yes",IF(U4&lt;&gt;"",HYPERLINK(_xlfn.CONCAT(VLOOKUP(U4,AF:AG,2,FALSE),"\",IF(ISERROR(FIND(",",A4))=FALSE,LEFT(A4,FIND(",",A4)-1),A4),"-",C4,"-",H4,".pdf"),"PDF"),""),"")</f>
        <v>PDF</v>
      </c>
      <c r="U4" s="10" t="s">
        <v>2924</v>
      </c>
      <c r="V4" s="3" t="s">
        <v>14</v>
      </c>
      <c r="W4" s="3" t="s">
        <v>2285</v>
      </c>
      <c r="Y4" s="12" t="str">
        <f t="shared" si="3"/>
        <v/>
      </c>
      <c r="Z4" s="36" t="str">
        <f t="shared" si="4"/>
        <v>Exclude</v>
      </c>
      <c r="AA4" s="34" t="str">
        <f t="shared" si="5"/>
        <v>5. Wrong study design</v>
      </c>
      <c r="AD4" t="s">
        <v>2284</v>
      </c>
      <c r="AG4" s="199"/>
    </row>
    <row r="5" spans="1:33" ht="16.5" x14ac:dyDescent="0.3">
      <c r="A5" s="28" t="s">
        <v>2618</v>
      </c>
      <c r="B5" s="29" t="s">
        <v>2619</v>
      </c>
      <c r="C5" s="29">
        <v>2022</v>
      </c>
      <c r="D5" s="29" t="s">
        <v>612</v>
      </c>
      <c r="E5" s="29">
        <v>124</v>
      </c>
      <c r="G5" s="29">
        <v>107119</v>
      </c>
      <c r="H5" s="29">
        <v>1992</v>
      </c>
      <c r="I5" s="29" t="s">
        <v>2620</v>
      </c>
      <c r="J5" s="11" t="s">
        <v>543</v>
      </c>
      <c r="K5" s="21" t="str">
        <f t="shared" si="0"/>
        <v>Link</v>
      </c>
      <c r="L5" s="22" t="str">
        <f t="shared" si="1"/>
        <v/>
      </c>
      <c r="M5" s="31" t="str">
        <f t="shared" si="2"/>
        <v>{Adams, 2022 #1992}</v>
      </c>
      <c r="N5" s="4" t="s">
        <v>1470</v>
      </c>
      <c r="O5" s="21" t="str">
        <f>IF(J5="Yes",IF(P5&lt;&gt;"",HYPERLINK(_xlfn.CONCAT(VLOOKUP(P5,AF:AG,2,FALSE),"\",IF(ISERROR(FIND(",",A5))=FALSE,LEFT(A5,FIND(",",A5)-1),A5),"-",C5,"-",H5,".pdf"),"PDF"),""),"")</f>
        <v>PDF</v>
      </c>
      <c r="P5" s="11" t="s">
        <v>229</v>
      </c>
      <c r="Q5" s="3" t="s">
        <v>14</v>
      </c>
      <c r="R5" s="3" t="s">
        <v>2291</v>
      </c>
      <c r="S5" s="4" t="s">
        <v>2908</v>
      </c>
      <c r="T5" s="21" t="str">
        <f>IF(J5="Yes",IF(U5&lt;&gt;"",HYPERLINK(_xlfn.CONCAT(VLOOKUP(U5,AF:AG,2,FALSE),"\",IF(ISERROR(FIND(",",A5))=FALSE,LEFT(A5,FIND(",",A5)-1),A5),"-",C5,"-",H5,".pdf"),"PDF"),""),"")</f>
        <v>PDF</v>
      </c>
      <c r="U5" s="10" t="s">
        <v>2924</v>
      </c>
      <c r="V5" s="3" t="s">
        <v>14</v>
      </c>
      <c r="W5" s="3" t="s">
        <v>2291</v>
      </c>
      <c r="Y5" s="12" t="str">
        <f t="shared" si="3"/>
        <v/>
      </c>
      <c r="Z5" s="36" t="str">
        <f t="shared" si="4"/>
        <v>Exclude</v>
      </c>
      <c r="AA5" s="34" t="str">
        <f t="shared" si="5"/>
        <v>5. Wrong study design</v>
      </c>
      <c r="AD5" t="s">
        <v>2286</v>
      </c>
      <c r="AG5" s="199"/>
    </row>
    <row r="6" spans="1:33" x14ac:dyDescent="0.25">
      <c r="A6" s="28" t="s">
        <v>1487</v>
      </c>
      <c r="B6" s="29" t="s">
        <v>1488</v>
      </c>
      <c r="C6" s="29">
        <v>2019</v>
      </c>
      <c r="D6" s="29" t="s">
        <v>1287</v>
      </c>
      <c r="E6" s="29">
        <v>9</v>
      </c>
      <c r="F6" s="29">
        <v>7</v>
      </c>
      <c r="G6" s="29" t="s">
        <v>1489</v>
      </c>
      <c r="H6" s="29">
        <v>1611</v>
      </c>
      <c r="I6" s="29" t="s">
        <v>1490</v>
      </c>
      <c r="J6" s="11" t="s">
        <v>543</v>
      </c>
      <c r="K6" s="21" t="str">
        <f t="shared" si="0"/>
        <v>Link</v>
      </c>
      <c r="L6" s="22" t="str">
        <f t="shared" si="1"/>
        <v/>
      </c>
      <c r="M6" s="31" t="str">
        <f t="shared" si="2"/>
        <v>{Agus, 2019 #1611}</v>
      </c>
      <c r="N6" s="4" t="s">
        <v>1470</v>
      </c>
      <c r="O6" s="21" t="str">
        <f>IF(J6="Yes",IF(P6&lt;&gt;"",HYPERLINK(_xlfn.CONCAT(VLOOKUP(P6,AF:AG,2,FALSE),"\",IF(ISERROR(FIND(",",A6))=FALSE,LEFT(A6,FIND(",",A6)-1),A6),"-",C6,"-",H6,".pdf"),"PDF"),""),"")</f>
        <v>PDF</v>
      </c>
      <c r="P6" s="11" t="s">
        <v>229</v>
      </c>
      <c r="Q6" s="3" t="s">
        <v>14</v>
      </c>
      <c r="R6" s="3" t="s">
        <v>2286</v>
      </c>
      <c r="S6" s="4" t="s">
        <v>2289</v>
      </c>
      <c r="T6" s="21" t="str">
        <f>IF(J6="Yes",IF(U6&lt;&gt;"",HYPERLINK(_xlfn.CONCAT(VLOOKUP(U6,AF:AG,2,FALSE),"\",IF(ISERROR(FIND(",",A6))=FALSE,LEFT(A6,FIND(",",A6)-1),A6),"-",C6,"-",H6,".pdf"),"PDF"),""),"")</f>
        <v>PDF</v>
      </c>
      <c r="U6" s="10" t="s">
        <v>2924</v>
      </c>
      <c r="V6" s="3" t="s">
        <v>14</v>
      </c>
      <c r="W6" s="3" t="s">
        <v>2286</v>
      </c>
      <c r="Y6" s="12" t="str">
        <f t="shared" si="3"/>
        <v/>
      </c>
      <c r="Z6" s="36" t="str">
        <f t="shared" si="4"/>
        <v>Exclude</v>
      </c>
      <c r="AA6" s="34" t="str">
        <f t="shared" si="5"/>
        <v>3. Wrong intervention</v>
      </c>
      <c r="AD6" t="s">
        <v>2287</v>
      </c>
    </row>
    <row r="7" spans="1:33" x14ac:dyDescent="0.25">
      <c r="A7" s="28" t="s">
        <v>1487</v>
      </c>
      <c r="B7" s="29" t="s">
        <v>1488</v>
      </c>
      <c r="C7" s="29">
        <v>2019</v>
      </c>
      <c r="D7" s="29" t="s">
        <v>1491</v>
      </c>
      <c r="E7" s="29">
        <v>9</v>
      </c>
      <c r="F7" s="29">
        <v>7</v>
      </c>
      <c r="G7" s="29" t="s">
        <v>1492</v>
      </c>
      <c r="H7" s="29">
        <v>1612</v>
      </c>
      <c r="I7" s="29" t="s">
        <v>1490</v>
      </c>
      <c r="J7" s="11" t="s">
        <v>543</v>
      </c>
      <c r="K7" s="21" t="str">
        <f t="shared" si="0"/>
        <v>Link</v>
      </c>
      <c r="L7" s="22" t="str">
        <f t="shared" si="1"/>
        <v/>
      </c>
      <c r="M7" s="31" t="str">
        <f t="shared" si="2"/>
        <v>{Agus, 2019 #1612}</v>
      </c>
      <c r="N7" s="4" t="s">
        <v>1470</v>
      </c>
      <c r="O7" s="21" t="str">
        <f>IF(J7="Yes",IF(P7&lt;&gt;"",HYPERLINK(_xlfn.CONCAT(VLOOKUP(P7,AF:AG,2,FALSE),"\",IF(ISERROR(FIND(",",A7))=FALSE,LEFT(A7,FIND(",",A7)-1),A7),"-",C7,"-",H7,".pdf"),"PDF"),""),"")</f>
        <v>PDF</v>
      </c>
      <c r="P7" s="11" t="s">
        <v>229</v>
      </c>
      <c r="Q7" s="3" t="s">
        <v>14</v>
      </c>
      <c r="R7" s="3" t="s">
        <v>2282</v>
      </c>
      <c r="S7" s="4" t="s">
        <v>2288</v>
      </c>
      <c r="T7" s="21" t="str">
        <f>IF(J7="Yes",IF(U7&lt;&gt;"",HYPERLINK(_xlfn.CONCAT(VLOOKUP(U7,AF:AG,2,FALSE),"\",IF(ISERROR(FIND(",",A7))=FALSE,LEFT(A7,FIND(",",A7)-1),A7),"-",C7,"-",H7,".pdf"),"PDF"),""),"")</f>
        <v>PDF</v>
      </c>
      <c r="U7" s="10" t="s">
        <v>2924</v>
      </c>
      <c r="V7" s="3" t="s">
        <v>14</v>
      </c>
      <c r="W7" s="3" t="s">
        <v>2286</v>
      </c>
      <c r="Y7" s="12" t="str">
        <f t="shared" si="3"/>
        <v/>
      </c>
      <c r="Z7" s="36" t="str">
        <f t="shared" si="4"/>
        <v>Exclude</v>
      </c>
      <c r="AA7" s="34" t="str">
        <f t="shared" si="5"/>
        <v>0. Duplicate</v>
      </c>
      <c r="AD7" t="s">
        <v>2291</v>
      </c>
    </row>
    <row r="8" spans="1:33" x14ac:dyDescent="0.25">
      <c r="A8" s="28" t="s">
        <v>3310</v>
      </c>
      <c r="B8" s="29" t="s">
        <v>3311</v>
      </c>
      <c r="C8" s="29">
        <v>2012</v>
      </c>
      <c r="D8" s="29" t="s">
        <v>2740</v>
      </c>
      <c r="E8" s="29">
        <v>141</v>
      </c>
      <c r="F8" s="92">
        <v>45718</v>
      </c>
      <c r="G8" s="29" t="s">
        <v>3312</v>
      </c>
      <c r="H8" s="29">
        <v>2682</v>
      </c>
      <c r="I8" s="29" t="s">
        <v>3313</v>
      </c>
      <c r="J8" s="11" t="s">
        <v>543</v>
      </c>
      <c r="K8" s="21" t="str">
        <f t="shared" si="0"/>
        <v>Link</v>
      </c>
      <c r="L8" s="22" t="str">
        <f t="shared" si="1"/>
        <v/>
      </c>
      <c r="M8" s="31" t="str">
        <f t="shared" si="2"/>
        <v>{Agyapong, 2012 #2682}</v>
      </c>
      <c r="N8" s="4" t="s">
        <v>3395</v>
      </c>
      <c r="O8" s="21" t="str">
        <f>IF(J8="Yes",IF(P8&lt;&gt;"",HYPERLINK(_xlfn.CONCAT(VLOOKUP(P8,AF:AG,2,FALSE),"\",IF(ISERROR(FIND(",",A8))=FALSE,LEFT(A8,FIND(",",A8)-1),A8),"-",C8,"-",H8,".pdf"),"PDF"),""),"")</f>
        <v>PDF</v>
      </c>
      <c r="P8" s="11" t="s">
        <v>229</v>
      </c>
      <c r="Q8" s="3" t="s">
        <v>14</v>
      </c>
      <c r="R8" s="3" t="s">
        <v>2286</v>
      </c>
      <c r="S8" s="4" t="s">
        <v>2289</v>
      </c>
      <c r="T8" s="21" t="str">
        <f>IF(J8="Yes",IF(U8&lt;&gt;"",HYPERLINK(_xlfn.CONCAT(VLOOKUP(U8,AF:AG,2,FALSE),"\",IF(ISERROR(FIND(",",A8))=FALSE,LEFT(A8,FIND(",",A8)-1),A8),"-",C8,"-",H8,".pdf"),"PDF"),""),"")</f>
        <v>PDF</v>
      </c>
      <c r="U8" s="10" t="s">
        <v>2924</v>
      </c>
      <c r="V8" s="3" t="s">
        <v>14</v>
      </c>
      <c r="W8" s="3" t="s">
        <v>2286</v>
      </c>
      <c r="Y8" s="12"/>
      <c r="Z8" s="36" t="str">
        <f t="shared" si="4"/>
        <v>Exclude</v>
      </c>
      <c r="AA8" s="34" t="str">
        <f t="shared" si="5"/>
        <v>3. Wrong intervention</v>
      </c>
    </row>
    <row r="9" spans="1:33" x14ac:dyDescent="0.25">
      <c r="A9" s="28" t="s">
        <v>3310</v>
      </c>
      <c r="B9" s="29" t="s">
        <v>3311</v>
      </c>
      <c r="C9" s="29">
        <v>2012</v>
      </c>
      <c r="D9" s="29" t="s">
        <v>2740</v>
      </c>
      <c r="E9" s="29">
        <v>141</v>
      </c>
      <c r="F9" s="92">
        <v>45718</v>
      </c>
      <c r="G9" s="29" t="s">
        <v>3312</v>
      </c>
      <c r="H9" s="29">
        <v>6519</v>
      </c>
      <c r="I9" s="29" t="s">
        <v>3313</v>
      </c>
      <c r="J9" s="11" t="s">
        <v>543</v>
      </c>
      <c r="K9" s="21" t="str">
        <f t="shared" si="0"/>
        <v>Link</v>
      </c>
      <c r="L9" s="22" t="str">
        <f t="shared" si="1"/>
        <v/>
      </c>
      <c r="M9" s="31" t="str">
        <f t="shared" si="2"/>
        <v>{Agyapong, 2012 #6519}</v>
      </c>
      <c r="N9" s="4" t="s">
        <v>3804</v>
      </c>
      <c r="O9" s="21" t="str">
        <f>IF(J9="Yes",IF(P9&lt;&gt;"",HYPERLINK(_xlfn.CONCAT(VLOOKUP(P9,AF:AG,2,FALSE),"\",IF(ISERROR(FIND(",",A9))=FALSE,LEFT(A9,FIND(",",A9)-1),A9),"-",C9,"-",H9,".pdf"),"PDF"),""),"")</f>
        <v>PDF</v>
      </c>
      <c r="P9" s="11" t="s">
        <v>229</v>
      </c>
      <c r="Q9" s="3" t="s">
        <v>14</v>
      </c>
      <c r="R9" s="3" t="s">
        <v>2282</v>
      </c>
      <c r="T9" s="21" t="str">
        <f>IF(J9="Yes",IF(U9&lt;&gt;"",HYPERLINK(_xlfn.CONCAT(VLOOKUP(U9,AF:AG,2,FALSE),"\",IF(ISERROR(FIND(",",A9))=FALSE,LEFT(A9,FIND(",",A9)-1),A9),"-",C9,"-",H9,".pdf"),"PDF"),""),"")</f>
        <v>PDF</v>
      </c>
      <c r="U9" s="10" t="s">
        <v>2924</v>
      </c>
      <c r="V9" s="3" t="s">
        <v>14</v>
      </c>
      <c r="W9" s="3" t="s">
        <v>2282</v>
      </c>
      <c r="Y9" s="12"/>
      <c r="Z9" s="36" t="str">
        <f t="shared" si="4"/>
        <v>Exclude</v>
      </c>
      <c r="AA9" s="34" t="str">
        <f t="shared" si="5"/>
        <v>0. Duplicate</v>
      </c>
    </row>
    <row r="10" spans="1:33" x14ac:dyDescent="0.25">
      <c r="A10" s="28" t="s">
        <v>2796</v>
      </c>
      <c r="B10" s="29" t="s">
        <v>2797</v>
      </c>
      <c r="C10" s="29">
        <v>2023</v>
      </c>
      <c r="D10" s="29" t="s">
        <v>2798</v>
      </c>
      <c r="H10" s="29">
        <v>1932</v>
      </c>
      <c r="I10" s="29" t="s">
        <v>2799</v>
      </c>
      <c r="J10" s="11" t="s">
        <v>543</v>
      </c>
      <c r="K10" s="21" t="str">
        <f t="shared" si="0"/>
        <v>Link</v>
      </c>
      <c r="L10" s="22" t="str">
        <f t="shared" si="1"/>
        <v/>
      </c>
      <c r="M10" s="31" t="str">
        <f t="shared" si="2"/>
        <v>{Ahangari, 2023 #1932}</v>
      </c>
      <c r="N10" s="4" t="s">
        <v>2324</v>
      </c>
      <c r="O10" s="21" t="str">
        <f>IF(J10="Yes",IF(P10&lt;&gt;"",HYPERLINK(_xlfn.CONCAT(VLOOKUP(P10,AF:AG,2,FALSE),"\",IF(ISERROR(FIND(",",A10))=FALSE,LEFT(A10,FIND(",",A10)-1),A10),"-",C10,"-",H10,".pdf"),"PDF"),""),"")</f>
        <v>PDF</v>
      </c>
      <c r="P10" s="11" t="s">
        <v>229</v>
      </c>
      <c r="Q10" s="3" t="s">
        <v>14</v>
      </c>
      <c r="R10" s="3" t="s">
        <v>2291</v>
      </c>
      <c r="S10" s="4" t="s">
        <v>2908</v>
      </c>
      <c r="T10" s="21" t="str">
        <f>IF(J10="Yes",IF(U10&lt;&gt;"",HYPERLINK(_xlfn.CONCAT(VLOOKUP(U10,AF:AG,2,FALSE),"\",IF(ISERROR(FIND(",",A10))=FALSE,LEFT(A10,FIND(",",A10)-1),A10),"-",C10,"-",H10,".pdf"),"PDF"),""),"")</f>
        <v>PDF</v>
      </c>
      <c r="U10" s="10" t="s">
        <v>2924</v>
      </c>
      <c r="V10" s="3" t="s">
        <v>14</v>
      </c>
      <c r="W10" s="3" t="s">
        <v>2285</v>
      </c>
      <c r="Y10" s="12" t="str">
        <f>IF(R10="Include","No",IF(V10="Include","No",""))</f>
        <v/>
      </c>
      <c r="Z10" s="36" t="str">
        <f t="shared" si="4"/>
        <v>Exclude</v>
      </c>
      <c r="AA10" s="34" t="str">
        <f t="shared" si="5"/>
        <v>5. Wrong study design</v>
      </c>
    </row>
    <row r="11" spans="1:33" x14ac:dyDescent="0.25">
      <c r="A11" s="28" t="s">
        <v>1493</v>
      </c>
      <c r="B11" s="29" t="s">
        <v>1494</v>
      </c>
      <c r="C11" s="29">
        <v>2017</v>
      </c>
      <c r="D11" s="29" t="s">
        <v>1495</v>
      </c>
      <c r="E11" s="29">
        <v>83</v>
      </c>
      <c r="G11" s="29" t="s">
        <v>1496</v>
      </c>
      <c r="H11" s="29">
        <v>1613</v>
      </c>
      <c r="I11" s="29" t="s">
        <v>1497</v>
      </c>
      <c r="J11" s="11" t="s">
        <v>543</v>
      </c>
      <c r="K11" s="21" t="str">
        <f t="shared" si="0"/>
        <v>Link</v>
      </c>
      <c r="L11" s="22" t="str">
        <f t="shared" si="1"/>
        <v/>
      </c>
      <c r="M11" s="31" t="str">
        <f t="shared" si="2"/>
        <v>{Aharonovich, 2017 #1613}</v>
      </c>
      <c r="N11" s="4" t="s">
        <v>1470</v>
      </c>
      <c r="O11" s="21" t="str">
        <f>IF(J11="Yes",IF(P11&lt;&gt;"",HYPERLINK(_xlfn.CONCAT(VLOOKUP(P11,AF:AG,2,FALSE),"\",IF(ISERROR(FIND(",",A11))=FALSE,LEFT(A11,FIND(",",A11)-1),A11),"-",C11,"-",H11,".pdf"),"PDF"),""),"")</f>
        <v>PDF</v>
      </c>
      <c r="P11" s="11" t="s">
        <v>229</v>
      </c>
      <c r="Q11" s="3" t="s">
        <v>14</v>
      </c>
      <c r="R11" s="3" t="s">
        <v>2286</v>
      </c>
      <c r="S11" s="4" t="s">
        <v>2289</v>
      </c>
      <c r="T11" s="21" t="str">
        <f>IF(J11="Yes",IF(U11&lt;&gt;"",HYPERLINK(_xlfn.CONCAT(VLOOKUP(U11,AF:AG,2,FALSE),"\",IF(ISERROR(FIND(",",A11))=FALSE,LEFT(A11,FIND(",",A11)-1),A11),"-",C11,"-",H11,".pdf"),"PDF"),""),"")</f>
        <v>PDF</v>
      </c>
      <c r="U11" s="10" t="s">
        <v>2924</v>
      </c>
      <c r="V11" s="3" t="s">
        <v>14</v>
      </c>
      <c r="W11" s="3" t="s">
        <v>2286</v>
      </c>
      <c r="Y11" s="12" t="str">
        <f>IF(R11="Include","No",IF(V11="Include","No",""))</f>
        <v/>
      </c>
      <c r="Z11" s="36" t="str">
        <f t="shared" si="4"/>
        <v>Exclude</v>
      </c>
      <c r="AA11" s="34" t="str">
        <f t="shared" si="5"/>
        <v>3. Wrong intervention</v>
      </c>
    </row>
    <row r="12" spans="1:33" x14ac:dyDescent="0.25">
      <c r="A12" s="28" t="s">
        <v>2823</v>
      </c>
      <c r="B12" s="29" t="s">
        <v>2824</v>
      </c>
      <c r="C12" s="29">
        <v>2016</v>
      </c>
      <c r="D12" s="29" t="s">
        <v>2825</v>
      </c>
      <c r="G12" s="29" t="s">
        <v>2826</v>
      </c>
      <c r="H12" s="29">
        <v>1933</v>
      </c>
      <c r="I12" s="29" t="s">
        <v>2827</v>
      </c>
      <c r="J12" s="11" t="s">
        <v>543</v>
      </c>
      <c r="K12" s="21" t="str">
        <f t="shared" si="0"/>
        <v>Link</v>
      </c>
      <c r="L12" s="22" t="str">
        <f t="shared" si="1"/>
        <v/>
      </c>
      <c r="M12" s="31" t="str">
        <f t="shared" si="2"/>
        <v>{Aiello, 2016 #1933}</v>
      </c>
      <c r="N12" s="4" t="s">
        <v>2324</v>
      </c>
      <c r="O12" s="21" t="str">
        <f>IF(J12="Yes",IF(P12&lt;&gt;"",HYPERLINK(_xlfn.CONCAT(VLOOKUP(P12,AF:AG,2,FALSE),"\",IF(ISERROR(FIND(",",A12))=FALSE,LEFT(A12,FIND(",",A12)-1),A12),"-",C12,"-",H12,".pdf"),"PDF"),""),"")</f>
        <v>PDF</v>
      </c>
      <c r="P12" s="11" t="s">
        <v>229</v>
      </c>
      <c r="Q12" s="3" t="s">
        <v>14</v>
      </c>
      <c r="R12" s="3" t="s">
        <v>2291</v>
      </c>
      <c r="S12" s="4" t="s">
        <v>2908</v>
      </c>
      <c r="T12" s="21" t="str">
        <f>IF(J12="Yes",IF(U12&lt;&gt;"",HYPERLINK(_xlfn.CONCAT(VLOOKUP(U12,AF:AG,2,FALSE),"\",IF(ISERROR(FIND(",",A12))=FALSE,LEFT(A12,FIND(",",A12)-1),A12),"-",C12,"-",H12,".pdf"),"PDF"),""),"")</f>
        <v>PDF</v>
      </c>
      <c r="U12" s="10" t="s">
        <v>2924</v>
      </c>
      <c r="V12" s="3" t="s">
        <v>14</v>
      </c>
      <c r="W12" s="3" t="s">
        <v>2286</v>
      </c>
      <c r="Y12" s="12" t="str">
        <f>IF(R12="Include","No",IF(V12="Include","No",""))</f>
        <v/>
      </c>
      <c r="Z12" s="36" t="str">
        <f t="shared" si="4"/>
        <v>Exclude</v>
      </c>
      <c r="AA12" s="34" t="str">
        <f t="shared" si="5"/>
        <v>5. Wrong study design</v>
      </c>
    </row>
    <row r="13" spans="1:33" x14ac:dyDescent="0.25">
      <c r="A13" s="28" t="s">
        <v>2832</v>
      </c>
      <c r="B13" s="29" t="s">
        <v>2833</v>
      </c>
      <c r="C13" s="29">
        <v>2024</v>
      </c>
      <c r="D13" s="29" t="s">
        <v>2834</v>
      </c>
      <c r="E13" s="29">
        <v>16</v>
      </c>
      <c r="H13" s="29">
        <v>1922</v>
      </c>
      <c r="I13" s="29" t="s">
        <v>2835</v>
      </c>
      <c r="J13" s="11" t="s">
        <v>543</v>
      </c>
      <c r="K13" s="21" t="str">
        <f t="shared" si="0"/>
        <v>Link</v>
      </c>
      <c r="L13" s="22" t="str">
        <f t="shared" si="1"/>
        <v/>
      </c>
      <c r="M13" s="31" t="str">
        <f t="shared" si="2"/>
        <v>{Aiello, 2024 #1922}</v>
      </c>
      <c r="N13" s="4" t="s">
        <v>2324</v>
      </c>
      <c r="O13" s="21" t="str">
        <f>IF(J13="Yes",IF(P13&lt;&gt;"",HYPERLINK(_xlfn.CONCAT(VLOOKUP(P13,AF:AG,2,FALSE),"\",IF(ISERROR(FIND(",",A13))=FALSE,LEFT(A13,FIND(",",A13)-1),A13),"-",C13,"-",H13,".pdf"),"PDF"),""),"")</f>
        <v>PDF</v>
      </c>
      <c r="P13" s="11" t="s">
        <v>229</v>
      </c>
      <c r="Q13" s="3" t="s">
        <v>14</v>
      </c>
      <c r="R13" s="3" t="s">
        <v>2291</v>
      </c>
      <c r="S13" s="4" t="s">
        <v>2908</v>
      </c>
      <c r="T13" s="21" t="str">
        <f>IF(J13="Yes",IF(U13&lt;&gt;"",HYPERLINK(_xlfn.CONCAT(VLOOKUP(U13,AF:AG,2,FALSE),"\",IF(ISERROR(FIND(",",A13))=FALSE,LEFT(A13,FIND(",",A13)-1),A13),"-",C13,"-",H13,".pdf"),"PDF"),""),"")</f>
        <v>PDF</v>
      </c>
      <c r="U13" s="10" t="s">
        <v>2924</v>
      </c>
      <c r="V13" s="3" t="s">
        <v>14</v>
      </c>
      <c r="W13" s="3" t="s">
        <v>2285</v>
      </c>
      <c r="Y13" s="12" t="str">
        <f>IF(R13="Include","No",IF(V13="Include","No",""))</f>
        <v/>
      </c>
      <c r="Z13" s="36" t="str">
        <f t="shared" si="4"/>
        <v>Exclude</v>
      </c>
      <c r="AA13" s="34" t="str">
        <f t="shared" si="5"/>
        <v>5. Wrong study design</v>
      </c>
    </row>
    <row r="14" spans="1:33" x14ac:dyDescent="0.25">
      <c r="A14" s="28" t="s">
        <v>1498</v>
      </c>
      <c r="B14" s="29" t="s">
        <v>1499</v>
      </c>
      <c r="C14" s="29">
        <v>2017</v>
      </c>
      <c r="D14" s="29" t="s">
        <v>283</v>
      </c>
      <c r="E14" s="29">
        <v>178</v>
      </c>
      <c r="G14" s="29" t="s">
        <v>1500</v>
      </c>
      <c r="H14" s="29">
        <v>1614</v>
      </c>
      <c r="I14" s="29" t="s">
        <v>1501</v>
      </c>
      <c r="J14" s="11" t="s">
        <v>543</v>
      </c>
      <c r="K14" s="21" t="str">
        <f t="shared" si="0"/>
        <v>Link</v>
      </c>
      <c r="L14" s="22" t="str">
        <f t="shared" si="1"/>
        <v/>
      </c>
      <c r="M14" s="31" t="str">
        <f t="shared" si="2"/>
        <v>{Alessi, 2017 #1614}</v>
      </c>
      <c r="N14" s="4" t="s">
        <v>1470</v>
      </c>
      <c r="O14" s="21" t="str">
        <f>IF(J14="Yes",IF(P14&lt;&gt;"",HYPERLINK(_xlfn.CONCAT(VLOOKUP(P14,AF:AG,2,FALSE),"\",IF(ISERROR(FIND(",",A14))=FALSE,LEFT(A14,FIND(",",A14)-1),A14),"-",C14,"-",H14,".pdf"),"PDF"),""),"")</f>
        <v>PDF</v>
      </c>
      <c r="P14" s="11" t="s">
        <v>229</v>
      </c>
      <c r="Q14" s="3" t="s">
        <v>14</v>
      </c>
      <c r="R14" s="3" t="s">
        <v>2286</v>
      </c>
      <c r="S14" s="4" t="s">
        <v>2289</v>
      </c>
      <c r="T14" s="21" t="str">
        <f>IF(J14="Yes",IF(U14&lt;&gt;"",HYPERLINK(_xlfn.CONCAT(VLOOKUP(U14,AF:AG,2,FALSE),"\",IF(ISERROR(FIND(",",A14))=FALSE,LEFT(A14,FIND(",",A14)-1),A14),"-",C14,"-",H14,".pdf"),"PDF"),""),"")</f>
        <v>PDF</v>
      </c>
      <c r="U14" s="10" t="s">
        <v>2924</v>
      </c>
      <c r="V14" s="3" t="s">
        <v>14</v>
      </c>
      <c r="W14" s="3" t="s">
        <v>2286</v>
      </c>
      <c r="Y14" s="12" t="str">
        <f>IF(R14="Include","No",IF(V14="Include","No",""))</f>
        <v/>
      </c>
      <c r="Z14" s="36" t="str">
        <f t="shared" si="4"/>
        <v>Exclude</v>
      </c>
      <c r="AA14" s="34" t="str">
        <f t="shared" si="5"/>
        <v>3. Wrong intervention</v>
      </c>
    </row>
    <row r="15" spans="1:33" x14ac:dyDescent="0.25">
      <c r="A15" s="28" t="s">
        <v>3537</v>
      </c>
      <c r="B15" s="29" t="s">
        <v>3538</v>
      </c>
      <c r="C15" s="29">
        <v>2019</v>
      </c>
      <c r="D15" s="29" t="s">
        <v>3298</v>
      </c>
      <c r="E15" s="29">
        <v>5</v>
      </c>
      <c r="G15" s="29">
        <v>2055207619832760</v>
      </c>
      <c r="H15" s="29">
        <v>6209</v>
      </c>
      <c r="I15" s="29" t="s">
        <v>3539</v>
      </c>
      <c r="J15" s="11" t="s">
        <v>543</v>
      </c>
      <c r="K15" s="21" t="str">
        <f t="shared" si="0"/>
        <v>Link</v>
      </c>
      <c r="L15" s="22" t="str">
        <f t="shared" si="1"/>
        <v/>
      </c>
      <c r="M15" s="31" t="str">
        <f t="shared" si="2"/>
        <v>{Altendorf, 2019 #6209}</v>
      </c>
      <c r="N15" s="4" t="s">
        <v>3727</v>
      </c>
      <c r="O15" s="21" t="str">
        <f>IF(J15="Yes",IF(P15&lt;&gt;"",HYPERLINK(_xlfn.CONCAT(VLOOKUP(P15,AF:AG,2,FALSE),"\",IF(ISERROR(FIND(",",A15))=FALSE,LEFT(A15,FIND(",",A15)-1),A15),"-",C15,"-",H15,".pdf"),"PDF"),""),"")</f>
        <v>PDF</v>
      </c>
      <c r="P15" s="11" t="s">
        <v>229</v>
      </c>
      <c r="Q15" s="3" t="s">
        <v>14</v>
      </c>
      <c r="R15" s="3" t="s">
        <v>2285</v>
      </c>
      <c r="S15" s="4" t="s">
        <v>2911</v>
      </c>
      <c r="T15" s="21" t="str">
        <f>IF(J15="Yes",IF(U15&lt;&gt;"",HYPERLINK(_xlfn.CONCAT(VLOOKUP(U15,AF:AG,2,FALSE),"\",IF(ISERROR(FIND(",",A15))=FALSE,LEFT(A15,FIND(",",A15)-1),A15),"-",C15,"-",H15,".pdf"),"PDF"),""),"")</f>
        <v>PDF</v>
      </c>
      <c r="U15" s="10" t="s">
        <v>2924</v>
      </c>
      <c r="V15" s="3" t="s">
        <v>14</v>
      </c>
      <c r="W15" s="3" t="s">
        <v>2291</v>
      </c>
      <c r="Y15" s="12"/>
      <c r="Z15" s="36" t="str">
        <f t="shared" si="4"/>
        <v>Exclude</v>
      </c>
      <c r="AA15" s="34" t="str">
        <f t="shared" si="5"/>
        <v>1. No relevant outcomes</v>
      </c>
    </row>
    <row r="16" spans="1:33" x14ac:dyDescent="0.25">
      <c r="A16" s="28" t="s">
        <v>3517</v>
      </c>
      <c r="B16" s="29" t="s">
        <v>3518</v>
      </c>
      <c r="C16" s="29">
        <v>2010</v>
      </c>
      <c r="D16" s="29" t="s">
        <v>3519</v>
      </c>
      <c r="E16" s="29">
        <v>40</v>
      </c>
      <c r="F16" s="29">
        <v>3</v>
      </c>
      <c r="G16" s="29" t="s">
        <v>3520</v>
      </c>
      <c r="H16" s="29">
        <v>6271</v>
      </c>
      <c r="I16" s="29" t="s">
        <v>3521</v>
      </c>
      <c r="J16" s="11" t="s">
        <v>543</v>
      </c>
      <c r="K16" s="21" t="str">
        <f t="shared" si="0"/>
        <v>Link</v>
      </c>
      <c r="L16" s="22" t="str">
        <f t="shared" si="1"/>
        <v/>
      </c>
      <c r="M16" s="31" t="str">
        <f t="shared" si="2"/>
        <v>{Ames, 2010 #6271}</v>
      </c>
      <c r="N16" s="4" t="s">
        <v>3728</v>
      </c>
      <c r="O16" s="21" t="str">
        <f>IF(J16="Yes",IF(P16&lt;&gt;"",HYPERLINK(_xlfn.CONCAT(VLOOKUP(P16,AF:AG,2,FALSE),"\",IF(ISERROR(FIND(",",A16))=FALSE,LEFT(A16,FIND(",",A16)-1),A16),"-",C16,"-",H16,".pdf"),"PDF"),""),"")</f>
        <v>PDF</v>
      </c>
      <c r="P16" s="11" t="s">
        <v>229</v>
      </c>
      <c r="Q16" s="3" t="s">
        <v>14</v>
      </c>
      <c r="R16" s="3" t="s">
        <v>2286</v>
      </c>
      <c r="S16" s="4" t="s">
        <v>2289</v>
      </c>
      <c r="T16" s="21" t="str">
        <f>IF(J16="Yes",IF(U16&lt;&gt;"",HYPERLINK(_xlfn.CONCAT(VLOOKUP(U16,AF:AG,2,FALSE),"\",IF(ISERROR(FIND(",",A16))=FALSE,LEFT(A16,FIND(",",A16)-1),A16),"-",C16,"-",H16,".pdf"),"PDF"),""),"")</f>
        <v>PDF</v>
      </c>
      <c r="U16" s="10" t="s">
        <v>2924</v>
      </c>
      <c r="V16" s="3" t="s">
        <v>14</v>
      </c>
      <c r="W16" s="3" t="s">
        <v>2286</v>
      </c>
      <c r="Y16" s="12"/>
      <c r="Z16" s="36" t="str">
        <f t="shared" si="4"/>
        <v>Exclude</v>
      </c>
      <c r="AA16" s="34" t="str">
        <f t="shared" si="5"/>
        <v>3. Wrong intervention</v>
      </c>
    </row>
    <row r="17" spans="1:27" x14ac:dyDescent="0.25">
      <c r="A17" s="28" t="s">
        <v>3517</v>
      </c>
      <c r="B17" s="29" t="s">
        <v>3518</v>
      </c>
      <c r="C17" s="29">
        <v>2010</v>
      </c>
      <c r="D17" s="29" t="s">
        <v>3519</v>
      </c>
      <c r="E17" s="29">
        <v>40</v>
      </c>
      <c r="F17" s="29">
        <v>3</v>
      </c>
      <c r="G17" s="29" t="s">
        <v>3520</v>
      </c>
      <c r="H17" s="29">
        <v>6521</v>
      </c>
      <c r="I17" s="29" t="s">
        <v>3521</v>
      </c>
      <c r="J17" s="11" t="s">
        <v>543</v>
      </c>
      <c r="K17" s="21" t="str">
        <f t="shared" si="0"/>
        <v>Link</v>
      </c>
      <c r="L17" s="22" t="str">
        <f t="shared" si="1"/>
        <v/>
      </c>
      <c r="M17" s="31" t="str">
        <f t="shared" si="2"/>
        <v>{Ames, 2010 #6521}</v>
      </c>
      <c r="N17" s="4" t="s">
        <v>3804</v>
      </c>
      <c r="O17" s="21" t="str">
        <f>IF(J17="Yes",IF(P17&lt;&gt;"",HYPERLINK(_xlfn.CONCAT(VLOOKUP(P17,AF:AG,2,FALSE),"\",IF(ISERROR(FIND(",",A17))=FALSE,LEFT(A17,FIND(",",A17)-1),A17),"-",C17,"-",H17,".pdf"),"PDF"),""),"")</f>
        <v>PDF</v>
      </c>
      <c r="P17" s="11" t="s">
        <v>229</v>
      </c>
      <c r="Q17" s="3" t="s">
        <v>14</v>
      </c>
      <c r="R17" s="3" t="s">
        <v>2282</v>
      </c>
      <c r="S17" s="4" t="s">
        <v>3816</v>
      </c>
      <c r="T17" s="21" t="str">
        <f>IF(J17="Yes",IF(U17&lt;&gt;"",HYPERLINK(_xlfn.CONCAT(VLOOKUP(U17,AF:AG,2,FALSE),"\",IF(ISERROR(FIND(",",A17))=FALSE,LEFT(A17,FIND(",",A17)-1),A17),"-",C17,"-",H17,".pdf"),"PDF"),""),"")</f>
        <v>PDF</v>
      </c>
      <c r="U17" s="10" t="s">
        <v>2924</v>
      </c>
      <c r="V17" s="3" t="s">
        <v>14</v>
      </c>
      <c r="W17" s="3" t="s">
        <v>2282</v>
      </c>
      <c r="Y17" s="12"/>
      <c r="Z17" s="36" t="str">
        <f t="shared" si="4"/>
        <v>Exclude</v>
      </c>
      <c r="AA17" s="34" t="str">
        <f t="shared" si="5"/>
        <v>0. Duplicate</v>
      </c>
    </row>
    <row r="18" spans="1:27" x14ac:dyDescent="0.25">
      <c r="A18" s="28" t="s">
        <v>2621</v>
      </c>
      <c r="B18" s="29" t="s">
        <v>2622</v>
      </c>
      <c r="C18" s="29">
        <v>2011</v>
      </c>
      <c r="D18" s="29" t="s">
        <v>2623</v>
      </c>
      <c r="E18" s="29">
        <v>34</v>
      </c>
      <c r="F18" s="29">
        <v>2</v>
      </c>
      <c r="G18" s="29" t="s">
        <v>2624</v>
      </c>
      <c r="H18" s="29">
        <v>1996</v>
      </c>
      <c r="I18" s="29" t="s">
        <v>2898</v>
      </c>
      <c r="J18" s="11" t="s">
        <v>543</v>
      </c>
      <c r="K18" s="21" t="str">
        <f t="shared" si="0"/>
        <v>Link</v>
      </c>
      <c r="L18" s="22" t="str">
        <f t="shared" si="1"/>
        <v/>
      </c>
      <c r="M18" s="31" t="str">
        <f t="shared" si="2"/>
        <v>{Ames, 2011 #1996}</v>
      </c>
      <c r="N18" s="4" t="s">
        <v>1470</v>
      </c>
      <c r="O18" s="21" t="str">
        <f>IF(J18="Yes",IF(P18&lt;&gt;"",HYPERLINK(_xlfn.CONCAT(VLOOKUP(P18,AF:AG,2,FALSE),"\",IF(ISERROR(FIND(",",A18))=FALSE,LEFT(A18,FIND(",",A18)-1),A18),"-",C18,"-",H18,".pdf"),"PDF"),""),"")</f>
        <v>PDF</v>
      </c>
      <c r="P18" s="11" t="s">
        <v>229</v>
      </c>
      <c r="Q18" s="3" t="s">
        <v>14</v>
      </c>
      <c r="R18" s="3" t="s">
        <v>2291</v>
      </c>
      <c r="S18" s="4" t="s">
        <v>2908</v>
      </c>
      <c r="T18" s="21" t="str">
        <f>IF(J18="Yes",IF(U18&lt;&gt;"",HYPERLINK(_xlfn.CONCAT(VLOOKUP(U18,AF:AG,2,FALSE),"\",IF(ISERROR(FIND(",",A18))=FALSE,LEFT(A18,FIND(",",A18)-1),A18),"-",C18,"-",H18,".pdf"),"PDF"),""),"")</f>
        <v>PDF</v>
      </c>
      <c r="U18" s="10" t="s">
        <v>2924</v>
      </c>
      <c r="V18" s="3" t="s">
        <v>14</v>
      </c>
      <c r="W18" s="3" t="s">
        <v>2291</v>
      </c>
      <c r="Y18" s="12" t="str">
        <f>IF(R18="Include","No",IF(V18="Include","No",""))</f>
        <v/>
      </c>
      <c r="Z18" s="36" t="str">
        <f t="shared" si="4"/>
        <v>Exclude</v>
      </c>
      <c r="AA18" s="34" t="str">
        <f t="shared" si="5"/>
        <v>5. Wrong study design</v>
      </c>
    </row>
    <row r="19" spans="1:27" x14ac:dyDescent="0.25">
      <c r="A19" s="28" t="s">
        <v>3485</v>
      </c>
      <c r="B19" s="29" t="s">
        <v>3486</v>
      </c>
      <c r="C19" s="29">
        <v>2014</v>
      </c>
      <c r="D19" s="29" t="s">
        <v>612</v>
      </c>
      <c r="E19" s="29">
        <v>39</v>
      </c>
      <c r="F19" s="29">
        <v>5</v>
      </c>
      <c r="G19" s="29" t="s">
        <v>3487</v>
      </c>
      <c r="H19" s="29">
        <v>6266</v>
      </c>
      <c r="I19" s="29" t="s">
        <v>3488</v>
      </c>
      <c r="J19" s="11" t="s">
        <v>543</v>
      </c>
      <c r="K19" s="21" t="str">
        <f t="shared" si="0"/>
        <v>Link</v>
      </c>
      <c r="L19" s="22" t="str">
        <f t="shared" si="1"/>
        <v/>
      </c>
      <c r="M19" s="31" t="str">
        <f t="shared" si="2"/>
        <v>{Ames, 2014 #6266}</v>
      </c>
      <c r="N19" s="4" t="s">
        <v>3728</v>
      </c>
      <c r="O19" s="21" t="str">
        <f>IF(J19="Yes",IF(P19&lt;&gt;"",HYPERLINK(_xlfn.CONCAT(VLOOKUP(P19,AF:AG,2,FALSE),"\",IF(ISERROR(FIND(",",A19))=FALSE,LEFT(A19,FIND(",",A19)-1),A19),"-",C19,"-",H19,".pdf"),"PDF"),""),"")</f>
        <v>PDF</v>
      </c>
      <c r="P19" s="11" t="s">
        <v>229</v>
      </c>
      <c r="Q19" s="3" t="s">
        <v>14</v>
      </c>
      <c r="R19" s="3" t="s">
        <v>2286</v>
      </c>
      <c r="S19" s="4" t="s">
        <v>2289</v>
      </c>
      <c r="T19" s="21" t="str">
        <f>IF(J19="Yes",IF(U19&lt;&gt;"",HYPERLINK(_xlfn.CONCAT(VLOOKUP(U19,AF:AG,2,FALSE),"\",IF(ISERROR(FIND(",",A19))=FALSE,LEFT(A19,FIND(",",A19)-1),A19),"-",C19,"-",H19,".pdf"),"PDF"),""),"")</f>
        <v>PDF</v>
      </c>
      <c r="U19" s="10" t="s">
        <v>2924</v>
      </c>
      <c r="V19" s="3" t="s">
        <v>14</v>
      </c>
      <c r="W19" s="3" t="s">
        <v>2286</v>
      </c>
      <c r="Y19" s="12"/>
      <c r="Z19" s="36" t="str">
        <f t="shared" si="4"/>
        <v>Exclude</v>
      </c>
      <c r="AA19" s="34" t="str">
        <f t="shared" si="5"/>
        <v>3. Wrong intervention</v>
      </c>
    </row>
    <row r="20" spans="1:27" x14ac:dyDescent="0.25">
      <c r="A20" s="28" t="s">
        <v>3485</v>
      </c>
      <c r="B20" s="29" t="s">
        <v>3486</v>
      </c>
      <c r="C20" s="29">
        <v>2014</v>
      </c>
      <c r="D20" s="29" t="s">
        <v>612</v>
      </c>
      <c r="E20" s="29">
        <v>39</v>
      </c>
      <c r="F20" s="29">
        <v>5</v>
      </c>
      <c r="G20" s="29" t="s">
        <v>3487</v>
      </c>
      <c r="H20" s="29">
        <v>6515</v>
      </c>
      <c r="I20" s="29" t="s">
        <v>3488</v>
      </c>
      <c r="J20" s="11" t="s">
        <v>543</v>
      </c>
      <c r="K20" s="21" t="str">
        <f t="shared" si="0"/>
        <v>Link</v>
      </c>
      <c r="L20" s="22" t="str">
        <f t="shared" si="1"/>
        <v/>
      </c>
      <c r="M20" s="31" t="str">
        <f t="shared" si="2"/>
        <v>{Ames, 2014 #6515}</v>
      </c>
      <c r="N20" s="4" t="s">
        <v>3804</v>
      </c>
      <c r="O20" s="21" t="str">
        <f>IF(J20="Yes",IF(P20&lt;&gt;"",HYPERLINK(_xlfn.CONCAT(VLOOKUP(P20,AF:AG,2,FALSE),"\",IF(ISERROR(FIND(",",A20))=FALSE,LEFT(A20,FIND(",",A20)-1),A20),"-",C20,"-",H20,".pdf"),"PDF"),""),"")</f>
        <v>PDF</v>
      </c>
      <c r="P20" s="11" t="s">
        <v>229</v>
      </c>
      <c r="Q20" s="3" t="s">
        <v>14</v>
      </c>
      <c r="R20" s="3" t="s">
        <v>2282</v>
      </c>
      <c r="S20" s="4" t="s">
        <v>3820</v>
      </c>
      <c r="T20" s="21" t="str">
        <f>IF(J20="Yes",IF(U20&lt;&gt;"",HYPERLINK(_xlfn.CONCAT(VLOOKUP(U20,AF:AG,2,FALSE),"\",IF(ISERROR(FIND(",",A20))=FALSE,LEFT(A20,FIND(",",A20)-1),A20),"-",C20,"-",H20,".pdf"),"PDF"),""),"")</f>
        <v>PDF</v>
      </c>
      <c r="U20" s="10" t="s">
        <v>2924</v>
      </c>
      <c r="V20" s="3" t="s">
        <v>14</v>
      </c>
      <c r="W20" s="3" t="s">
        <v>2282</v>
      </c>
      <c r="Y20" s="12"/>
      <c r="Z20" s="36" t="str">
        <f t="shared" si="4"/>
        <v>Exclude</v>
      </c>
      <c r="AA20" s="34" t="str">
        <f t="shared" si="5"/>
        <v>0. Duplicate</v>
      </c>
    </row>
    <row r="21" spans="1:27" x14ac:dyDescent="0.25">
      <c r="A21" s="28" t="s">
        <v>1502</v>
      </c>
      <c r="B21" s="29" t="s">
        <v>1503</v>
      </c>
      <c r="C21" s="29">
        <v>2015</v>
      </c>
      <c r="D21" s="29" t="s">
        <v>710</v>
      </c>
      <c r="E21" s="29">
        <v>21</v>
      </c>
      <c r="F21" s="29">
        <v>5</v>
      </c>
      <c r="G21" s="29" t="s">
        <v>1504</v>
      </c>
      <c r="H21" s="29">
        <v>1615</v>
      </c>
      <c r="I21" s="29" t="s">
        <v>1505</v>
      </c>
      <c r="J21" s="11" t="s">
        <v>543</v>
      </c>
      <c r="K21" s="21" t="str">
        <f t="shared" si="0"/>
        <v>Link</v>
      </c>
      <c r="L21" s="22" t="str">
        <f t="shared" si="1"/>
        <v/>
      </c>
      <c r="M21" s="31" t="str">
        <f t="shared" si="2"/>
        <v>{Andersson, 2015 #1615}</v>
      </c>
      <c r="N21" s="4" t="s">
        <v>1470</v>
      </c>
      <c r="O21" s="21" t="str">
        <f>IF(J21="Yes",IF(P21&lt;&gt;"",HYPERLINK(_xlfn.CONCAT(VLOOKUP(P21,AF:AG,2,FALSE),"\",IF(ISERROR(FIND(",",A21))=FALSE,LEFT(A21,FIND(",",A21)-1),A21),"-",C21,"-",H21,".pdf"),"PDF"),""),"")</f>
        <v>PDF</v>
      </c>
      <c r="P21" s="11" t="s">
        <v>229</v>
      </c>
      <c r="Q21" s="3" t="s">
        <v>14</v>
      </c>
      <c r="R21" s="3" t="s">
        <v>2286</v>
      </c>
      <c r="S21" s="4" t="s">
        <v>2289</v>
      </c>
      <c r="T21" s="21" t="str">
        <f>IF(J21="Yes",IF(U21&lt;&gt;"",HYPERLINK(_xlfn.CONCAT(VLOOKUP(U21,AF:AG,2,FALSE),"\",IF(ISERROR(FIND(",",A21))=FALSE,LEFT(A21,FIND(",",A21)-1),A21),"-",C21,"-",H21,".pdf"),"PDF"),""),"")</f>
        <v>PDF</v>
      </c>
      <c r="U21" s="10" t="s">
        <v>2924</v>
      </c>
      <c r="V21" s="3" t="s">
        <v>14</v>
      </c>
      <c r="W21" s="3" t="s">
        <v>2286</v>
      </c>
      <c r="Y21" s="12" t="str">
        <f>IF(R21="Include","No",IF(V21="Include","No",""))</f>
        <v/>
      </c>
      <c r="Z21" s="36" t="str">
        <f t="shared" si="4"/>
        <v>Exclude</v>
      </c>
      <c r="AA21" s="34" t="str">
        <f t="shared" si="5"/>
        <v>3. Wrong intervention</v>
      </c>
    </row>
    <row r="22" spans="1:27" x14ac:dyDescent="0.25">
      <c r="A22" s="28" t="s">
        <v>1502</v>
      </c>
      <c r="B22" s="29" t="s">
        <v>1506</v>
      </c>
      <c r="C22" s="29">
        <v>2020</v>
      </c>
      <c r="D22" s="29" t="s">
        <v>1507</v>
      </c>
      <c r="E22" s="29">
        <v>12</v>
      </c>
      <c r="G22" s="29" t="s">
        <v>1508</v>
      </c>
      <c r="H22" s="29">
        <v>1616</v>
      </c>
      <c r="I22" s="29" t="s">
        <v>1509</v>
      </c>
      <c r="J22" s="11" t="s">
        <v>543</v>
      </c>
      <c r="K22" s="21" t="str">
        <f t="shared" si="0"/>
        <v>Link</v>
      </c>
      <c r="L22" s="22" t="str">
        <f t="shared" si="1"/>
        <v/>
      </c>
      <c r="M22" s="31" t="str">
        <f t="shared" si="2"/>
        <v>{Andersson, 2020 #1616}</v>
      </c>
      <c r="N22" s="4" t="s">
        <v>1470</v>
      </c>
      <c r="O22" s="21" t="str">
        <f>IF(J22="Yes",IF(P22&lt;&gt;"",HYPERLINK(_xlfn.CONCAT(VLOOKUP(P22,AF:AG,2,FALSE),"\",IF(ISERROR(FIND(",",A22))=FALSE,LEFT(A22,FIND(",",A22)-1),A22),"-",C22,"-",H22,".pdf"),"PDF"),""),"")</f>
        <v>PDF</v>
      </c>
      <c r="P22" s="11" t="s">
        <v>229</v>
      </c>
      <c r="Q22" s="3" t="s">
        <v>14</v>
      </c>
      <c r="R22" s="3" t="s">
        <v>2286</v>
      </c>
      <c r="S22" s="4" t="s">
        <v>2289</v>
      </c>
      <c r="T22" s="21" t="str">
        <f>IF(J22="Yes",IF(U22&lt;&gt;"",HYPERLINK(_xlfn.CONCAT(VLOOKUP(U22,AF:AG,2,FALSE),"\",IF(ISERROR(FIND(",",A22))=FALSE,LEFT(A22,FIND(",",A22)-1),A22),"-",C22,"-",H22,".pdf"),"PDF"),""),"")</f>
        <v>PDF</v>
      </c>
      <c r="U22" s="10" t="s">
        <v>2924</v>
      </c>
      <c r="V22" s="3" t="s">
        <v>14</v>
      </c>
      <c r="W22" s="3" t="s">
        <v>2286</v>
      </c>
      <c r="Y22" s="12" t="str">
        <f>IF(R22="Include","No",IF(V22="Include","No",""))</f>
        <v/>
      </c>
      <c r="Z22" s="36" t="str">
        <f t="shared" si="4"/>
        <v>Exclude</v>
      </c>
      <c r="AA22" s="34" t="str">
        <f t="shared" si="5"/>
        <v>3. Wrong intervention</v>
      </c>
    </row>
    <row r="23" spans="1:27" x14ac:dyDescent="0.25">
      <c r="A23" s="28" t="s">
        <v>3639</v>
      </c>
      <c r="B23" s="29" t="s">
        <v>3640</v>
      </c>
      <c r="C23" s="29">
        <v>2024</v>
      </c>
      <c r="D23" s="29" t="s">
        <v>3641</v>
      </c>
      <c r="G23" s="29" t="s">
        <v>2161</v>
      </c>
      <c r="H23" s="29">
        <v>6222</v>
      </c>
      <c r="I23" s="29" t="s">
        <v>3642</v>
      </c>
      <c r="J23" s="11" t="s">
        <v>543</v>
      </c>
      <c r="K23" s="21" t="str">
        <f t="shared" si="0"/>
        <v>Link</v>
      </c>
      <c r="L23" s="22" t="str">
        <f t="shared" si="1"/>
        <v/>
      </c>
      <c r="M23" s="31" t="str">
        <f t="shared" si="2"/>
        <v>{Andrade, 2024 #6222}</v>
      </c>
      <c r="N23" s="4" t="s">
        <v>3727</v>
      </c>
      <c r="O23" s="21" t="str">
        <f>IF(J23="Yes",IF(P23&lt;&gt;"",HYPERLINK(_xlfn.CONCAT(VLOOKUP(P23,AF:AG,2,FALSE),"\",IF(ISERROR(FIND(",",A23))=FALSE,LEFT(A23,FIND(",",A23)-1),A23),"-",C23,"-",H23,".pdf"),"PDF"),""),"")</f>
        <v>PDF</v>
      </c>
      <c r="P23" s="11" t="s">
        <v>229</v>
      </c>
      <c r="Q23" s="3" t="s">
        <v>14</v>
      </c>
      <c r="R23" s="3" t="s">
        <v>2286</v>
      </c>
      <c r="S23" s="4" t="s">
        <v>2289</v>
      </c>
      <c r="T23" s="21" t="str">
        <f>IF(J23="Yes",IF(U23&lt;&gt;"",HYPERLINK(_xlfn.CONCAT(VLOOKUP(U23,AF:AG,2,FALSE),"\",IF(ISERROR(FIND(",",A23))=FALSE,LEFT(A23,FIND(",",A23)-1),A23),"-",C23,"-",H23,".pdf"),"PDF"),""),"")</f>
        <v>PDF</v>
      </c>
      <c r="U23" s="10" t="s">
        <v>2924</v>
      </c>
      <c r="V23" s="3" t="s">
        <v>14</v>
      </c>
      <c r="W23" s="3" t="s">
        <v>2286</v>
      </c>
      <c r="Y23" s="12"/>
      <c r="Z23" s="36" t="str">
        <f t="shared" si="4"/>
        <v>Exclude</v>
      </c>
      <c r="AA23" s="34" t="str">
        <f t="shared" si="5"/>
        <v>3. Wrong intervention</v>
      </c>
    </row>
    <row r="24" spans="1:27" x14ac:dyDescent="0.25">
      <c r="A24" s="28" t="s">
        <v>1515</v>
      </c>
      <c r="B24" s="29" t="s">
        <v>1516</v>
      </c>
      <c r="C24" s="29">
        <v>2012</v>
      </c>
      <c r="D24" s="29" t="s">
        <v>437</v>
      </c>
      <c r="E24" s="29">
        <v>12</v>
      </c>
      <c r="F24" s="29">
        <v>1</v>
      </c>
      <c r="G24" s="29" t="s">
        <v>1517</v>
      </c>
      <c r="H24" s="29">
        <v>1618</v>
      </c>
      <c r="I24" s="29" t="s">
        <v>1518</v>
      </c>
      <c r="J24" s="11" t="s">
        <v>543</v>
      </c>
      <c r="K24" s="21" t="str">
        <f t="shared" si="0"/>
        <v>Link</v>
      </c>
      <c r="L24" s="22" t="str">
        <f t="shared" si="1"/>
        <v/>
      </c>
      <c r="M24" s="31" t="str">
        <f t="shared" si="2"/>
        <v>{Arnaud, 2012 #1618}</v>
      </c>
      <c r="N24" s="4" t="s">
        <v>1470</v>
      </c>
      <c r="O24" s="21" t="str">
        <f>IF(J24="Yes",IF(P24&lt;&gt;"",HYPERLINK(_xlfn.CONCAT(VLOOKUP(P24,AF:AG,2,FALSE),"\",IF(ISERROR(FIND(",",A24))=FALSE,LEFT(A24,FIND(",",A24)-1),A24),"-",C24,"-",H24,".pdf"),"PDF"),""),"")</f>
        <v>PDF</v>
      </c>
      <c r="P24" s="11" t="s">
        <v>229</v>
      </c>
      <c r="Q24" s="3" t="s">
        <v>14</v>
      </c>
      <c r="R24" s="3" t="s">
        <v>2286</v>
      </c>
      <c r="S24" s="4" t="s">
        <v>2289</v>
      </c>
      <c r="T24" s="21" t="str">
        <f>IF(J24="Yes",IF(U24&lt;&gt;"",HYPERLINK(_xlfn.CONCAT(VLOOKUP(U24,AF:AG,2,FALSE),"\",IF(ISERROR(FIND(",",A24))=FALSE,LEFT(A24,FIND(",",A24)-1),A24),"-",C24,"-",H24,".pdf"),"PDF"),""),"")</f>
        <v>PDF</v>
      </c>
      <c r="U24" s="10" t="s">
        <v>2924</v>
      </c>
      <c r="V24" s="3" t="s">
        <v>14</v>
      </c>
      <c r="W24" s="3" t="s">
        <v>2286</v>
      </c>
      <c r="Y24" s="12" t="str">
        <f t="shared" ref="Y24:Y32" si="6">IF(R24="Include","No",IF(V24="Include","No",""))</f>
        <v/>
      </c>
      <c r="Z24" s="36" t="str">
        <f t="shared" si="4"/>
        <v>Exclude</v>
      </c>
      <c r="AA24" s="34" t="str">
        <f t="shared" si="5"/>
        <v>3. Wrong intervention</v>
      </c>
    </row>
    <row r="25" spans="1:27" x14ac:dyDescent="0.25">
      <c r="A25" s="28" t="s">
        <v>1510</v>
      </c>
      <c r="B25" s="29" t="s">
        <v>1511</v>
      </c>
      <c r="C25" s="29">
        <v>2016</v>
      </c>
      <c r="D25" s="29" t="s">
        <v>1512</v>
      </c>
      <c r="E25" s="29">
        <v>18</v>
      </c>
      <c r="F25" s="29">
        <v>5</v>
      </c>
      <c r="G25" s="29" t="s">
        <v>1513</v>
      </c>
      <c r="H25" s="29">
        <v>1617</v>
      </c>
      <c r="I25" s="29" t="s">
        <v>1514</v>
      </c>
      <c r="J25" s="11" t="s">
        <v>543</v>
      </c>
      <c r="K25" s="21" t="str">
        <f t="shared" si="0"/>
        <v>Link</v>
      </c>
      <c r="L25" s="22" t="str">
        <f t="shared" si="1"/>
        <v/>
      </c>
      <c r="M25" s="31" t="str">
        <f t="shared" si="2"/>
        <v>{Arnaud, 2016 #1617}</v>
      </c>
      <c r="N25" s="4" t="s">
        <v>1470</v>
      </c>
      <c r="O25" s="21" t="str">
        <f>IF(J25="Yes",IF(P25&lt;&gt;"",HYPERLINK(_xlfn.CONCAT(VLOOKUP(P25,AF:AG,2,FALSE),"\",IF(ISERROR(FIND(",",A25))=FALSE,LEFT(A25,FIND(",",A25)-1),A25),"-",C25,"-",H25,".pdf"),"PDF"),""),"")</f>
        <v>PDF</v>
      </c>
      <c r="P25" s="11" t="s">
        <v>229</v>
      </c>
      <c r="Q25" s="3" t="s">
        <v>14</v>
      </c>
      <c r="R25" s="3" t="s">
        <v>2286</v>
      </c>
      <c r="S25" s="4" t="s">
        <v>2289</v>
      </c>
      <c r="T25" s="21" t="str">
        <f>IF(J25="Yes",IF(U25&lt;&gt;"",HYPERLINK(_xlfn.CONCAT(VLOOKUP(U25,AF:AG,2,FALSE),"\",IF(ISERROR(FIND(",",A25))=FALSE,LEFT(A25,FIND(",",A25)-1),A25),"-",C25,"-",H25,".pdf"),"PDF"),""),"")</f>
        <v>PDF</v>
      </c>
      <c r="U25" s="10" t="s">
        <v>2924</v>
      </c>
      <c r="V25" s="3" t="s">
        <v>14</v>
      </c>
      <c r="W25" s="3" t="s">
        <v>2286</v>
      </c>
      <c r="Y25" s="12" t="str">
        <f t="shared" si="6"/>
        <v/>
      </c>
      <c r="Z25" s="36" t="str">
        <f t="shared" si="4"/>
        <v>Exclude</v>
      </c>
      <c r="AA25" s="34" t="str">
        <f t="shared" si="5"/>
        <v>3. Wrong intervention</v>
      </c>
    </row>
    <row r="26" spans="1:27" x14ac:dyDescent="0.25">
      <c r="A26" s="28" t="s">
        <v>2325</v>
      </c>
      <c r="B26" s="29" t="s">
        <v>2326</v>
      </c>
      <c r="C26" s="29">
        <v>2021</v>
      </c>
      <c r="D26" s="29" t="s">
        <v>1287</v>
      </c>
      <c r="E26" s="29">
        <v>11</v>
      </c>
      <c r="F26" s="29">
        <v>12</v>
      </c>
      <c r="G26" s="29" t="s">
        <v>2327</v>
      </c>
      <c r="H26" s="29">
        <v>1897</v>
      </c>
      <c r="I26" s="29" t="s">
        <v>2328</v>
      </c>
      <c r="J26" s="11" t="s">
        <v>543</v>
      </c>
      <c r="K26" s="21" t="str">
        <f t="shared" si="0"/>
        <v>Link</v>
      </c>
      <c r="L26" s="22" t="str">
        <f t="shared" si="1"/>
        <v/>
      </c>
      <c r="M26" s="31" t="str">
        <f t="shared" si="2"/>
        <v>{Asberg, 2021 #1897}</v>
      </c>
      <c r="N26" s="4" t="s">
        <v>2324</v>
      </c>
      <c r="O26" s="21" t="str">
        <f>IF(J26="Yes",IF(P26&lt;&gt;"",HYPERLINK(_xlfn.CONCAT(VLOOKUP(P26,AF:AG,2,FALSE),"\",IF(ISERROR(FIND(",",A26))=FALSE,LEFT(A26,FIND(",",A26)-1),A26),"-",C26,"-",H26,".pdf"),"PDF"),""),"")</f>
        <v>PDF</v>
      </c>
      <c r="P26" s="11" t="s">
        <v>229</v>
      </c>
      <c r="Q26" s="3" t="s">
        <v>14</v>
      </c>
      <c r="R26" s="3" t="s">
        <v>2286</v>
      </c>
      <c r="S26" s="4" t="s">
        <v>2289</v>
      </c>
      <c r="T26" s="21" t="str">
        <f>IF(J26="Yes",IF(U26&lt;&gt;"",HYPERLINK(_xlfn.CONCAT(VLOOKUP(U26,AF:AG,2,FALSE),"\",IF(ISERROR(FIND(",",A26))=FALSE,LEFT(A26,FIND(",",A26)-1),A26),"-",C26,"-",H26,".pdf"),"PDF"),""),"")</f>
        <v>PDF</v>
      </c>
      <c r="U26" s="10" t="s">
        <v>2924</v>
      </c>
      <c r="V26" s="3" t="s">
        <v>14</v>
      </c>
      <c r="W26" s="3" t="s">
        <v>2286</v>
      </c>
      <c r="Y26" s="12" t="str">
        <f t="shared" si="6"/>
        <v/>
      </c>
      <c r="Z26" s="36" t="str">
        <f t="shared" si="4"/>
        <v>Exclude</v>
      </c>
      <c r="AA26" s="34" t="str">
        <f t="shared" si="5"/>
        <v>3. Wrong intervention</v>
      </c>
    </row>
    <row r="27" spans="1:27" x14ac:dyDescent="0.25">
      <c r="A27" s="28" t="s">
        <v>2800</v>
      </c>
      <c r="B27" s="29" t="s">
        <v>2801</v>
      </c>
      <c r="C27" s="29">
        <v>2021</v>
      </c>
      <c r="D27" s="29" t="s">
        <v>2802</v>
      </c>
      <c r="E27" s="29">
        <v>4</v>
      </c>
      <c r="F27" s="29">
        <v>1</v>
      </c>
      <c r="G27" s="29">
        <v>74</v>
      </c>
      <c r="H27" s="29">
        <v>1934</v>
      </c>
      <c r="I27" s="29" t="s">
        <v>2803</v>
      </c>
      <c r="J27" s="11" t="s">
        <v>543</v>
      </c>
      <c r="K27" s="21" t="str">
        <f t="shared" si="0"/>
        <v>Link</v>
      </c>
      <c r="L27" s="22" t="str">
        <f t="shared" si="1"/>
        <v/>
      </c>
      <c r="M27" s="31" t="str">
        <f t="shared" si="2"/>
        <v>{Aschbacher, 2021 #1934}</v>
      </c>
      <c r="N27" s="4" t="s">
        <v>2324</v>
      </c>
      <c r="O27" s="21" t="str">
        <f>IF(J27="Yes",IF(P27&lt;&gt;"",HYPERLINK(_xlfn.CONCAT(VLOOKUP(P27,AF:AG,2,FALSE),"\",IF(ISERROR(FIND(",",A27))=FALSE,LEFT(A27,FIND(",",A27)-1),A27),"-",C27,"-",H27,".pdf"),"PDF"),""),"")</f>
        <v>PDF</v>
      </c>
      <c r="P27" s="11" t="s">
        <v>229</v>
      </c>
      <c r="Q27" s="3" t="s">
        <v>14</v>
      </c>
      <c r="R27" s="3" t="s">
        <v>2291</v>
      </c>
      <c r="S27" s="4" t="s">
        <v>2908</v>
      </c>
      <c r="T27" s="21" t="str">
        <f>IF(J27="Yes",IF(U27&lt;&gt;"",HYPERLINK(_xlfn.CONCAT(VLOOKUP(U27,AF:AG,2,FALSE),"\",IF(ISERROR(FIND(",",A27))=FALSE,LEFT(A27,FIND(",",A27)-1),A27),"-",C27,"-",H27,".pdf"),"PDF"),""),"")</f>
        <v>PDF</v>
      </c>
      <c r="U27" s="10" t="s">
        <v>2924</v>
      </c>
      <c r="V27" s="3" t="s">
        <v>14</v>
      </c>
      <c r="W27" s="3" t="s">
        <v>2285</v>
      </c>
      <c r="Y27" s="12" t="str">
        <f t="shared" si="6"/>
        <v/>
      </c>
      <c r="Z27" s="36" t="str">
        <f t="shared" si="4"/>
        <v>Exclude</v>
      </c>
      <c r="AA27" s="34" t="str">
        <f t="shared" si="5"/>
        <v>5. Wrong study design</v>
      </c>
    </row>
    <row r="28" spans="1:27" x14ac:dyDescent="0.25">
      <c r="A28" s="28" t="s">
        <v>1519</v>
      </c>
      <c r="B28" s="29" t="s">
        <v>1520</v>
      </c>
      <c r="C28" s="29">
        <v>2021</v>
      </c>
      <c r="D28" s="29" t="s">
        <v>300</v>
      </c>
      <c r="E28" s="29">
        <v>117</v>
      </c>
      <c r="F28" s="29">
        <v>1</v>
      </c>
      <c r="G28" s="29" t="s">
        <v>1521</v>
      </c>
      <c r="H28" s="29">
        <v>1619</v>
      </c>
      <c r="I28" s="29" t="s">
        <v>1522</v>
      </c>
      <c r="J28" s="11" t="s">
        <v>543</v>
      </c>
      <c r="K28" s="21" t="str">
        <f t="shared" si="0"/>
        <v>Link</v>
      </c>
      <c r="L28" s="22" t="str">
        <f t="shared" si="1"/>
        <v/>
      </c>
      <c r="M28" s="31" t="str">
        <f t="shared" si="2"/>
        <v>{Augsburger, 2021 #1619}</v>
      </c>
      <c r="N28" s="4" t="s">
        <v>1470</v>
      </c>
      <c r="O28" s="21" t="str">
        <f>IF(J28="Yes",IF(P28&lt;&gt;"",HYPERLINK(_xlfn.CONCAT(VLOOKUP(P28,AF:AG,2,FALSE),"\",IF(ISERROR(FIND(",",A28))=FALSE,LEFT(A28,FIND(",",A28)-1),A28),"-",C28,"-",H28,".pdf"),"PDF"),""),"")</f>
        <v>PDF</v>
      </c>
      <c r="P28" s="11" t="s">
        <v>229</v>
      </c>
      <c r="Q28" s="3" t="s">
        <v>14</v>
      </c>
      <c r="R28" s="3" t="s">
        <v>2286</v>
      </c>
      <c r="S28" s="4" t="s">
        <v>2289</v>
      </c>
      <c r="T28" s="21" t="str">
        <f>IF(J28="Yes",IF(U28&lt;&gt;"",HYPERLINK(_xlfn.CONCAT(VLOOKUP(U28,AF:AG,2,FALSE),"\",IF(ISERROR(FIND(",",A28))=FALSE,LEFT(A28,FIND(",",A28)-1),A28),"-",C28,"-",H28,".pdf"),"PDF"),""),"")</f>
        <v>PDF</v>
      </c>
      <c r="U28" s="10" t="s">
        <v>2924</v>
      </c>
      <c r="V28" s="3" t="s">
        <v>14</v>
      </c>
      <c r="W28" s="3" t="s">
        <v>2286</v>
      </c>
      <c r="Y28" s="12" t="str">
        <f t="shared" si="6"/>
        <v/>
      </c>
      <c r="Z28" s="36" t="str">
        <f t="shared" si="4"/>
        <v>Exclude</v>
      </c>
      <c r="AA28" s="33" t="str">
        <f t="shared" si="5"/>
        <v>3. Wrong intervention</v>
      </c>
    </row>
    <row r="29" spans="1:27" x14ac:dyDescent="0.25">
      <c r="A29" s="28" t="s">
        <v>1519</v>
      </c>
      <c r="B29" s="29" t="s">
        <v>1520</v>
      </c>
      <c r="C29" s="29">
        <v>2022</v>
      </c>
      <c r="D29" s="29" t="s">
        <v>2329</v>
      </c>
      <c r="E29" s="29">
        <v>117</v>
      </c>
      <c r="F29" s="29">
        <v>1</v>
      </c>
      <c r="G29" s="29" t="s">
        <v>1521</v>
      </c>
      <c r="H29" s="29">
        <v>1876</v>
      </c>
      <c r="I29" s="29" t="s">
        <v>1522</v>
      </c>
      <c r="J29" s="11" t="s">
        <v>543</v>
      </c>
      <c r="K29" s="21" t="str">
        <f t="shared" si="0"/>
        <v>Link</v>
      </c>
      <c r="L29" s="22" t="str">
        <f t="shared" si="1"/>
        <v/>
      </c>
      <c r="M29" s="31" t="str">
        <f t="shared" si="2"/>
        <v>{Augsburger, 2022 #1876}</v>
      </c>
      <c r="N29" s="4" t="s">
        <v>2324</v>
      </c>
      <c r="O29" s="21" t="str">
        <f>IF(J29="Yes",IF(P29&lt;&gt;"",HYPERLINK(_xlfn.CONCAT(VLOOKUP(P29,AF:AG,2,FALSE),"\",IF(ISERROR(FIND(",",A29))=FALSE,LEFT(A29,FIND(",",A29)-1),A29),"-",C29,"-",H29,".pdf"),"PDF"),""),"")</f>
        <v>PDF</v>
      </c>
      <c r="P29" s="11" t="s">
        <v>229</v>
      </c>
      <c r="Q29" s="3" t="s">
        <v>14</v>
      </c>
      <c r="R29" s="3" t="s">
        <v>2282</v>
      </c>
      <c r="S29" s="4" t="s">
        <v>2552</v>
      </c>
      <c r="T29" s="21" t="str">
        <f>IF(J29="Yes",IF(U29&lt;&gt;"",HYPERLINK(_xlfn.CONCAT(VLOOKUP(U29,AF:AG,2,FALSE),"\",IF(ISERROR(FIND(",",A29))=FALSE,LEFT(A29,FIND(",",A29)-1),A29),"-",C29,"-",H29,".pdf"),"PDF"),""),"")</f>
        <v>PDF</v>
      </c>
      <c r="U29" s="10" t="s">
        <v>2924</v>
      </c>
      <c r="V29" s="3" t="s">
        <v>14</v>
      </c>
      <c r="W29" s="3" t="s">
        <v>2286</v>
      </c>
      <c r="Y29" s="12" t="str">
        <f t="shared" si="6"/>
        <v/>
      </c>
      <c r="Z29" s="36" t="str">
        <f t="shared" si="4"/>
        <v>Exclude</v>
      </c>
      <c r="AA29" s="33" t="str">
        <f t="shared" si="5"/>
        <v>0. Duplicate</v>
      </c>
    </row>
    <row r="30" spans="1:27" x14ac:dyDescent="0.25">
      <c r="A30" s="28" t="s">
        <v>2804</v>
      </c>
      <c r="B30" s="29" t="s">
        <v>2805</v>
      </c>
      <c r="C30" s="29">
        <v>2023</v>
      </c>
      <c r="D30" s="29" t="s">
        <v>2806</v>
      </c>
      <c r="E30" s="29">
        <v>13</v>
      </c>
      <c r="F30" s="29">
        <v>1</v>
      </c>
      <c r="G30" s="29">
        <v>49</v>
      </c>
      <c r="H30" s="29">
        <v>1926</v>
      </c>
      <c r="I30" s="29" t="s">
        <v>2807</v>
      </c>
      <c r="J30" s="11" t="s">
        <v>543</v>
      </c>
      <c r="K30" s="21" t="str">
        <f t="shared" si="0"/>
        <v>Link</v>
      </c>
      <c r="L30" s="22" t="str">
        <f t="shared" si="1"/>
        <v/>
      </c>
      <c r="M30" s="31" t="str">
        <f t="shared" si="2"/>
        <v>{Bach, 2023 #1926}</v>
      </c>
      <c r="N30" s="4" t="s">
        <v>2324</v>
      </c>
      <c r="O30" s="21" t="str">
        <f>IF(J30="Yes",IF(P30&lt;&gt;"",HYPERLINK(_xlfn.CONCAT(VLOOKUP(P30,AF:AG,2,FALSE),"\",IF(ISERROR(FIND(",",A30))=FALSE,LEFT(A30,FIND(",",A30)-1),A30),"-",C30,"-",H30,".pdf"),"PDF"),""),"")</f>
        <v>PDF</v>
      </c>
      <c r="P30" s="11" t="s">
        <v>229</v>
      </c>
      <c r="Q30" s="3" t="s">
        <v>14</v>
      </c>
      <c r="R30" s="3" t="s">
        <v>2287</v>
      </c>
      <c r="S30" s="4" t="s">
        <v>2914</v>
      </c>
      <c r="T30" s="21" t="str">
        <f>IF(J30="Yes",IF(U30&lt;&gt;"",HYPERLINK(_xlfn.CONCAT(VLOOKUP(U30,AF:AG,2,FALSE),"\",IF(ISERROR(FIND(",",A30))=FALSE,LEFT(A30,FIND(",",A30)-1),A30),"-",C30,"-",H30,".pdf"),"PDF"),""),"")</f>
        <v>PDF</v>
      </c>
      <c r="U30" s="10" t="s">
        <v>2924</v>
      </c>
      <c r="V30" s="3" t="s">
        <v>14</v>
      </c>
      <c r="W30" s="3" t="s">
        <v>2285</v>
      </c>
      <c r="Y30" s="12" t="str">
        <f t="shared" si="6"/>
        <v/>
      </c>
      <c r="Z30" s="36" t="str">
        <f t="shared" si="4"/>
        <v>Exclude</v>
      </c>
      <c r="AA30" s="33" t="str">
        <f t="shared" si="5"/>
        <v>4. Wrong setting</v>
      </c>
    </row>
    <row r="31" spans="1:27" x14ac:dyDescent="0.25">
      <c r="A31" s="28" t="s">
        <v>2438</v>
      </c>
      <c r="B31" s="29" t="s">
        <v>2439</v>
      </c>
      <c r="C31" s="29">
        <v>2018</v>
      </c>
      <c r="D31" s="29" t="s">
        <v>899</v>
      </c>
      <c r="E31" s="29">
        <v>83</v>
      </c>
      <c r="G31" s="29" t="s">
        <v>2440</v>
      </c>
      <c r="H31" s="29">
        <v>1893</v>
      </c>
      <c r="I31" s="29" t="s">
        <v>2441</v>
      </c>
      <c r="J31" s="11" t="s">
        <v>543</v>
      </c>
      <c r="K31" s="21" t="str">
        <f t="shared" si="0"/>
        <v>Link</v>
      </c>
      <c r="L31" s="22" t="str">
        <f t="shared" si="1"/>
        <v/>
      </c>
      <c r="M31" s="31" t="str">
        <f t="shared" si="2"/>
        <v>{Bae, 2018 #1893}</v>
      </c>
      <c r="N31" s="4" t="s">
        <v>2324</v>
      </c>
      <c r="O31" s="21" t="str">
        <f>IF(J31="Yes",IF(P31&lt;&gt;"",HYPERLINK(_xlfn.CONCAT(VLOOKUP(P31,AF:AG,2,FALSE),"\",IF(ISERROR(FIND(",",A31))=FALSE,LEFT(A31,FIND(",",A31)-1),A31),"-",C31,"-",H31,".pdf"),"PDF"),""),"")</f>
        <v>PDF</v>
      </c>
      <c r="P31" s="11" t="s">
        <v>229</v>
      </c>
      <c r="Q31" s="3" t="s">
        <v>14</v>
      </c>
      <c r="R31" s="3" t="s">
        <v>2286</v>
      </c>
      <c r="S31" s="4" t="s">
        <v>2289</v>
      </c>
      <c r="T31" s="21" t="str">
        <f>IF(J31="Yes",IF(U31&lt;&gt;"",HYPERLINK(_xlfn.CONCAT(VLOOKUP(U31,AF:AG,2,FALSE),"\",IF(ISERROR(FIND(",",A31))=FALSE,LEFT(A31,FIND(",",A31)-1),A31),"-",C31,"-",H31,".pdf"),"PDF"),""),"")</f>
        <v>PDF</v>
      </c>
      <c r="U31" s="10" t="s">
        <v>2924</v>
      </c>
      <c r="V31" s="3" t="s">
        <v>14</v>
      </c>
      <c r="W31" s="3" t="s">
        <v>2285</v>
      </c>
      <c r="Y31" s="12" t="str">
        <f t="shared" si="6"/>
        <v/>
      </c>
      <c r="Z31" s="36" t="str">
        <f t="shared" si="4"/>
        <v>Exclude</v>
      </c>
      <c r="AA31" s="33" t="str">
        <f t="shared" si="5"/>
        <v>3. Wrong intervention</v>
      </c>
    </row>
    <row r="32" spans="1:27" x14ac:dyDescent="0.25">
      <c r="A32" s="28" t="s">
        <v>2330</v>
      </c>
      <c r="B32" s="29" t="s">
        <v>2331</v>
      </c>
      <c r="C32" s="29">
        <v>2023</v>
      </c>
      <c r="D32" s="29" t="s">
        <v>1754</v>
      </c>
      <c r="E32" s="29">
        <v>7</v>
      </c>
      <c r="G32" s="29" t="s">
        <v>2332</v>
      </c>
      <c r="H32" s="29">
        <v>1889</v>
      </c>
      <c r="I32" s="29" t="s">
        <v>2333</v>
      </c>
      <c r="J32" s="11" t="s">
        <v>543</v>
      </c>
      <c r="K32" s="21" t="str">
        <f t="shared" si="0"/>
        <v>Link</v>
      </c>
      <c r="L32" s="22" t="str">
        <f t="shared" si="1"/>
        <v/>
      </c>
      <c r="M32" s="31" t="str">
        <f t="shared" si="2"/>
        <v>{Bae, 2023 #1889}</v>
      </c>
      <c r="N32" s="4" t="s">
        <v>2324</v>
      </c>
      <c r="O32" s="21" t="str">
        <f>IF(J32="Yes",IF(P32&lt;&gt;"",HYPERLINK(_xlfn.CONCAT(VLOOKUP(P32,AF:AG,2,FALSE),"\",IF(ISERROR(FIND(",",A32))=FALSE,LEFT(A32,FIND(",",A32)-1),A32),"-",C32,"-",H32,".pdf"),"PDF"),""),"")</f>
        <v>PDF</v>
      </c>
      <c r="P32" s="11" t="s">
        <v>229</v>
      </c>
      <c r="Q32" s="3" t="s">
        <v>14</v>
      </c>
      <c r="R32" s="3" t="s">
        <v>2291</v>
      </c>
      <c r="S32" s="4" t="s">
        <v>2553</v>
      </c>
      <c r="T32" s="21" t="str">
        <f>IF(J32="Yes",IF(U32&lt;&gt;"",HYPERLINK(_xlfn.CONCAT(VLOOKUP(U32,AF:AG,2,FALSE),"\",IF(ISERROR(FIND(",",A32))=FALSE,LEFT(A32,FIND(",",A32)-1),A32),"-",C32,"-",H32,".pdf"),"PDF"),""),"")</f>
        <v>PDF</v>
      </c>
      <c r="U32" s="10" t="s">
        <v>2924</v>
      </c>
      <c r="V32" s="3" t="s">
        <v>14</v>
      </c>
      <c r="W32" s="3" t="s">
        <v>2285</v>
      </c>
      <c r="Y32" s="12" t="str">
        <f t="shared" si="6"/>
        <v/>
      </c>
      <c r="Z32" s="36" t="str">
        <f t="shared" si="4"/>
        <v>Exclude</v>
      </c>
      <c r="AA32" s="33" t="str">
        <f t="shared" si="5"/>
        <v>5. Wrong study design</v>
      </c>
    </row>
    <row r="33" spans="1:27" x14ac:dyDescent="0.25">
      <c r="A33" s="28" t="s">
        <v>3489</v>
      </c>
      <c r="B33" s="29" t="s">
        <v>3490</v>
      </c>
      <c r="C33" s="29">
        <v>2014</v>
      </c>
      <c r="D33" s="29" t="s">
        <v>1540</v>
      </c>
      <c r="E33" s="29">
        <v>16</v>
      </c>
      <c r="F33" s="29">
        <v>5</v>
      </c>
      <c r="G33" s="29" t="s">
        <v>3491</v>
      </c>
      <c r="H33" s="29">
        <v>6261</v>
      </c>
      <c r="I33" s="29" t="s">
        <v>3492</v>
      </c>
      <c r="J33" s="11" t="s">
        <v>543</v>
      </c>
      <c r="K33" s="21" t="str">
        <f t="shared" si="0"/>
        <v>Link</v>
      </c>
      <c r="L33" s="22" t="str">
        <f t="shared" si="1"/>
        <v/>
      </c>
      <c r="M33" s="31" t="str">
        <f t="shared" si="2"/>
        <v>{Bannink, 2014 #6261}</v>
      </c>
      <c r="N33" s="4" t="s">
        <v>3728</v>
      </c>
      <c r="O33" s="21" t="str">
        <f>IF(J33="Yes",IF(P33&lt;&gt;"",HYPERLINK(_xlfn.CONCAT(VLOOKUP(P33,AF:AG,2,FALSE),"\",IF(ISERROR(FIND(",",A33))=FALSE,LEFT(A33,FIND(",",A33)-1),A33),"-",C33,"-",H33,".pdf"),"PDF"),""),"")</f>
        <v>PDF</v>
      </c>
      <c r="P33" s="11" t="s">
        <v>229</v>
      </c>
      <c r="Q33" s="3" t="s">
        <v>14</v>
      </c>
      <c r="R33" s="3" t="s">
        <v>2286</v>
      </c>
      <c r="S33" s="4" t="s">
        <v>2954</v>
      </c>
      <c r="T33" s="21" t="str">
        <f>IF(J33="Yes",IF(U33&lt;&gt;"",HYPERLINK(_xlfn.CONCAT(VLOOKUP(U33,AF:AG,2,FALSE),"\",IF(ISERROR(FIND(",",A33))=FALSE,LEFT(A33,FIND(",",A33)-1),A33),"-",C33,"-",H33,".pdf"),"PDF"),""),"")</f>
        <v>PDF</v>
      </c>
      <c r="U33" s="10" t="s">
        <v>2924</v>
      </c>
      <c r="V33" s="3" t="s">
        <v>14</v>
      </c>
      <c r="W33" s="3" t="s">
        <v>2286</v>
      </c>
      <c r="Y33" s="12"/>
      <c r="Z33" s="36" t="str">
        <f t="shared" si="4"/>
        <v>Exclude</v>
      </c>
      <c r="AA33" s="33" t="str">
        <f t="shared" si="5"/>
        <v>3. Wrong intervention</v>
      </c>
    </row>
    <row r="34" spans="1:27" x14ac:dyDescent="0.25">
      <c r="A34" s="28" t="s">
        <v>3489</v>
      </c>
      <c r="B34" s="29" t="s">
        <v>3490</v>
      </c>
      <c r="C34" s="29">
        <v>2014</v>
      </c>
      <c r="D34" s="29" t="s">
        <v>1540</v>
      </c>
      <c r="E34" s="29">
        <v>16</v>
      </c>
      <c r="F34" s="29">
        <v>5</v>
      </c>
      <c r="G34" s="29" t="s">
        <v>3491</v>
      </c>
      <c r="H34" s="29">
        <v>6265</v>
      </c>
      <c r="I34" s="29" t="s">
        <v>3492</v>
      </c>
      <c r="J34" s="11" t="s">
        <v>543</v>
      </c>
      <c r="K34" s="21" t="str">
        <f t="shared" si="0"/>
        <v>Link</v>
      </c>
      <c r="L34" s="22" t="str">
        <f t="shared" si="1"/>
        <v/>
      </c>
      <c r="M34" s="31" t="str">
        <f t="shared" si="2"/>
        <v>{Bannink, 2014 #6265}</v>
      </c>
      <c r="N34" s="4" t="s">
        <v>3728</v>
      </c>
      <c r="O34" s="21" t="str">
        <f>IF(J34="Yes",IF(P34&lt;&gt;"",HYPERLINK(_xlfn.CONCAT(VLOOKUP(P34,AF:AG,2,FALSE),"\",IF(ISERROR(FIND(",",A34))=FALSE,LEFT(A34,FIND(",",A34)-1),A34),"-",C34,"-",H34,".pdf"),"PDF"),""),"")</f>
        <v>PDF</v>
      </c>
      <c r="P34" s="11" t="s">
        <v>229</v>
      </c>
      <c r="Q34" s="3" t="s">
        <v>14</v>
      </c>
      <c r="R34" s="3" t="s">
        <v>2282</v>
      </c>
      <c r="S34" s="4" t="s">
        <v>3675</v>
      </c>
      <c r="T34" s="21" t="str">
        <f>IF(J34="Yes",IF(U34&lt;&gt;"",HYPERLINK(_xlfn.CONCAT(VLOOKUP(U34,AF:AG,2,FALSE),"\",IF(ISERROR(FIND(",",A34))=FALSE,LEFT(A34,FIND(",",A34)-1),A34),"-",C34,"-",H34,".pdf"),"PDF"),""),"")</f>
        <v>PDF</v>
      </c>
      <c r="U34" s="10" t="s">
        <v>2924</v>
      </c>
      <c r="V34" s="3" t="s">
        <v>14</v>
      </c>
      <c r="W34" s="3" t="s">
        <v>2282</v>
      </c>
      <c r="Y34" s="12"/>
      <c r="Z34" s="36" t="str">
        <f t="shared" si="4"/>
        <v>Exclude</v>
      </c>
      <c r="AA34" s="33" t="str">
        <f t="shared" si="5"/>
        <v>0. Duplicate</v>
      </c>
    </row>
    <row r="35" spans="1:27" x14ac:dyDescent="0.25">
      <c r="A35" s="28" t="s">
        <v>3435</v>
      </c>
      <c r="B35" s="29" t="s">
        <v>3436</v>
      </c>
      <c r="C35" s="29">
        <v>2016</v>
      </c>
      <c r="D35" s="29" t="s">
        <v>1725</v>
      </c>
      <c r="E35" s="29">
        <v>60</v>
      </c>
      <c r="G35" s="29" t="s">
        <v>3437</v>
      </c>
      <c r="H35" s="29">
        <v>6247</v>
      </c>
      <c r="I35" s="29" t="s">
        <v>3438</v>
      </c>
      <c r="J35" s="11" t="s">
        <v>543</v>
      </c>
      <c r="K35" s="21" t="str">
        <f t="shared" si="0"/>
        <v>Link</v>
      </c>
      <c r="L35" s="22" t="str">
        <f t="shared" si="1"/>
        <v/>
      </c>
      <c r="M35" s="31" t="str">
        <f t="shared" si="2"/>
        <v>{Barnes, 2016 #6247}</v>
      </c>
      <c r="N35" s="4" t="s">
        <v>3728</v>
      </c>
      <c r="O35" s="21" t="str">
        <f>IF(J35="Yes",IF(P35&lt;&gt;"",HYPERLINK(_xlfn.CONCAT(VLOOKUP(P35,AF:AG,2,FALSE),"\",IF(ISERROR(FIND(",",A35))=FALSE,LEFT(A35,FIND(",",A35)-1),A35),"-",C35,"-",H35,".pdf"),"PDF"),""),"")</f>
        <v>PDF</v>
      </c>
      <c r="P35" s="11" t="s">
        <v>229</v>
      </c>
      <c r="Q35" s="3" t="s">
        <v>14</v>
      </c>
      <c r="R35" s="3" t="s">
        <v>2286</v>
      </c>
      <c r="S35" s="4" t="s">
        <v>2289</v>
      </c>
      <c r="T35" s="21" t="str">
        <f>IF(J35="Yes",IF(U35&lt;&gt;"",HYPERLINK(_xlfn.CONCAT(VLOOKUP(U35,AF:AG,2,FALSE),"\",IF(ISERROR(FIND(",",A35))=FALSE,LEFT(A35,FIND(",",A35)-1),A35),"-",C35,"-",H35,".pdf"),"PDF"),""),"")</f>
        <v>PDF</v>
      </c>
      <c r="U35" s="10" t="s">
        <v>2924</v>
      </c>
      <c r="V35" s="3" t="s">
        <v>14</v>
      </c>
      <c r="W35" s="3" t="s">
        <v>2286</v>
      </c>
      <c r="Y35" s="12"/>
      <c r="Z35" s="36" t="str">
        <f t="shared" si="4"/>
        <v>Exclude</v>
      </c>
      <c r="AA35" s="33" t="str">
        <f t="shared" si="5"/>
        <v>3. Wrong intervention</v>
      </c>
    </row>
    <row r="36" spans="1:27" x14ac:dyDescent="0.25">
      <c r="A36" s="28" t="s">
        <v>3435</v>
      </c>
      <c r="B36" s="29" t="s">
        <v>3436</v>
      </c>
      <c r="C36" s="29">
        <v>2016</v>
      </c>
      <c r="D36" s="29" t="s">
        <v>1725</v>
      </c>
      <c r="E36" s="29">
        <v>60</v>
      </c>
      <c r="G36" s="29" t="s">
        <v>3437</v>
      </c>
      <c r="H36" s="29">
        <v>6518</v>
      </c>
      <c r="I36" s="29" t="s">
        <v>3438</v>
      </c>
      <c r="J36" s="11" t="s">
        <v>543</v>
      </c>
      <c r="K36" s="21" t="str">
        <f t="shared" si="0"/>
        <v>Link</v>
      </c>
      <c r="L36" s="22" t="str">
        <f t="shared" si="1"/>
        <v/>
      </c>
      <c r="M36" s="31" t="str">
        <f t="shared" si="2"/>
        <v>{Barnes, 2016 #6518}</v>
      </c>
      <c r="N36" s="4" t="s">
        <v>3804</v>
      </c>
      <c r="O36" s="21" t="str">
        <f>IF(J36="Yes",IF(P36&lt;&gt;"",HYPERLINK(_xlfn.CONCAT(VLOOKUP(P36,AF:AG,2,FALSE),"\",IF(ISERROR(FIND(",",A36))=FALSE,LEFT(A36,FIND(",",A36)-1),A36),"-",C36,"-",H36,".pdf"),"PDF"),""),"")</f>
        <v>PDF</v>
      </c>
      <c r="P36" s="11" t="s">
        <v>229</v>
      </c>
      <c r="Q36" s="3" t="s">
        <v>14</v>
      </c>
      <c r="R36" s="3" t="s">
        <v>2282</v>
      </c>
      <c r="T36" s="21" t="str">
        <f>IF(J36="Yes",IF(U36&lt;&gt;"",HYPERLINK(_xlfn.CONCAT(VLOOKUP(U36,AF:AG,2,FALSE),"\",IF(ISERROR(FIND(",",A36))=FALSE,LEFT(A36,FIND(",",A36)-1),A36),"-",C36,"-",H36,".pdf"),"PDF"),""),"")</f>
        <v>PDF</v>
      </c>
      <c r="U36" s="10" t="s">
        <v>2924</v>
      </c>
      <c r="V36" s="3" t="s">
        <v>14</v>
      </c>
      <c r="W36" s="3" t="s">
        <v>2282</v>
      </c>
      <c r="Y36" s="12"/>
      <c r="Z36" s="36" t="str">
        <f t="shared" si="4"/>
        <v>Exclude</v>
      </c>
      <c r="AA36" s="33" t="str">
        <f t="shared" si="5"/>
        <v>0. Duplicate</v>
      </c>
    </row>
    <row r="37" spans="1:27" x14ac:dyDescent="0.25">
      <c r="A37" s="28" t="s">
        <v>2625</v>
      </c>
      <c r="B37" s="29" t="s">
        <v>2626</v>
      </c>
      <c r="C37" s="29">
        <v>2017</v>
      </c>
      <c r="D37" s="29" t="s">
        <v>1057</v>
      </c>
      <c r="E37" s="29">
        <v>52</v>
      </c>
      <c r="F37" s="29" t="s">
        <v>2627</v>
      </c>
      <c r="G37" s="29" t="s">
        <v>2628</v>
      </c>
      <c r="H37" s="29">
        <v>1988</v>
      </c>
      <c r="I37" s="29" t="s">
        <v>2629</v>
      </c>
      <c r="J37" s="11" t="s">
        <v>543</v>
      </c>
      <c r="K37" s="21" t="str">
        <f t="shared" si="0"/>
        <v>Link</v>
      </c>
      <c r="L37" s="22" t="str">
        <f t="shared" si="1"/>
        <v/>
      </c>
      <c r="M37" s="31" t="str">
        <f t="shared" si="2"/>
        <v>{Barroso, 2017 #1988}</v>
      </c>
      <c r="N37" s="4" t="s">
        <v>1470</v>
      </c>
      <c r="O37" s="21" t="str">
        <f>IF(J37="Yes",IF(P37&lt;&gt;"",HYPERLINK(_xlfn.CONCAT(VLOOKUP(P37,AF:AG,2,FALSE),"\",IF(ISERROR(FIND(",",A37))=FALSE,LEFT(A37,FIND(",",A37)-1),A37),"-",C37,"-",H37,".pdf"),"PDF"),""),"")</f>
        <v>PDF</v>
      </c>
      <c r="P37" s="11" t="s">
        <v>229</v>
      </c>
      <c r="Q37" s="3" t="s">
        <v>14</v>
      </c>
      <c r="R37" s="3" t="s">
        <v>2291</v>
      </c>
      <c r="S37" s="4" t="s">
        <v>2908</v>
      </c>
      <c r="T37" s="21" t="str">
        <f>IF(J37="Yes",IF(U37&lt;&gt;"",HYPERLINK(_xlfn.CONCAT(VLOOKUP(U37,AF:AG,2,FALSE),"\",IF(ISERROR(FIND(",",A37))=FALSE,LEFT(A37,FIND(",",A37)-1),A37),"-",C37,"-",H37,".pdf"),"PDF"),""),"")</f>
        <v>PDF</v>
      </c>
      <c r="U37" s="10" t="s">
        <v>2924</v>
      </c>
      <c r="V37" s="3" t="s">
        <v>14</v>
      </c>
      <c r="W37" s="3" t="s">
        <v>2291</v>
      </c>
      <c r="Y37" s="12" t="str">
        <f>IF(R37="Include","No",IF(V37="Include","No",""))</f>
        <v/>
      </c>
      <c r="Z37" s="36" t="str">
        <f t="shared" si="4"/>
        <v>Exclude</v>
      </c>
      <c r="AA37" s="33" t="str">
        <f t="shared" si="5"/>
        <v>5. Wrong study design</v>
      </c>
    </row>
    <row r="38" spans="1:27" x14ac:dyDescent="0.25">
      <c r="A38" s="28" t="s">
        <v>3321</v>
      </c>
      <c r="B38" s="29" t="s">
        <v>3322</v>
      </c>
      <c r="C38" s="29">
        <v>2015</v>
      </c>
      <c r="D38" s="29" t="s">
        <v>1560</v>
      </c>
      <c r="E38" s="29">
        <v>147</v>
      </c>
      <c r="G38" s="29" t="s">
        <v>3323</v>
      </c>
      <c r="H38" s="29">
        <v>2677</v>
      </c>
      <c r="I38" s="29" t="s">
        <v>3324</v>
      </c>
      <c r="J38" s="11" t="s">
        <v>543</v>
      </c>
      <c r="K38" s="21" t="str">
        <f t="shared" si="0"/>
        <v>Link</v>
      </c>
      <c r="L38" s="22" t="str">
        <f t="shared" si="1"/>
        <v/>
      </c>
      <c r="M38" s="31" t="str">
        <f t="shared" si="2"/>
        <v>{Baumann, 2015 #2677}</v>
      </c>
      <c r="N38" s="4" t="s">
        <v>3395</v>
      </c>
      <c r="O38" s="21" t="str">
        <f>IF(J38="Yes",IF(P38&lt;&gt;"",HYPERLINK(_xlfn.CONCAT(VLOOKUP(P38,AF:AG,2,FALSE),"\",IF(ISERROR(FIND(",",A38))=FALSE,LEFT(A38,FIND(",",A38)-1),A38),"-",C38,"-",H38,".pdf"),"PDF"),""),"")</f>
        <v>PDF</v>
      </c>
      <c r="P38" s="11" t="s">
        <v>229</v>
      </c>
      <c r="Q38" s="3" t="s">
        <v>14</v>
      </c>
      <c r="R38" s="3" t="s">
        <v>2286</v>
      </c>
      <c r="S38" s="4" t="s">
        <v>3686</v>
      </c>
      <c r="T38" s="21" t="str">
        <f>IF(J38="Yes",IF(U38&lt;&gt;"",HYPERLINK(_xlfn.CONCAT(VLOOKUP(U38,AF:AG,2,FALSE),"\",IF(ISERROR(FIND(",",A38))=FALSE,LEFT(A38,FIND(",",A38)-1),A38),"-",C38,"-",H38,".pdf"),"PDF"),""),"")</f>
        <v>PDF</v>
      </c>
      <c r="U38" s="10" t="s">
        <v>2924</v>
      </c>
      <c r="V38" s="3" t="s">
        <v>14</v>
      </c>
      <c r="W38" s="3" t="s">
        <v>2286</v>
      </c>
      <c r="X38" s="314"/>
      <c r="Y38" s="12"/>
      <c r="Z38" s="36" t="str">
        <f t="shared" si="4"/>
        <v>Exclude</v>
      </c>
      <c r="AA38" s="33" t="str">
        <f t="shared" si="5"/>
        <v>3. Wrong intervention</v>
      </c>
    </row>
    <row r="39" spans="1:27" x14ac:dyDescent="0.25">
      <c r="A39" s="28" t="s">
        <v>3325</v>
      </c>
      <c r="B39" s="29" t="s">
        <v>3326</v>
      </c>
      <c r="C39" s="29">
        <v>2015</v>
      </c>
      <c r="D39" s="29" t="s">
        <v>555</v>
      </c>
      <c r="E39" s="29">
        <v>110</v>
      </c>
      <c r="F39" s="29">
        <v>11</v>
      </c>
      <c r="G39" s="29" t="s">
        <v>3327</v>
      </c>
      <c r="H39" s="29">
        <v>2684</v>
      </c>
      <c r="I39" s="29" t="s">
        <v>3328</v>
      </c>
      <c r="J39" s="11" t="s">
        <v>543</v>
      </c>
      <c r="K39" s="21" t="str">
        <f t="shared" si="0"/>
        <v>Link</v>
      </c>
      <c r="L39" s="22" t="str">
        <f t="shared" si="1"/>
        <v/>
      </c>
      <c r="M39" s="31" t="str">
        <f t="shared" si="2"/>
        <v>{Baumann, 2015 #2684}</v>
      </c>
      <c r="N39" s="4" t="s">
        <v>3395</v>
      </c>
      <c r="O39" s="21" t="str">
        <f>IF(J39="Yes",IF(P39&lt;&gt;"",HYPERLINK(_xlfn.CONCAT(VLOOKUP(P39,AF:AG,2,FALSE),"\",IF(ISERROR(FIND(",",A39))=FALSE,LEFT(A39,FIND(",",A39)-1),A39),"-",C39,"-",H39,".pdf"),"PDF"),""),"")</f>
        <v>PDF</v>
      </c>
      <c r="P39" s="11" t="s">
        <v>229</v>
      </c>
      <c r="Q39" s="3" t="s">
        <v>14</v>
      </c>
      <c r="R39" s="3" t="s">
        <v>2286</v>
      </c>
      <c r="S39" s="4" t="s">
        <v>2289</v>
      </c>
      <c r="T39" s="21" t="str">
        <f>IF(J39="Yes",IF(U39&lt;&gt;"",HYPERLINK(_xlfn.CONCAT(VLOOKUP(U39,AF:AG,2,FALSE),"\",IF(ISERROR(FIND(",",A39))=FALSE,LEFT(A39,FIND(",",A39)-1),A39),"-",C39,"-",H39,".pdf"),"PDF"),""),"")</f>
        <v>PDF</v>
      </c>
      <c r="U39" s="10" t="s">
        <v>2924</v>
      </c>
      <c r="V39" s="3" t="s">
        <v>14</v>
      </c>
      <c r="W39" s="3" t="s">
        <v>2286</v>
      </c>
      <c r="Y39" s="12"/>
      <c r="Z39" s="36" t="str">
        <f t="shared" si="4"/>
        <v>Exclude</v>
      </c>
      <c r="AA39" s="33" t="str">
        <f t="shared" si="5"/>
        <v>3. Wrong intervention</v>
      </c>
    </row>
    <row r="40" spans="1:27" x14ac:dyDescent="0.25">
      <c r="A40" s="28" t="s">
        <v>3321</v>
      </c>
      <c r="B40" s="29" t="s">
        <v>3322</v>
      </c>
      <c r="C40" s="29">
        <v>2015</v>
      </c>
      <c r="D40" s="29" t="s">
        <v>1560</v>
      </c>
      <c r="E40" s="29">
        <v>147</v>
      </c>
      <c r="G40" s="29" t="s">
        <v>3323</v>
      </c>
      <c r="H40" s="29">
        <v>6492</v>
      </c>
      <c r="I40" s="29" t="s">
        <v>3324</v>
      </c>
      <c r="J40" s="11" t="s">
        <v>543</v>
      </c>
      <c r="K40" s="21" t="str">
        <f t="shared" si="0"/>
        <v>Link</v>
      </c>
      <c r="L40" s="22" t="str">
        <f t="shared" si="1"/>
        <v/>
      </c>
      <c r="M40" s="31" t="str">
        <f t="shared" si="2"/>
        <v>{Baumann, 2015 #6492}</v>
      </c>
      <c r="N40" s="4" t="s">
        <v>3726</v>
      </c>
      <c r="O40" s="21" t="str">
        <f>IF(J40="Yes",IF(P40&lt;&gt;"",HYPERLINK(_xlfn.CONCAT(VLOOKUP(P40,AF:AG,2,FALSE),"\",IF(ISERROR(FIND(",",A40))=FALSE,LEFT(A40,FIND(",",A40)-1),A40),"-",C40,"-",H40,".pdf"),"PDF"),""),"")</f>
        <v>PDF</v>
      </c>
      <c r="P40" s="11" t="s">
        <v>229</v>
      </c>
      <c r="Q40" s="3" t="s">
        <v>14</v>
      </c>
      <c r="R40" s="3" t="s">
        <v>2282</v>
      </c>
      <c r="T40" s="21" t="str">
        <f>IF(J40="Yes",IF(U40&lt;&gt;"",HYPERLINK(_xlfn.CONCAT(VLOOKUP(U40,AF:AG,2,FALSE),"\",IF(ISERROR(FIND(",",A40))=FALSE,LEFT(A40,FIND(",",A40)-1),A40),"-",C40,"-",H40,".pdf"),"PDF"),""),"")</f>
        <v>PDF</v>
      </c>
      <c r="U40" s="10" t="s">
        <v>2924</v>
      </c>
      <c r="V40" s="3" t="s">
        <v>14</v>
      </c>
      <c r="W40" s="3" t="s">
        <v>2286</v>
      </c>
      <c r="Y40" s="12"/>
      <c r="Z40" s="36" t="str">
        <f t="shared" si="4"/>
        <v>Exclude</v>
      </c>
      <c r="AA40" s="33" t="str">
        <f t="shared" si="5"/>
        <v>0. Duplicate</v>
      </c>
    </row>
    <row r="41" spans="1:27" x14ac:dyDescent="0.25">
      <c r="A41" s="28" t="s">
        <v>3314</v>
      </c>
      <c r="B41" s="29" t="s">
        <v>3315</v>
      </c>
      <c r="C41" s="29">
        <v>2017</v>
      </c>
      <c r="D41" s="29" t="s">
        <v>1560</v>
      </c>
      <c r="E41" s="29">
        <v>175</v>
      </c>
      <c r="G41" s="29" t="s">
        <v>3316</v>
      </c>
      <c r="H41" s="29">
        <v>2675</v>
      </c>
      <c r="I41" s="29" t="s">
        <v>3317</v>
      </c>
      <c r="J41" s="11" t="s">
        <v>543</v>
      </c>
      <c r="K41" s="21" t="str">
        <f t="shared" si="0"/>
        <v>Link</v>
      </c>
      <c r="L41" s="22" t="str">
        <f t="shared" si="1"/>
        <v/>
      </c>
      <c r="M41" s="31" t="str">
        <f t="shared" si="2"/>
        <v>{Baumann, 2017 #2675}</v>
      </c>
      <c r="N41" s="4" t="s">
        <v>3395</v>
      </c>
      <c r="O41" s="21" t="str">
        <f>IF(J41="Yes",IF(P41&lt;&gt;"",HYPERLINK(_xlfn.CONCAT(VLOOKUP(P41,AF:AG,2,FALSE),"\",IF(ISERROR(FIND(",",A41))=FALSE,LEFT(A41,FIND(",",A41)-1),A41),"-",C41,"-",H41,".pdf"),"PDF"),""),"")</f>
        <v>PDF</v>
      </c>
      <c r="P41" s="11" t="s">
        <v>229</v>
      </c>
      <c r="Q41" s="3" t="s">
        <v>14</v>
      </c>
      <c r="R41" s="3" t="s">
        <v>2286</v>
      </c>
      <c r="S41" s="4" t="s">
        <v>3686</v>
      </c>
      <c r="T41" s="21" t="str">
        <f>IF(J41="Yes",IF(U41&lt;&gt;"",HYPERLINK(_xlfn.CONCAT(VLOOKUP(U41,AF:AG,2,FALSE),"\",IF(ISERROR(FIND(",",A41))=FALSE,LEFT(A41,FIND(",",A41)-1),A41),"-",C41,"-",H41,".pdf"),"PDF"),""),"")</f>
        <v>PDF</v>
      </c>
      <c r="U41" s="10" t="s">
        <v>2924</v>
      </c>
      <c r="V41" s="3" t="s">
        <v>14</v>
      </c>
      <c r="W41" s="3" t="s">
        <v>2286</v>
      </c>
      <c r="X41" s="314"/>
      <c r="Y41" s="12"/>
      <c r="Z41" s="36" t="str">
        <f t="shared" si="4"/>
        <v>Exclude</v>
      </c>
      <c r="AA41" s="33" t="str">
        <f t="shared" si="5"/>
        <v>3. Wrong intervention</v>
      </c>
    </row>
    <row r="42" spans="1:27" x14ac:dyDescent="0.25">
      <c r="A42" s="28" t="s">
        <v>3314</v>
      </c>
      <c r="B42" s="29" t="s">
        <v>3315</v>
      </c>
      <c r="C42" s="29">
        <v>2017</v>
      </c>
      <c r="D42" s="29" t="s">
        <v>1560</v>
      </c>
      <c r="E42" s="29">
        <v>175</v>
      </c>
      <c r="G42" s="29" t="s">
        <v>3316</v>
      </c>
      <c r="H42" s="29">
        <v>6471</v>
      </c>
      <c r="I42" s="29" t="s">
        <v>3317</v>
      </c>
      <c r="J42" s="11" t="s">
        <v>543</v>
      </c>
      <c r="K42" s="21" t="str">
        <f t="shared" si="0"/>
        <v>Link</v>
      </c>
      <c r="L42" s="22" t="str">
        <f t="shared" si="1"/>
        <v/>
      </c>
      <c r="M42" s="31" t="str">
        <f t="shared" si="2"/>
        <v>{Baumann, 2017 #6471}</v>
      </c>
      <c r="N42" s="4" t="s">
        <v>3726</v>
      </c>
      <c r="O42" s="21" t="str">
        <f>IF(J42="Yes",IF(P42&lt;&gt;"",HYPERLINK(_xlfn.CONCAT(VLOOKUP(P42,AF:AG,2,FALSE),"\",IF(ISERROR(FIND(",",A42))=FALSE,LEFT(A42,FIND(",",A42)-1),A42),"-",C42,"-",H42,".pdf"),"PDF"),""),"")</f>
        <v>PDF</v>
      </c>
      <c r="P42" s="11" t="s">
        <v>229</v>
      </c>
      <c r="Q42" s="3" t="s">
        <v>14</v>
      </c>
      <c r="R42" s="3" t="s">
        <v>2282</v>
      </c>
      <c r="T42" s="21" t="str">
        <f>IF(J42="Yes",IF(U42&lt;&gt;"",HYPERLINK(_xlfn.CONCAT(VLOOKUP(U42,AF:AG,2,FALSE),"\",IF(ISERROR(FIND(",",A42))=FALSE,LEFT(A42,FIND(",",A42)-1),A42),"-",C42,"-",H42,".pdf"),"PDF"),""),"")</f>
        <v>PDF</v>
      </c>
      <c r="U42" s="10" t="s">
        <v>2924</v>
      </c>
      <c r="V42" s="3" t="s">
        <v>14</v>
      </c>
      <c r="W42" s="3" t="s">
        <v>2286</v>
      </c>
      <c r="Y42" s="12"/>
      <c r="Z42" s="36" t="str">
        <f t="shared" si="4"/>
        <v>Exclude</v>
      </c>
      <c r="AA42" s="33" t="str">
        <f t="shared" si="5"/>
        <v>0. Duplicate</v>
      </c>
    </row>
    <row r="43" spans="1:27" x14ac:dyDescent="0.25">
      <c r="A43" s="28" t="s">
        <v>3786</v>
      </c>
      <c r="B43" s="29" t="s">
        <v>3787</v>
      </c>
      <c r="C43" s="29">
        <v>2017</v>
      </c>
      <c r="D43" s="29" t="s">
        <v>1578</v>
      </c>
      <c r="E43" s="29">
        <v>85</v>
      </c>
      <c r="F43" s="29">
        <v>6</v>
      </c>
      <c r="G43" s="29" t="s">
        <v>3788</v>
      </c>
      <c r="H43" s="29">
        <v>6506</v>
      </c>
      <c r="I43" s="29" t="s">
        <v>3789</v>
      </c>
      <c r="J43" s="11" t="s">
        <v>543</v>
      </c>
      <c r="K43" s="21" t="str">
        <f t="shared" si="0"/>
        <v>Link</v>
      </c>
      <c r="L43" s="22" t="str">
        <f t="shared" si="1"/>
        <v/>
      </c>
      <c r="M43" s="31" t="str">
        <f t="shared" si="2"/>
        <v>{Baumann, 2017 #6506}</v>
      </c>
      <c r="N43" s="4" t="s">
        <v>3804</v>
      </c>
      <c r="O43" s="21" t="str">
        <f>IF(J43="Yes",IF(P43&lt;&gt;"",HYPERLINK(_xlfn.CONCAT(VLOOKUP(P43,AF:AG,2,FALSE),"\",IF(ISERROR(FIND(",",A43))=FALSE,LEFT(A43,FIND(",",A43)-1),A43),"-",C43,"-",H43,".pdf"),"PDF"),""),"")</f>
        <v>PDF</v>
      </c>
      <c r="P43" s="11" t="s">
        <v>229</v>
      </c>
      <c r="Q43" s="3" t="s">
        <v>14</v>
      </c>
      <c r="R43" s="3" t="s">
        <v>2286</v>
      </c>
      <c r="S43" s="4" t="s">
        <v>2954</v>
      </c>
      <c r="T43" s="21" t="str">
        <f>IF(J43="Yes",IF(U43&lt;&gt;"",HYPERLINK(_xlfn.CONCAT(VLOOKUP(U43,AF:AG,2,FALSE),"\",IF(ISERROR(FIND(",",A43))=FALSE,LEFT(A43,FIND(",",A43)-1),A43),"-",C43,"-",H43,".pdf"),"PDF"),""),"")</f>
        <v>PDF</v>
      </c>
      <c r="U43" s="10" t="s">
        <v>2924</v>
      </c>
      <c r="V43" s="3" t="s">
        <v>14</v>
      </c>
      <c r="W43" s="3" t="s">
        <v>2286</v>
      </c>
      <c r="Y43" s="12"/>
      <c r="Z43" s="36" t="str">
        <f t="shared" si="4"/>
        <v>Exclude</v>
      </c>
      <c r="AA43" s="33" t="str">
        <f t="shared" si="5"/>
        <v>3. Wrong intervention</v>
      </c>
    </row>
    <row r="44" spans="1:27" x14ac:dyDescent="0.25">
      <c r="A44" s="28" t="s">
        <v>2334</v>
      </c>
      <c r="B44" s="29" t="s">
        <v>2335</v>
      </c>
      <c r="C44" s="29">
        <v>2018</v>
      </c>
      <c r="D44" s="29" t="s">
        <v>437</v>
      </c>
      <c r="E44" s="29">
        <v>18</v>
      </c>
      <c r="F44" s="29">
        <v>1</v>
      </c>
      <c r="G44" s="29">
        <v>851</v>
      </c>
      <c r="H44" s="29">
        <v>1907</v>
      </c>
      <c r="I44" s="29" t="s">
        <v>2336</v>
      </c>
      <c r="J44" s="11" t="s">
        <v>543</v>
      </c>
      <c r="K44" s="21" t="str">
        <f t="shared" si="0"/>
        <v>Link</v>
      </c>
      <c r="L44" s="22" t="str">
        <f t="shared" si="1"/>
        <v/>
      </c>
      <c r="M44" s="31" t="str">
        <f t="shared" si="2"/>
        <v>{Baumann, 2018 #1907}</v>
      </c>
      <c r="N44" s="4" t="s">
        <v>2324</v>
      </c>
      <c r="O44" s="21" t="str">
        <f>IF(J44="Yes",IF(P44&lt;&gt;"",HYPERLINK(_xlfn.CONCAT(VLOOKUP(P44,AF:AG,2,FALSE),"\",IF(ISERROR(FIND(",",A44))=FALSE,LEFT(A44,FIND(",",A44)-1),A44),"-",C44,"-",H44,".pdf"),"PDF"),""),"")</f>
        <v>PDF</v>
      </c>
      <c r="P44" s="11" t="s">
        <v>229</v>
      </c>
      <c r="Q44" s="3" t="s">
        <v>14</v>
      </c>
      <c r="R44" s="3" t="s">
        <v>2286</v>
      </c>
      <c r="S44" s="4" t="s">
        <v>3687</v>
      </c>
      <c r="T44" s="21" t="str">
        <f>IF(J44="Yes",IF(U44&lt;&gt;"",HYPERLINK(_xlfn.CONCAT(VLOOKUP(U44,AF:AG,2,FALSE),"\",IF(ISERROR(FIND(",",A44))=FALSE,LEFT(A44,FIND(",",A44)-1),A44),"-",C44,"-",H44,".pdf"),"PDF"),""),"")</f>
        <v>PDF</v>
      </c>
      <c r="U44" s="10" t="s">
        <v>2924</v>
      </c>
      <c r="V44" s="3" t="s">
        <v>14</v>
      </c>
      <c r="W44" s="3" t="s">
        <v>2286</v>
      </c>
      <c r="X44" s="314"/>
      <c r="Y44" s="12" t="s">
        <v>543</v>
      </c>
      <c r="Z44" s="36" t="str">
        <f t="shared" si="4"/>
        <v>Exclude</v>
      </c>
      <c r="AA44" s="33" t="str">
        <f t="shared" si="5"/>
        <v>3. Wrong intervention</v>
      </c>
    </row>
    <row r="45" spans="1:27" x14ac:dyDescent="0.25">
      <c r="A45" s="28" t="s">
        <v>3314</v>
      </c>
      <c r="B45" s="29" t="s">
        <v>3318</v>
      </c>
      <c r="C45" s="29">
        <v>2018</v>
      </c>
      <c r="D45" s="29" t="s">
        <v>1560</v>
      </c>
      <c r="E45" s="29">
        <v>183</v>
      </c>
      <c r="G45" s="29" t="s">
        <v>3319</v>
      </c>
      <c r="H45" s="29">
        <v>2667</v>
      </c>
      <c r="I45" s="29" t="s">
        <v>3320</v>
      </c>
      <c r="J45" s="11" t="s">
        <v>543</v>
      </c>
      <c r="K45" s="21" t="str">
        <f t="shared" si="0"/>
        <v>Link</v>
      </c>
      <c r="L45" s="22" t="str">
        <f t="shared" si="1"/>
        <v/>
      </c>
      <c r="M45" s="31" t="str">
        <f t="shared" si="2"/>
        <v>{Baumann, 2018 #2667}</v>
      </c>
      <c r="N45" s="4" t="s">
        <v>3395</v>
      </c>
      <c r="O45" s="21" t="str">
        <f>IF(J45="Yes",IF(P45&lt;&gt;"",HYPERLINK(_xlfn.CONCAT(VLOOKUP(P45,AF:AG,2,FALSE),"\",IF(ISERROR(FIND(",",A45))=FALSE,LEFT(A45,FIND(",",A45)-1),A45),"-",C45,"-",H45,".pdf"),"PDF"),""),"")</f>
        <v>PDF</v>
      </c>
      <c r="P45" s="11" t="s">
        <v>229</v>
      </c>
      <c r="Q45" s="3" t="s">
        <v>14</v>
      </c>
      <c r="R45" s="3" t="s">
        <v>2286</v>
      </c>
      <c r="S45" s="4" t="s">
        <v>3688</v>
      </c>
      <c r="T45" s="21" t="str">
        <f>IF(J45="Yes",IF(U45&lt;&gt;"",HYPERLINK(_xlfn.CONCAT(VLOOKUP(U45,AF:AG,2,FALSE),"\",IF(ISERROR(FIND(",",A45))=FALSE,LEFT(A45,FIND(",",A45)-1),A45),"-",C45,"-",H45,".pdf"),"PDF"),""),"")</f>
        <v>PDF</v>
      </c>
      <c r="U45" s="10" t="s">
        <v>2924</v>
      </c>
      <c r="V45" s="3" t="s">
        <v>14</v>
      </c>
      <c r="W45" s="3" t="s">
        <v>2286</v>
      </c>
      <c r="X45" s="314"/>
      <c r="Y45" s="12"/>
      <c r="Z45" s="36" t="str">
        <f t="shared" si="4"/>
        <v>Exclude</v>
      </c>
      <c r="AA45" s="33" t="str">
        <f t="shared" si="5"/>
        <v>3. Wrong intervention</v>
      </c>
    </row>
    <row r="46" spans="1:27" x14ac:dyDescent="0.25">
      <c r="A46" s="28" t="s">
        <v>2334</v>
      </c>
      <c r="B46" s="29" t="s">
        <v>2335</v>
      </c>
      <c r="C46" s="29">
        <v>2018</v>
      </c>
      <c r="D46" s="29" t="s">
        <v>717</v>
      </c>
      <c r="E46" s="29">
        <v>18</v>
      </c>
      <c r="F46" s="29">
        <v>1</v>
      </c>
      <c r="G46" s="29">
        <v>851</v>
      </c>
      <c r="H46" s="29">
        <v>2681</v>
      </c>
      <c r="I46" s="29" t="s">
        <v>3396</v>
      </c>
      <c r="J46" s="11" t="s">
        <v>543</v>
      </c>
      <c r="K46" s="21" t="str">
        <f t="shared" si="0"/>
        <v>Link</v>
      </c>
      <c r="L46" s="22" t="str">
        <f t="shared" si="1"/>
        <v/>
      </c>
      <c r="M46" s="31" t="str">
        <f t="shared" si="2"/>
        <v>{Baumann, 2018 #2681}</v>
      </c>
      <c r="N46" s="4" t="s">
        <v>3395</v>
      </c>
      <c r="O46" s="21" t="str">
        <f>IF(J46="Yes",IF(P46&lt;&gt;"",HYPERLINK(_xlfn.CONCAT(VLOOKUP(P46,AF:AG,2,FALSE),"\",IF(ISERROR(FIND(",",A46))=FALSE,LEFT(A46,FIND(",",A46)-1),A46),"-",C46,"-",H46,".pdf"),"PDF"),""),"")</f>
        <v>PDF</v>
      </c>
      <c r="P46" s="11" t="s">
        <v>229</v>
      </c>
      <c r="Q46" s="3" t="s">
        <v>14</v>
      </c>
      <c r="R46" s="3" t="s">
        <v>2282</v>
      </c>
      <c r="S46" s="4" t="s">
        <v>3419</v>
      </c>
      <c r="T46" s="21" t="str">
        <f>IF(J46="Yes",IF(U46&lt;&gt;"",HYPERLINK(_xlfn.CONCAT(VLOOKUP(U46,AF:AG,2,FALSE),"\",IF(ISERROR(FIND(",",A46))=FALSE,LEFT(A46,FIND(",",A46)-1),A46),"-",C46,"-",H46,".pdf"),"PDF"),""),"")</f>
        <v>PDF</v>
      </c>
      <c r="U46" s="10" t="s">
        <v>2924</v>
      </c>
      <c r="V46" s="3" t="s">
        <v>14</v>
      </c>
      <c r="W46" s="3" t="s">
        <v>2282</v>
      </c>
      <c r="X46" s="314"/>
      <c r="Y46" s="12"/>
      <c r="Z46" s="36" t="str">
        <f t="shared" si="4"/>
        <v>Exclude</v>
      </c>
      <c r="AA46" s="33" t="str">
        <f t="shared" si="5"/>
        <v>0. Duplicate</v>
      </c>
    </row>
    <row r="47" spans="1:27" x14ac:dyDescent="0.25">
      <c r="A47" s="28" t="s">
        <v>2334</v>
      </c>
      <c r="B47" s="29" t="s">
        <v>2335</v>
      </c>
      <c r="C47" s="29">
        <v>2018</v>
      </c>
      <c r="D47" s="29" t="s">
        <v>717</v>
      </c>
      <c r="E47" s="29">
        <v>18</v>
      </c>
      <c r="F47" s="29">
        <v>1</v>
      </c>
      <c r="G47" s="29">
        <v>851</v>
      </c>
      <c r="H47" s="29">
        <v>2692</v>
      </c>
      <c r="I47" s="29" t="s">
        <v>3396</v>
      </c>
      <c r="J47" s="11" t="s">
        <v>543</v>
      </c>
      <c r="K47" s="21" t="str">
        <f t="shared" si="0"/>
        <v>Link</v>
      </c>
      <c r="L47" s="22" t="str">
        <f t="shared" si="1"/>
        <v/>
      </c>
      <c r="M47" s="31" t="str">
        <f t="shared" si="2"/>
        <v>{Baumann, 2018 #2692}</v>
      </c>
      <c r="N47" s="4" t="s">
        <v>3395</v>
      </c>
      <c r="O47" s="21" t="str">
        <f>IF(J47="Yes",IF(P47&lt;&gt;"",HYPERLINK(_xlfn.CONCAT(VLOOKUP(P47,AF:AG,2,FALSE),"\",IF(ISERROR(FIND(",",A47))=FALSE,LEFT(A47,FIND(",",A47)-1),A47),"-",C47,"-",H47,".pdf"),"PDF"),""),"")</f>
        <v>PDF</v>
      </c>
      <c r="P47" s="11" t="s">
        <v>229</v>
      </c>
      <c r="Q47" s="3" t="s">
        <v>14</v>
      </c>
      <c r="R47" s="3" t="s">
        <v>2282</v>
      </c>
      <c r="S47" s="4" t="s">
        <v>3415</v>
      </c>
      <c r="T47" s="21" t="str">
        <f>IF(J47="Yes",IF(U47&lt;&gt;"",HYPERLINK(_xlfn.CONCAT(VLOOKUP(U47,AF:AG,2,FALSE),"\",IF(ISERROR(FIND(",",A47))=FALSE,LEFT(A47,FIND(",",A47)-1),A47),"-",C47,"-",H47,".pdf"),"PDF"),""),"")</f>
        <v>PDF</v>
      </c>
      <c r="U47" s="10" t="s">
        <v>2924</v>
      </c>
      <c r="V47" s="3" t="s">
        <v>14</v>
      </c>
      <c r="W47" s="3" t="s">
        <v>2282</v>
      </c>
      <c r="Y47" s="12"/>
      <c r="Z47" s="36" t="str">
        <f t="shared" si="4"/>
        <v>Exclude</v>
      </c>
      <c r="AA47" s="33" t="str">
        <f t="shared" si="5"/>
        <v>0. Duplicate</v>
      </c>
    </row>
    <row r="48" spans="1:27" x14ac:dyDescent="0.25">
      <c r="A48" s="28" t="s">
        <v>3314</v>
      </c>
      <c r="B48" s="29" t="s">
        <v>3318</v>
      </c>
      <c r="C48" s="29">
        <v>2018</v>
      </c>
      <c r="D48" s="29" t="s">
        <v>1560</v>
      </c>
      <c r="E48" s="29">
        <v>183</v>
      </c>
      <c r="G48" s="29" t="s">
        <v>3319</v>
      </c>
      <c r="H48" s="29">
        <v>6442</v>
      </c>
      <c r="I48" s="29" t="s">
        <v>3320</v>
      </c>
      <c r="J48" s="11" t="s">
        <v>543</v>
      </c>
      <c r="K48" s="21" t="str">
        <f t="shared" si="0"/>
        <v>Link</v>
      </c>
      <c r="L48" s="22" t="str">
        <f t="shared" si="1"/>
        <v/>
      </c>
      <c r="M48" s="31" t="str">
        <f t="shared" si="2"/>
        <v>{Baumann, 2018 #6442}</v>
      </c>
      <c r="N48" s="4" t="s">
        <v>3726</v>
      </c>
      <c r="O48" s="21" t="str">
        <f>IF(J48="Yes",IF(P48&lt;&gt;"",HYPERLINK(_xlfn.CONCAT(VLOOKUP(P48,AF:AG,2,FALSE),"\",IF(ISERROR(FIND(",",A48))=FALSE,LEFT(A48,FIND(",",A48)-1),A48),"-",C48,"-",H48,".pdf"),"PDF"),""),"")</f>
        <v>PDF</v>
      </c>
      <c r="P48" s="11" t="s">
        <v>229</v>
      </c>
      <c r="Q48" s="3" t="s">
        <v>14</v>
      </c>
      <c r="R48" s="3" t="s">
        <v>2282</v>
      </c>
      <c r="T48" s="21" t="str">
        <f>IF(J48="Yes",IF(U48&lt;&gt;"",HYPERLINK(_xlfn.CONCAT(VLOOKUP(U48,AF:AG,2,FALSE),"\",IF(ISERROR(FIND(",",A48))=FALSE,LEFT(A48,FIND(",",A48)-1),A48),"-",C48,"-",H48,".pdf"),"PDF"),""),"")</f>
        <v>PDF</v>
      </c>
      <c r="U48" s="10" t="s">
        <v>2924</v>
      </c>
      <c r="V48" s="3" t="s">
        <v>14</v>
      </c>
      <c r="W48" s="3" t="s">
        <v>2286</v>
      </c>
      <c r="Y48" s="12"/>
      <c r="Z48" s="36" t="str">
        <f t="shared" si="4"/>
        <v>Exclude</v>
      </c>
      <c r="AA48" s="33" t="str">
        <f t="shared" si="5"/>
        <v>0. Duplicate</v>
      </c>
    </row>
    <row r="49" spans="1:27" x14ac:dyDescent="0.25">
      <c r="A49" s="28" t="s">
        <v>2334</v>
      </c>
      <c r="B49" s="29" t="s">
        <v>2335</v>
      </c>
      <c r="C49" s="29">
        <v>2018</v>
      </c>
      <c r="D49" s="29" t="s">
        <v>717</v>
      </c>
      <c r="E49" s="29">
        <v>18</v>
      </c>
      <c r="F49" s="29">
        <v>1</v>
      </c>
      <c r="G49" s="29">
        <v>851</v>
      </c>
      <c r="H49" s="29">
        <v>6469</v>
      </c>
      <c r="I49" s="29" t="s">
        <v>3396</v>
      </c>
      <c r="J49" s="11" t="s">
        <v>543</v>
      </c>
      <c r="K49" s="21" t="str">
        <f t="shared" si="0"/>
        <v>Link</v>
      </c>
      <c r="L49" s="22" t="str">
        <f t="shared" si="1"/>
        <v/>
      </c>
      <c r="M49" s="31" t="str">
        <f t="shared" si="2"/>
        <v>{Baumann, 2018 #6469}</v>
      </c>
      <c r="N49" s="4" t="s">
        <v>3726</v>
      </c>
      <c r="O49" s="21" t="str">
        <f>IF(J49="Yes",IF(P49&lt;&gt;"",HYPERLINK(_xlfn.CONCAT(VLOOKUP(P49,AF:AG,2,FALSE),"\",IF(ISERROR(FIND(",",A49))=FALSE,LEFT(A49,FIND(",",A49)-1),A49),"-",C49,"-",H49,".pdf"),"PDF"),""),"")</f>
        <v>PDF</v>
      </c>
      <c r="P49" s="11" t="s">
        <v>229</v>
      </c>
      <c r="Q49" s="3" t="s">
        <v>14</v>
      </c>
      <c r="R49" s="3" t="s">
        <v>2282</v>
      </c>
      <c r="T49" s="21" t="str">
        <f>IF(J49="Yes",IF(U49&lt;&gt;"",HYPERLINK(_xlfn.CONCAT(VLOOKUP(U49,AF:AG,2,FALSE),"\",IF(ISERROR(FIND(",",A49))=FALSE,LEFT(A49,FIND(",",A49)-1),A49),"-",C49,"-",H49,".pdf"),"PDF"),""),"")</f>
        <v>PDF</v>
      </c>
      <c r="U49" s="10" t="s">
        <v>2924</v>
      </c>
      <c r="V49" s="3" t="s">
        <v>14</v>
      </c>
      <c r="W49" s="3" t="s">
        <v>2286</v>
      </c>
      <c r="Y49" s="12"/>
      <c r="Z49" s="36" t="str">
        <f t="shared" si="4"/>
        <v>Exclude</v>
      </c>
      <c r="AA49" s="33" t="str">
        <f t="shared" si="5"/>
        <v>0. Duplicate</v>
      </c>
    </row>
    <row r="50" spans="1:27" x14ac:dyDescent="0.25">
      <c r="A50" s="28" t="s">
        <v>1523</v>
      </c>
      <c r="B50" s="29" t="s">
        <v>1524</v>
      </c>
      <c r="C50" s="29">
        <v>2021</v>
      </c>
      <c r="D50" s="29" t="s">
        <v>300</v>
      </c>
      <c r="E50" s="29">
        <v>116</v>
      </c>
      <c r="F50" s="29">
        <v>8</v>
      </c>
      <c r="G50" s="29" t="s">
        <v>1525</v>
      </c>
      <c r="H50" s="29">
        <v>1620</v>
      </c>
      <c r="I50" s="29" t="s">
        <v>1526</v>
      </c>
      <c r="J50" s="11" t="s">
        <v>543</v>
      </c>
      <c r="K50" s="21" t="str">
        <f t="shared" si="0"/>
        <v>Link</v>
      </c>
      <c r="L50" s="22" t="str">
        <f t="shared" si="1"/>
        <v/>
      </c>
      <c r="M50" s="31" t="str">
        <f t="shared" si="2"/>
        <v>{Baumann, 2021 #1620}</v>
      </c>
      <c r="N50" s="4" t="s">
        <v>1470</v>
      </c>
      <c r="O50" s="21" t="str">
        <f>IF(J50="Yes",IF(P50&lt;&gt;"",HYPERLINK(_xlfn.CONCAT(VLOOKUP(P50,AF:AG,2,FALSE),"\",IF(ISERROR(FIND(",",A50))=FALSE,LEFT(A50,FIND(",",A50)-1),A50),"-",C50,"-",H50,".pdf"),"PDF"),""),"")</f>
        <v>PDF</v>
      </c>
      <c r="P50" s="11" t="s">
        <v>229</v>
      </c>
      <c r="Q50" s="3" t="s">
        <v>14</v>
      </c>
      <c r="R50" s="3" t="s">
        <v>2286</v>
      </c>
      <c r="S50" s="4" t="s">
        <v>2954</v>
      </c>
      <c r="T50" s="21" t="str">
        <f>IF(J50="Yes",IF(U50&lt;&gt;"",HYPERLINK(_xlfn.CONCAT(VLOOKUP(U50,AF:AG,2,FALSE),"\",IF(ISERROR(FIND(",",A50))=FALSE,LEFT(A50,FIND(",",A50)-1),A50),"-",C50,"-",H50,".pdf"),"PDF"),""),"")</f>
        <v>PDF</v>
      </c>
      <c r="U50" s="10" t="s">
        <v>2924</v>
      </c>
      <c r="V50" s="3" t="s">
        <v>14</v>
      </c>
      <c r="W50" s="3" t="s">
        <v>2286</v>
      </c>
      <c r="X50" s="314"/>
      <c r="Y50" s="12" t="s">
        <v>543</v>
      </c>
      <c r="Z50" s="36" t="str">
        <f t="shared" si="4"/>
        <v>Exclude</v>
      </c>
      <c r="AA50" s="33" t="str">
        <f t="shared" si="5"/>
        <v>3. Wrong intervention</v>
      </c>
    </row>
    <row r="51" spans="1:27" x14ac:dyDescent="0.25">
      <c r="A51" s="28" t="s">
        <v>1523</v>
      </c>
      <c r="B51" s="29" t="s">
        <v>1524</v>
      </c>
      <c r="C51" s="29">
        <v>2021</v>
      </c>
      <c r="D51" s="29" t="s">
        <v>555</v>
      </c>
      <c r="E51" s="29">
        <v>116</v>
      </c>
      <c r="F51" s="29">
        <v>8</v>
      </c>
      <c r="G51" s="29" t="s">
        <v>1525</v>
      </c>
      <c r="H51" s="29">
        <v>2106</v>
      </c>
      <c r="I51" s="29" t="s">
        <v>1526</v>
      </c>
      <c r="J51" s="11" t="s">
        <v>543</v>
      </c>
      <c r="K51" s="21" t="str">
        <f t="shared" si="0"/>
        <v>Link</v>
      </c>
      <c r="L51" s="22" t="str">
        <f t="shared" si="1"/>
        <v/>
      </c>
      <c r="M51" s="31" t="str">
        <f t="shared" si="2"/>
        <v>{Baumann, 2021 #2106}</v>
      </c>
      <c r="N51" s="4" t="s">
        <v>3276</v>
      </c>
      <c r="O51" s="21" t="str">
        <f>IF(J51="Yes",IF(P51&lt;&gt;"",HYPERLINK(_xlfn.CONCAT(VLOOKUP(P51,AF:AG,2,FALSE),"\",IF(ISERROR(FIND(",",A51))=FALSE,LEFT(A51,FIND(",",A51)-1),A51),"-",C51,"-",H51,".pdf"),"PDF"),""),"")</f>
        <v>PDF</v>
      </c>
      <c r="P51" s="11" t="s">
        <v>229</v>
      </c>
      <c r="Q51" s="3" t="s">
        <v>14</v>
      </c>
      <c r="R51" s="3" t="s">
        <v>2282</v>
      </c>
      <c r="S51" s="4" t="s">
        <v>3266</v>
      </c>
      <c r="T51" s="21" t="str">
        <f>IF(J51="Yes",IF(U51&lt;&gt;"",HYPERLINK(_xlfn.CONCAT(VLOOKUP(U51,AF:AG,2,FALSE),"\",IF(ISERROR(FIND(",",A51))=FALSE,LEFT(A51,FIND(",",A51)-1),A51),"-",C51,"-",H51,".pdf"),"PDF"),""),"")</f>
        <v>PDF</v>
      </c>
      <c r="U51" s="10" t="s">
        <v>2924</v>
      </c>
      <c r="V51" s="3" t="s">
        <v>14</v>
      </c>
      <c r="W51" s="3" t="s">
        <v>2282</v>
      </c>
      <c r="X51" s="314"/>
      <c r="Y51" s="12"/>
      <c r="Z51" s="36" t="str">
        <f t="shared" si="4"/>
        <v>Exclude</v>
      </c>
      <c r="AA51" s="33" t="str">
        <f t="shared" si="5"/>
        <v>0. Duplicate</v>
      </c>
    </row>
    <row r="52" spans="1:27" x14ac:dyDescent="0.25">
      <c r="A52" s="28" t="s">
        <v>1523</v>
      </c>
      <c r="B52" s="29" t="s">
        <v>1524</v>
      </c>
      <c r="C52" s="29">
        <v>2021</v>
      </c>
      <c r="D52" s="29" t="s">
        <v>555</v>
      </c>
      <c r="E52" s="29">
        <v>116</v>
      </c>
      <c r="F52" s="29">
        <v>8</v>
      </c>
      <c r="G52" s="29" t="s">
        <v>1525</v>
      </c>
      <c r="H52" s="29">
        <v>6473</v>
      </c>
      <c r="I52" s="29" t="s">
        <v>1526</v>
      </c>
      <c r="J52" s="11" t="s">
        <v>543</v>
      </c>
      <c r="K52" s="21" t="str">
        <f t="shared" si="0"/>
        <v>Link</v>
      </c>
      <c r="L52" s="22" t="str">
        <f t="shared" si="1"/>
        <v/>
      </c>
      <c r="M52" s="31" t="str">
        <f t="shared" si="2"/>
        <v>{Baumann, 2021 #6473}</v>
      </c>
      <c r="N52" s="4" t="s">
        <v>3726</v>
      </c>
      <c r="O52" s="21" t="str">
        <f>IF(J52="Yes",IF(P52&lt;&gt;"",HYPERLINK(_xlfn.CONCAT(VLOOKUP(P52,AF:AG,2,FALSE),"\",IF(ISERROR(FIND(",",A52))=FALSE,LEFT(A52,FIND(",",A52)-1),A52),"-",C52,"-",H52,".pdf"),"PDF"),""),"")</f>
        <v>PDF</v>
      </c>
      <c r="P52" s="11" t="s">
        <v>229</v>
      </c>
      <c r="Q52" s="3" t="s">
        <v>14</v>
      </c>
      <c r="R52" s="3" t="s">
        <v>2282</v>
      </c>
      <c r="T52" s="21" t="str">
        <f>IF(J52="Yes",IF(U52&lt;&gt;"",HYPERLINK(_xlfn.CONCAT(VLOOKUP(U52,AF:AG,2,FALSE),"\",IF(ISERROR(FIND(",",A52))=FALSE,LEFT(A52,FIND(",",A52)-1),A52),"-",C52,"-",H52,".pdf"),"PDF"),""),"")</f>
        <v>PDF</v>
      </c>
      <c r="U52" s="10" t="s">
        <v>2924</v>
      </c>
      <c r="V52" s="3" t="s">
        <v>14</v>
      </c>
      <c r="W52" s="3" t="s">
        <v>2286</v>
      </c>
      <c r="Y52" s="12"/>
      <c r="Z52" s="36" t="str">
        <f t="shared" si="4"/>
        <v>Exclude</v>
      </c>
      <c r="AA52" s="33" t="str">
        <f t="shared" si="5"/>
        <v>0. Duplicate</v>
      </c>
    </row>
    <row r="53" spans="1:27" x14ac:dyDescent="0.25">
      <c r="A53" s="28" t="s">
        <v>3179</v>
      </c>
      <c r="B53" s="29" t="s">
        <v>3180</v>
      </c>
      <c r="C53" s="29">
        <v>2022</v>
      </c>
      <c r="D53" s="29" t="s">
        <v>2697</v>
      </c>
      <c r="E53" s="29">
        <v>10</v>
      </c>
      <c r="G53" s="29">
        <v>1027837</v>
      </c>
      <c r="H53" s="29">
        <v>2114</v>
      </c>
      <c r="I53" s="29" t="s">
        <v>3181</v>
      </c>
      <c r="J53" s="11" t="s">
        <v>543</v>
      </c>
      <c r="K53" s="21" t="str">
        <f t="shared" si="0"/>
        <v>Link</v>
      </c>
      <c r="L53" s="22" t="str">
        <f t="shared" si="1"/>
        <v/>
      </c>
      <c r="M53" s="31" t="str">
        <f t="shared" si="2"/>
        <v>{Baumann, 2022 #2114}</v>
      </c>
      <c r="N53" s="4" t="s">
        <v>3276</v>
      </c>
      <c r="O53" s="21" t="str">
        <f>IF(J53="Yes",IF(P53&lt;&gt;"",HYPERLINK(_xlfn.CONCAT(VLOOKUP(P53,AF:AG,2,FALSE),"\",IF(ISERROR(FIND(",",A53))=FALSE,LEFT(A53,FIND(",",A53)-1),A53),"-",C53,"-",H53,".pdf"),"PDF"),""),"")</f>
        <v>PDF</v>
      </c>
      <c r="P53" s="11" t="s">
        <v>229</v>
      </c>
      <c r="Q53" s="3" t="s">
        <v>14</v>
      </c>
      <c r="R53" s="3" t="s">
        <v>2286</v>
      </c>
      <c r="S53" s="4" t="s">
        <v>3689</v>
      </c>
      <c r="T53" s="21" t="str">
        <f>IF(J53="Yes",IF(U53&lt;&gt;"",HYPERLINK(_xlfn.CONCAT(VLOOKUP(U53,AF:AG,2,FALSE),"\",IF(ISERROR(FIND(",",A53))=FALSE,LEFT(A53,FIND(",",A53)-1),A53),"-",C53,"-",H53,".pdf"),"PDF"),""),"")</f>
        <v>PDF</v>
      </c>
      <c r="U53" s="10" t="s">
        <v>2924</v>
      </c>
      <c r="V53" s="3" t="s">
        <v>14</v>
      </c>
      <c r="W53" s="3" t="s">
        <v>2286</v>
      </c>
      <c r="X53" s="314"/>
      <c r="Y53" s="12"/>
      <c r="Z53" s="36" t="str">
        <f t="shared" si="4"/>
        <v>Exclude</v>
      </c>
      <c r="AA53" s="33" t="str">
        <f t="shared" si="5"/>
        <v>3. Wrong intervention</v>
      </c>
    </row>
    <row r="54" spans="1:27" x14ac:dyDescent="0.25">
      <c r="A54" s="28" t="s">
        <v>3179</v>
      </c>
      <c r="B54" s="29" t="s">
        <v>3180</v>
      </c>
      <c r="C54" s="29">
        <v>2022</v>
      </c>
      <c r="D54" s="29" t="s">
        <v>2697</v>
      </c>
      <c r="E54" s="29">
        <v>10</v>
      </c>
      <c r="G54" s="29">
        <v>1027837</v>
      </c>
      <c r="H54" s="29">
        <v>2153</v>
      </c>
      <c r="I54" s="29" t="s">
        <v>3181</v>
      </c>
      <c r="J54" s="11" t="s">
        <v>543</v>
      </c>
      <c r="K54" s="21" t="str">
        <f t="shared" si="0"/>
        <v>Link</v>
      </c>
      <c r="L54" s="22" t="str">
        <f t="shared" si="1"/>
        <v/>
      </c>
      <c r="M54" s="31" t="str">
        <f t="shared" si="2"/>
        <v>{Baumann, 2022 #2153}</v>
      </c>
      <c r="N54" s="4" t="s">
        <v>3307</v>
      </c>
      <c r="O54" s="21" t="str">
        <f>IF(J54="Yes",IF(P54&lt;&gt;"",HYPERLINK(_xlfn.CONCAT(VLOOKUP(P54,AF:AG,2,FALSE),"\",IF(ISERROR(FIND(",",A54))=FALSE,LEFT(A54,FIND(",",A54)-1),A54),"-",C54,"-",H54,".pdf"),"PDF"),""),"")</f>
        <v>PDF</v>
      </c>
      <c r="P54" s="11" t="s">
        <v>229</v>
      </c>
      <c r="Q54" s="3" t="s">
        <v>14</v>
      </c>
      <c r="R54" s="3" t="s">
        <v>2282</v>
      </c>
      <c r="S54" s="4" t="s">
        <v>3308</v>
      </c>
      <c r="T54" s="21" t="str">
        <f>IF(J54="Yes",IF(U54&lt;&gt;"",HYPERLINK(_xlfn.CONCAT(VLOOKUP(U54,AF:AG,2,FALSE),"\",IF(ISERROR(FIND(",",A54))=FALSE,LEFT(A54,FIND(",",A54)-1),A54),"-",C54,"-",H54,".pdf"),"PDF"),""),"")</f>
        <v>PDF</v>
      </c>
      <c r="U54" s="10" t="s">
        <v>2924</v>
      </c>
      <c r="V54" s="3" t="s">
        <v>14</v>
      </c>
      <c r="W54" s="3" t="s">
        <v>2282</v>
      </c>
      <c r="X54" s="314"/>
      <c r="Y54" s="12"/>
      <c r="Z54" s="36" t="str">
        <f t="shared" si="4"/>
        <v>Exclude</v>
      </c>
      <c r="AA54" s="33" t="str">
        <f t="shared" si="5"/>
        <v>0. Duplicate</v>
      </c>
    </row>
    <row r="55" spans="1:27" x14ac:dyDescent="0.25">
      <c r="A55" s="28" t="s">
        <v>3179</v>
      </c>
      <c r="B55" s="29" t="s">
        <v>3180</v>
      </c>
      <c r="C55" s="29">
        <v>2022</v>
      </c>
      <c r="D55" s="29" t="s">
        <v>2697</v>
      </c>
      <c r="E55" s="29">
        <v>10</v>
      </c>
      <c r="G55" s="29">
        <v>1027837</v>
      </c>
      <c r="H55" s="29">
        <v>6494</v>
      </c>
      <c r="I55" s="29" t="s">
        <v>3181</v>
      </c>
      <c r="J55" s="11" t="s">
        <v>543</v>
      </c>
      <c r="K55" s="21" t="str">
        <f t="shared" si="0"/>
        <v>Link</v>
      </c>
      <c r="L55" s="22" t="str">
        <f t="shared" si="1"/>
        <v/>
      </c>
      <c r="M55" s="31" t="str">
        <f t="shared" si="2"/>
        <v>{Baumann, 2022 #6494}</v>
      </c>
      <c r="N55" s="4" t="s">
        <v>3726</v>
      </c>
      <c r="O55" s="21" t="str">
        <f>IF(J55="Yes",IF(P55&lt;&gt;"",HYPERLINK(_xlfn.CONCAT(VLOOKUP(P55,AF:AG,2,FALSE),"\",IF(ISERROR(FIND(",",A55))=FALSE,LEFT(A55,FIND(",",A55)-1),A55),"-",C55,"-",H55,".pdf"),"PDF"),""),"")</f>
        <v>PDF</v>
      </c>
      <c r="P55" s="11" t="s">
        <v>229</v>
      </c>
      <c r="Q55" s="3" t="s">
        <v>14</v>
      </c>
      <c r="R55" s="3" t="s">
        <v>2282</v>
      </c>
      <c r="T55" s="21" t="str">
        <f>IF(J55="Yes",IF(U55&lt;&gt;"",HYPERLINK(_xlfn.CONCAT(VLOOKUP(U55,AF:AG,2,FALSE),"\",IF(ISERROR(FIND(",",A55))=FALSE,LEFT(A55,FIND(",",A55)-1),A55),"-",C55,"-",H55,".pdf"),"PDF"),""),"")</f>
        <v>PDF</v>
      </c>
      <c r="U55" s="10" t="s">
        <v>2924</v>
      </c>
      <c r="V55" s="3" t="s">
        <v>14</v>
      </c>
      <c r="W55" s="3" t="s">
        <v>2286</v>
      </c>
      <c r="Y55" s="12"/>
      <c r="Z55" s="36" t="str">
        <f t="shared" si="4"/>
        <v>Exclude</v>
      </c>
      <c r="AA55" s="33" t="str">
        <f t="shared" si="5"/>
        <v>0. Duplicate</v>
      </c>
    </row>
    <row r="56" spans="1:27" x14ac:dyDescent="0.25">
      <c r="A56" s="28" t="s">
        <v>1527</v>
      </c>
      <c r="B56" s="29" t="s">
        <v>1528</v>
      </c>
      <c r="C56" s="29">
        <v>2021</v>
      </c>
      <c r="D56" s="29" t="s">
        <v>283</v>
      </c>
      <c r="E56" s="29">
        <v>225</v>
      </c>
      <c r="G56" s="29" t="s">
        <v>1529</v>
      </c>
      <c r="H56" s="29">
        <v>1621</v>
      </c>
      <c r="I56" s="29" t="s">
        <v>1530</v>
      </c>
      <c r="J56" s="11" t="s">
        <v>543</v>
      </c>
      <c r="K56" s="21" t="str">
        <f t="shared" si="0"/>
        <v>Link</v>
      </c>
      <c r="L56" s="22" t="str">
        <f t="shared" si="1"/>
        <v/>
      </c>
      <c r="M56" s="31" t="str">
        <f t="shared" si="2"/>
        <v>{Baumgartner, 2021 #1621}</v>
      </c>
      <c r="N56" s="4" t="s">
        <v>1470</v>
      </c>
      <c r="O56" s="21" t="str">
        <f>IF(J56="Yes",IF(P56&lt;&gt;"",HYPERLINK(_xlfn.CONCAT(VLOOKUP(P56,AF:AG,2,FALSE),"\",IF(ISERROR(FIND(",",A56))=FALSE,LEFT(A56,FIND(",",A56)-1),A56),"-",C56,"-",H56,".pdf"),"PDF"),""),"")</f>
        <v>PDF</v>
      </c>
      <c r="P56" s="11" t="s">
        <v>229</v>
      </c>
      <c r="Q56" s="3" t="s">
        <v>14</v>
      </c>
      <c r="R56" s="3" t="s">
        <v>2286</v>
      </c>
      <c r="S56" s="4" t="s">
        <v>2289</v>
      </c>
      <c r="T56" s="21" t="str">
        <f>IF(J56="Yes",IF(U56&lt;&gt;"",HYPERLINK(_xlfn.CONCAT(VLOOKUP(U56,AF:AG,2,FALSE),"\",IF(ISERROR(FIND(",",A56))=FALSE,LEFT(A56,FIND(",",A56)-1),A56),"-",C56,"-",H56,".pdf"),"PDF"),""),"")</f>
        <v>PDF</v>
      </c>
      <c r="U56" s="10" t="s">
        <v>2924</v>
      </c>
      <c r="V56" s="3" t="s">
        <v>14</v>
      </c>
      <c r="W56" s="3" t="s">
        <v>2286</v>
      </c>
      <c r="Y56" s="12" t="str">
        <f>IF(R56="Include","No",IF(V56="Include","No",""))</f>
        <v/>
      </c>
      <c r="Z56" s="36" t="str">
        <f t="shared" si="4"/>
        <v>Exclude</v>
      </c>
      <c r="AA56" s="33" t="str">
        <f t="shared" si="5"/>
        <v>3. Wrong intervention</v>
      </c>
    </row>
    <row r="57" spans="1:27" x14ac:dyDescent="0.25">
      <c r="A57" s="28" t="s">
        <v>2630</v>
      </c>
      <c r="B57" s="29" t="s">
        <v>2631</v>
      </c>
      <c r="C57" s="29">
        <v>2019</v>
      </c>
      <c r="D57" s="29" t="s">
        <v>1560</v>
      </c>
      <c r="E57" s="29">
        <v>199</v>
      </c>
      <c r="G57" s="29" t="s">
        <v>2632</v>
      </c>
      <c r="H57" s="29">
        <v>1990</v>
      </c>
      <c r="I57" s="29" t="s">
        <v>2633</v>
      </c>
      <c r="J57" s="11" t="s">
        <v>543</v>
      </c>
      <c r="K57" s="21" t="str">
        <f t="shared" si="0"/>
        <v>Link</v>
      </c>
      <c r="L57" s="22" t="str">
        <f t="shared" si="1"/>
        <v/>
      </c>
      <c r="M57" s="31" t="str">
        <f t="shared" si="2"/>
        <v>{Bedendo, 2019 #1990}</v>
      </c>
      <c r="N57" s="4" t="s">
        <v>1470</v>
      </c>
      <c r="O57" s="21" t="str">
        <f>IF(J57="Yes",IF(P57&lt;&gt;"",HYPERLINK(_xlfn.CONCAT(VLOOKUP(P57,AF:AG,2,FALSE),"\",IF(ISERROR(FIND(",",A57))=FALSE,LEFT(A57,FIND(",",A57)-1),A57),"-",C57,"-",H57,".pdf"),"PDF"),""),"")</f>
        <v>PDF</v>
      </c>
      <c r="P57" s="11" t="s">
        <v>229</v>
      </c>
      <c r="Q57" s="3" t="s">
        <v>14</v>
      </c>
      <c r="R57" s="3" t="s">
        <v>2284</v>
      </c>
      <c r="S57" s="4" t="s">
        <v>199</v>
      </c>
      <c r="T57" s="21" t="str">
        <f>IF(J57="Yes",IF(U57&lt;&gt;"",HYPERLINK(_xlfn.CONCAT(VLOOKUP(U57,AF:AG,2,FALSE),"\",IF(ISERROR(FIND(",",A57))=FALSE,LEFT(A57,FIND(",",A57)-1),A57),"-",C57,"-",H57,".pdf"),"PDF"),""),"")</f>
        <v>PDF</v>
      </c>
      <c r="U57" s="10" t="s">
        <v>2924</v>
      </c>
      <c r="V57" s="3" t="s">
        <v>14</v>
      </c>
      <c r="W57" s="3" t="s">
        <v>2286</v>
      </c>
      <c r="Y57" s="12" t="str">
        <f>IF(R57="Include","No",IF(V57="Include","No",""))</f>
        <v/>
      </c>
      <c r="Z57" s="36" t="str">
        <f t="shared" si="4"/>
        <v>Exclude</v>
      </c>
      <c r="AA57" s="33" t="str">
        <f t="shared" si="5"/>
        <v>2. Wrong country</v>
      </c>
    </row>
    <row r="58" spans="1:27" x14ac:dyDescent="0.25">
      <c r="A58" s="28" t="s">
        <v>2634</v>
      </c>
      <c r="B58" s="29" t="s">
        <v>2635</v>
      </c>
      <c r="C58" s="29">
        <v>2020</v>
      </c>
      <c r="D58" s="29" t="s">
        <v>555</v>
      </c>
      <c r="E58" s="29">
        <v>115</v>
      </c>
      <c r="F58" s="29">
        <v>6</v>
      </c>
      <c r="G58" s="29" t="s">
        <v>2636</v>
      </c>
      <c r="H58" s="29">
        <v>1989</v>
      </c>
      <c r="I58" s="29" t="s">
        <v>2637</v>
      </c>
      <c r="J58" s="11" t="s">
        <v>543</v>
      </c>
      <c r="K58" s="21" t="str">
        <f t="shared" si="0"/>
        <v>Link</v>
      </c>
      <c r="L58" s="22" t="str">
        <f t="shared" si="1"/>
        <v/>
      </c>
      <c r="M58" s="31" t="str">
        <f t="shared" si="2"/>
        <v>{Bedendo, 2020 #1989}</v>
      </c>
      <c r="N58" s="4" t="s">
        <v>1470</v>
      </c>
      <c r="O58" s="21" t="str">
        <f>IF(J58="Yes",IF(P58&lt;&gt;"",HYPERLINK(_xlfn.CONCAT(VLOOKUP(P58,AF:AG,2,FALSE),"\",IF(ISERROR(FIND(",",A58))=FALSE,LEFT(A58,FIND(",",A58)-1),A58),"-",C58,"-",H58,".pdf"),"PDF"),""),"")</f>
        <v>PDF</v>
      </c>
      <c r="P58" s="11" t="s">
        <v>229</v>
      </c>
      <c r="Q58" s="3" t="s">
        <v>14</v>
      </c>
      <c r="R58" s="3" t="s">
        <v>2284</v>
      </c>
      <c r="S58" s="4" t="s">
        <v>199</v>
      </c>
      <c r="T58" s="21" t="str">
        <f>IF(J58="Yes",IF(U58&lt;&gt;"",HYPERLINK(_xlfn.CONCAT(VLOOKUP(U58,AF:AG,2,FALSE),"\",IF(ISERROR(FIND(",",A58))=FALSE,LEFT(A58,FIND(",",A58)-1),A58),"-",C58,"-",H58,".pdf"),"PDF"),""),"")</f>
        <v>PDF</v>
      </c>
      <c r="U58" s="10" t="s">
        <v>2924</v>
      </c>
      <c r="V58" s="3" t="s">
        <v>14</v>
      </c>
      <c r="W58" s="3" t="s">
        <v>2291</v>
      </c>
      <c r="Y58" s="12" t="str">
        <f>IF(R58="Include","No",IF(V58="Include","No",""))</f>
        <v/>
      </c>
      <c r="Z58" s="36" t="str">
        <f t="shared" si="4"/>
        <v>Exclude</v>
      </c>
      <c r="AA58" s="33" t="str">
        <f t="shared" si="5"/>
        <v>2. Wrong country</v>
      </c>
    </row>
    <row r="59" spans="1:27" x14ac:dyDescent="0.25">
      <c r="A59" s="28" t="s">
        <v>2337</v>
      </c>
      <c r="B59" s="29" t="s">
        <v>2338</v>
      </c>
      <c r="C59" s="29">
        <v>2024</v>
      </c>
      <c r="D59" s="29" t="s">
        <v>1189</v>
      </c>
      <c r="E59" s="29">
        <v>25</v>
      </c>
      <c r="F59" s="29">
        <v>1</v>
      </c>
      <c r="G59" s="29">
        <v>222</v>
      </c>
      <c r="H59" s="29">
        <v>1885</v>
      </c>
      <c r="I59" s="29" t="s">
        <v>2339</v>
      </c>
      <c r="J59" s="11" t="s">
        <v>543</v>
      </c>
      <c r="K59" s="21" t="str">
        <f t="shared" si="0"/>
        <v>Link</v>
      </c>
      <c r="L59" s="22" t="str">
        <f t="shared" si="1"/>
        <v/>
      </c>
      <c r="M59" s="31" t="str">
        <f t="shared" si="2"/>
        <v>{Bejerholm, 2024 #1885}</v>
      </c>
      <c r="N59" s="4" t="s">
        <v>2324</v>
      </c>
      <c r="O59" s="21" t="str">
        <f>IF(J59="Yes",IF(P59&lt;&gt;"",HYPERLINK(_xlfn.CONCAT(VLOOKUP(P59,AF:AG,2,FALSE),"\",IF(ISERROR(FIND(",",A59))=FALSE,LEFT(A59,FIND(",",A59)-1),A59),"-",C59,"-",H59,".pdf"),"PDF"),""),"")</f>
        <v>PDF</v>
      </c>
      <c r="P59" s="11" t="s">
        <v>229</v>
      </c>
      <c r="Q59" s="3" t="s">
        <v>14</v>
      </c>
      <c r="R59" s="3" t="s">
        <v>2286</v>
      </c>
      <c r="S59" s="4" t="s">
        <v>2289</v>
      </c>
      <c r="T59" s="21" t="str">
        <f>IF(J59="Yes",IF(U59&lt;&gt;"",HYPERLINK(_xlfn.CONCAT(VLOOKUP(U59,AF:AG,2,FALSE),"\",IF(ISERROR(FIND(",",A59))=FALSE,LEFT(A59,FIND(",",A59)-1),A59),"-",C59,"-",H59,".pdf"),"PDF"),""),"")</f>
        <v>PDF</v>
      </c>
      <c r="U59" s="10" t="s">
        <v>2924</v>
      </c>
      <c r="V59" s="3" t="s">
        <v>14</v>
      </c>
      <c r="W59" s="3" t="s">
        <v>2286</v>
      </c>
      <c r="Y59" s="12" t="str">
        <f>IF(R59="Include","No",IF(V59="Include","No",""))</f>
        <v/>
      </c>
      <c r="Z59" s="36" t="str">
        <f t="shared" si="4"/>
        <v>Exclude</v>
      </c>
      <c r="AA59" s="33" t="str">
        <f t="shared" si="5"/>
        <v>3. Wrong intervention</v>
      </c>
    </row>
    <row r="60" spans="1:27" x14ac:dyDescent="0.25">
      <c r="A60" s="28" t="s">
        <v>2442</v>
      </c>
      <c r="B60" s="29" t="s">
        <v>2443</v>
      </c>
      <c r="C60" s="29">
        <v>2020</v>
      </c>
      <c r="D60" s="29" t="s">
        <v>2444</v>
      </c>
      <c r="E60" s="29">
        <v>9</v>
      </c>
      <c r="F60" s="29">
        <v>8</v>
      </c>
      <c r="H60" s="29">
        <v>1900</v>
      </c>
      <c r="I60" s="29" t="s">
        <v>2445</v>
      </c>
      <c r="J60" s="11" t="s">
        <v>543</v>
      </c>
      <c r="K60" s="21" t="str">
        <f t="shared" si="0"/>
        <v>Link</v>
      </c>
      <c r="L60" s="22" t="str">
        <f t="shared" si="1"/>
        <v/>
      </c>
      <c r="M60" s="31" t="str">
        <f t="shared" si="2"/>
        <v>{Bell, 2020 #1900}</v>
      </c>
      <c r="N60" s="4" t="s">
        <v>2324</v>
      </c>
      <c r="O60" s="21" t="str">
        <f>IF(J60="Yes",IF(P60&lt;&gt;"",HYPERLINK(_xlfn.CONCAT(VLOOKUP(P60,AF:AG,2,FALSE),"\",IF(ISERROR(FIND(",",A60))=FALSE,LEFT(A60,FIND(",",A60)-1),A60),"-",C60,"-",H60,".pdf"),"PDF"),""),"")</f>
        <v>PDF</v>
      </c>
      <c r="P60" s="11" t="s">
        <v>229</v>
      </c>
      <c r="Q60" s="3" t="s">
        <v>14</v>
      </c>
      <c r="R60" s="3" t="s">
        <v>2286</v>
      </c>
      <c r="S60" s="4" t="s">
        <v>2289</v>
      </c>
      <c r="T60" s="21" t="str">
        <f>IF(J60="Yes",IF(U60&lt;&gt;"",HYPERLINK(_xlfn.CONCAT(VLOOKUP(U60,AF:AG,2,FALSE),"\",IF(ISERROR(FIND(",",A60))=FALSE,LEFT(A60,FIND(",",A60)-1),A60),"-",C60,"-",H60,".pdf"),"PDF"),""),"")</f>
        <v>PDF</v>
      </c>
      <c r="U60" s="10" t="s">
        <v>2924</v>
      </c>
      <c r="V60" s="3" t="s">
        <v>14</v>
      </c>
      <c r="W60" s="3" t="s">
        <v>2286</v>
      </c>
      <c r="Y60" s="12" t="str">
        <f>IF(R60="Include","No",IF(V60="Include","No",""))</f>
        <v/>
      </c>
      <c r="Z60" s="36" t="str">
        <f t="shared" si="4"/>
        <v>Exclude</v>
      </c>
      <c r="AA60" s="33" t="str">
        <f t="shared" si="5"/>
        <v>3. Wrong intervention</v>
      </c>
    </row>
    <row r="61" spans="1:27" x14ac:dyDescent="0.25">
      <c r="A61" s="28" t="s">
        <v>3790</v>
      </c>
      <c r="B61" s="29" t="s">
        <v>3791</v>
      </c>
      <c r="C61" s="29">
        <v>2014</v>
      </c>
      <c r="D61" s="29" t="s">
        <v>3792</v>
      </c>
      <c r="E61" s="29">
        <v>21</v>
      </c>
      <c r="F61" s="29">
        <v>7</v>
      </c>
      <c r="G61" s="29" t="s">
        <v>3793</v>
      </c>
      <c r="H61" s="29">
        <v>6509</v>
      </c>
      <c r="I61" s="29" t="s">
        <v>3794</v>
      </c>
      <c r="J61" s="11" t="s">
        <v>543</v>
      </c>
      <c r="K61" s="21" t="str">
        <f t="shared" si="0"/>
        <v>Link</v>
      </c>
      <c r="L61" s="22" t="str">
        <f t="shared" si="1"/>
        <v/>
      </c>
      <c r="M61" s="31" t="str">
        <f t="shared" si="2"/>
        <v>{Bender, 2014 #6509}</v>
      </c>
      <c r="N61" s="4" t="s">
        <v>3804</v>
      </c>
      <c r="O61" s="21" t="str">
        <f>IF(J61="Yes",IF(P61&lt;&gt;"",HYPERLINK(_xlfn.CONCAT(VLOOKUP(P61,AF:AG,2,FALSE),"\",IF(ISERROR(FIND(",",A61))=FALSE,LEFT(A61,FIND(",",A61)-1),A61),"-",C61,"-",H61,".pdf"),"PDF"),""),"")</f>
        <v>PDF</v>
      </c>
      <c r="P61" s="11" t="s">
        <v>229</v>
      </c>
      <c r="Q61" s="3" t="s">
        <v>14</v>
      </c>
      <c r="R61" s="3" t="s">
        <v>2286</v>
      </c>
      <c r="S61" s="4" t="s">
        <v>2289</v>
      </c>
      <c r="T61" s="21" t="str">
        <f>IF(J61="Yes",IF(U61&lt;&gt;"",HYPERLINK(_xlfn.CONCAT(VLOOKUP(U61,AF:AG,2,FALSE),"\",IF(ISERROR(FIND(",",A61))=FALSE,LEFT(A61,FIND(",",A61)-1),A61),"-",C61,"-",H61,".pdf"),"PDF"),""),"")</f>
        <v>PDF</v>
      </c>
      <c r="U61" s="10" t="s">
        <v>2924</v>
      </c>
      <c r="V61" s="3" t="s">
        <v>14</v>
      </c>
      <c r="W61" s="3" t="s">
        <v>2286</v>
      </c>
      <c r="Y61" s="12"/>
      <c r="Z61" s="36" t="str">
        <f t="shared" si="4"/>
        <v>Exclude</v>
      </c>
      <c r="AA61" s="33" t="str">
        <f t="shared" si="5"/>
        <v>3. Wrong intervention</v>
      </c>
    </row>
    <row r="62" spans="1:27" x14ac:dyDescent="0.25">
      <c r="A62" s="28" t="s">
        <v>3493</v>
      </c>
      <c r="B62" s="29" t="s">
        <v>3494</v>
      </c>
      <c r="C62" s="29">
        <v>2012</v>
      </c>
      <c r="D62" s="29" t="s">
        <v>1540</v>
      </c>
      <c r="E62" s="29">
        <v>14</v>
      </c>
      <c r="F62" s="29">
        <v>5</v>
      </c>
      <c r="G62" s="29" t="s">
        <v>3495</v>
      </c>
      <c r="H62" s="29">
        <v>6267</v>
      </c>
      <c r="I62" s="29" t="s">
        <v>3496</v>
      </c>
      <c r="J62" s="11" t="s">
        <v>543</v>
      </c>
      <c r="K62" s="21" t="str">
        <f t="shared" si="0"/>
        <v>Link</v>
      </c>
      <c r="L62" s="22" t="str">
        <f t="shared" si="1"/>
        <v/>
      </c>
      <c r="M62" s="31" t="str">
        <f t="shared" si="2"/>
        <v>{Bendtsen, 2012 #6267}</v>
      </c>
      <c r="N62" s="4" t="s">
        <v>3728</v>
      </c>
      <c r="O62" s="21" t="str">
        <f>IF(J62="Yes",IF(P62&lt;&gt;"",HYPERLINK(_xlfn.CONCAT(VLOOKUP(P62,AF:AG,2,FALSE),"\",IF(ISERROR(FIND(",",A62))=FALSE,LEFT(A62,FIND(",",A62)-1),A62),"-",C62,"-",H62,".pdf"),"PDF"),""),"")</f>
        <v>PDF</v>
      </c>
      <c r="P62" s="11" t="s">
        <v>229</v>
      </c>
      <c r="Q62" s="3" t="s">
        <v>14</v>
      </c>
      <c r="R62" s="3" t="s">
        <v>2286</v>
      </c>
      <c r="S62" s="4" t="s">
        <v>3677</v>
      </c>
      <c r="T62" s="21" t="str">
        <f>IF(J62="Yes",IF(U62&lt;&gt;"",HYPERLINK(_xlfn.CONCAT(VLOOKUP(U62,AF:AG,2,FALSE),"\",IF(ISERROR(FIND(",",A62))=FALSE,LEFT(A62,FIND(",",A62)-1),A62),"-",C62,"-",H62,".pdf"),"PDF"),""),"")</f>
        <v>PDF</v>
      </c>
      <c r="U62" s="10" t="s">
        <v>2924</v>
      </c>
      <c r="V62" s="3" t="s">
        <v>14</v>
      </c>
      <c r="W62" s="3" t="s">
        <v>2286</v>
      </c>
      <c r="Y62" s="12"/>
      <c r="Z62" s="36" t="str">
        <f t="shared" si="4"/>
        <v>Exclude</v>
      </c>
      <c r="AA62" s="33" t="str">
        <f t="shared" si="5"/>
        <v>3. Wrong intervention</v>
      </c>
    </row>
    <row r="63" spans="1:27" x14ac:dyDescent="0.25">
      <c r="A63" s="28" t="s">
        <v>1536</v>
      </c>
      <c r="B63" s="29" t="s">
        <v>1537</v>
      </c>
      <c r="C63" s="29">
        <v>2015</v>
      </c>
      <c r="D63" s="29" t="s">
        <v>1512</v>
      </c>
      <c r="E63" s="29">
        <v>17</v>
      </c>
      <c r="F63" s="29">
        <v>7</v>
      </c>
      <c r="G63" s="29" t="s">
        <v>1538</v>
      </c>
      <c r="H63" s="29">
        <v>1623</v>
      </c>
      <c r="I63" s="29" t="s">
        <v>1539</v>
      </c>
      <c r="J63" s="11" t="s">
        <v>543</v>
      </c>
      <c r="K63" s="21" t="str">
        <f t="shared" si="0"/>
        <v>Link</v>
      </c>
      <c r="L63" s="22" t="str">
        <f t="shared" si="1"/>
        <v/>
      </c>
      <c r="M63" s="31" t="str">
        <f t="shared" si="2"/>
        <v>{Bendtsen, 2015 #1623}</v>
      </c>
      <c r="N63" s="4" t="s">
        <v>1470</v>
      </c>
      <c r="O63" s="21" t="str">
        <f>IF(J63="Yes",IF(P63&lt;&gt;"",HYPERLINK(_xlfn.CONCAT(VLOOKUP(P63,AF:AG,2,FALSE),"\",IF(ISERROR(FIND(",",A63))=FALSE,LEFT(A63,FIND(",",A63)-1),A63),"-",C63,"-",H63,".pdf"),"PDF"),""),"")</f>
        <v>PDF</v>
      </c>
      <c r="P63" s="11" t="s">
        <v>229</v>
      </c>
      <c r="Q63" s="3" t="s">
        <v>14</v>
      </c>
      <c r="R63" s="3" t="s">
        <v>2286</v>
      </c>
      <c r="S63" s="4" t="s">
        <v>2289</v>
      </c>
      <c r="T63" s="21" t="str">
        <f>IF(J63="Yes",IF(U63&lt;&gt;"",HYPERLINK(_xlfn.CONCAT(VLOOKUP(U63,AF:AG,2,FALSE),"\",IF(ISERROR(FIND(",",A63))=FALSE,LEFT(A63,FIND(",",A63)-1),A63),"-",C63,"-",H63,".pdf"),"PDF"),""),"")</f>
        <v>PDF</v>
      </c>
      <c r="U63" s="10" t="s">
        <v>2924</v>
      </c>
      <c r="V63" s="3" t="s">
        <v>14</v>
      </c>
      <c r="W63" s="3" t="s">
        <v>2286</v>
      </c>
      <c r="Y63" s="12" t="str">
        <f>IF(R63="Include","No",IF(V63="Include","No",""))</f>
        <v/>
      </c>
      <c r="Z63" s="36" t="str">
        <f t="shared" si="4"/>
        <v>Exclude</v>
      </c>
      <c r="AA63" s="33" t="str">
        <f t="shared" si="5"/>
        <v>3. Wrong intervention</v>
      </c>
    </row>
    <row r="64" spans="1:27" x14ac:dyDescent="0.25">
      <c r="A64" s="28" t="s">
        <v>1536</v>
      </c>
      <c r="B64" s="29" t="s">
        <v>1537</v>
      </c>
      <c r="C64" s="29">
        <v>2015</v>
      </c>
      <c r="D64" s="29" t="s">
        <v>1512</v>
      </c>
      <c r="E64" s="29">
        <v>17</v>
      </c>
      <c r="F64" s="29">
        <v>7</v>
      </c>
      <c r="G64" s="29" t="s">
        <v>1538</v>
      </c>
      <c r="H64" s="29">
        <v>1624</v>
      </c>
      <c r="I64" s="29" t="s">
        <v>1539</v>
      </c>
      <c r="J64" s="11" t="s">
        <v>543</v>
      </c>
      <c r="K64" s="21" t="str">
        <f t="shared" si="0"/>
        <v>Link</v>
      </c>
      <c r="L64" s="22" t="str">
        <f t="shared" si="1"/>
        <v/>
      </c>
      <c r="M64" s="31" t="str">
        <f t="shared" si="2"/>
        <v>{Bendtsen, 2015 #1624}</v>
      </c>
      <c r="N64" s="4" t="s">
        <v>1470</v>
      </c>
      <c r="O64" s="21" t="str">
        <f>IF(J64="Yes",IF(P64&lt;&gt;"",HYPERLINK(_xlfn.CONCAT(VLOOKUP(P64,AF:AG,2,FALSE),"\",IF(ISERROR(FIND(",",A64))=FALSE,LEFT(A64,FIND(",",A64)-1),A64),"-",C64,"-",H64,".pdf"),"PDF"),""),"")</f>
        <v>PDF</v>
      </c>
      <c r="P64" s="11" t="s">
        <v>229</v>
      </c>
      <c r="Q64" s="3" t="s">
        <v>14</v>
      </c>
      <c r="R64" s="3" t="s">
        <v>2282</v>
      </c>
      <c r="S64" s="4" t="s">
        <v>2252</v>
      </c>
      <c r="T64" s="21" t="str">
        <f>IF(J64="Yes",IF(U64&lt;&gt;"",HYPERLINK(_xlfn.CONCAT(VLOOKUP(U64,AF:AG,2,FALSE),"\",IF(ISERROR(FIND(",",A64))=FALSE,LEFT(A64,FIND(",",A64)-1),A64),"-",C64,"-",H64,".pdf"),"PDF"),""),"")</f>
        <v>PDF</v>
      </c>
      <c r="U64" s="10" t="s">
        <v>2924</v>
      </c>
      <c r="V64" s="3" t="s">
        <v>14</v>
      </c>
      <c r="W64" s="3" t="s">
        <v>2286</v>
      </c>
      <c r="Y64" s="12" t="str">
        <f>IF(R64="Include","No",IF(V64="Include","No",""))</f>
        <v/>
      </c>
      <c r="Z64" s="36" t="str">
        <f t="shared" si="4"/>
        <v>Exclude</v>
      </c>
      <c r="AA64" s="33" t="str">
        <f t="shared" si="5"/>
        <v>0. Duplicate</v>
      </c>
    </row>
    <row r="65" spans="1:27" x14ac:dyDescent="0.25">
      <c r="A65" s="28" t="s">
        <v>1536</v>
      </c>
      <c r="B65" s="29" t="s">
        <v>1537</v>
      </c>
      <c r="C65" s="29">
        <v>2015</v>
      </c>
      <c r="D65" s="29" t="s">
        <v>1540</v>
      </c>
      <c r="E65" s="29">
        <v>17</v>
      </c>
      <c r="F65" s="29">
        <v>7</v>
      </c>
      <c r="G65" s="29" t="s">
        <v>1541</v>
      </c>
      <c r="H65" s="29">
        <v>1625</v>
      </c>
      <c r="I65" s="29" t="s">
        <v>1539</v>
      </c>
      <c r="J65" s="11" t="s">
        <v>543</v>
      </c>
      <c r="K65" s="21" t="str">
        <f t="shared" si="0"/>
        <v>Link</v>
      </c>
      <c r="L65" s="22" t="str">
        <f t="shared" si="1"/>
        <v/>
      </c>
      <c r="M65" s="31" t="str">
        <f t="shared" si="2"/>
        <v>{Bendtsen, 2015 #1625}</v>
      </c>
      <c r="N65" s="4" t="s">
        <v>1470</v>
      </c>
      <c r="O65" s="21" t="str">
        <f>IF(J65="Yes",IF(P65&lt;&gt;"",HYPERLINK(_xlfn.CONCAT(VLOOKUP(P65,AF:AG,2,FALSE),"\",IF(ISERROR(FIND(",",A65))=FALSE,LEFT(A65,FIND(",",A65)-1),A65),"-",C65,"-",H65,".pdf"),"PDF"),""),"")</f>
        <v>PDF</v>
      </c>
      <c r="P65" s="11" t="s">
        <v>229</v>
      </c>
      <c r="Q65" s="3" t="s">
        <v>14</v>
      </c>
      <c r="R65" s="3" t="s">
        <v>2282</v>
      </c>
      <c r="S65" s="4" t="s">
        <v>2252</v>
      </c>
      <c r="T65" s="21" t="str">
        <f>IF(J65="Yes",IF(U65&lt;&gt;"",HYPERLINK(_xlfn.CONCAT(VLOOKUP(U65,AF:AG,2,FALSE),"\",IF(ISERROR(FIND(",",A65))=FALSE,LEFT(A65,FIND(",",A65)-1),A65),"-",C65,"-",H65,".pdf"),"PDF"),""),"")</f>
        <v>PDF</v>
      </c>
      <c r="U65" s="10" t="s">
        <v>2924</v>
      </c>
      <c r="V65" s="3" t="s">
        <v>14</v>
      </c>
      <c r="W65" s="3" t="s">
        <v>2286</v>
      </c>
      <c r="Y65" s="12" t="str">
        <f>IF(R65="Include","No",IF(V65="Include","No",""))</f>
        <v/>
      </c>
      <c r="Z65" s="36" t="str">
        <f t="shared" si="4"/>
        <v>Exclude</v>
      </c>
      <c r="AA65" s="33" t="str">
        <f t="shared" si="5"/>
        <v>0. Duplicate</v>
      </c>
    </row>
    <row r="66" spans="1:27" x14ac:dyDescent="0.25">
      <c r="A66" s="28" t="s">
        <v>3643</v>
      </c>
      <c r="B66" s="29" t="s">
        <v>3644</v>
      </c>
      <c r="C66" s="29">
        <v>2019</v>
      </c>
      <c r="D66" s="29" t="s">
        <v>2645</v>
      </c>
      <c r="E66" s="29">
        <v>8</v>
      </c>
      <c r="F66" s="29">
        <v>4</v>
      </c>
      <c r="G66" s="29" t="s">
        <v>3645</v>
      </c>
      <c r="H66" s="29">
        <v>6221</v>
      </c>
      <c r="I66" s="29" t="s">
        <v>3646</v>
      </c>
      <c r="J66" s="11" t="s">
        <v>543</v>
      </c>
      <c r="K66" s="21" t="str">
        <f t="shared" ref="K66:K129" si="7">IF(LEFT(I66,2)="10",HYPERLINK(_xlfn.CONCAT("https://doi.org/",I66),"Link"),IF(I66="","",HYPERLINK(I66,"Link")))</f>
        <v>Link</v>
      </c>
      <c r="L66" s="22" t="str">
        <f t="shared" ref="L66:L129" si="8">IF(A66&lt;&gt;"",IF(J66="No",_xlfn.CONCAT(IF(ISERROR(FIND(",",A66))=FALSE,LEFT(A66,FIND(",",A66)-1),A66),"-",C66,"-",H66),""),"")</f>
        <v/>
      </c>
      <c r="M66" s="31" t="str">
        <f t="shared" ref="M66:M129" si="9">IF(A66&lt;&gt;"",_xlfn.CONCAT("{",IF(ISERROR(FIND(",",A66))=FALSE,LEFT(A66,FIND(",",A66)-1),A66),", ",C66," #",H66,"}"),"")</f>
        <v>{Bendtsen, 2019 #6221}</v>
      </c>
      <c r="N66" s="4" t="s">
        <v>3727</v>
      </c>
      <c r="O66" s="21" t="str">
        <f>IF(J66="Yes",IF(P66&lt;&gt;"",HYPERLINK(_xlfn.CONCAT(VLOOKUP(P66,AF:AG,2,FALSE),"\",IF(ISERROR(FIND(",",A66))=FALSE,LEFT(A66,FIND(",",A66)-1),A66),"-",C66,"-",H66,".pdf"),"PDF"),""),"")</f>
        <v>PDF</v>
      </c>
      <c r="P66" s="11" t="s">
        <v>229</v>
      </c>
      <c r="Q66" s="3" t="s">
        <v>14</v>
      </c>
      <c r="R66" s="3" t="s">
        <v>2286</v>
      </c>
      <c r="S66" s="4" t="s">
        <v>3677</v>
      </c>
      <c r="T66" s="21" t="str">
        <f>IF(J66="Yes",IF(U66&lt;&gt;"",HYPERLINK(_xlfn.CONCAT(VLOOKUP(U66,AF:AG,2,FALSE),"\",IF(ISERROR(FIND(",",A66))=FALSE,LEFT(A66,FIND(",",A66)-1),A66),"-",C66,"-",H66,".pdf"),"PDF"),""),"")</f>
        <v>PDF</v>
      </c>
      <c r="U66" s="10" t="s">
        <v>2924</v>
      </c>
      <c r="V66" s="3" t="s">
        <v>14</v>
      </c>
      <c r="W66" s="3" t="s">
        <v>2286</v>
      </c>
      <c r="Y66" s="12"/>
      <c r="Z66" s="36" t="str">
        <f t="shared" ref="Z66:Z129" si="10">IF(J66="Yes",IF(Q66="","",IF(Q66="Include",IF(V66="",IF(Y66="No","Check for supplement","Include"),IF(V66="Exclude","Consensus required",IF(V66="Include",IF(Y66="No","Check for supplement","Include"),"Check required"))),IF(Q66="Exclude",IF(V66="","Check required",IF(V66="Exclude","Exclude",IF(V66="Include","Consensus required","Check required"))),"Check required"))),IF(L66="","","Find PDF"))</f>
        <v>Exclude</v>
      </c>
      <c r="AA66" s="33" t="str">
        <f t="shared" ref="AA66:AA129" si="11">IF(Z66="Exclude",R66,"")</f>
        <v>3. Wrong intervention</v>
      </c>
    </row>
    <row r="67" spans="1:27" x14ac:dyDescent="0.25">
      <c r="A67" s="28" t="s">
        <v>3734</v>
      </c>
      <c r="B67" s="29" t="s">
        <v>3735</v>
      </c>
      <c r="C67" s="29">
        <v>2019</v>
      </c>
      <c r="D67" s="29" t="s">
        <v>2645</v>
      </c>
      <c r="E67" s="29">
        <v>8</v>
      </c>
      <c r="F67" s="29">
        <v>3</v>
      </c>
      <c r="G67" s="29" t="s">
        <v>3736</v>
      </c>
      <c r="H67" s="29">
        <v>6443</v>
      </c>
      <c r="I67" s="29" t="s">
        <v>3737</v>
      </c>
      <c r="J67" s="11" t="s">
        <v>543</v>
      </c>
      <c r="K67" s="21" t="str">
        <f t="shared" si="7"/>
        <v>Link</v>
      </c>
      <c r="L67" s="22" t="str">
        <f t="shared" si="8"/>
        <v/>
      </c>
      <c r="M67" s="31" t="str">
        <f t="shared" si="9"/>
        <v>{Bendtsen, 2019 #6443}</v>
      </c>
      <c r="N67" s="4" t="s">
        <v>3726</v>
      </c>
      <c r="O67" s="21" t="str">
        <f>IF(J67="Yes",IF(P67&lt;&gt;"",HYPERLINK(_xlfn.CONCAT(VLOOKUP(P67,AF:AG,2,FALSE),"\",IF(ISERROR(FIND(",",A67))=FALSE,LEFT(A67,FIND(",",A67)-1),A67),"-",C67,"-",H67,".pdf"),"PDF"),""),"")</f>
        <v>PDF</v>
      </c>
      <c r="P67" s="11" t="s">
        <v>229</v>
      </c>
      <c r="Q67" s="3" t="s">
        <v>14</v>
      </c>
      <c r="R67" s="3" t="s">
        <v>2286</v>
      </c>
      <c r="S67" s="4" t="s">
        <v>2289</v>
      </c>
      <c r="T67" s="21" t="str">
        <f>IF(J67="Yes",IF(U67&lt;&gt;"",HYPERLINK(_xlfn.CONCAT(VLOOKUP(U67,AF:AG,2,FALSE),"\",IF(ISERROR(FIND(",",A67))=FALSE,LEFT(A67,FIND(",",A67)-1),A67),"-",C67,"-",H67,".pdf"),"PDF"),""),"")</f>
        <v>PDF</v>
      </c>
      <c r="U67" s="10" t="s">
        <v>2924</v>
      </c>
      <c r="V67" s="3" t="s">
        <v>14</v>
      </c>
      <c r="W67" s="3" t="s">
        <v>2286</v>
      </c>
      <c r="Y67" s="12"/>
      <c r="Z67" s="36" t="str">
        <f t="shared" si="10"/>
        <v>Exclude</v>
      </c>
      <c r="AA67" s="33" t="str">
        <f t="shared" si="11"/>
        <v>3. Wrong intervention</v>
      </c>
    </row>
    <row r="68" spans="1:27" x14ac:dyDescent="0.25">
      <c r="A68" s="28" t="s">
        <v>3643</v>
      </c>
      <c r="B68" s="29" t="s">
        <v>3644</v>
      </c>
      <c r="C68" s="29">
        <v>2019</v>
      </c>
      <c r="D68" s="29" t="s">
        <v>2645</v>
      </c>
      <c r="E68" s="29">
        <v>8</v>
      </c>
      <c r="F68" s="29">
        <v>4</v>
      </c>
      <c r="G68" s="29" t="s">
        <v>3645</v>
      </c>
      <c r="H68" s="29">
        <v>6462</v>
      </c>
      <c r="I68" s="29" t="s">
        <v>3646</v>
      </c>
      <c r="J68" s="11" t="s">
        <v>543</v>
      </c>
      <c r="K68" s="21" t="str">
        <f t="shared" si="7"/>
        <v>Link</v>
      </c>
      <c r="L68" s="22" t="str">
        <f t="shared" si="8"/>
        <v/>
      </c>
      <c r="M68" s="31" t="str">
        <f t="shared" si="9"/>
        <v>{Bendtsen, 2019 #6462}</v>
      </c>
      <c r="N68" s="4" t="s">
        <v>3726</v>
      </c>
      <c r="O68" s="21" t="str">
        <f>IF(J68="Yes",IF(P68&lt;&gt;"",HYPERLINK(_xlfn.CONCAT(VLOOKUP(P68,AF:AG,2,FALSE),"\",IF(ISERROR(FIND(",",A68))=FALSE,LEFT(A68,FIND(",",A68)-1),A68),"-",C68,"-",H68,".pdf"),"PDF"),""),"")</f>
        <v>PDF</v>
      </c>
      <c r="P68" s="11" t="s">
        <v>229</v>
      </c>
      <c r="Q68" s="3" t="s">
        <v>14</v>
      </c>
      <c r="R68" s="3" t="s">
        <v>2282</v>
      </c>
      <c r="T68" s="21" t="str">
        <f>IF(J68="Yes",IF(U68&lt;&gt;"",HYPERLINK(_xlfn.CONCAT(VLOOKUP(U68,AF:AG,2,FALSE),"\",IF(ISERROR(FIND(",",A68))=FALSE,LEFT(A68,FIND(",",A68)-1),A68),"-",C68,"-",H68,".pdf"),"PDF"),""),"")</f>
        <v>PDF</v>
      </c>
      <c r="U68" s="10" t="s">
        <v>2924</v>
      </c>
      <c r="V68" s="3" t="s">
        <v>14</v>
      </c>
      <c r="W68" s="3" t="s">
        <v>2286</v>
      </c>
      <c r="Y68" s="12"/>
      <c r="Z68" s="36" t="str">
        <f t="shared" si="10"/>
        <v>Exclude</v>
      </c>
      <c r="AA68" s="33" t="str">
        <f t="shared" si="11"/>
        <v>0. Duplicate</v>
      </c>
    </row>
    <row r="69" spans="1:27" x14ac:dyDescent="0.25">
      <c r="A69" s="28" t="s">
        <v>3277</v>
      </c>
      <c r="B69" s="29" t="s">
        <v>3300</v>
      </c>
      <c r="C69" s="29">
        <v>2020</v>
      </c>
      <c r="D69" s="29" t="s">
        <v>2645</v>
      </c>
      <c r="E69" s="29">
        <v>9</v>
      </c>
      <c r="F69" s="29">
        <v>11</v>
      </c>
      <c r="G69" s="29" t="s">
        <v>3301</v>
      </c>
      <c r="H69" s="29">
        <v>2148</v>
      </c>
      <c r="I69" s="29" t="s">
        <v>3302</v>
      </c>
      <c r="J69" s="11" t="s">
        <v>543</v>
      </c>
      <c r="K69" s="21" t="str">
        <f t="shared" si="7"/>
        <v>Link</v>
      </c>
      <c r="L69" s="22" t="str">
        <f t="shared" si="8"/>
        <v/>
      </c>
      <c r="M69" s="31" t="str">
        <f t="shared" si="9"/>
        <v>{Bendtsen, 2020 #2148}</v>
      </c>
      <c r="N69" s="4" t="s">
        <v>3307</v>
      </c>
      <c r="O69" s="21" t="str">
        <f>IF(J69="Yes",IF(P69&lt;&gt;"",HYPERLINK(_xlfn.CONCAT(VLOOKUP(P69,AF:AG,2,FALSE),"\",IF(ISERROR(FIND(",",A69))=FALSE,LEFT(A69,FIND(",",A69)-1),A69),"-",C69,"-",H69,".pdf"),"PDF"),""),"")</f>
        <v>PDF</v>
      </c>
      <c r="P69" s="11" t="s">
        <v>229</v>
      </c>
      <c r="Q69" s="3" t="s">
        <v>14</v>
      </c>
      <c r="R69" s="3" t="s">
        <v>2286</v>
      </c>
      <c r="S69" s="4" t="s">
        <v>2289</v>
      </c>
      <c r="T69" s="21" t="str">
        <f>IF(J69="Yes",IF(U69&lt;&gt;"",HYPERLINK(_xlfn.CONCAT(VLOOKUP(U69,AF:AG,2,FALSE),"\",IF(ISERROR(FIND(",",A69))=FALSE,LEFT(A69,FIND(",",A69)-1),A69),"-",C69,"-",H69,".pdf"),"PDF"),""),"")</f>
        <v>PDF</v>
      </c>
      <c r="U69" s="10" t="s">
        <v>2924</v>
      </c>
      <c r="V69" s="3" t="s">
        <v>14</v>
      </c>
      <c r="W69" s="3" t="s">
        <v>2286</v>
      </c>
      <c r="Y69" s="12"/>
      <c r="Z69" s="36" t="str">
        <f t="shared" si="10"/>
        <v>Exclude</v>
      </c>
      <c r="AA69" s="33" t="str">
        <f t="shared" si="11"/>
        <v>3. Wrong intervention</v>
      </c>
    </row>
    <row r="70" spans="1:27" x14ac:dyDescent="0.25">
      <c r="A70" s="28" t="s">
        <v>3277</v>
      </c>
      <c r="B70" s="29" t="s">
        <v>3278</v>
      </c>
      <c r="C70" s="29">
        <v>2020</v>
      </c>
      <c r="D70" s="29" t="s">
        <v>231</v>
      </c>
      <c r="G70" s="29" t="s">
        <v>2161</v>
      </c>
      <c r="H70" s="29">
        <v>2157</v>
      </c>
      <c r="I70" s="29" t="s">
        <v>3279</v>
      </c>
      <c r="J70" s="11" t="s">
        <v>543</v>
      </c>
      <c r="K70" s="21" t="str">
        <f t="shared" si="7"/>
        <v>Link</v>
      </c>
      <c r="L70" s="22" t="str">
        <f t="shared" si="8"/>
        <v/>
      </c>
      <c r="M70" s="31" t="str">
        <f t="shared" si="9"/>
        <v>{Bendtsen, 2020 #2157}</v>
      </c>
      <c r="N70" s="4" t="s">
        <v>3307</v>
      </c>
      <c r="O70" s="21" t="str">
        <f>IF(J70="Yes",IF(P70&lt;&gt;"",HYPERLINK(_xlfn.CONCAT(VLOOKUP(P70,AF:AG,2,FALSE),"\",IF(ISERROR(FIND(",",A70))=FALSE,LEFT(A70,FIND(",",A70)-1),A70),"-",C70,"-",H70,".pdf"),"PDF"),""),"")</f>
        <v>PDF</v>
      </c>
      <c r="P70" s="11" t="s">
        <v>229</v>
      </c>
      <c r="Q70" s="3" t="s">
        <v>14</v>
      </c>
      <c r="R70" s="3" t="s">
        <v>2286</v>
      </c>
      <c r="S70" s="4" t="s">
        <v>2289</v>
      </c>
      <c r="T70" s="21" t="str">
        <f>IF(J70="Yes",IF(U70&lt;&gt;"",HYPERLINK(_xlfn.CONCAT(VLOOKUP(U70,AF:AG,2,FALSE),"\",IF(ISERROR(FIND(",",A70))=FALSE,LEFT(A70,FIND(",",A70)-1),A70),"-",C70,"-",H70,".pdf"),"PDF"),""),"")</f>
        <v>PDF</v>
      </c>
      <c r="U70" s="10" t="s">
        <v>2924</v>
      </c>
      <c r="V70" s="3" t="s">
        <v>14</v>
      </c>
      <c r="W70" s="3" t="s">
        <v>2286</v>
      </c>
      <c r="Y70" s="12"/>
      <c r="Z70" s="36" t="str">
        <f t="shared" si="10"/>
        <v>Exclude</v>
      </c>
      <c r="AA70" s="33" t="str">
        <f t="shared" si="11"/>
        <v>3. Wrong intervention</v>
      </c>
    </row>
    <row r="71" spans="1:27" x14ac:dyDescent="0.25">
      <c r="A71" s="28" t="s">
        <v>2343</v>
      </c>
      <c r="B71" s="29" t="s">
        <v>2344</v>
      </c>
      <c r="C71" s="29">
        <v>2021</v>
      </c>
      <c r="D71" s="29" t="s">
        <v>2345</v>
      </c>
      <c r="E71" s="29">
        <v>11</v>
      </c>
      <c r="F71" s="29">
        <v>8</v>
      </c>
      <c r="H71" s="29">
        <v>1877</v>
      </c>
      <c r="I71" s="29" t="s">
        <v>2346</v>
      </c>
      <c r="J71" s="11" t="s">
        <v>543</v>
      </c>
      <c r="K71" s="21" t="str">
        <f t="shared" si="7"/>
        <v>Link</v>
      </c>
      <c r="L71" s="22" t="str">
        <f t="shared" si="8"/>
        <v/>
      </c>
      <c r="M71" s="31" t="str">
        <f t="shared" si="9"/>
        <v>{Bendtsen, 2021 #1877}</v>
      </c>
      <c r="N71" s="4" t="s">
        <v>2324</v>
      </c>
      <c r="O71" s="21" t="str">
        <f>IF(J71="Yes",IF(P71&lt;&gt;"",HYPERLINK(_xlfn.CONCAT(VLOOKUP(P71,AF:AG,2,FALSE),"\",IF(ISERROR(FIND(",",A71))=FALSE,LEFT(A71,FIND(",",A71)-1),A71),"-",C71,"-",H71,".pdf"),"PDF"),""),"")</f>
        <v>PDF</v>
      </c>
      <c r="P71" s="11" t="s">
        <v>229</v>
      </c>
      <c r="Q71" s="3" t="s">
        <v>14</v>
      </c>
      <c r="R71" s="3" t="s">
        <v>2286</v>
      </c>
      <c r="S71" s="4" t="s">
        <v>2289</v>
      </c>
      <c r="T71" s="21" t="str">
        <f>IF(J71="Yes",IF(U71&lt;&gt;"",HYPERLINK(_xlfn.CONCAT(VLOOKUP(U71,AF:AG,2,FALSE),"\",IF(ISERROR(FIND(",",A71))=FALSE,LEFT(A71,FIND(",",A71)-1),A71),"-",C71,"-",H71,".pdf"),"PDF"),""),"")</f>
        <v>PDF</v>
      </c>
      <c r="U71" s="10" t="s">
        <v>2924</v>
      </c>
      <c r="V71" s="3" t="s">
        <v>14</v>
      </c>
      <c r="W71" s="3" t="s">
        <v>2286</v>
      </c>
      <c r="Y71" s="12" t="str">
        <f>IF(R71="Include","No",IF(V71="Include","No",""))</f>
        <v/>
      </c>
      <c r="Z71" s="36" t="str">
        <f t="shared" si="10"/>
        <v>Exclude</v>
      </c>
      <c r="AA71" s="33" t="str">
        <f t="shared" si="11"/>
        <v>3. Wrong intervention</v>
      </c>
    </row>
    <row r="72" spans="1:27" x14ac:dyDescent="0.25">
      <c r="A72" s="28" t="s">
        <v>1531</v>
      </c>
      <c r="B72" s="29" t="s">
        <v>1532</v>
      </c>
      <c r="C72" s="29">
        <v>2022</v>
      </c>
      <c r="D72" s="29" t="s">
        <v>1533</v>
      </c>
      <c r="E72" s="29">
        <v>20</v>
      </c>
      <c r="F72" s="29">
        <v>1</v>
      </c>
      <c r="G72" s="29" t="s">
        <v>1534</v>
      </c>
      <c r="H72" s="29">
        <v>1622</v>
      </c>
      <c r="I72" s="29" t="s">
        <v>1535</v>
      </c>
      <c r="J72" s="11" t="s">
        <v>543</v>
      </c>
      <c r="K72" s="21" t="str">
        <f t="shared" si="7"/>
        <v>Link</v>
      </c>
      <c r="L72" s="22" t="str">
        <f t="shared" si="8"/>
        <v/>
      </c>
      <c r="M72" s="31" t="str">
        <f t="shared" si="9"/>
        <v>{Bendtsen, 2022 #1622}</v>
      </c>
      <c r="N72" s="4" t="s">
        <v>1470</v>
      </c>
      <c r="O72" s="21" t="str">
        <f>IF(J72="Yes",IF(P72&lt;&gt;"",HYPERLINK(_xlfn.CONCAT(VLOOKUP(P72,AF:AG,2,FALSE),"\",IF(ISERROR(FIND(",",A72))=FALSE,LEFT(A72,FIND(",",A72)-1),A72),"-",C72,"-",H72,".pdf"),"PDF"),""),"")</f>
        <v>PDF</v>
      </c>
      <c r="P72" s="11" t="s">
        <v>229</v>
      </c>
      <c r="Q72" s="3" t="s">
        <v>14</v>
      </c>
      <c r="R72" s="3" t="s">
        <v>2286</v>
      </c>
      <c r="S72" s="4" t="s">
        <v>2289</v>
      </c>
      <c r="T72" s="21" t="str">
        <f>IF(J72="Yes",IF(U72&lt;&gt;"",HYPERLINK(_xlfn.CONCAT(VLOOKUP(U72,AF:AG,2,FALSE),"\",IF(ISERROR(FIND(",",A72))=FALSE,LEFT(A72,FIND(",",A72)-1),A72),"-",C72,"-",H72,".pdf"),"PDF"),""),"")</f>
        <v>PDF</v>
      </c>
      <c r="U72" s="10" t="s">
        <v>2924</v>
      </c>
      <c r="V72" s="3" t="s">
        <v>14</v>
      </c>
      <c r="W72" s="3" t="s">
        <v>2286</v>
      </c>
      <c r="Y72" s="12" t="str">
        <f>IF(R72="Include","No",IF(V72="Include","No",""))</f>
        <v/>
      </c>
      <c r="Z72" s="36" t="str">
        <f t="shared" si="10"/>
        <v>Exclude</v>
      </c>
      <c r="AA72" s="33" t="str">
        <f t="shared" si="11"/>
        <v>3. Wrong intervention</v>
      </c>
    </row>
    <row r="73" spans="1:27" x14ac:dyDescent="0.25">
      <c r="A73" s="28" t="s">
        <v>2340</v>
      </c>
      <c r="B73" s="29" t="s">
        <v>1532</v>
      </c>
      <c r="C73" s="29">
        <v>2022</v>
      </c>
      <c r="D73" s="29" t="s">
        <v>2341</v>
      </c>
      <c r="E73" s="29">
        <v>20</v>
      </c>
      <c r="F73" s="29">
        <v>1</v>
      </c>
      <c r="G73" s="29">
        <v>176</v>
      </c>
      <c r="H73" s="29">
        <v>1871</v>
      </c>
      <c r="I73" s="29" t="s">
        <v>2342</v>
      </c>
      <c r="J73" s="11" t="s">
        <v>543</v>
      </c>
      <c r="K73" s="21" t="str">
        <f t="shared" si="7"/>
        <v>Link</v>
      </c>
      <c r="L73" s="22" t="str">
        <f t="shared" si="8"/>
        <v/>
      </c>
      <c r="M73" s="31" t="str">
        <f t="shared" si="9"/>
        <v>{Bendtsen, 2022 #1871}</v>
      </c>
      <c r="N73" s="4" t="s">
        <v>2324</v>
      </c>
      <c r="O73" s="21" t="str">
        <f>IF(J73="Yes",IF(P73&lt;&gt;"",HYPERLINK(_xlfn.CONCAT(VLOOKUP(P73,AF:AG,2,FALSE),"\",IF(ISERROR(FIND(",",A73))=FALSE,LEFT(A73,FIND(",",A73)-1),A73),"-",C73,"-",H73,".pdf"),"PDF"),""),"")</f>
        <v>PDF</v>
      </c>
      <c r="P73" s="11" t="s">
        <v>229</v>
      </c>
      <c r="Q73" s="3" t="s">
        <v>14</v>
      </c>
      <c r="R73" s="3" t="s">
        <v>2282</v>
      </c>
      <c r="S73" s="4" t="s">
        <v>2554</v>
      </c>
      <c r="T73" s="21" t="str">
        <f>IF(J73="Yes",IF(U73&lt;&gt;"",HYPERLINK(_xlfn.CONCAT(VLOOKUP(U73,AF:AG,2,FALSE),"\",IF(ISERROR(FIND(",",A73))=FALSE,LEFT(A73,FIND(",",A73)-1),A73),"-",C73,"-",H73,".pdf"),"PDF"),""),"")</f>
        <v>PDF</v>
      </c>
      <c r="U73" s="10" t="s">
        <v>2924</v>
      </c>
      <c r="V73" s="3" t="s">
        <v>14</v>
      </c>
      <c r="W73" s="3" t="s">
        <v>2286</v>
      </c>
      <c r="Y73" s="12" t="str">
        <f>IF(R73="Include","No",IF(V73="Include","No",""))</f>
        <v/>
      </c>
      <c r="Z73" s="36" t="str">
        <f t="shared" si="10"/>
        <v>Exclude</v>
      </c>
      <c r="AA73" s="33" t="str">
        <f t="shared" si="11"/>
        <v>0. Duplicate</v>
      </c>
    </row>
    <row r="74" spans="1:27" x14ac:dyDescent="0.25">
      <c r="A74" s="28" t="s">
        <v>3277</v>
      </c>
      <c r="B74" s="29" t="s">
        <v>3297</v>
      </c>
      <c r="C74" s="29">
        <v>2023</v>
      </c>
      <c r="D74" s="29" t="s">
        <v>3298</v>
      </c>
      <c r="E74" s="29">
        <v>9</v>
      </c>
      <c r="G74" s="29">
        <v>2.05520762311556E+16</v>
      </c>
      <c r="H74" s="29">
        <v>2155</v>
      </c>
      <c r="I74" s="29" t="s">
        <v>3299</v>
      </c>
      <c r="J74" s="11" t="s">
        <v>543</v>
      </c>
      <c r="K74" s="21" t="str">
        <f t="shared" si="7"/>
        <v>Link</v>
      </c>
      <c r="L74" s="22" t="str">
        <f t="shared" si="8"/>
        <v/>
      </c>
      <c r="M74" s="31" t="str">
        <f t="shared" si="9"/>
        <v>{Bendtsen, 2023 #2155}</v>
      </c>
      <c r="N74" s="4" t="s">
        <v>3307</v>
      </c>
      <c r="O74" s="21" t="str">
        <f>IF(J74="Yes",IF(P74&lt;&gt;"",HYPERLINK(_xlfn.CONCAT(VLOOKUP(P74,AF:AG,2,FALSE),"\",IF(ISERROR(FIND(",",A74))=FALSE,LEFT(A74,FIND(",",A74)-1),A74),"-",C74,"-",H74,".pdf"),"PDF"),""),"")</f>
        <v>PDF</v>
      </c>
      <c r="P74" s="11" t="s">
        <v>229</v>
      </c>
      <c r="Q74" s="3" t="s">
        <v>14</v>
      </c>
      <c r="R74" s="3" t="s">
        <v>2286</v>
      </c>
      <c r="S74" s="4" t="s">
        <v>2289</v>
      </c>
      <c r="T74" s="21" t="str">
        <f>IF(J74="Yes",IF(U74&lt;&gt;"",HYPERLINK(_xlfn.CONCAT(VLOOKUP(U74,AF:AG,2,FALSE),"\",IF(ISERROR(FIND(",",A74))=FALSE,LEFT(A74,FIND(",",A74)-1),A74),"-",C74,"-",H74,".pdf"),"PDF"),""),"")</f>
        <v>PDF</v>
      </c>
      <c r="U74" s="10" t="s">
        <v>2924</v>
      </c>
      <c r="V74" s="3" t="s">
        <v>14</v>
      </c>
      <c r="W74" s="3" t="s">
        <v>2286</v>
      </c>
      <c r="Y74" s="12"/>
      <c r="Z74" s="36" t="str">
        <f t="shared" si="10"/>
        <v>Exclude</v>
      </c>
      <c r="AA74" s="33" t="str">
        <f t="shared" si="11"/>
        <v>3. Wrong intervention</v>
      </c>
    </row>
    <row r="75" spans="1:27" x14ac:dyDescent="0.25">
      <c r="A75" s="28" t="s">
        <v>1542</v>
      </c>
      <c r="B75" s="29" t="s">
        <v>1543</v>
      </c>
      <c r="C75" s="29">
        <v>2019</v>
      </c>
      <c r="D75" s="29" t="s">
        <v>1544</v>
      </c>
      <c r="E75" s="29">
        <v>8</v>
      </c>
      <c r="F75" s="29">
        <v>11</v>
      </c>
      <c r="G75" s="29" t="s">
        <v>1545</v>
      </c>
      <c r="H75" s="29">
        <v>1626</v>
      </c>
      <c r="I75" s="29" t="s">
        <v>1546</v>
      </c>
      <c r="J75" s="11" t="s">
        <v>543</v>
      </c>
      <c r="K75" s="21" t="str">
        <f t="shared" si="7"/>
        <v>Link</v>
      </c>
      <c r="L75" s="22" t="str">
        <f t="shared" si="8"/>
        <v/>
      </c>
      <c r="M75" s="31" t="str">
        <f t="shared" si="9"/>
        <v>{Berman, 2019 #1626}</v>
      </c>
      <c r="N75" s="4" t="s">
        <v>1470</v>
      </c>
      <c r="O75" s="21" t="str">
        <f>IF(J75="Yes",IF(P75&lt;&gt;"",HYPERLINK(_xlfn.CONCAT(VLOOKUP(P75,AF:AG,2,FALSE),"\",IF(ISERROR(FIND(",",A75))=FALSE,LEFT(A75,FIND(",",A75)-1),A75),"-",C75,"-",H75,".pdf"),"PDF"),""),"")</f>
        <v>PDF</v>
      </c>
      <c r="P75" s="11" t="s">
        <v>229</v>
      </c>
      <c r="Q75" s="3" t="s">
        <v>14</v>
      </c>
      <c r="R75" s="3" t="s">
        <v>2286</v>
      </c>
      <c r="S75" s="4" t="s">
        <v>2289</v>
      </c>
      <c r="T75" s="21" t="str">
        <f>IF(J75="Yes",IF(U75&lt;&gt;"",HYPERLINK(_xlfn.CONCAT(VLOOKUP(U75,AF:AG,2,FALSE),"\",IF(ISERROR(FIND(",",A75))=FALSE,LEFT(A75,FIND(",",A75)-1),A75),"-",C75,"-",H75,".pdf"),"PDF"),""),"")</f>
        <v>PDF</v>
      </c>
      <c r="U75" s="10" t="s">
        <v>2924</v>
      </c>
      <c r="V75" s="3" t="s">
        <v>14</v>
      </c>
      <c r="W75" s="3" t="s">
        <v>2286</v>
      </c>
      <c r="Y75" s="12" t="str">
        <f t="shared" ref="Y75:Y81" si="12">IF(R75="Include","No",IF(V75="Include","No",""))</f>
        <v/>
      </c>
      <c r="Z75" s="36" t="str">
        <f t="shared" si="10"/>
        <v>Exclude</v>
      </c>
      <c r="AA75" s="33" t="str">
        <f t="shared" si="11"/>
        <v>3. Wrong intervention</v>
      </c>
    </row>
    <row r="76" spans="1:27" x14ac:dyDescent="0.25">
      <c r="A76" s="28" t="s">
        <v>1542</v>
      </c>
      <c r="B76" s="29" t="s">
        <v>1547</v>
      </c>
      <c r="C76" s="29">
        <v>2019</v>
      </c>
      <c r="D76" s="29" t="s">
        <v>1548</v>
      </c>
      <c r="E76" s="29">
        <v>8</v>
      </c>
      <c r="F76" s="29">
        <v>11</v>
      </c>
      <c r="G76" s="29">
        <v>28</v>
      </c>
      <c r="H76" s="29">
        <v>1627</v>
      </c>
      <c r="I76" s="29" t="s">
        <v>1546</v>
      </c>
      <c r="J76" s="11" t="s">
        <v>543</v>
      </c>
      <c r="K76" s="21" t="str">
        <f t="shared" si="7"/>
        <v>Link</v>
      </c>
      <c r="L76" s="22" t="str">
        <f t="shared" si="8"/>
        <v/>
      </c>
      <c r="M76" s="31" t="str">
        <f t="shared" si="9"/>
        <v>{Berman, 2019 #1627}</v>
      </c>
      <c r="N76" s="4" t="s">
        <v>1470</v>
      </c>
      <c r="O76" s="21" t="str">
        <f>IF(J76="Yes",IF(P76&lt;&gt;"",HYPERLINK(_xlfn.CONCAT(VLOOKUP(P76,AF:AG,2,FALSE),"\",IF(ISERROR(FIND(",",A76))=FALSE,LEFT(A76,FIND(",",A76)-1),A76),"-",C76,"-",H76,".pdf"),"PDF"),""),"")</f>
        <v>PDF</v>
      </c>
      <c r="P76" s="11" t="s">
        <v>229</v>
      </c>
      <c r="Q76" s="3" t="s">
        <v>14</v>
      </c>
      <c r="R76" s="3" t="s">
        <v>2282</v>
      </c>
      <c r="S76" s="4" t="s">
        <v>2292</v>
      </c>
      <c r="T76" s="21" t="str">
        <f>IF(J76="Yes",IF(U76&lt;&gt;"",HYPERLINK(_xlfn.CONCAT(VLOOKUP(U76,AF:AG,2,FALSE),"\",IF(ISERROR(FIND(",",A76))=FALSE,LEFT(A76,FIND(",",A76)-1),A76),"-",C76,"-",H76,".pdf"),"PDF"),""),"")</f>
        <v>PDF</v>
      </c>
      <c r="U76" s="10" t="s">
        <v>2924</v>
      </c>
      <c r="V76" s="3" t="s">
        <v>14</v>
      </c>
      <c r="W76" s="3" t="s">
        <v>2286</v>
      </c>
      <c r="Y76" s="12" t="str">
        <f t="shared" si="12"/>
        <v/>
      </c>
      <c r="Z76" s="36" t="str">
        <f t="shared" si="10"/>
        <v>Exclude</v>
      </c>
      <c r="AA76" s="33" t="str">
        <f t="shared" si="11"/>
        <v>0. Duplicate</v>
      </c>
    </row>
    <row r="77" spans="1:27" x14ac:dyDescent="0.25">
      <c r="A77" s="28" t="s">
        <v>1549</v>
      </c>
      <c r="B77" s="29" t="s">
        <v>1550</v>
      </c>
      <c r="C77" s="29">
        <v>2021</v>
      </c>
      <c r="D77" s="29" t="s">
        <v>1551</v>
      </c>
      <c r="E77" s="29">
        <v>47</v>
      </c>
      <c r="F77" s="29">
        <v>4</v>
      </c>
      <c r="G77" s="29" t="s">
        <v>1552</v>
      </c>
      <c r="H77" s="29">
        <v>1628</v>
      </c>
      <c r="I77" s="29" t="s">
        <v>1553</v>
      </c>
      <c r="J77" s="11" t="s">
        <v>543</v>
      </c>
      <c r="K77" s="21" t="str">
        <f t="shared" si="7"/>
        <v>Link</v>
      </c>
      <c r="L77" s="22" t="str">
        <f t="shared" si="8"/>
        <v/>
      </c>
      <c r="M77" s="31" t="str">
        <f t="shared" si="9"/>
        <v>{Bertani, 2021 #1628}</v>
      </c>
      <c r="N77" s="4" t="s">
        <v>1470</v>
      </c>
      <c r="O77" s="21" t="str">
        <f>IF(J77="Yes",IF(P77&lt;&gt;"",HYPERLINK(_xlfn.CONCAT(VLOOKUP(P77,AF:AG,2,FALSE),"\",IF(ISERROR(FIND(",",A77))=FALSE,LEFT(A77,FIND(",",A77)-1),A77),"-",C77,"-",H77,".pdf"),"PDF"),""),"")</f>
        <v>PDF</v>
      </c>
      <c r="P77" s="11" t="s">
        <v>229</v>
      </c>
      <c r="Q77" s="3" t="s">
        <v>14</v>
      </c>
      <c r="R77" s="3" t="s">
        <v>2291</v>
      </c>
      <c r="S77" s="4" t="s">
        <v>2294</v>
      </c>
      <c r="T77" s="21" t="str">
        <f>IF(J77="Yes",IF(U77&lt;&gt;"",HYPERLINK(_xlfn.CONCAT(VLOOKUP(U77,AF:AG,2,FALSE),"\",IF(ISERROR(FIND(",",A77))=FALSE,LEFT(A77,FIND(",",A77)-1),A77),"-",C77,"-",H77,".pdf"),"PDF"),""),"")</f>
        <v>PDF</v>
      </c>
      <c r="U77" s="10" t="s">
        <v>2924</v>
      </c>
      <c r="V77" s="3" t="s">
        <v>14</v>
      </c>
      <c r="W77" s="3" t="s">
        <v>2285</v>
      </c>
      <c r="Y77" s="12" t="str">
        <f t="shared" si="12"/>
        <v/>
      </c>
      <c r="Z77" s="36" t="str">
        <f t="shared" si="10"/>
        <v>Exclude</v>
      </c>
      <c r="AA77" s="33" t="str">
        <f t="shared" si="11"/>
        <v>5. Wrong study design</v>
      </c>
    </row>
    <row r="78" spans="1:27" x14ac:dyDescent="0.25">
      <c r="A78" s="28" t="s">
        <v>2638</v>
      </c>
      <c r="B78" s="29" t="s">
        <v>1009</v>
      </c>
      <c r="C78" s="29">
        <v>2014</v>
      </c>
      <c r="D78" s="29" t="s">
        <v>334</v>
      </c>
      <c r="E78" s="29">
        <v>38</v>
      </c>
      <c r="F78" s="29">
        <v>3</v>
      </c>
      <c r="G78" s="29" t="s">
        <v>1012</v>
      </c>
      <c r="H78" s="29">
        <v>1987</v>
      </c>
      <c r="I78" s="29" t="s">
        <v>1013</v>
      </c>
      <c r="J78" s="11" t="s">
        <v>543</v>
      </c>
      <c r="K78" s="21" t="str">
        <f t="shared" si="7"/>
        <v>Link</v>
      </c>
      <c r="L78" s="22" t="str">
        <f t="shared" si="8"/>
        <v/>
      </c>
      <c r="M78" s="31" t="str">
        <f t="shared" si="9"/>
        <v>{Bertholet, 2014 #1987}</v>
      </c>
      <c r="N78" s="4" t="s">
        <v>1470</v>
      </c>
      <c r="O78" s="21" t="str">
        <f>IF(J78="Yes",IF(P78&lt;&gt;"",HYPERLINK(_xlfn.CONCAT(VLOOKUP(P78,AF:AG,2,FALSE),"\",IF(ISERROR(FIND(",",A78))=FALSE,LEFT(A78,FIND(",",A78)-1),A78),"-",C78,"-",H78,".pdf"),"PDF"),""),"")</f>
        <v>PDF</v>
      </c>
      <c r="P78" s="11" t="s">
        <v>229</v>
      </c>
      <c r="Q78" s="3" t="s">
        <v>14</v>
      </c>
      <c r="R78" s="3" t="s">
        <v>2286</v>
      </c>
      <c r="S78" s="4" t="s">
        <v>2289</v>
      </c>
      <c r="T78" s="21" t="str">
        <f>IF(J78="Yes",IF(U78&lt;&gt;"",HYPERLINK(_xlfn.CONCAT(VLOOKUP(U78,AF:AG,2,FALSE),"\",IF(ISERROR(FIND(",",A78))=FALSE,LEFT(A78,FIND(",",A78)-1),A78),"-",C78,"-",H78,".pdf"),"PDF"),""),"")</f>
        <v>PDF</v>
      </c>
      <c r="U78" s="10" t="s">
        <v>2924</v>
      </c>
      <c r="V78" s="3" t="s">
        <v>14</v>
      </c>
      <c r="W78" s="3" t="s">
        <v>2286</v>
      </c>
      <c r="Y78" s="12" t="str">
        <f t="shared" si="12"/>
        <v/>
      </c>
      <c r="Z78" s="36" t="str">
        <f t="shared" si="10"/>
        <v>Exclude</v>
      </c>
      <c r="AA78" s="33" t="str">
        <f t="shared" si="11"/>
        <v>3. Wrong intervention</v>
      </c>
    </row>
    <row r="79" spans="1:27" x14ac:dyDescent="0.25">
      <c r="A79" s="28" t="s">
        <v>1554</v>
      </c>
      <c r="B79" s="29" t="s">
        <v>554</v>
      </c>
      <c r="C79" s="29">
        <v>2015</v>
      </c>
      <c r="D79" s="29" t="s">
        <v>300</v>
      </c>
      <c r="E79" s="29">
        <v>110</v>
      </c>
      <c r="F79" s="29">
        <v>11</v>
      </c>
      <c r="G79" s="29" t="s">
        <v>1555</v>
      </c>
      <c r="H79" s="29">
        <v>1629</v>
      </c>
      <c r="I79" s="29" t="s">
        <v>1556</v>
      </c>
      <c r="J79" s="11" t="s">
        <v>543</v>
      </c>
      <c r="K79" s="21" t="str">
        <f t="shared" si="7"/>
        <v>Link</v>
      </c>
      <c r="L79" s="22" t="str">
        <f t="shared" si="8"/>
        <v/>
      </c>
      <c r="M79" s="31" t="str">
        <f t="shared" si="9"/>
        <v>{Bertholet, 2015 #1629}</v>
      </c>
      <c r="N79" s="4" t="s">
        <v>1470</v>
      </c>
      <c r="O79" s="21" t="str">
        <f>IF(J79="Yes",IF(P79&lt;&gt;"",HYPERLINK(_xlfn.CONCAT(VLOOKUP(P79,AF:AG,2,FALSE),"\",IF(ISERROR(FIND(",",A79))=FALSE,LEFT(A79,FIND(",",A79)-1),A79),"-",C79,"-",H79,".pdf"),"PDF"),""),"")</f>
        <v>PDF</v>
      </c>
      <c r="P79" s="11" t="s">
        <v>229</v>
      </c>
      <c r="Q79" s="3" t="s">
        <v>14</v>
      </c>
      <c r="R79" s="3" t="s">
        <v>2286</v>
      </c>
      <c r="S79" s="4" t="s">
        <v>2289</v>
      </c>
      <c r="T79" s="21" t="str">
        <f>IF(J79="Yes",IF(U79&lt;&gt;"",HYPERLINK(_xlfn.CONCAT(VLOOKUP(U79,AF:AG,2,FALSE),"\",IF(ISERROR(FIND(",",A79))=FALSE,LEFT(A79,FIND(",",A79)-1),A79),"-",C79,"-",H79,".pdf"),"PDF"),""),"")</f>
        <v>PDF</v>
      </c>
      <c r="U79" s="10" t="s">
        <v>2924</v>
      </c>
      <c r="V79" s="3" t="s">
        <v>14</v>
      </c>
      <c r="W79" s="3" t="s">
        <v>2286</v>
      </c>
      <c r="Y79" s="12" t="str">
        <f t="shared" si="12"/>
        <v/>
      </c>
      <c r="Z79" s="36" t="str">
        <f t="shared" si="10"/>
        <v>Exclude</v>
      </c>
      <c r="AA79" s="33" t="str">
        <f t="shared" si="11"/>
        <v>3. Wrong intervention</v>
      </c>
    </row>
    <row r="80" spans="1:27" x14ac:dyDescent="0.25">
      <c r="A80" s="28" t="s">
        <v>1554</v>
      </c>
      <c r="B80" s="29" t="s">
        <v>554</v>
      </c>
      <c r="C80" s="29">
        <v>2015</v>
      </c>
      <c r="D80" s="29" t="s">
        <v>300</v>
      </c>
      <c r="E80" s="29">
        <v>110</v>
      </c>
      <c r="F80" s="29">
        <v>11</v>
      </c>
      <c r="G80" s="29" t="s">
        <v>1555</v>
      </c>
      <c r="H80" s="29">
        <v>1630</v>
      </c>
      <c r="I80" s="29" t="s">
        <v>1556</v>
      </c>
      <c r="J80" s="11" t="s">
        <v>543</v>
      </c>
      <c r="K80" s="21" t="str">
        <f t="shared" si="7"/>
        <v>Link</v>
      </c>
      <c r="L80" s="22" t="str">
        <f t="shared" si="8"/>
        <v/>
      </c>
      <c r="M80" s="31" t="str">
        <f t="shared" si="9"/>
        <v>{Bertholet, 2015 #1630}</v>
      </c>
      <c r="N80" s="4" t="s">
        <v>1470</v>
      </c>
      <c r="O80" s="21" t="str">
        <f>IF(J80="Yes",IF(P80&lt;&gt;"",HYPERLINK(_xlfn.CONCAT(VLOOKUP(P80,AF:AG,2,FALSE),"\",IF(ISERROR(FIND(",",A80))=FALSE,LEFT(A80,FIND(",",A80)-1),A80),"-",C80,"-",H80,".pdf"),"PDF"),""),"")</f>
        <v>PDF</v>
      </c>
      <c r="P80" s="11" t="s">
        <v>229</v>
      </c>
      <c r="Q80" s="3" t="s">
        <v>14</v>
      </c>
      <c r="R80" s="3" t="s">
        <v>2282</v>
      </c>
      <c r="S80" s="4" t="s">
        <v>2253</v>
      </c>
      <c r="T80" s="21" t="str">
        <f>IF(J80="Yes",IF(U80&lt;&gt;"",HYPERLINK(_xlfn.CONCAT(VLOOKUP(U80,AF:AG,2,FALSE),"\",IF(ISERROR(FIND(",",A80))=FALSE,LEFT(A80,FIND(",",A80)-1),A80),"-",C80,"-",H80,".pdf"),"PDF"),""),"")</f>
        <v>PDF</v>
      </c>
      <c r="U80" s="10" t="s">
        <v>2924</v>
      </c>
      <c r="V80" s="3" t="s">
        <v>14</v>
      </c>
      <c r="W80" s="3" t="s">
        <v>2282</v>
      </c>
      <c r="Y80" s="12" t="str">
        <f t="shared" si="12"/>
        <v/>
      </c>
      <c r="Z80" s="36" t="str">
        <f t="shared" si="10"/>
        <v>Exclude</v>
      </c>
      <c r="AA80" s="33" t="str">
        <f t="shared" si="11"/>
        <v>0. Duplicate</v>
      </c>
    </row>
    <row r="81" spans="1:27" x14ac:dyDescent="0.25">
      <c r="A81" s="28" t="s">
        <v>1554</v>
      </c>
      <c r="B81" s="29" t="s">
        <v>554</v>
      </c>
      <c r="C81" s="29">
        <v>2015</v>
      </c>
      <c r="D81" s="29" t="s">
        <v>555</v>
      </c>
      <c r="E81" s="29">
        <v>110</v>
      </c>
      <c r="F81" s="29">
        <v>11</v>
      </c>
      <c r="G81" s="29" t="s">
        <v>1555</v>
      </c>
      <c r="H81" s="29">
        <v>1631</v>
      </c>
      <c r="I81" s="29" t="s">
        <v>1556</v>
      </c>
      <c r="J81" s="11" t="s">
        <v>543</v>
      </c>
      <c r="K81" s="21" t="str">
        <f t="shared" si="7"/>
        <v>Link</v>
      </c>
      <c r="L81" s="22" t="str">
        <f t="shared" si="8"/>
        <v/>
      </c>
      <c r="M81" s="31" t="str">
        <f t="shared" si="9"/>
        <v>{Bertholet, 2015 #1631}</v>
      </c>
      <c r="N81" s="4" t="s">
        <v>1470</v>
      </c>
      <c r="O81" s="21" t="str">
        <f>IF(J81="Yes",IF(P81&lt;&gt;"",HYPERLINK(_xlfn.CONCAT(VLOOKUP(P81,AF:AG,2,FALSE),"\",IF(ISERROR(FIND(",",A81))=FALSE,LEFT(A81,FIND(",",A81)-1),A81),"-",C81,"-",H81,".pdf"),"PDF"),""),"")</f>
        <v>PDF</v>
      </c>
      <c r="P81" s="11" t="s">
        <v>229</v>
      </c>
      <c r="Q81" s="3" t="s">
        <v>14</v>
      </c>
      <c r="R81" s="3" t="s">
        <v>2282</v>
      </c>
      <c r="S81" s="4" t="s">
        <v>2253</v>
      </c>
      <c r="T81" s="21" t="str">
        <f>IF(J81="Yes",IF(U81&lt;&gt;"",HYPERLINK(_xlfn.CONCAT(VLOOKUP(U81,AF:AG,2,FALSE),"\",IF(ISERROR(FIND(",",A81))=FALSE,LEFT(A81,FIND(",",A81)-1),A81),"-",C81,"-",H81,".pdf"),"PDF"),""),"")</f>
        <v>PDF</v>
      </c>
      <c r="U81" s="10" t="s">
        <v>2924</v>
      </c>
      <c r="V81" s="3" t="s">
        <v>14</v>
      </c>
      <c r="W81" s="3" t="s">
        <v>2282</v>
      </c>
      <c r="Y81" s="12" t="str">
        <f t="shared" si="12"/>
        <v/>
      </c>
      <c r="Z81" s="36" t="str">
        <f t="shared" si="10"/>
        <v>Exclude</v>
      </c>
      <c r="AA81" s="33" t="str">
        <f t="shared" si="11"/>
        <v>0. Duplicate</v>
      </c>
    </row>
    <row r="82" spans="1:27" x14ac:dyDescent="0.25">
      <c r="A82" s="28" t="s">
        <v>1554</v>
      </c>
      <c r="B82" s="29" t="s">
        <v>3397</v>
      </c>
      <c r="C82" s="29">
        <v>2015</v>
      </c>
      <c r="D82" s="29" t="s">
        <v>1371</v>
      </c>
      <c r="E82" s="29">
        <v>10</v>
      </c>
      <c r="F82" s="29">
        <v>12</v>
      </c>
      <c r="G82" s="29" t="s">
        <v>3398</v>
      </c>
      <c r="H82" s="29">
        <v>2687</v>
      </c>
      <c r="I82" s="29" t="s">
        <v>3399</v>
      </c>
      <c r="J82" s="11" t="s">
        <v>543</v>
      </c>
      <c r="K82" s="21" t="str">
        <f t="shared" si="7"/>
        <v>Link</v>
      </c>
      <c r="L82" s="22" t="str">
        <f t="shared" si="8"/>
        <v/>
      </c>
      <c r="M82" s="31" t="str">
        <f t="shared" si="9"/>
        <v>{Bertholet, 2015 #2687}</v>
      </c>
      <c r="N82" s="4" t="s">
        <v>3395</v>
      </c>
      <c r="O82" s="21" t="str">
        <f>IF(J82="Yes",IF(P82&lt;&gt;"",HYPERLINK(_xlfn.CONCAT(VLOOKUP(P82,AF:AG,2,FALSE),"\",IF(ISERROR(FIND(",",A82))=FALSE,LEFT(A82,FIND(",",A82)-1),A82),"-",C82,"-",H82,".pdf"),"PDF"),""),"")</f>
        <v>PDF</v>
      </c>
      <c r="P82" s="11" t="s">
        <v>229</v>
      </c>
      <c r="Q82" s="3" t="s">
        <v>14</v>
      </c>
      <c r="R82" s="3" t="s">
        <v>2286</v>
      </c>
      <c r="S82" s="4" t="s">
        <v>2289</v>
      </c>
      <c r="T82" s="21" t="str">
        <f>IF(J82="Yes",IF(U82&lt;&gt;"",HYPERLINK(_xlfn.CONCAT(VLOOKUP(U82,AF:AG,2,FALSE),"\",IF(ISERROR(FIND(",",A82))=FALSE,LEFT(A82,FIND(",",A82)-1),A82),"-",C82,"-",H82,".pdf"),"PDF"),""),"")</f>
        <v>PDF</v>
      </c>
      <c r="U82" s="10" t="s">
        <v>2924</v>
      </c>
      <c r="V82" s="3" t="s">
        <v>14</v>
      </c>
      <c r="W82" s="3" t="s">
        <v>2286</v>
      </c>
      <c r="Y82" s="12"/>
      <c r="Z82" s="36" t="str">
        <f t="shared" si="10"/>
        <v>Exclude</v>
      </c>
      <c r="AA82" s="33" t="str">
        <f t="shared" si="11"/>
        <v>3. Wrong intervention</v>
      </c>
    </row>
    <row r="83" spans="1:27" x14ac:dyDescent="0.25">
      <c r="A83" s="28" t="s">
        <v>1554</v>
      </c>
      <c r="B83" s="29" t="s">
        <v>3397</v>
      </c>
      <c r="C83" s="29">
        <v>2015</v>
      </c>
      <c r="D83" s="29" t="s">
        <v>1371</v>
      </c>
      <c r="E83" s="29">
        <v>10</v>
      </c>
      <c r="F83" s="29">
        <v>12</v>
      </c>
      <c r="G83" s="29" t="s">
        <v>3398</v>
      </c>
      <c r="H83" s="29">
        <v>6524</v>
      </c>
      <c r="I83" s="29" t="s">
        <v>3399</v>
      </c>
      <c r="J83" s="11" t="s">
        <v>543</v>
      </c>
      <c r="K83" s="21" t="str">
        <f t="shared" si="7"/>
        <v>Link</v>
      </c>
      <c r="L83" s="22" t="str">
        <f t="shared" si="8"/>
        <v/>
      </c>
      <c r="M83" s="31" t="str">
        <f t="shared" si="9"/>
        <v>{Bertholet, 2015 #6524}</v>
      </c>
      <c r="N83" s="4" t="s">
        <v>3804</v>
      </c>
      <c r="O83" s="21" t="str">
        <f>IF(J83="Yes",IF(P83&lt;&gt;"",HYPERLINK(_xlfn.CONCAT(VLOOKUP(P83,AF:AG,2,FALSE),"\",IF(ISERROR(FIND(",",A83))=FALSE,LEFT(A83,FIND(",",A83)-1),A83),"-",C83,"-",H83,".pdf"),"PDF"),""),"")</f>
        <v>PDF</v>
      </c>
      <c r="P83" s="11" t="s">
        <v>229</v>
      </c>
      <c r="Q83" s="3" t="s">
        <v>14</v>
      </c>
      <c r="R83" s="3" t="s">
        <v>2282</v>
      </c>
      <c r="T83" s="21" t="str">
        <f>IF(J83="Yes",IF(U83&lt;&gt;"",HYPERLINK(_xlfn.CONCAT(VLOOKUP(U83,AF:AG,2,FALSE),"\",IF(ISERROR(FIND(",",A83))=FALSE,LEFT(A83,FIND(",",A83)-1),A83),"-",C83,"-",H83,".pdf"),"PDF"),""),"")</f>
        <v>PDF</v>
      </c>
      <c r="U83" s="10" t="s">
        <v>2924</v>
      </c>
      <c r="V83" s="3" t="s">
        <v>14</v>
      </c>
      <c r="W83" s="3" t="s">
        <v>2286</v>
      </c>
      <c r="Y83" s="12"/>
      <c r="Z83" s="36" t="str">
        <f t="shared" si="10"/>
        <v>Exclude</v>
      </c>
      <c r="AA83" s="33" t="str">
        <f t="shared" si="11"/>
        <v>0. Duplicate</v>
      </c>
    </row>
    <row r="84" spans="1:27" x14ac:dyDescent="0.25">
      <c r="A84" s="28" t="s">
        <v>3805</v>
      </c>
      <c r="B84" s="29" t="s">
        <v>3806</v>
      </c>
      <c r="C84" s="29">
        <v>2016</v>
      </c>
      <c r="D84" s="29" t="s">
        <v>612</v>
      </c>
      <c r="E84" s="29">
        <v>63</v>
      </c>
      <c r="G84" s="29" t="s">
        <v>3807</v>
      </c>
      <c r="H84" s="29">
        <v>6523</v>
      </c>
      <c r="I84" s="29" t="s">
        <v>3808</v>
      </c>
      <c r="J84" s="11" t="s">
        <v>543</v>
      </c>
      <c r="K84" s="21" t="str">
        <f t="shared" si="7"/>
        <v>Link</v>
      </c>
      <c r="L84" s="22" t="str">
        <f t="shared" si="8"/>
        <v/>
      </c>
      <c r="M84" s="31" t="str">
        <f t="shared" si="9"/>
        <v>{Bertholet, 2016 #6523}</v>
      </c>
      <c r="N84" s="4" t="s">
        <v>3804</v>
      </c>
      <c r="O84" s="21" t="str">
        <f>IF(J84="Yes",IF(P84&lt;&gt;"",HYPERLINK(_xlfn.CONCAT(VLOOKUP(P84,AF:AG,2,FALSE),"\",IF(ISERROR(FIND(",",A84))=FALSE,LEFT(A84,FIND(",",A84)-1),A84),"-",C84,"-",H84,".pdf"),"PDF"),""),"")</f>
        <v>PDF</v>
      </c>
      <c r="P84" s="11" t="s">
        <v>229</v>
      </c>
      <c r="Q84" s="3" t="s">
        <v>14</v>
      </c>
      <c r="R84" s="3" t="s">
        <v>2291</v>
      </c>
      <c r="S84" s="4" t="s">
        <v>2908</v>
      </c>
      <c r="T84" s="21" t="str">
        <f>IF(J84="Yes",IF(U84&lt;&gt;"",HYPERLINK(_xlfn.CONCAT(VLOOKUP(U84,AF:AG,2,FALSE),"\",IF(ISERROR(FIND(",",A84))=FALSE,LEFT(A84,FIND(",",A84)-1),A84),"-",C84,"-",H84,".pdf"),"PDF"),""),"")</f>
        <v>PDF</v>
      </c>
      <c r="U84" s="10" t="s">
        <v>2924</v>
      </c>
      <c r="V84" s="3" t="s">
        <v>14</v>
      </c>
      <c r="W84" s="3" t="s">
        <v>2286</v>
      </c>
      <c r="Y84" s="12"/>
      <c r="Z84" s="36" t="str">
        <f t="shared" si="10"/>
        <v>Exclude</v>
      </c>
      <c r="AA84" s="33" t="str">
        <f t="shared" si="11"/>
        <v>5. Wrong study design</v>
      </c>
    </row>
    <row r="85" spans="1:27" x14ac:dyDescent="0.25">
      <c r="A85" s="28" t="s">
        <v>1557</v>
      </c>
      <c r="B85" s="29" t="s">
        <v>558</v>
      </c>
      <c r="C85" s="29">
        <v>2018</v>
      </c>
      <c r="D85" s="29" t="s">
        <v>283</v>
      </c>
      <c r="E85" s="29">
        <v>195</v>
      </c>
      <c r="G85" s="29" t="s">
        <v>1558</v>
      </c>
      <c r="H85" s="29">
        <v>1632</v>
      </c>
      <c r="I85" s="29" t="s">
        <v>1559</v>
      </c>
      <c r="J85" s="11" t="s">
        <v>543</v>
      </c>
      <c r="K85" s="21" t="str">
        <f t="shared" si="7"/>
        <v>Link</v>
      </c>
      <c r="L85" s="22" t="str">
        <f t="shared" si="8"/>
        <v/>
      </c>
      <c r="M85" s="31" t="str">
        <f t="shared" si="9"/>
        <v>{Bertholet, 2018 #1632}</v>
      </c>
      <c r="N85" s="4" t="s">
        <v>1470</v>
      </c>
      <c r="O85" s="21" t="str">
        <f>IF(J85="Yes",IF(P85&lt;&gt;"",HYPERLINK(_xlfn.CONCAT(VLOOKUP(P85,AF:AG,2,FALSE),"\",IF(ISERROR(FIND(",",A85))=FALSE,LEFT(A85,FIND(",",A85)-1),A85),"-",C85,"-",H85,".pdf"),"PDF"),""),"")</f>
        <v>PDF</v>
      </c>
      <c r="P85" s="11" t="s">
        <v>229</v>
      </c>
      <c r="Q85" s="3" t="s">
        <v>14</v>
      </c>
      <c r="R85" s="3" t="s">
        <v>2286</v>
      </c>
      <c r="S85" s="4" t="s">
        <v>2289</v>
      </c>
      <c r="T85" s="21" t="str">
        <f>IF(J85="Yes",IF(U85&lt;&gt;"",HYPERLINK(_xlfn.CONCAT(VLOOKUP(U85,AF:AG,2,FALSE),"\",IF(ISERROR(FIND(",",A85))=FALSE,LEFT(A85,FIND(",",A85)-1),A85),"-",C85,"-",H85,".pdf"),"PDF"),""),"")</f>
        <v>PDF</v>
      </c>
      <c r="U85" s="10" t="s">
        <v>2924</v>
      </c>
      <c r="V85" s="3" t="s">
        <v>14</v>
      </c>
      <c r="W85" s="3" t="s">
        <v>2286</v>
      </c>
      <c r="Y85" s="12" t="str">
        <f>IF(R85="Include","No",IF(V85="Include","No",""))</f>
        <v/>
      </c>
      <c r="Z85" s="36" t="str">
        <f t="shared" si="10"/>
        <v>Exclude</v>
      </c>
      <c r="AA85" s="33" t="str">
        <f t="shared" si="11"/>
        <v>3. Wrong intervention</v>
      </c>
    </row>
    <row r="86" spans="1:27" x14ac:dyDescent="0.25">
      <c r="A86" s="28" t="s">
        <v>1561</v>
      </c>
      <c r="B86" s="29" t="s">
        <v>1562</v>
      </c>
      <c r="C86" s="29">
        <v>2018</v>
      </c>
      <c r="D86" s="29" t="s">
        <v>300</v>
      </c>
      <c r="E86" s="29">
        <v>113</v>
      </c>
      <c r="F86" s="29">
        <v>8</v>
      </c>
      <c r="G86" s="29" t="s">
        <v>1563</v>
      </c>
      <c r="H86" s="29">
        <v>1634</v>
      </c>
      <c r="I86" s="29" t="s">
        <v>1564</v>
      </c>
      <c r="J86" s="11" t="s">
        <v>543</v>
      </c>
      <c r="K86" s="21" t="str">
        <f t="shared" si="7"/>
        <v>Link</v>
      </c>
      <c r="L86" s="22" t="str">
        <f t="shared" si="8"/>
        <v/>
      </c>
      <c r="M86" s="31" t="str">
        <f t="shared" si="9"/>
        <v>{Bertholet, 2018 #1634}</v>
      </c>
      <c r="N86" s="4" t="s">
        <v>1470</v>
      </c>
      <c r="O86" s="21" t="str">
        <f>IF(J86="Yes",IF(P86&lt;&gt;"",HYPERLINK(_xlfn.CONCAT(VLOOKUP(P86,AF:AG,2,FALSE),"\",IF(ISERROR(FIND(",",A86))=FALSE,LEFT(A86,FIND(",",A86)-1),A86),"-",C86,"-",H86,".pdf"),"PDF"),""),"")</f>
        <v>PDF</v>
      </c>
      <c r="P86" s="11" t="s">
        <v>229</v>
      </c>
      <c r="Q86" s="3" t="s">
        <v>14</v>
      </c>
      <c r="R86" s="3" t="s">
        <v>2286</v>
      </c>
      <c r="S86" s="4" t="s">
        <v>2289</v>
      </c>
      <c r="T86" s="21" t="str">
        <f>IF(J86="Yes",IF(U86&lt;&gt;"",HYPERLINK(_xlfn.CONCAT(VLOOKUP(U86,AF:AG,2,FALSE),"\",IF(ISERROR(FIND(",",A86))=FALSE,LEFT(A86,FIND(",",A86)-1),A86),"-",C86,"-",H86,".pdf"),"PDF"),""),"")</f>
        <v>PDF</v>
      </c>
      <c r="U86" s="10" t="s">
        <v>2924</v>
      </c>
      <c r="V86" s="3" t="s">
        <v>14</v>
      </c>
      <c r="W86" s="3" t="s">
        <v>2286</v>
      </c>
      <c r="Y86" s="12" t="str">
        <f>IF(R86="Include","No",IF(V86="Include","No",""))</f>
        <v/>
      </c>
      <c r="Z86" s="36" t="str">
        <f t="shared" si="10"/>
        <v>Exclude</v>
      </c>
      <c r="AA86" s="33" t="str">
        <f t="shared" si="11"/>
        <v>3. Wrong intervention</v>
      </c>
    </row>
    <row r="87" spans="1:27" x14ac:dyDescent="0.25">
      <c r="A87" s="28" t="s">
        <v>1557</v>
      </c>
      <c r="B87" s="29" t="s">
        <v>558</v>
      </c>
      <c r="C87" s="29">
        <v>2019</v>
      </c>
      <c r="D87" s="29" t="s">
        <v>1560</v>
      </c>
      <c r="E87" s="29">
        <v>195</v>
      </c>
      <c r="G87" s="29" t="s">
        <v>1558</v>
      </c>
      <c r="H87" s="29">
        <v>1633</v>
      </c>
      <c r="I87" s="29" t="s">
        <v>1559</v>
      </c>
      <c r="J87" s="11" t="s">
        <v>543</v>
      </c>
      <c r="K87" s="21" t="str">
        <f t="shared" si="7"/>
        <v>Link</v>
      </c>
      <c r="L87" s="22" t="str">
        <f t="shared" si="8"/>
        <v/>
      </c>
      <c r="M87" s="31" t="str">
        <f t="shared" si="9"/>
        <v>{Bertholet, 2019 #1633}</v>
      </c>
      <c r="N87" s="4" t="s">
        <v>1470</v>
      </c>
      <c r="O87" s="21" t="str">
        <f>IF(J87="Yes",IF(P87&lt;&gt;"",HYPERLINK(_xlfn.CONCAT(VLOOKUP(P87,AF:AG,2,FALSE),"\",IF(ISERROR(FIND(",",A87))=FALSE,LEFT(A87,FIND(",",A87)-1),A87),"-",C87,"-",H87,".pdf"),"PDF"),""),"")</f>
        <v>PDF</v>
      </c>
      <c r="P87" s="11" t="s">
        <v>229</v>
      </c>
      <c r="Q87" s="3" t="s">
        <v>14</v>
      </c>
      <c r="R87" s="3" t="s">
        <v>2282</v>
      </c>
      <c r="S87" s="4" t="s">
        <v>2254</v>
      </c>
      <c r="T87" s="21" t="str">
        <f>IF(J87="Yes",IF(U87&lt;&gt;"",HYPERLINK(_xlfn.CONCAT(VLOOKUP(U87,AF:AG,2,FALSE),"\",IF(ISERROR(FIND(",",A87))=FALSE,LEFT(A87,FIND(",",A87)-1),A87),"-",C87,"-",H87,".pdf"),"PDF"),""),"")</f>
        <v>PDF</v>
      </c>
      <c r="U87" s="10" t="s">
        <v>2924</v>
      </c>
      <c r="V87" s="3" t="s">
        <v>14</v>
      </c>
      <c r="W87" s="3" t="s">
        <v>2286</v>
      </c>
      <c r="Y87" s="12" t="str">
        <f>IF(R87="Include","No",IF(V87="Include","No",""))</f>
        <v/>
      </c>
      <c r="Z87" s="36" t="str">
        <f t="shared" si="10"/>
        <v>Exclude</v>
      </c>
      <c r="AA87" s="33" t="str">
        <f t="shared" si="11"/>
        <v>0. Duplicate</v>
      </c>
    </row>
    <row r="88" spans="1:27" x14ac:dyDescent="0.25">
      <c r="A88" s="28" t="s">
        <v>3329</v>
      </c>
      <c r="B88" s="29" t="s">
        <v>3330</v>
      </c>
      <c r="C88" s="29">
        <v>2020</v>
      </c>
      <c r="D88" s="29" t="s">
        <v>1710</v>
      </c>
      <c r="E88" s="29">
        <v>19</v>
      </c>
      <c r="G88" s="29">
        <v>100298</v>
      </c>
      <c r="H88" s="29">
        <v>2668</v>
      </c>
      <c r="I88" s="29" t="s">
        <v>3331</v>
      </c>
      <c r="J88" s="11" t="s">
        <v>543</v>
      </c>
      <c r="K88" s="21" t="str">
        <f t="shared" si="7"/>
        <v>Link</v>
      </c>
      <c r="L88" s="22" t="str">
        <f t="shared" si="8"/>
        <v/>
      </c>
      <c r="M88" s="31" t="str">
        <f t="shared" si="9"/>
        <v>{Bertholet, 2020 #2668}</v>
      </c>
      <c r="N88" s="4" t="s">
        <v>3395</v>
      </c>
      <c r="O88" s="21" t="str">
        <f>IF(J88="Yes",IF(P88&lt;&gt;"",HYPERLINK(_xlfn.CONCAT(VLOOKUP(P88,AF:AG,2,FALSE),"\",IF(ISERROR(FIND(",",A88))=FALSE,LEFT(A88,FIND(",",A88)-1),A88),"-",C88,"-",H88,".pdf"),"PDF"),""),"")</f>
        <v>PDF</v>
      </c>
      <c r="P88" s="11" t="s">
        <v>229</v>
      </c>
      <c r="Q88" s="3" t="s">
        <v>14</v>
      </c>
      <c r="R88" s="3" t="s">
        <v>2286</v>
      </c>
      <c r="S88" s="4" t="s">
        <v>2289</v>
      </c>
      <c r="T88" s="21" t="str">
        <f>IF(J88="Yes",IF(U88&lt;&gt;"",HYPERLINK(_xlfn.CONCAT(VLOOKUP(U88,AF:AG,2,FALSE),"\",IF(ISERROR(FIND(",",A88))=FALSE,LEFT(A88,FIND(",",A88)-1),A88),"-",C88,"-",H88,".pdf"),"PDF"),""),"")</f>
        <v>PDF</v>
      </c>
      <c r="U88" s="10" t="s">
        <v>2924</v>
      </c>
      <c r="V88" s="3" t="s">
        <v>14</v>
      </c>
      <c r="W88" s="3" t="s">
        <v>2286</v>
      </c>
      <c r="Y88" s="12"/>
      <c r="Z88" s="36" t="str">
        <f t="shared" si="10"/>
        <v>Exclude</v>
      </c>
      <c r="AA88" s="33" t="str">
        <f t="shared" si="11"/>
        <v>3. Wrong intervention</v>
      </c>
    </row>
    <row r="89" spans="1:27" x14ac:dyDescent="0.25">
      <c r="A89" s="28" t="s">
        <v>3234</v>
      </c>
      <c r="B89" s="29" t="s">
        <v>3235</v>
      </c>
      <c r="C89" s="29">
        <v>2023</v>
      </c>
      <c r="D89" s="29" t="s">
        <v>3236</v>
      </c>
      <c r="E89" s="29">
        <v>382</v>
      </c>
      <c r="G89" s="29" t="s">
        <v>3237</v>
      </c>
      <c r="H89" s="29">
        <v>2118</v>
      </c>
      <c r="I89" s="29" t="s">
        <v>3238</v>
      </c>
      <c r="J89" s="11" t="s">
        <v>543</v>
      </c>
      <c r="K89" s="21" t="str">
        <f t="shared" si="7"/>
        <v>Link</v>
      </c>
      <c r="L89" s="22" t="str">
        <f t="shared" si="8"/>
        <v/>
      </c>
      <c r="M89" s="31" t="str">
        <f t="shared" si="9"/>
        <v>{Bertholet, 2023 #2118}</v>
      </c>
      <c r="N89" s="4" t="s">
        <v>3276</v>
      </c>
      <c r="O89" s="21" t="str">
        <f>IF(J89="Yes",IF(P89&lt;&gt;"",HYPERLINK(_xlfn.CONCAT(VLOOKUP(P89,AF:AG,2,FALSE),"\",IF(ISERROR(FIND(",",A89))=FALSE,LEFT(A89,FIND(",",A89)-1),A89),"-",C89,"-",H89,".pdf"),"PDF"),""),"")</f>
        <v>PDF</v>
      </c>
      <c r="P89" s="11" t="s">
        <v>229</v>
      </c>
      <c r="Q89" s="3" t="s">
        <v>14</v>
      </c>
      <c r="R89" s="3" t="s">
        <v>2286</v>
      </c>
      <c r="S89" s="4" t="s">
        <v>2289</v>
      </c>
      <c r="T89" s="21" t="str">
        <f>IF(J89="Yes",IF(U89&lt;&gt;"",HYPERLINK(_xlfn.CONCAT(VLOOKUP(U89,AF:AG,2,FALSE),"\",IF(ISERROR(FIND(",",A89))=FALSE,LEFT(A89,FIND(",",A89)-1),A89),"-",C89,"-",H89,".pdf"),"PDF"),""),"")</f>
        <v>PDF</v>
      </c>
      <c r="U89" s="10" t="s">
        <v>2924</v>
      </c>
      <c r="V89" s="3" t="s">
        <v>14</v>
      </c>
      <c r="W89" s="3" t="s">
        <v>2286</v>
      </c>
      <c r="Y89" s="12"/>
      <c r="Z89" s="36" t="str">
        <f t="shared" si="10"/>
        <v>Exclude</v>
      </c>
      <c r="AA89" s="33" t="str">
        <f t="shared" si="11"/>
        <v>3. Wrong intervention</v>
      </c>
    </row>
    <row r="90" spans="1:27" x14ac:dyDescent="0.25">
      <c r="A90" s="28" t="s">
        <v>1569</v>
      </c>
      <c r="B90" s="29" t="s">
        <v>1570</v>
      </c>
      <c r="C90" s="29">
        <v>2010</v>
      </c>
      <c r="D90" s="29" t="s">
        <v>1512</v>
      </c>
      <c r="E90" s="29">
        <v>12</v>
      </c>
      <c r="F90" s="29">
        <v>5</v>
      </c>
      <c r="G90" s="29" t="s">
        <v>1571</v>
      </c>
      <c r="H90" s="29">
        <v>1636</v>
      </c>
      <c r="I90" s="29" t="s">
        <v>1572</v>
      </c>
      <c r="J90" s="11" t="s">
        <v>543</v>
      </c>
      <c r="K90" s="21" t="str">
        <f t="shared" si="7"/>
        <v>Link</v>
      </c>
      <c r="L90" s="22" t="str">
        <f t="shared" si="8"/>
        <v/>
      </c>
      <c r="M90" s="31" t="str">
        <f t="shared" si="9"/>
        <v>{Bewick, 2010 #1636}</v>
      </c>
      <c r="N90" s="4" t="s">
        <v>1470</v>
      </c>
      <c r="O90" s="21" t="str">
        <f>IF(J90="Yes",IF(P90&lt;&gt;"",HYPERLINK(_xlfn.CONCAT(VLOOKUP(P90,AF:AG,2,FALSE),"\",IF(ISERROR(FIND(",",A90))=FALSE,LEFT(A90,FIND(",",A90)-1),A90),"-",C90,"-",H90,".pdf"),"PDF"),""),"")</f>
        <v>PDF</v>
      </c>
      <c r="P90" s="11" t="s">
        <v>229</v>
      </c>
      <c r="Q90" s="3" t="s">
        <v>14</v>
      </c>
      <c r="R90" s="3" t="s">
        <v>2286</v>
      </c>
      <c r="S90" s="4" t="s">
        <v>2289</v>
      </c>
      <c r="T90" s="21" t="str">
        <f>IF(J90="Yes",IF(U90&lt;&gt;"",HYPERLINK(_xlfn.CONCAT(VLOOKUP(U90,AF:AG,2,FALSE),"\",IF(ISERROR(FIND(",",A90))=FALSE,LEFT(A90,FIND(",",A90)-1),A90),"-",C90,"-",H90,".pdf"),"PDF"),""),"")</f>
        <v>PDF</v>
      </c>
      <c r="U90" s="10" t="s">
        <v>2924</v>
      </c>
      <c r="V90" s="3" t="s">
        <v>14</v>
      </c>
      <c r="W90" s="3" t="s">
        <v>2286</v>
      </c>
      <c r="Y90" s="12" t="str">
        <f>IF(R90="Include","No",IF(V90="Include","No",""))</f>
        <v/>
      </c>
      <c r="Z90" s="36" t="str">
        <f t="shared" si="10"/>
        <v>Exclude</v>
      </c>
      <c r="AA90" s="33" t="str">
        <f t="shared" si="11"/>
        <v>3. Wrong intervention</v>
      </c>
    </row>
    <row r="91" spans="1:27" x14ac:dyDescent="0.25">
      <c r="A91" s="28" t="s">
        <v>1565</v>
      </c>
      <c r="B91" s="29" t="s">
        <v>1566</v>
      </c>
      <c r="C91" s="29">
        <v>2013</v>
      </c>
      <c r="D91" s="29" t="s">
        <v>1512</v>
      </c>
      <c r="E91" s="29">
        <v>15</v>
      </c>
      <c r="F91" s="29">
        <v>7</v>
      </c>
      <c r="G91" s="29" t="s">
        <v>1567</v>
      </c>
      <c r="H91" s="29">
        <v>1635</v>
      </c>
      <c r="I91" s="29" t="s">
        <v>1568</v>
      </c>
      <c r="J91" s="11" t="s">
        <v>543</v>
      </c>
      <c r="K91" s="21" t="str">
        <f t="shared" si="7"/>
        <v>Link</v>
      </c>
      <c r="L91" s="22" t="str">
        <f t="shared" si="8"/>
        <v/>
      </c>
      <c r="M91" s="31" t="str">
        <f t="shared" si="9"/>
        <v>{Bewick, 2013 #1635}</v>
      </c>
      <c r="N91" s="4" t="s">
        <v>1470</v>
      </c>
      <c r="O91" s="21" t="str">
        <f>IF(J91="Yes",IF(P91&lt;&gt;"",HYPERLINK(_xlfn.CONCAT(VLOOKUP(P91,AF:AG,2,FALSE),"\",IF(ISERROR(FIND(",",A91))=FALSE,LEFT(A91,FIND(",",A91)-1),A91),"-",C91,"-",H91,".pdf"),"PDF"),""),"")</f>
        <v>PDF</v>
      </c>
      <c r="P91" s="11" t="s">
        <v>229</v>
      </c>
      <c r="Q91" s="3" t="s">
        <v>14</v>
      </c>
      <c r="R91" s="3" t="s">
        <v>2286</v>
      </c>
      <c r="S91" s="4" t="s">
        <v>2289</v>
      </c>
      <c r="T91" s="21" t="str">
        <f>IF(J91="Yes",IF(U91&lt;&gt;"",HYPERLINK(_xlfn.CONCAT(VLOOKUP(U91,AF:AG,2,FALSE),"\",IF(ISERROR(FIND(",",A91))=FALSE,LEFT(A91,FIND(",",A91)-1),A91),"-",C91,"-",H91,".pdf"),"PDF"),""),"")</f>
        <v>PDF</v>
      </c>
      <c r="U91" s="10" t="s">
        <v>2924</v>
      </c>
      <c r="V91" s="3" t="s">
        <v>14</v>
      </c>
      <c r="W91" s="3" t="s">
        <v>2286</v>
      </c>
      <c r="Y91" s="12" t="str">
        <f>IF(R91="Include","No",IF(V91="Include","No",""))</f>
        <v/>
      </c>
      <c r="Z91" s="36" t="str">
        <f t="shared" si="10"/>
        <v>Exclude</v>
      </c>
      <c r="AA91" s="33" t="str">
        <f t="shared" si="11"/>
        <v>3. Wrong intervention</v>
      </c>
    </row>
    <row r="92" spans="1:27" x14ac:dyDescent="0.25">
      <c r="A92" s="28" t="s">
        <v>2836</v>
      </c>
      <c r="B92" s="29" t="s">
        <v>2837</v>
      </c>
      <c r="C92" s="29">
        <v>2024</v>
      </c>
      <c r="D92" s="29" t="s">
        <v>2838</v>
      </c>
      <c r="E92" s="29">
        <v>28</v>
      </c>
      <c r="F92" s="29">
        <v>4</v>
      </c>
      <c r="G92" s="29" t="s">
        <v>2839</v>
      </c>
      <c r="H92" s="29">
        <v>1923</v>
      </c>
      <c r="I92" s="29" t="s">
        <v>2840</v>
      </c>
      <c r="J92" s="11" t="s">
        <v>543</v>
      </c>
      <c r="K92" s="21" t="str">
        <f t="shared" si="7"/>
        <v>Link</v>
      </c>
      <c r="L92" s="22" t="str">
        <f t="shared" si="8"/>
        <v/>
      </c>
      <c r="M92" s="31" t="str">
        <f t="shared" si="9"/>
        <v>{Bhala, 2024 #1923}</v>
      </c>
      <c r="N92" s="4" t="s">
        <v>2324</v>
      </c>
      <c r="O92" s="21" t="str">
        <f>IF(J92="Yes",IF(P92&lt;&gt;"",HYPERLINK(_xlfn.CONCAT(VLOOKUP(P92,AF:AG,2,FALSE),"\",IF(ISERROR(FIND(",",A92))=FALSE,LEFT(A92,FIND(",",A92)-1),A92),"-",C92,"-",H92,".pdf"),"PDF"),""),"")</f>
        <v>PDF</v>
      </c>
      <c r="P92" s="11" t="s">
        <v>229</v>
      </c>
      <c r="Q92" s="3" t="s">
        <v>14</v>
      </c>
      <c r="R92" s="3" t="s">
        <v>2291</v>
      </c>
      <c r="S92" s="4" t="s">
        <v>2908</v>
      </c>
      <c r="T92" s="21" t="str">
        <f>IF(J92="Yes",IF(U92&lt;&gt;"",HYPERLINK(_xlfn.CONCAT(VLOOKUP(U92,AF:AG,2,FALSE),"\",IF(ISERROR(FIND(",",A92))=FALSE,LEFT(A92,FIND(",",A92)-1),A92),"-",C92,"-",H92,".pdf"),"PDF"),""),"")</f>
        <v>PDF</v>
      </c>
      <c r="U92" s="10" t="s">
        <v>2924</v>
      </c>
      <c r="V92" s="3" t="s">
        <v>14</v>
      </c>
      <c r="W92" s="3" t="s">
        <v>2291</v>
      </c>
      <c r="Y92" s="12" t="str">
        <f>IF(R92="Include","No",IF(V92="Include","No",""))</f>
        <v/>
      </c>
      <c r="Z92" s="36" t="str">
        <f t="shared" si="10"/>
        <v>Exclude</v>
      </c>
      <c r="AA92" s="33" t="str">
        <f t="shared" si="11"/>
        <v>5. Wrong study design</v>
      </c>
    </row>
    <row r="93" spans="1:27" x14ac:dyDescent="0.25">
      <c r="A93" s="28" t="s">
        <v>3332</v>
      </c>
      <c r="B93" s="29" t="s">
        <v>3333</v>
      </c>
      <c r="C93" s="29">
        <v>2011</v>
      </c>
      <c r="D93" s="29" t="s">
        <v>3334</v>
      </c>
      <c r="E93" s="29">
        <v>41</v>
      </c>
      <c r="F93" s="29">
        <v>4</v>
      </c>
      <c r="G93" s="29" t="s">
        <v>3335</v>
      </c>
      <c r="H93" s="29">
        <v>2670</v>
      </c>
      <c r="I93" s="29" t="s">
        <v>3336</v>
      </c>
      <c r="J93" s="11" t="s">
        <v>543</v>
      </c>
      <c r="K93" s="21" t="str">
        <f t="shared" si="7"/>
        <v>Link</v>
      </c>
      <c r="L93" s="22" t="str">
        <f t="shared" si="8"/>
        <v/>
      </c>
      <c r="M93" s="31" t="str">
        <f t="shared" si="9"/>
        <v>{Bingham, 2011 #2670}</v>
      </c>
      <c r="N93" s="4" t="s">
        <v>3395</v>
      </c>
      <c r="O93" s="21" t="str">
        <f>IF(J93="Yes",IF(P93&lt;&gt;"",HYPERLINK(_xlfn.CONCAT(VLOOKUP(P93,AF:AG,2,FALSE),"\",IF(ISERROR(FIND(",",A93))=FALSE,LEFT(A93,FIND(",",A93)-1),A93),"-",C93,"-",H93,".pdf"),"PDF"),""),"")</f>
        <v>PDF</v>
      </c>
      <c r="P93" s="11" t="s">
        <v>229</v>
      </c>
      <c r="Q93" s="3" t="s">
        <v>14</v>
      </c>
      <c r="R93" s="3" t="s">
        <v>2291</v>
      </c>
      <c r="S93" s="4" t="s">
        <v>3423</v>
      </c>
      <c r="T93" s="21" t="str">
        <f>IF(J93="Yes",IF(U93&lt;&gt;"",HYPERLINK(_xlfn.CONCAT(VLOOKUP(U93,AF:AG,2,FALSE),"\",IF(ISERROR(FIND(",",A93))=FALSE,LEFT(A93,FIND(",",A93)-1),A93),"-",C93,"-",H93,".pdf"),"PDF"),""),"")</f>
        <v>PDF</v>
      </c>
      <c r="U93" s="10" t="s">
        <v>2924</v>
      </c>
      <c r="V93" s="3" t="s">
        <v>14</v>
      </c>
      <c r="W93" s="3" t="s">
        <v>2291</v>
      </c>
      <c r="Y93" s="12"/>
      <c r="Z93" s="36" t="str">
        <f t="shared" si="10"/>
        <v>Exclude</v>
      </c>
      <c r="AA93" s="33" t="str">
        <f t="shared" si="11"/>
        <v>5. Wrong study design</v>
      </c>
    </row>
    <row r="94" spans="1:27" x14ac:dyDescent="0.25">
      <c r="A94" s="28" t="s">
        <v>1573</v>
      </c>
      <c r="B94" s="29" t="s">
        <v>1574</v>
      </c>
      <c r="C94" s="29">
        <v>2016</v>
      </c>
      <c r="D94" s="29" t="s">
        <v>283</v>
      </c>
      <c r="E94" s="29">
        <v>163</v>
      </c>
      <c r="G94" s="29" t="s">
        <v>1575</v>
      </c>
      <c r="H94" s="29">
        <v>1637</v>
      </c>
      <c r="I94" s="29" t="s">
        <v>1576</v>
      </c>
      <c r="J94" s="11" t="s">
        <v>543</v>
      </c>
      <c r="K94" s="21" t="str">
        <f t="shared" si="7"/>
        <v>Link</v>
      </c>
      <c r="L94" s="22" t="str">
        <f t="shared" si="8"/>
        <v/>
      </c>
      <c r="M94" s="31" t="str">
        <f t="shared" si="9"/>
        <v>{Bischof, 2016 #1637}</v>
      </c>
      <c r="N94" s="4" t="s">
        <v>1470</v>
      </c>
      <c r="O94" s="21" t="str">
        <f>IF(J94="Yes",IF(P94&lt;&gt;"",HYPERLINK(_xlfn.CONCAT(VLOOKUP(P94,AF:AG,2,FALSE),"\",IF(ISERROR(FIND(",",A94))=FALSE,LEFT(A94,FIND(",",A94)-1),A94),"-",C94,"-",H94,".pdf"),"PDF"),""),"")</f>
        <v>PDF</v>
      </c>
      <c r="P94" s="11" t="s">
        <v>229</v>
      </c>
      <c r="Q94" s="3" t="s">
        <v>14</v>
      </c>
      <c r="R94" s="3" t="s">
        <v>2286</v>
      </c>
      <c r="S94" s="4" t="s">
        <v>2289</v>
      </c>
      <c r="T94" s="21" t="str">
        <f>IF(J94="Yes",IF(U94&lt;&gt;"",HYPERLINK(_xlfn.CONCAT(VLOOKUP(U94,AF:AG,2,FALSE),"\",IF(ISERROR(FIND(",",A94))=FALSE,LEFT(A94,FIND(",",A94)-1),A94),"-",C94,"-",H94,".pdf"),"PDF"),""),"")</f>
        <v>PDF</v>
      </c>
      <c r="U94" s="10" t="s">
        <v>2924</v>
      </c>
      <c r="V94" s="3" t="s">
        <v>14</v>
      </c>
      <c r="W94" s="3" t="s">
        <v>2286</v>
      </c>
      <c r="Y94" s="12" t="str">
        <f t="shared" ref="Y94:Y99" si="13">IF(R94="Include","No",IF(V94="Include","No",""))</f>
        <v/>
      </c>
      <c r="Z94" s="36" t="str">
        <f t="shared" si="10"/>
        <v>Exclude</v>
      </c>
      <c r="AA94" s="33" t="str">
        <f t="shared" si="11"/>
        <v>3. Wrong intervention</v>
      </c>
    </row>
    <row r="95" spans="1:27" x14ac:dyDescent="0.25">
      <c r="A95" s="28" t="s">
        <v>1577</v>
      </c>
      <c r="B95" s="29" t="s">
        <v>562</v>
      </c>
      <c r="C95" s="29">
        <v>2011</v>
      </c>
      <c r="D95" s="29" t="s">
        <v>1578</v>
      </c>
      <c r="E95" s="29">
        <v>79</v>
      </c>
      <c r="F95" s="29">
        <v>3</v>
      </c>
      <c r="G95" s="29" t="s">
        <v>1579</v>
      </c>
      <c r="H95" s="29">
        <v>1638</v>
      </c>
      <c r="I95" s="29" t="s">
        <v>1580</v>
      </c>
      <c r="J95" s="11" t="s">
        <v>543</v>
      </c>
      <c r="K95" s="21" t="str">
        <f t="shared" si="7"/>
        <v>Link</v>
      </c>
      <c r="L95" s="22" t="str">
        <f t="shared" si="8"/>
        <v/>
      </c>
      <c r="M95" s="31" t="str">
        <f t="shared" si="9"/>
        <v>{Blankers, 2011 #1638}</v>
      </c>
      <c r="N95" s="4" t="s">
        <v>1470</v>
      </c>
      <c r="O95" s="21" t="str">
        <f>IF(J95="Yes",IF(P95&lt;&gt;"",HYPERLINK(_xlfn.CONCAT(VLOOKUP(P95,AF:AG,2,FALSE),"\",IF(ISERROR(FIND(",",A95))=FALSE,LEFT(A95,FIND(",",A95)-1),A95),"-",C95,"-",H95,".pdf"),"PDF"),""),"")</f>
        <v>PDF</v>
      </c>
      <c r="P95" s="11" t="s">
        <v>229</v>
      </c>
      <c r="Q95" s="3" t="s">
        <v>14</v>
      </c>
      <c r="R95" s="3" t="s">
        <v>2286</v>
      </c>
      <c r="S95" s="4" t="s">
        <v>2289</v>
      </c>
      <c r="T95" s="21" t="str">
        <f>IF(J95="Yes",IF(U95&lt;&gt;"",HYPERLINK(_xlfn.CONCAT(VLOOKUP(U95,AF:AG,2,FALSE),"\",IF(ISERROR(FIND(",",A95))=FALSE,LEFT(A95,FIND(",",A95)-1),A95),"-",C95,"-",H95,".pdf"),"PDF"),""),"")</f>
        <v>PDF</v>
      </c>
      <c r="U95" s="10" t="s">
        <v>2924</v>
      </c>
      <c r="V95" s="3" t="s">
        <v>14</v>
      </c>
      <c r="W95" s="3" t="s">
        <v>2286</v>
      </c>
      <c r="Y95" s="12" t="str">
        <f t="shared" si="13"/>
        <v/>
      </c>
      <c r="Z95" s="36" t="str">
        <f t="shared" si="10"/>
        <v>Exclude</v>
      </c>
      <c r="AA95" s="33" t="str">
        <f t="shared" si="11"/>
        <v>3. Wrong intervention</v>
      </c>
    </row>
    <row r="96" spans="1:27" x14ac:dyDescent="0.25">
      <c r="A96" s="28" t="s">
        <v>1577</v>
      </c>
      <c r="B96" s="29" t="s">
        <v>1581</v>
      </c>
      <c r="C96" s="29">
        <v>2011</v>
      </c>
      <c r="D96" s="29" t="s">
        <v>1582</v>
      </c>
      <c r="E96" s="29">
        <v>79</v>
      </c>
      <c r="F96" s="29">
        <v>3</v>
      </c>
      <c r="G96" s="29" t="s">
        <v>1579</v>
      </c>
      <c r="H96" s="29">
        <v>1639</v>
      </c>
      <c r="I96" s="29" t="s">
        <v>1580</v>
      </c>
      <c r="J96" s="11" t="s">
        <v>543</v>
      </c>
      <c r="K96" s="21" t="str">
        <f t="shared" si="7"/>
        <v>Link</v>
      </c>
      <c r="L96" s="22" t="str">
        <f t="shared" si="8"/>
        <v/>
      </c>
      <c r="M96" s="31" t="str">
        <f t="shared" si="9"/>
        <v>{Blankers, 2011 #1639}</v>
      </c>
      <c r="N96" s="4" t="s">
        <v>1470</v>
      </c>
      <c r="O96" s="21" t="str">
        <f>IF(J96="Yes",IF(P96&lt;&gt;"",HYPERLINK(_xlfn.CONCAT(VLOOKUP(P96,AF:AG,2,FALSE),"\",IF(ISERROR(FIND(",",A96))=FALSE,LEFT(A96,FIND(",",A96)-1),A96),"-",C96,"-",H96,".pdf"),"PDF"),""),"")</f>
        <v>PDF</v>
      </c>
      <c r="P96" s="11" t="s">
        <v>229</v>
      </c>
      <c r="Q96" s="3" t="s">
        <v>14</v>
      </c>
      <c r="R96" s="3" t="s">
        <v>2282</v>
      </c>
      <c r="S96" s="4" t="s">
        <v>2255</v>
      </c>
      <c r="T96" s="21" t="str">
        <f>IF(J96="Yes",IF(U96&lt;&gt;"",HYPERLINK(_xlfn.CONCAT(VLOOKUP(U96,AF:AG,2,FALSE),"\",IF(ISERROR(FIND(",",A96))=FALSE,LEFT(A96,FIND(",",A96)-1),A96),"-",C96,"-",H96,".pdf"),"PDF"),""),"")</f>
        <v>PDF</v>
      </c>
      <c r="U96" s="10" t="s">
        <v>2924</v>
      </c>
      <c r="V96" s="3" t="s">
        <v>14</v>
      </c>
      <c r="W96" s="3" t="s">
        <v>2282</v>
      </c>
      <c r="Y96" s="12" t="str">
        <f t="shared" si="13"/>
        <v/>
      </c>
      <c r="Z96" s="36" t="str">
        <f t="shared" si="10"/>
        <v>Exclude</v>
      </c>
      <c r="AA96" s="33" t="str">
        <f t="shared" si="11"/>
        <v>0. Duplicate</v>
      </c>
    </row>
    <row r="97" spans="1:27" x14ac:dyDescent="0.25">
      <c r="A97" s="28" t="s">
        <v>1583</v>
      </c>
      <c r="B97" s="29" t="s">
        <v>1584</v>
      </c>
      <c r="C97" s="29">
        <v>2012</v>
      </c>
      <c r="D97" s="29" t="s">
        <v>1540</v>
      </c>
      <c r="E97" s="29">
        <v>14</v>
      </c>
      <c r="F97" s="29">
        <v>5</v>
      </c>
      <c r="G97" s="29" t="s">
        <v>1585</v>
      </c>
      <c r="H97" s="29">
        <v>1640</v>
      </c>
      <c r="I97" s="29" t="s">
        <v>1586</v>
      </c>
      <c r="J97" s="11" t="s">
        <v>543</v>
      </c>
      <c r="K97" s="21" t="str">
        <f t="shared" si="7"/>
        <v>Link</v>
      </c>
      <c r="L97" s="22" t="str">
        <f t="shared" si="8"/>
        <v/>
      </c>
      <c r="M97" s="31" t="str">
        <f t="shared" si="9"/>
        <v>{Blankers, 2012 #1640}</v>
      </c>
      <c r="N97" s="4" t="s">
        <v>1470</v>
      </c>
      <c r="O97" s="21" t="str">
        <f>IF(J97="Yes",IF(P97&lt;&gt;"",HYPERLINK(_xlfn.CONCAT(VLOOKUP(P97,AF:AG,2,FALSE),"\",IF(ISERROR(FIND(",",A97))=FALSE,LEFT(A97,FIND(",",A97)-1),A97),"-",C97,"-",H97,".pdf"),"PDF"),""),"")</f>
        <v>PDF</v>
      </c>
      <c r="P97" s="11" t="s">
        <v>229</v>
      </c>
      <c r="Q97" s="3" t="s">
        <v>14</v>
      </c>
      <c r="R97" s="3" t="s">
        <v>2286</v>
      </c>
      <c r="S97" s="4" t="s">
        <v>2289</v>
      </c>
      <c r="T97" s="21" t="str">
        <f>IF(J97="Yes",IF(U97&lt;&gt;"",HYPERLINK(_xlfn.CONCAT(VLOOKUP(U97,AF:AG,2,FALSE),"\",IF(ISERROR(FIND(",",A97))=FALSE,LEFT(A97,FIND(",",A97)-1),A97),"-",C97,"-",H97,".pdf"),"PDF"),""),"")</f>
        <v>PDF</v>
      </c>
      <c r="U97" s="10" t="s">
        <v>2924</v>
      </c>
      <c r="V97" s="3" t="s">
        <v>14</v>
      </c>
      <c r="W97" s="3" t="s">
        <v>2286</v>
      </c>
      <c r="Y97" s="12" t="str">
        <f t="shared" si="13"/>
        <v/>
      </c>
      <c r="Z97" s="36" t="str">
        <f t="shared" si="10"/>
        <v>Exclude</v>
      </c>
      <c r="AA97" s="33" t="str">
        <f t="shared" si="11"/>
        <v>3. Wrong intervention</v>
      </c>
    </row>
    <row r="98" spans="1:27" x14ac:dyDescent="0.25">
      <c r="A98" s="28" t="s">
        <v>1583</v>
      </c>
      <c r="B98" s="29" t="s">
        <v>1587</v>
      </c>
      <c r="C98" s="29">
        <v>2012</v>
      </c>
      <c r="D98" s="29" t="s">
        <v>1512</v>
      </c>
      <c r="E98" s="29">
        <v>14</v>
      </c>
      <c r="F98" s="29">
        <v>5</v>
      </c>
      <c r="G98" s="29" t="s">
        <v>1588</v>
      </c>
      <c r="H98" s="29">
        <v>1641</v>
      </c>
      <c r="I98" s="29" t="s">
        <v>1586</v>
      </c>
      <c r="J98" s="11" t="s">
        <v>543</v>
      </c>
      <c r="K98" s="21" t="str">
        <f t="shared" si="7"/>
        <v>Link</v>
      </c>
      <c r="L98" s="22" t="str">
        <f t="shared" si="8"/>
        <v/>
      </c>
      <c r="M98" s="31" t="str">
        <f t="shared" si="9"/>
        <v>{Blankers, 2012 #1641}</v>
      </c>
      <c r="N98" s="4" t="s">
        <v>1470</v>
      </c>
      <c r="O98" s="21" t="str">
        <f>IF(J98="Yes",IF(P98&lt;&gt;"",HYPERLINK(_xlfn.CONCAT(VLOOKUP(P98,AF:AG,2,FALSE),"\",IF(ISERROR(FIND(",",A98))=FALSE,LEFT(A98,FIND(",",A98)-1),A98),"-",C98,"-",H98,".pdf"),"PDF"),""),"")</f>
        <v>PDF</v>
      </c>
      <c r="P98" s="11" t="s">
        <v>229</v>
      </c>
      <c r="Q98" s="3" t="s">
        <v>14</v>
      </c>
      <c r="R98" s="3" t="s">
        <v>2282</v>
      </c>
      <c r="S98" s="4" t="s">
        <v>2256</v>
      </c>
      <c r="T98" s="21" t="str">
        <f>IF(J98="Yes",IF(U98&lt;&gt;"",HYPERLINK(_xlfn.CONCAT(VLOOKUP(U98,AF:AG,2,FALSE),"\",IF(ISERROR(FIND(",",A98))=FALSE,LEFT(A98,FIND(",",A98)-1),A98),"-",C98,"-",H98,".pdf"),"PDF"),""),"")</f>
        <v>PDF</v>
      </c>
      <c r="U98" s="10" t="s">
        <v>2924</v>
      </c>
      <c r="V98" s="3" t="s">
        <v>14</v>
      </c>
      <c r="W98" s="3" t="s">
        <v>2286</v>
      </c>
      <c r="Y98" s="12" t="str">
        <f t="shared" si="13"/>
        <v/>
      </c>
      <c r="Z98" s="36" t="str">
        <f t="shared" si="10"/>
        <v>Exclude</v>
      </c>
      <c r="AA98" s="33" t="str">
        <f t="shared" si="11"/>
        <v>0. Duplicate</v>
      </c>
    </row>
    <row r="99" spans="1:27" x14ac:dyDescent="0.25">
      <c r="A99" s="28" t="s">
        <v>1577</v>
      </c>
      <c r="B99" s="29" t="s">
        <v>2808</v>
      </c>
      <c r="C99" s="29">
        <v>2013</v>
      </c>
      <c r="D99" s="29" t="s">
        <v>717</v>
      </c>
      <c r="E99" s="29">
        <v>13</v>
      </c>
      <c r="G99" s="29">
        <v>455</v>
      </c>
      <c r="H99" s="29">
        <v>1924</v>
      </c>
      <c r="I99" s="29" t="s">
        <v>2809</v>
      </c>
      <c r="J99" s="11" t="s">
        <v>543</v>
      </c>
      <c r="K99" s="21" t="str">
        <f t="shared" si="7"/>
        <v>Link</v>
      </c>
      <c r="L99" s="22" t="str">
        <f t="shared" si="8"/>
        <v/>
      </c>
      <c r="M99" s="31" t="str">
        <f t="shared" si="9"/>
        <v>{Blankers, 2013 #1924}</v>
      </c>
      <c r="N99" s="4" t="s">
        <v>2324</v>
      </c>
      <c r="O99" s="21" t="str">
        <f>IF(J99="Yes",IF(P99&lt;&gt;"",HYPERLINK(_xlfn.CONCAT(VLOOKUP(P99,AF:AG,2,FALSE),"\",IF(ISERROR(FIND(",",A99))=FALSE,LEFT(A99,FIND(",",A99)-1),A99),"-",C99,"-",H99,".pdf"),"PDF"),""),"")</f>
        <v>PDF</v>
      </c>
      <c r="P99" s="11" t="s">
        <v>229</v>
      </c>
      <c r="Q99" s="3" t="s">
        <v>14</v>
      </c>
      <c r="R99" s="3" t="s">
        <v>2286</v>
      </c>
      <c r="S99" s="4" t="s">
        <v>2289</v>
      </c>
      <c r="T99" s="21" t="str">
        <f>IF(J99="Yes",IF(U99&lt;&gt;"",HYPERLINK(_xlfn.CONCAT(VLOOKUP(U99,AF:AG,2,FALSE),"\",IF(ISERROR(FIND(",",A99))=FALSE,LEFT(A99,FIND(",",A99)-1),A99),"-",C99,"-",H99,".pdf"),"PDF"),""),"")</f>
        <v>PDF</v>
      </c>
      <c r="U99" s="10" t="s">
        <v>2924</v>
      </c>
      <c r="V99" s="3" t="s">
        <v>14</v>
      </c>
      <c r="W99" s="3" t="s">
        <v>2286</v>
      </c>
      <c r="Y99" s="12" t="str">
        <f t="shared" si="13"/>
        <v/>
      </c>
      <c r="Z99" s="36" t="str">
        <f t="shared" si="10"/>
        <v>Exclude</v>
      </c>
      <c r="AA99" s="33" t="str">
        <f t="shared" si="11"/>
        <v>3. Wrong intervention</v>
      </c>
    </row>
    <row r="100" spans="1:27" x14ac:dyDescent="0.25">
      <c r="A100" s="28" t="s">
        <v>3497</v>
      </c>
      <c r="B100" s="29" t="s">
        <v>3498</v>
      </c>
      <c r="C100" s="29">
        <v>2016</v>
      </c>
      <c r="D100" s="29" t="s">
        <v>612</v>
      </c>
      <c r="E100" s="29">
        <v>63</v>
      </c>
      <c r="G100" s="29" t="s">
        <v>3499</v>
      </c>
      <c r="H100" s="29">
        <v>6272</v>
      </c>
      <c r="I100" s="29" t="s">
        <v>3500</v>
      </c>
      <c r="J100" s="11" t="s">
        <v>543</v>
      </c>
      <c r="K100" s="21" t="str">
        <f t="shared" si="7"/>
        <v>Link</v>
      </c>
      <c r="L100" s="22" t="str">
        <f t="shared" si="8"/>
        <v/>
      </c>
      <c r="M100" s="31" t="str">
        <f t="shared" si="9"/>
        <v>{Bock, 2016 #6272}</v>
      </c>
      <c r="N100" s="4" t="s">
        <v>3728</v>
      </c>
      <c r="O100" s="21" t="str">
        <f>IF(J100="Yes",IF(P100&lt;&gt;"",HYPERLINK(_xlfn.CONCAT(VLOOKUP(P100,AF:AG,2,FALSE),"\",IF(ISERROR(FIND(",",A100))=FALSE,LEFT(A100,FIND(",",A100)-1),A100),"-",C100,"-",H100,".pdf"),"PDF"),""),"")</f>
        <v>PDF</v>
      </c>
      <c r="P100" s="11" t="s">
        <v>229</v>
      </c>
      <c r="Q100" s="3" t="s">
        <v>14</v>
      </c>
      <c r="R100" s="3" t="s">
        <v>2286</v>
      </c>
      <c r="S100" s="4" t="s">
        <v>2289</v>
      </c>
      <c r="T100" s="21" t="str">
        <f>IF(J100="Yes",IF(U100&lt;&gt;"",HYPERLINK(_xlfn.CONCAT(VLOOKUP(U100,AF:AG,2,FALSE),"\",IF(ISERROR(FIND(",",A100))=FALSE,LEFT(A100,FIND(",",A100)-1),A100),"-",C100,"-",H100,".pdf"),"PDF"),""),"")</f>
        <v>PDF</v>
      </c>
      <c r="U100" s="10" t="s">
        <v>2924</v>
      </c>
      <c r="V100" s="3" t="s">
        <v>14</v>
      </c>
      <c r="W100" s="3" t="s">
        <v>2286</v>
      </c>
      <c r="Y100" s="12"/>
      <c r="Z100" s="36" t="str">
        <f t="shared" si="10"/>
        <v>Exclude</v>
      </c>
      <c r="AA100" s="33" t="str">
        <f t="shared" si="11"/>
        <v>3. Wrong intervention</v>
      </c>
    </row>
    <row r="101" spans="1:27" x14ac:dyDescent="0.25">
      <c r="A101" s="28" t="s">
        <v>3497</v>
      </c>
      <c r="B101" s="29" t="s">
        <v>3498</v>
      </c>
      <c r="C101" s="29">
        <v>2016</v>
      </c>
      <c r="D101" s="29" t="s">
        <v>612</v>
      </c>
      <c r="E101" s="29">
        <v>63</v>
      </c>
      <c r="G101" s="29" t="s">
        <v>3499</v>
      </c>
      <c r="H101" s="29">
        <v>6525</v>
      </c>
      <c r="I101" s="29" t="s">
        <v>3500</v>
      </c>
      <c r="J101" s="11" t="s">
        <v>543</v>
      </c>
      <c r="K101" s="21" t="str">
        <f t="shared" si="7"/>
        <v>Link</v>
      </c>
      <c r="L101" s="22" t="str">
        <f t="shared" si="8"/>
        <v/>
      </c>
      <c r="M101" s="31" t="str">
        <f t="shared" si="9"/>
        <v>{Bock, 2016 #6525}</v>
      </c>
      <c r="N101" s="4" t="s">
        <v>3804</v>
      </c>
      <c r="O101" s="21" t="str">
        <f>IF(J101="Yes",IF(P101&lt;&gt;"",HYPERLINK(_xlfn.CONCAT(VLOOKUP(P101,AF:AG,2,FALSE),"\",IF(ISERROR(FIND(",",A101))=FALSE,LEFT(A101,FIND(",",A101)-1),A101),"-",C101,"-",H101,".pdf"),"PDF"),""),"")</f>
        <v>PDF</v>
      </c>
      <c r="P101" s="11" t="s">
        <v>229</v>
      </c>
      <c r="Q101" s="3" t="s">
        <v>14</v>
      </c>
      <c r="R101" s="3" t="s">
        <v>2282</v>
      </c>
      <c r="S101" s="4" t="s">
        <v>3821</v>
      </c>
      <c r="T101" s="21" t="str">
        <f>IF(J101="Yes",IF(U101&lt;&gt;"",HYPERLINK(_xlfn.CONCAT(VLOOKUP(U101,AF:AG,2,FALSE),"\",IF(ISERROR(FIND(",",A101))=FALSE,LEFT(A101,FIND(",",A101)-1),A101),"-",C101,"-",H101,".pdf"),"PDF"),""),"")</f>
        <v>PDF</v>
      </c>
      <c r="U101" s="10" t="s">
        <v>2924</v>
      </c>
      <c r="V101" s="3" t="s">
        <v>14</v>
      </c>
      <c r="W101" s="3" t="s">
        <v>2282</v>
      </c>
      <c r="Y101" s="12"/>
      <c r="Z101" s="36" t="str">
        <f t="shared" si="10"/>
        <v>Exclude</v>
      </c>
      <c r="AA101" s="33" t="str">
        <f t="shared" si="11"/>
        <v>0. Duplicate</v>
      </c>
    </row>
    <row r="102" spans="1:27" x14ac:dyDescent="0.25">
      <c r="A102" s="28" t="s">
        <v>1589</v>
      </c>
      <c r="B102" s="29" t="s">
        <v>566</v>
      </c>
      <c r="C102" s="29">
        <v>2011</v>
      </c>
      <c r="D102" s="29" t="s">
        <v>1540</v>
      </c>
      <c r="E102" s="29">
        <v>13</v>
      </c>
      <c r="F102" s="29">
        <v>2</v>
      </c>
      <c r="G102" s="29" t="s">
        <v>567</v>
      </c>
      <c r="H102" s="29">
        <v>1642</v>
      </c>
      <c r="I102" s="29" t="s">
        <v>1590</v>
      </c>
      <c r="J102" s="11" t="s">
        <v>543</v>
      </c>
      <c r="K102" s="21" t="str">
        <f t="shared" si="7"/>
        <v>Link</v>
      </c>
      <c r="L102" s="22" t="str">
        <f t="shared" si="8"/>
        <v/>
      </c>
      <c r="M102" s="31" t="str">
        <f t="shared" si="9"/>
        <v>{Boon, 2011 #1642}</v>
      </c>
      <c r="N102" s="4" t="s">
        <v>1470</v>
      </c>
      <c r="O102" s="21" t="str">
        <f>IF(J102="Yes",IF(P102&lt;&gt;"",HYPERLINK(_xlfn.CONCAT(VLOOKUP(P102,AF:AG,2,FALSE),"\",IF(ISERROR(FIND(",",A102))=FALSE,LEFT(A102,FIND(",",A102)-1),A102),"-",C102,"-",H102,".pdf"),"PDF"),""),"")</f>
        <v>PDF</v>
      </c>
      <c r="P102" s="11" t="s">
        <v>229</v>
      </c>
      <c r="Q102" s="3" t="s">
        <v>14</v>
      </c>
      <c r="R102" s="3" t="s">
        <v>2286</v>
      </c>
      <c r="S102" s="4" t="s">
        <v>2289</v>
      </c>
      <c r="T102" s="21" t="str">
        <f>IF(J102="Yes",IF(U102&lt;&gt;"",HYPERLINK(_xlfn.CONCAT(VLOOKUP(U102,AF:AG,2,FALSE),"\",IF(ISERROR(FIND(",",A102))=FALSE,LEFT(A102,FIND(",",A102)-1),A102),"-",C102,"-",H102,".pdf"),"PDF"),""),"")</f>
        <v>PDF</v>
      </c>
      <c r="U102" s="10" t="s">
        <v>2924</v>
      </c>
      <c r="V102" s="3" t="s">
        <v>14</v>
      </c>
      <c r="W102" s="3" t="s">
        <v>2286</v>
      </c>
      <c r="Y102" s="12" t="str">
        <f t="shared" ref="Y102:Y121" si="14">IF(R102="Include","No",IF(V102="Include","No",""))</f>
        <v/>
      </c>
      <c r="Z102" s="36" t="str">
        <f t="shared" si="10"/>
        <v>Exclude</v>
      </c>
      <c r="AA102" s="33" t="str">
        <f t="shared" si="11"/>
        <v>3. Wrong intervention</v>
      </c>
    </row>
    <row r="103" spans="1:27" x14ac:dyDescent="0.25">
      <c r="A103" s="28" t="s">
        <v>1591</v>
      </c>
      <c r="B103" s="29" t="s">
        <v>569</v>
      </c>
      <c r="C103" s="29">
        <v>2018</v>
      </c>
      <c r="D103" s="29" t="s">
        <v>555</v>
      </c>
      <c r="E103" s="29">
        <v>113</v>
      </c>
      <c r="F103" s="29">
        <v>4</v>
      </c>
      <c r="G103" s="29" t="s">
        <v>1592</v>
      </c>
      <c r="H103" s="29">
        <v>1643</v>
      </c>
      <c r="I103" s="29" t="s">
        <v>1595</v>
      </c>
      <c r="J103" s="11" t="s">
        <v>543</v>
      </c>
      <c r="K103" s="21" t="str">
        <f t="shared" si="7"/>
        <v>Link</v>
      </c>
      <c r="L103" s="22" t="str">
        <f t="shared" si="8"/>
        <v/>
      </c>
      <c r="M103" s="31" t="str">
        <f t="shared" si="9"/>
        <v>{Bos, 2018 #1643}</v>
      </c>
      <c r="N103" s="4" t="s">
        <v>1470</v>
      </c>
      <c r="O103" s="21" t="str">
        <f>IF(J103="Yes",IF(P103&lt;&gt;"",HYPERLINK(_xlfn.CONCAT(VLOOKUP(P103,AF:AG,2,FALSE),"\",IF(ISERROR(FIND(",",A103))=FALSE,LEFT(A103,FIND(",",A103)-1),A103),"-",C103,"-",H103,".pdf"),"PDF"),""),"")</f>
        <v>PDF</v>
      </c>
      <c r="P103" s="11" t="s">
        <v>229</v>
      </c>
      <c r="Q103" s="3" t="s">
        <v>14</v>
      </c>
      <c r="R103" s="3" t="s">
        <v>2282</v>
      </c>
      <c r="S103" s="4" t="s">
        <v>2257</v>
      </c>
      <c r="T103" s="21" t="str">
        <f>IF(J103="Yes",IF(U103&lt;&gt;"",HYPERLINK(_xlfn.CONCAT(VLOOKUP(U103,AF:AG,2,FALSE),"\",IF(ISERROR(FIND(",",A103))=FALSE,LEFT(A103,FIND(",",A103)-1),A103),"-",C103,"-",H103,".pdf"),"PDF"),""),"")</f>
        <v>PDF</v>
      </c>
      <c r="U103" s="10" t="s">
        <v>2924</v>
      </c>
      <c r="V103" s="3" t="s">
        <v>14</v>
      </c>
      <c r="W103" s="3" t="s">
        <v>2286</v>
      </c>
      <c r="Y103" s="12" t="str">
        <f t="shared" si="14"/>
        <v/>
      </c>
      <c r="Z103" s="36" t="str">
        <f t="shared" si="10"/>
        <v>Exclude</v>
      </c>
      <c r="AA103" s="33" t="str">
        <f t="shared" si="11"/>
        <v>0. Duplicate</v>
      </c>
    </row>
    <row r="104" spans="1:27" x14ac:dyDescent="0.25">
      <c r="A104" s="28" t="s">
        <v>1593</v>
      </c>
      <c r="B104" s="29" t="s">
        <v>1594</v>
      </c>
      <c r="C104" s="29">
        <v>2017</v>
      </c>
      <c r="D104" s="29" t="s">
        <v>300</v>
      </c>
      <c r="E104" s="29">
        <v>113</v>
      </c>
      <c r="F104" s="29">
        <v>4</v>
      </c>
      <c r="G104" s="29" t="s">
        <v>1592</v>
      </c>
      <c r="H104" s="29">
        <v>1644</v>
      </c>
      <c r="I104" s="29" t="s">
        <v>1595</v>
      </c>
      <c r="J104" s="11" t="s">
        <v>543</v>
      </c>
      <c r="K104" s="21" t="str">
        <f t="shared" si="7"/>
        <v>Link</v>
      </c>
      <c r="L104" s="22" t="str">
        <f t="shared" si="8"/>
        <v/>
      </c>
      <c r="M104" s="31" t="str">
        <f t="shared" si="9"/>
        <v>{Boß, 2017 #1644}</v>
      </c>
      <c r="N104" s="4" t="s">
        <v>1470</v>
      </c>
      <c r="O104" s="21" t="str">
        <f>IF(J104="Yes",IF(P104&lt;&gt;"",HYPERLINK(_xlfn.CONCAT(VLOOKUP(P104,AF:AG,2,FALSE),"\",IF(ISERROR(FIND(",",A104))=FALSE,LEFT(A104,FIND(",",A104)-1),A104),"-",C104,"-",H104,".pdf"),"PDF"),""),"")</f>
        <v>PDF</v>
      </c>
      <c r="P104" s="11" t="s">
        <v>229</v>
      </c>
      <c r="Q104" s="3" t="s">
        <v>14</v>
      </c>
      <c r="R104" s="3" t="s">
        <v>2286</v>
      </c>
      <c r="S104" s="4" t="s">
        <v>2289</v>
      </c>
      <c r="T104" s="21" t="str">
        <f>IF(J104="Yes",IF(U104&lt;&gt;"",HYPERLINK(_xlfn.CONCAT(VLOOKUP(U104,AF:AG,2,FALSE),"\",IF(ISERROR(FIND(",",A104))=FALSE,LEFT(A104,FIND(",",A104)-1),A104),"-",C104,"-",H104,".pdf"),"PDF"),""),"")</f>
        <v>PDF</v>
      </c>
      <c r="U104" s="10" t="s">
        <v>2924</v>
      </c>
      <c r="V104" s="3" t="s">
        <v>14</v>
      </c>
      <c r="W104" s="3" t="s">
        <v>2282</v>
      </c>
      <c r="Y104" s="12" t="str">
        <f t="shared" si="14"/>
        <v/>
      </c>
      <c r="Z104" s="36" t="str">
        <f t="shared" si="10"/>
        <v>Exclude</v>
      </c>
      <c r="AA104" s="33" t="str">
        <f t="shared" si="11"/>
        <v>3. Wrong intervention</v>
      </c>
    </row>
    <row r="105" spans="1:27" x14ac:dyDescent="0.25">
      <c r="A105" s="28" t="s">
        <v>1593</v>
      </c>
      <c r="B105" s="29" t="s">
        <v>1594</v>
      </c>
      <c r="C105" s="29">
        <v>2017</v>
      </c>
      <c r="D105" s="29" t="s">
        <v>300</v>
      </c>
      <c r="E105" s="29">
        <v>113</v>
      </c>
      <c r="F105" s="29">
        <v>4</v>
      </c>
      <c r="G105" s="29" t="s">
        <v>1592</v>
      </c>
      <c r="H105" s="29">
        <v>1645</v>
      </c>
      <c r="I105" s="29" t="s">
        <v>1595</v>
      </c>
      <c r="J105" s="11" t="s">
        <v>543</v>
      </c>
      <c r="K105" s="21" t="str">
        <f t="shared" si="7"/>
        <v>Link</v>
      </c>
      <c r="L105" s="22" t="str">
        <f t="shared" si="8"/>
        <v/>
      </c>
      <c r="M105" s="31" t="str">
        <f t="shared" si="9"/>
        <v>{Boß, 2017 #1645}</v>
      </c>
      <c r="N105" s="4" t="s">
        <v>1470</v>
      </c>
      <c r="O105" s="21" t="str">
        <f>IF(J105="Yes",IF(P105&lt;&gt;"",HYPERLINK(_xlfn.CONCAT(VLOOKUP(P105,AF:AG,2,FALSE),"\",IF(ISERROR(FIND(",",A105))=FALSE,LEFT(A105,FIND(",",A105)-1),A105),"-",C105,"-",H105,".pdf"),"PDF"),""),"")</f>
        <v>PDF</v>
      </c>
      <c r="P105" s="11" t="s">
        <v>229</v>
      </c>
      <c r="Q105" s="3" t="s">
        <v>14</v>
      </c>
      <c r="R105" s="3" t="s">
        <v>2282</v>
      </c>
      <c r="S105" s="4" t="s">
        <v>2257</v>
      </c>
      <c r="T105" s="21" t="str">
        <f>IF(J105="Yes",IF(U105&lt;&gt;"",HYPERLINK(_xlfn.CONCAT(VLOOKUP(U105,AF:AG,2,FALSE),"\",IF(ISERROR(FIND(",",A105))=FALSE,LEFT(A105,FIND(",",A105)-1),A105),"-",C105,"-",H105,".pdf"),"PDF"),""),"")</f>
        <v>PDF</v>
      </c>
      <c r="U105" s="10" t="s">
        <v>2924</v>
      </c>
      <c r="V105" s="3" t="s">
        <v>14</v>
      </c>
      <c r="W105" s="3" t="s">
        <v>2282</v>
      </c>
      <c r="Y105" s="12" t="str">
        <f t="shared" si="14"/>
        <v/>
      </c>
      <c r="Z105" s="36" t="str">
        <f t="shared" si="10"/>
        <v>Exclude</v>
      </c>
      <c r="AA105" s="33" t="str">
        <f t="shared" si="11"/>
        <v>0. Duplicate</v>
      </c>
    </row>
    <row r="106" spans="1:27" x14ac:dyDescent="0.25">
      <c r="A106" s="28" t="s">
        <v>2347</v>
      </c>
      <c r="B106" s="29" t="s">
        <v>2348</v>
      </c>
      <c r="C106" s="29">
        <v>2018</v>
      </c>
      <c r="D106" s="29" t="s">
        <v>2329</v>
      </c>
      <c r="E106" s="29">
        <v>113</v>
      </c>
      <c r="F106" s="29">
        <v>4</v>
      </c>
      <c r="G106" s="29" t="s">
        <v>1592</v>
      </c>
      <c r="H106" s="29">
        <v>1879</v>
      </c>
      <c r="I106" s="29" t="s">
        <v>1595</v>
      </c>
      <c r="J106" s="11" t="s">
        <v>543</v>
      </c>
      <c r="K106" s="21" t="str">
        <f t="shared" si="7"/>
        <v>Link</v>
      </c>
      <c r="L106" s="22" t="str">
        <f t="shared" si="8"/>
        <v/>
      </c>
      <c r="M106" s="31" t="str">
        <f t="shared" si="9"/>
        <v>{Boss, 2018 #1879}</v>
      </c>
      <c r="N106" s="4" t="s">
        <v>2324</v>
      </c>
      <c r="O106" s="21" t="str">
        <f>IF(J106="Yes",IF(P106&lt;&gt;"",HYPERLINK(_xlfn.CONCAT(VLOOKUP(P106,AF:AG,2,FALSE),"\",IF(ISERROR(FIND(",",A106))=FALSE,LEFT(A106,FIND(",",A106)-1),A106),"-",C106,"-",H106,".pdf"),"PDF"),""),"")</f>
        <v>PDF</v>
      </c>
      <c r="P106" s="11" t="s">
        <v>229</v>
      </c>
      <c r="Q106" s="3" t="s">
        <v>14</v>
      </c>
      <c r="R106" s="3" t="s">
        <v>2282</v>
      </c>
      <c r="S106" s="4" t="s">
        <v>2257</v>
      </c>
      <c r="T106" s="21" t="str">
        <f>IF(J106="Yes",IF(U106&lt;&gt;"",HYPERLINK(_xlfn.CONCAT(VLOOKUP(U106,AF:AG,2,FALSE),"\",IF(ISERROR(FIND(",",A106))=FALSE,LEFT(A106,FIND(",",A106)-1),A106),"-",C106,"-",H106,".pdf"),"PDF"),""),"")</f>
        <v>PDF</v>
      </c>
      <c r="U106" s="10" t="s">
        <v>2924</v>
      </c>
      <c r="V106" s="3" t="s">
        <v>14</v>
      </c>
      <c r="W106" s="3" t="s">
        <v>2282</v>
      </c>
      <c r="Y106" s="12" t="str">
        <f t="shared" si="14"/>
        <v/>
      </c>
      <c r="Z106" s="36" t="str">
        <f t="shared" si="10"/>
        <v>Exclude</v>
      </c>
      <c r="AA106" s="33" t="str">
        <f t="shared" si="11"/>
        <v>0. Duplicate</v>
      </c>
    </row>
    <row r="107" spans="1:27" x14ac:dyDescent="0.25">
      <c r="A107" s="28" t="s">
        <v>2446</v>
      </c>
      <c r="B107" s="29" t="s">
        <v>2447</v>
      </c>
      <c r="C107" s="29">
        <v>2021</v>
      </c>
      <c r="D107" s="29" t="s">
        <v>2444</v>
      </c>
      <c r="E107" s="29">
        <v>10</v>
      </c>
      <c r="F107" s="29">
        <v>6</v>
      </c>
      <c r="H107" s="29">
        <v>1892</v>
      </c>
      <c r="I107" s="29" t="s">
        <v>2448</v>
      </c>
      <c r="J107" s="11" t="s">
        <v>543</v>
      </c>
      <c r="K107" s="21" t="str">
        <f t="shared" si="7"/>
        <v>Link</v>
      </c>
      <c r="L107" s="22" t="str">
        <f t="shared" si="8"/>
        <v/>
      </c>
      <c r="M107" s="31" t="str">
        <f t="shared" si="9"/>
        <v>{Boumparis, 2021 #1892}</v>
      </c>
      <c r="N107" s="4" t="s">
        <v>2324</v>
      </c>
      <c r="O107" s="21" t="str">
        <f>IF(J107="Yes",IF(P107&lt;&gt;"",HYPERLINK(_xlfn.CONCAT(VLOOKUP(P107,AF:AG,2,FALSE),"\",IF(ISERROR(FIND(",",A107))=FALSE,LEFT(A107,FIND(",",A107)-1),A107),"-",C107,"-",H107,".pdf"),"PDF"),""),"")</f>
        <v>PDF</v>
      </c>
      <c r="P107" s="11" t="s">
        <v>229</v>
      </c>
      <c r="Q107" s="3" t="s">
        <v>14</v>
      </c>
      <c r="R107" s="3" t="s">
        <v>2286</v>
      </c>
      <c r="S107" s="4" t="s">
        <v>2289</v>
      </c>
      <c r="T107" s="21" t="str">
        <f>IF(J107="Yes",IF(U107&lt;&gt;"",HYPERLINK(_xlfn.CONCAT(VLOOKUP(U107,AF:AG,2,FALSE),"\",IF(ISERROR(FIND(",",A107))=FALSE,LEFT(A107,FIND(",",A107)-1),A107),"-",C107,"-",H107,".pdf"),"PDF"),""),"")</f>
        <v>PDF</v>
      </c>
      <c r="U107" s="10" t="s">
        <v>2924</v>
      </c>
      <c r="V107" s="3" t="s">
        <v>14</v>
      </c>
      <c r="W107" s="3" t="s">
        <v>2286</v>
      </c>
      <c r="Y107" s="12" t="str">
        <f t="shared" si="14"/>
        <v/>
      </c>
      <c r="Z107" s="36" t="str">
        <f t="shared" si="10"/>
        <v>Exclude</v>
      </c>
      <c r="AA107" s="33" t="str">
        <f t="shared" si="11"/>
        <v>3. Wrong intervention</v>
      </c>
    </row>
    <row r="108" spans="1:27" x14ac:dyDescent="0.25">
      <c r="A108" s="28" t="s">
        <v>2639</v>
      </c>
      <c r="B108" s="29" t="s">
        <v>2640</v>
      </c>
      <c r="C108" s="29">
        <v>2019</v>
      </c>
      <c r="D108" s="29" t="s">
        <v>2641</v>
      </c>
      <c r="E108" s="29">
        <v>63</v>
      </c>
      <c r="F108" s="29">
        <v>2</v>
      </c>
      <c r="G108" s="29" t="s">
        <v>2642</v>
      </c>
      <c r="H108" s="29">
        <v>2013</v>
      </c>
      <c r="I108" s="29" t="s">
        <v>2899</v>
      </c>
      <c r="J108" s="11" t="s">
        <v>543</v>
      </c>
      <c r="K108" s="21" t="str">
        <f t="shared" si="7"/>
        <v>Link</v>
      </c>
      <c r="L108" s="22" t="str">
        <f t="shared" si="8"/>
        <v/>
      </c>
      <c r="M108" s="31" t="str">
        <f t="shared" si="9"/>
        <v>{Boyas, 2019 #2013}</v>
      </c>
      <c r="N108" s="4" t="s">
        <v>1470</v>
      </c>
      <c r="O108" s="21" t="str">
        <f>IF(J108="Yes",IF(P108&lt;&gt;"",HYPERLINK(_xlfn.CONCAT(VLOOKUP(P108,AF:AG,2,FALSE),"\",IF(ISERROR(FIND(",",A108))=FALSE,LEFT(A108,FIND(",",A108)-1),A108),"-",C108,"-",H108,".pdf"),"PDF"),""),"")</f>
        <v>PDF</v>
      </c>
      <c r="P108" s="11" t="s">
        <v>229</v>
      </c>
      <c r="Q108" s="3" t="s">
        <v>14</v>
      </c>
      <c r="R108" s="3" t="s">
        <v>2286</v>
      </c>
      <c r="S108" s="4" t="s">
        <v>2289</v>
      </c>
      <c r="T108" s="21" t="str">
        <f>IF(J108="Yes",IF(U108&lt;&gt;"",HYPERLINK(_xlfn.CONCAT(VLOOKUP(U108,AF:AG,2,FALSE),"\",IF(ISERROR(FIND(",",A108))=FALSE,LEFT(A108,FIND(",",A108)-1),A108),"-",C108,"-",H108,".pdf"),"PDF"),""),"")</f>
        <v>PDF</v>
      </c>
      <c r="U108" s="10" t="s">
        <v>2924</v>
      </c>
      <c r="V108" s="3" t="s">
        <v>14</v>
      </c>
      <c r="W108" s="3" t="s">
        <v>2286</v>
      </c>
      <c r="Y108" s="12" t="str">
        <f t="shared" si="14"/>
        <v/>
      </c>
      <c r="Z108" s="36" t="str">
        <f t="shared" si="10"/>
        <v>Exclude</v>
      </c>
      <c r="AA108" s="33" t="str">
        <f t="shared" si="11"/>
        <v>3. Wrong intervention</v>
      </c>
    </row>
    <row r="109" spans="1:27" x14ac:dyDescent="0.25">
      <c r="A109" s="28" t="s">
        <v>1596</v>
      </c>
      <c r="B109" s="29" t="s">
        <v>1597</v>
      </c>
      <c r="C109" s="29">
        <v>2016</v>
      </c>
      <c r="D109" s="29" t="s">
        <v>293</v>
      </c>
      <c r="E109" s="29">
        <v>67</v>
      </c>
      <c r="G109" s="91">
        <v>42948</v>
      </c>
      <c r="H109" s="29">
        <v>1646</v>
      </c>
      <c r="I109" s="29" t="s">
        <v>1598</v>
      </c>
      <c r="J109" s="11" t="s">
        <v>543</v>
      </c>
      <c r="K109" s="21" t="str">
        <f t="shared" si="7"/>
        <v>Link</v>
      </c>
      <c r="L109" s="22" t="str">
        <f t="shared" si="8"/>
        <v/>
      </c>
      <c r="M109" s="31" t="str">
        <f t="shared" si="9"/>
        <v>{Boyle, 2016 #1646}</v>
      </c>
      <c r="N109" s="4" t="s">
        <v>1470</v>
      </c>
      <c r="O109" s="21" t="str">
        <f>IF(J109="Yes",IF(P109&lt;&gt;"",HYPERLINK(_xlfn.CONCAT(VLOOKUP(P109,AF:AG,2,FALSE),"\",IF(ISERROR(FIND(",",A109))=FALSE,LEFT(A109,FIND(",",A109)-1),A109),"-",C109,"-",H109,".pdf"),"PDF"),""),"")</f>
        <v>PDF</v>
      </c>
      <c r="P109" s="11" t="s">
        <v>229</v>
      </c>
      <c r="Q109" s="3" t="s">
        <v>14</v>
      </c>
      <c r="R109" s="3" t="s">
        <v>2286</v>
      </c>
      <c r="S109" s="4" t="s">
        <v>2289</v>
      </c>
      <c r="T109" s="21" t="str">
        <f>IF(J109="Yes",IF(U109&lt;&gt;"",HYPERLINK(_xlfn.CONCAT(VLOOKUP(U109,AF:AG,2,FALSE),"\",IF(ISERROR(FIND(",",A109))=FALSE,LEFT(A109,FIND(",",A109)-1),A109),"-",C109,"-",H109,".pdf"),"PDF"),""),"")</f>
        <v>PDF</v>
      </c>
      <c r="U109" s="10" t="s">
        <v>2924</v>
      </c>
      <c r="V109" s="3" t="s">
        <v>14</v>
      </c>
      <c r="W109" s="3" t="s">
        <v>2286</v>
      </c>
      <c r="Y109" s="12" t="str">
        <f t="shared" si="14"/>
        <v/>
      </c>
      <c r="Z109" s="36" t="str">
        <f t="shared" si="10"/>
        <v>Exclude</v>
      </c>
      <c r="AA109" s="33" t="str">
        <f t="shared" si="11"/>
        <v>3. Wrong intervention</v>
      </c>
    </row>
    <row r="110" spans="1:27" x14ac:dyDescent="0.25">
      <c r="A110" s="28" t="s">
        <v>1599</v>
      </c>
      <c r="B110" s="29" t="s">
        <v>1600</v>
      </c>
      <c r="C110" s="29">
        <v>2021</v>
      </c>
      <c r="D110" s="29" t="s">
        <v>283</v>
      </c>
      <c r="E110" s="29">
        <v>228</v>
      </c>
      <c r="G110" s="29" t="s">
        <v>1601</v>
      </c>
      <c r="H110" s="29">
        <v>1647</v>
      </c>
      <c r="I110" s="29" t="s">
        <v>1602</v>
      </c>
      <c r="J110" s="11" t="s">
        <v>543</v>
      </c>
      <c r="K110" s="21" t="str">
        <f t="shared" si="7"/>
        <v>Link</v>
      </c>
      <c r="L110" s="22" t="str">
        <f t="shared" si="8"/>
        <v/>
      </c>
      <c r="M110" s="31" t="str">
        <f t="shared" si="9"/>
        <v>{Boyle, 2021 #1647}</v>
      </c>
      <c r="N110" s="4" t="s">
        <v>1470</v>
      </c>
      <c r="O110" s="21" t="str">
        <f>IF(J110="Yes",IF(P110&lt;&gt;"",HYPERLINK(_xlfn.CONCAT(VLOOKUP(P110,AF:AG,2,FALSE),"\",IF(ISERROR(FIND(",",A110))=FALSE,LEFT(A110,FIND(",",A110)-1),A110),"-",C110,"-",H110,".pdf"),"PDF"),""),"")</f>
        <v>PDF</v>
      </c>
      <c r="P110" s="11" t="s">
        <v>229</v>
      </c>
      <c r="Q110" s="3" t="s">
        <v>14</v>
      </c>
      <c r="R110" s="3" t="s">
        <v>2286</v>
      </c>
      <c r="S110" s="4" t="s">
        <v>2289</v>
      </c>
      <c r="T110" s="21" t="str">
        <f>IF(J110="Yes",IF(U110&lt;&gt;"",HYPERLINK(_xlfn.CONCAT(VLOOKUP(U110,AF:AG,2,FALSE),"\",IF(ISERROR(FIND(",",A110))=FALSE,LEFT(A110,FIND(",",A110)-1),A110),"-",C110,"-",H110,".pdf"),"PDF"),""),"")</f>
        <v>PDF</v>
      </c>
      <c r="U110" s="10" t="s">
        <v>2924</v>
      </c>
      <c r="V110" s="3" t="s">
        <v>14</v>
      </c>
      <c r="W110" s="3" t="s">
        <v>2286</v>
      </c>
      <c r="Y110" s="12" t="str">
        <f t="shared" si="14"/>
        <v/>
      </c>
      <c r="Z110" s="36" t="str">
        <f t="shared" si="10"/>
        <v>Exclude</v>
      </c>
      <c r="AA110" s="33" t="str">
        <f t="shared" si="11"/>
        <v>3. Wrong intervention</v>
      </c>
    </row>
    <row r="111" spans="1:27" x14ac:dyDescent="0.25">
      <c r="A111" s="28" t="s">
        <v>1603</v>
      </c>
      <c r="B111" s="29" t="s">
        <v>1604</v>
      </c>
      <c r="C111" s="29">
        <v>2016</v>
      </c>
      <c r="D111" s="29" t="s">
        <v>1605</v>
      </c>
      <c r="E111" s="29">
        <v>64</v>
      </c>
      <c r="F111" s="29">
        <v>7</v>
      </c>
      <c r="G111" s="29" t="s">
        <v>1606</v>
      </c>
      <c r="H111" s="29">
        <v>1648</v>
      </c>
      <c r="I111" s="29" t="s">
        <v>1607</v>
      </c>
      <c r="J111" s="11" t="s">
        <v>543</v>
      </c>
      <c r="K111" s="21" t="str">
        <f t="shared" si="7"/>
        <v>Link</v>
      </c>
      <c r="L111" s="22" t="str">
        <f t="shared" si="8"/>
        <v/>
      </c>
      <c r="M111" s="31" t="str">
        <f t="shared" si="9"/>
        <v>{Braitman, 2016 #1648}</v>
      </c>
      <c r="N111" s="4" t="s">
        <v>1470</v>
      </c>
      <c r="O111" s="21" t="str">
        <f>IF(J111="Yes",IF(P111&lt;&gt;"",HYPERLINK(_xlfn.CONCAT(VLOOKUP(P111,AF:AG,2,FALSE),"\",IF(ISERROR(FIND(",",A111))=FALSE,LEFT(A111,FIND(",",A111)-1),A111),"-",C111,"-",H111,".pdf"),"PDF"),""),"")</f>
        <v>PDF</v>
      </c>
      <c r="P111" s="11" t="s">
        <v>229</v>
      </c>
      <c r="Q111" s="3" t="s">
        <v>14</v>
      </c>
      <c r="R111" s="3" t="s">
        <v>2286</v>
      </c>
      <c r="S111" s="4" t="s">
        <v>2289</v>
      </c>
      <c r="T111" s="21" t="str">
        <f>IF(J111="Yes",IF(U111&lt;&gt;"",HYPERLINK(_xlfn.CONCAT(VLOOKUP(U111,AF:AG,2,FALSE),"\",IF(ISERROR(FIND(",",A111))=FALSE,LEFT(A111,FIND(",",A111)-1),A111),"-",C111,"-",H111,".pdf"),"PDF"),""),"")</f>
        <v>PDF</v>
      </c>
      <c r="U111" s="10" t="s">
        <v>2924</v>
      </c>
      <c r="V111" s="3" t="s">
        <v>14</v>
      </c>
      <c r="W111" s="3" t="s">
        <v>2286</v>
      </c>
      <c r="Y111" s="12" t="str">
        <f t="shared" si="14"/>
        <v/>
      </c>
      <c r="Z111" s="36" t="str">
        <f t="shared" si="10"/>
        <v>Exclude</v>
      </c>
      <c r="AA111" s="33" t="str">
        <f t="shared" si="11"/>
        <v>3. Wrong intervention</v>
      </c>
    </row>
    <row r="112" spans="1:27" x14ac:dyDescent="0.25">
      <c r="A112" s="28" t="s">
        <v>1608</v>
      </c>
      <c r="B112" s="29" t="s">
        <v>1609</v>
      </c>
      <c r="C112" s="29">
        <v>2021</v>
      </c>
      <c r="D112" s="29" t="s">
        <v>1610</v>
      </c>
      <c r="E112" s="29">
        <v>36</v>
      </c>
      <c r="F112" s="29">
        <v>6</v>
      </c>
      <c r="G112" s="29" t="s">
        <v>1611</v>
      </c>
      <c r="H112" s="29">
        <v>1649</v>
      </c>
      <c r="I112" s="29" t="s">
        <v>1612</v>
      </c>
      <c r="J112" s="11" t="s">
        <v>543</v>
      </c>
      <c r="K112" s="21" t="str">
        <f t="shared" si="7"/>
        <v>Link</v>
      </c>
      <c r="L112" s="22" t="str">
        <f t="shared" si="8"/>
        <v/>
      </c>
      <c r="M112" s="31" t="str">
        <f t="shared" si="9"/>
        <v>{Braitman, 2021 #1649}</v>
      </c>
      <c r="N112" s="4" t="s">
        <v>1470</v>
      </c>
      <c r="O112" s="21" t="str">
        <f>IF(J112="Yes",IF(P112&lt;&gt;"",HYPERLINK(_xlfn.CONCAT(VLOOKUP(P112,AF:AG,2,FALSE),"\",IF(ISERROR(FIND(",",A112))=FALSE,LEFT(A112,FIND(",",A112)-1),A112),"-",C112,"-",H112,".pdf"),"PDF"),""),"")</f>
        <v>PDF</v>
      </c>
      <c r="P112" s="11" t="s">
        <v>229</v>
      </c>
      <c r="Q112" s="3" t="s">
        <v>14</v>
      </c>
      <c r="R112" s="3" t="s">
        <v>2286</v>
      </c>
      <c r="S112" s="4" t="s">
        <v>2289</v>
      </c>
      <c r="T112" s="21" t="str">
        <f>IF(J112="Yes",IF(U112&lt;&gt;"",HYPERLINK(_xlfn.CONCAT(VLOOKUP(U112,AF:AG,2,FALSE),"\",IF(ISERROR(FIND(",",A112))=FALSE,LEFT(A112,FIND(",",A112)-1),A112),"-",C112,"-",H112,".pdf"),"PDF"),""),"")</f>
        <v>PDF</v>
      </c>
      <c r="U112" s="10" t="s">
        <v>2924</v>
      </c>
      <c r="V112" s="3" t="s">
        <v>14</v>
      </c>
      <c r="W112" s="3" t="s">
        <v>2286</v>
      </c>
      <c r="Y112" s="12" t="str">
        <f t="shared" si="14"/>
        <v/>
      </c>
      <c r="Z112" s="36" t="str">
        <f t="shared" si="10"/>
        <v>Exclude</v>
      </c>
      <c r="AA112" s="33" t="str">
        <f t="shared" si="11"/>
        <v>3. Wrong intervention</v>
      </c>
    </row>
    <row r="113" spans="1:27" x14ac:dyDescent="0.25">
      <c r="A113" s="28" t="s">
        <v>2643</v>
      </c>
      <c r="B113" s="29" t="s">
        <v>2644</v>
      </c>
      <c r="C113" s="29">
        <v>2022</v>
      </c>
      <c r="D113" s="29" t="s">
        <v>2645</v>
      </c>
      <c r="E113" s="29">
        <v>11</v>
      </c>
      <c r="F113" s="29">
        <v>10</v>
      </c>
      <c r="G113" s="29" t="s">
        <v>2646</v>
      </c>
      <c r="H113" s="29">
        <v>1995</v>
      </c>
      <c r="I113" s="29" t="s">
        <v>2647</v>
      </c>
      <c r="J113" s="11" t="s">
        <v>543</v>
      </c>
      <c r="K113" s="21" t="str">
        <f t="shared" si="7"/>
        <v>Link</v>
      </c>
      <c r="L113" s="22" t="str">
        <f t="shared" si="8"/>
        <v/>
      </c>
      <c r="M113" s="31" t="str">
        <f t="shared" si="9"/>
        <v>{Braitman, 2022 #1995}</v>
      </c>
      <c r="N113" s="4" t="s">
        <v>1470</v>
      </c>
      <c r="O113" s="21" t="str">
        <f>IF(J113="Yes",IF(P113&lt;&gt;"",HYPERLINK(_xlfn.CONCAT(VLOOKUP(P113,AF:AG,2,FALSE),"\",IF(ISERROR(FIND(",",A113))=FALSE,LEFT(A113,FIND(",",A113)-1),A113),"-",C113,"-",H113,".pdf"),"PDF"),""),"")</f>
        <v>PDF</v>
      </c>
      <c r="P113" s="11" t="s">
        <v>229</v>
      </c>
      <c r="Q113" s="3" t="s">
        <v>14</v>
      </c>
      <c r="R113" s="3" t="s">
        <v>2286</v>
      </c>
      <c r="S113" s="4" t="s">
        <v>2289</v>
      </c>
      <c r="T113" s="21" t="str">
        <f>IF(J113="Yes",IF(U113&lt;&gt;"",HYPERLINK(_xlfn.CONCAT(VLOOKUP(U113,AF:AG,2,FALSE),"\",IF(ISERROR(FIND(",",A113))=FALSE,LEFT(A113,FIND(",",A113)-1),A113),"-",C113,"-",H113,".pdf"),"PDF"),""),"")</f>
        <v>PDF</v>
      </c>
      <c r="U113" s="10" t="s">
        <v>2924</v>
      </c>
      <c r="V113" s="3" t="s">
        <v>14</v>
      </c>
      <c r="W113" s="3" t="s">
        <v>2286</v>
      </c>
      <c r="Y113" s="12" t="str">
        <f t="shared" si="14"/>
        <v/>
      </c>
      <c r="Z113" s="36" t="str">
        <f t="shared" si="10"/>
        <v>Exclude</v>
      </c>
      <c r="AA113" s="33" t="str">
        <f t="shared" si="11"/>
        <v>3. Wrong intervention</v>
      </c>
    </row>
    <row r="114" spans="1:27" x14ac:dyDescent="0.25">
      <c r="A114" s="28" t="s">
        <v>1623</v>
      </c>
      <c r="B114" s="29" t="s">
        <v>1624</v>
      </c>
      <c r="C114" s="29">
        <v>2013</v>
      </c>
      <c r="D114" s="29" t="s">
        <v>300</v>
      </c>
      <c r="E114" s="29">
        <v>109</v>
      </c>
      <c r="F114" s="29">
        <v>2</v>
      </c>
      <c r="G114" s="29" t="s">
        <v>1621</v>
      </c>
      <c r="H114" s="29">
        <v>1653</v>
      </c>
      <c r="I114" s="29" t="s">
        <v>1622</v>
      </c>
      <c r="J114" s="11" t="s">
        <v>543</v>
      </c>
      <c r="K114" s="21" t="str">
        <f t="shared" si="7"/>
        <v>Link</v>
      </c>
      <c r="L114" s="22" t="str">
        <f t="shared" si="8"/>
        <v/>
      </c>
      <c r="M114" s="31" t="str">
        <f t="shared" si="9"/>
        <v>{Brendryen, 2013 #1653}</v>
      </c>
      <c r="N114" s="4" t="s">
        <v>1470</v>
      </c>
      <c r="O114" s="21" t="str">
        <f>IF(J114="Yes",IF(P114&lt;&gt;"",HYPERLINK(_xlfn.CONCAT(VLOOKUP(P114,AF:AG,2,FALSE),"\",IF(ISERROR(FIND(",",A114))=FALSE,LEFT(A114,FIND(",",A114)-1),A114),"-",C114,"-",H114,".pdf"),"PDF"),""),"")</f>
        <v>PDF</v>
      </c>
      <c r="P114" s="11" t="s">
        <v>229</v>
      </c>
      <c r="Q114" s="3" t="s">
        <v>14</v>
      </c>
      <c r="R114" s="3" t="s">
        <v>2282</v>
      </c>
      <c r="S114" s="4" t="s">
        <v>2260</v>
      </c>
      <c r="T114" s="21" t="str">
        <f>IF(J114="Yes",IF(U114&lt;&gt;"",HYPERLINK(_xlfn.CONCAT(VLOOKUP(U114,AF:AG,2,FALSE),"\",IF(ISERROR(FIND(",",A114))=FALSE,LEFT(A114,FIND(",",A114)-1),A114),"-",C114,"-",H114,".pdf"),"PDF"),""),"")</f>
        <v>PDF</v>
      </c>
      <c r="U114" s="10" t="s">
        <v>2924</v>
      </c>
      <c r="V114" s="3" t="s">
        <v>14</v>
      </c>
      <c r="W114" s="3" t="s">
        <v>2286</v>
      </c>
      <c r="Y114" s="12" t="str">
        <f t="shared" si="14"/>
        <v/>
      </c>
      <c r="Z114" s="36" t="str">
        <f t="shared" si="10"/>
        <v>Exclude</v>
      </c>
      <c r="AA114" s="33" t="str">
        <f t="shared" si="11"/>
        <v>0. Duplicate</v>
      </c>
    </row>
    <row r="115" spans="1:27" x14ac:dyDescent="0.25">
      <c r="A115" s="28" t="s">
        <v>1620</v>
      </c>
      <c r="B115" s="29" t="s">
        <v>576</v>
      </c>
      <c r="C115" s="29">
        <v>2014</v>
      </c>
      <c r="D115" s="29" t="s">
        <v>555</v>
      </c>
      <c r="E115" s="29">
        <v>109</v>
      </c>
      <c r="F115" s="29">
        <v>2</v>
      </c>
      <c r="G115" s="29" t="s">
        <v>1621</v>
      </c>
      <c r="H115" s="29">
        <v>1654</v>
      </c>
      <c r="I115" s="29" t="s">
        <v>1622</v>
      </c>
      <c r="J115" s="11" t="s">
        <v>543</v>
      </c>
      <c r="K115" s="21" t="str">
        <f t="shared" si="7"/>
        <v>Link</v>
      </c>
      <c r="L115" s="22" t="str">
        <f t="shared" si="8"/>
        <v/>
      </c>
      <c r="M115" s="31" t="str">
        <f t="shared" si="9"/>
        <v>{Brendryen, 2014 #1654}</v>
      </c>
      <c r="N115" s="4" t="s">
        <v>1470</v>
      </c>
      <c r="O115" s="21" t="str">
        <f>IF(J115="Yes",IF(P115&lt;&gt;"",HYPERLINK(_xlfn.CONCAT(VLOOKUP(P115,AF:AG,2,FALSE),"\",IF(ISERROR(FIND(",",A115))=FALSE,LEFT(A115,FIND(",",A115)-1),A115),"-",C115,"-",H115,".pdf"),"PDF"),""),"")</f>
        <v>PDF</v>
      </c>
      <c r="P115" s="11" t="s">
        <v>229</v>
      </c>
      <c r="Q115" s="3" t="s">
        <v>14</v>
      </c>
      <c r="R115" s="3" t="s">
        <v>2286</v>
      </c>
      <c r="S115" s="4" t="s">
        <v>2289</v>
      </c>
      <c r="T115" s="21" t="str">
        <f>IF(J115="Yes",IF(U115&lt;&gt;"",HYPERLINK(_xlfn.CONCAT(VLOOKUP(U115,AF:AG,2,FALSE),"\",IF(ISERROR(FIND(",",A115))=FALSE,LEFT(A115,FIND(",",A115)-1),A115),"-",C115,"-",H115,".pdf"),"PDF"),""),"")</f>
        <v>PDF</v>
      </c>
      <c r="U115" s="10" t="s">
        <v>2924</v>
      </c>
      <c r="V115" s="3" t="s">
        <v>14</v>
      </c>
      <c r="W115" s="3" t="s">
        <v>2282</v>
      </c>
      <c r="Y115" s="12" t="str">
        <f t="shared" si="14"/>
        <v/>
      </c>
      <c r="Z115" s="36" t="str">
        <f t="shared" si="10"/>
        <v>Exclude</v>
      </c>
      <c r="AA115" s="33" t="str">
        <f t="shared" si="11"/>
        <v>3. Wrong intervention</v>
      </c>
    </row>
    <row r="116" spans="1:27" x14ac:dyDescent="0.25">
      <c r="A116" s="28" t="s">
        <v>1613</v>
      </c>
      <c r="B116" s="29" t="s">
        <v>1614</v>
      </c>
      <c r="C116" s="29">
        <v>2017</v>
      </c>
      <c r="D116" s="29" t="s">
        <v>1615</v>
      </c>
      <c r="E116" s="29">
        <v>24</v>
      </c>
      <c r="F116" s="29">
        <v>5</v>
      </c>
      <c r="G116" s="29" t="s">
        <v>1616</v>
      </c>
      <c r="H116" s="29">
        <v>1650</v>
      </c>
      <c r="I116" s="29" t="s">
        <v>1617</v>
      </c>
      <c r="J116" s="11" t="s">
        <v>543</v>
      </c>
      <c r="K116" s="21" t="str">
        <f t="shared" si="7"/>
        <v>Link</v>
      </c>
      <c r="L116" s="22" t="str">
        <f t="shared" si="8"/>
        <v/>
      </c>
      <c r="M116" s="31" t="str">
        <f t="shared" si="9"/>
        <v>{Brendryen, 2017 #1650}</v>
      </c>
      <c r="N116" s="4" t="s">
        <v>1470</v>
      </c>
      <c r="O116" s="21" t="str">
        <f>IF(J116="Yes",IF(P116&lt;&gt;"",HYPERLINK(_xlfn.CONCAT(VLOOKUP(P116,AF:AG,2,FALSE),"\",IF(ISERROR(FIND(",",A116))=FALSE,LEFT(A116,FIND(",",A116)-1),A116),"-",C116,"-",H116,".pdf"),"PDF"),""),"")</f>
        <v>PDF</v>
      </c>
      <c r="P116" s="11" t="s">
        <v>229</v>
      </c>
      <c r="Q116" s="3" t="s">
        <v>14</v>
      </c>
      <c r="R116" s="3" t="s">
        <v>2286</v>
      </c>
      <c r="S116" s="4" t="s">
        <v>2289</v>
      </c>
      <c r="T116" s="21" t="str">
        <f>IF(J116="Yes",IF(U116&lt;&gt;"",HYPERLINK(_xlfn.CONCAT(VLOOKUP(U116,AF:AG,2,FALSE),"\",IF(ISERROR(FIND(",",A116))=FALSE,LEFT(A116,FIND(",",A116)-1),A116),"-",C116,"-",H116,".pdf"),"PDF"),""),"")</f>
        <v>PDF</v>
      </c>
      <c r="U116" s="10" t="s">
        <v>2924</v>
      </c>
      <c r="V116" s="3" t="s">
        <v>14</v>
      </c>
      <c r="W116" s="3" t="s">
        <v>2286</v>
      </c>
      <c r="Y116" s="12" t="str">
        <f t="shared" si="14"/>
        <v/>
      </c>
      <c r="Z116" s="36" t="str">
        <f t="shared" si="10"/>
        <v>Exclude</v>
      </c>
      <c r="AA116" s="33" t="str">
        <f t="shared" si="11"/>
        <v>3. Wrong intervention</v>
      </c>
    </row>
    <row r="117" spans="1:27" x14ac:dyDescent="0.25">
      <c r="A117" s="28" t="s">
        <v>1618</v>
      </c>
      <c r="B117" s="29" t="s">
        <v>1614</v>
      </c>
      <c r="C117" s="29">
        <v>2017</v>
      </c>
      <c r="D117" s="29" t="s">
        <v>1619</v>
      </c>
      <c r="E117" s="29">
        <v>24</v>
      </c>
      <c r="F117" s="29">
        <v>5</v>
      </c>
      <c r="G117" s="29" t="s">
        <v>1616</v>
      </c>
      <c r="H117" s="29">
        <v>1651</v>
      </c>
      <c r="I117" s="29" t="s">
        <v>1617</v>
      </c>
      <c r="J117" s="11" t="s">
        <v>543</v>
      </c>
      <c r="K117" s="21" t="str">
        <f t="shared" si="7"/>
        <v>Link</v>
      </c>
      <c r="L117" s="22" t="str">
        <f t="shared" si="8"/>
        <v/>
      </c>
      <c r="M117" s="31" t="str">
        <f t="shared" si="9"/>
        <v>{Brendryen, 2017 #1651}</v>
      </c>
      <c r="N117" s="4" t="s">
        <v>1470</v>
      </c>
      <c r="O117" s="21" t="str">
        <f>IF(J117="Yes",IF(P117&lt;&gt;"",HYPERLINK(_xlfn.CONCAT(VLOOKUP(P117,AF:AG,2,FALSE),"\",IF(ISERROR(FIND(",",A117))=FALSE,LEFT(A117,FIND(",",A117)-1),A117),"-",C117,"-",H117,".pdf"),"PDF"),""),"")</f>
        <v>PDF</v>
      </c>
      <c r="P117" s="11" t="s">
        <v>229</v>
      </c>
      <c r="Q117" s="3" t="s">
        <v>14</v>
      </c>
      <c r="R117" s="3" t="s">
        <v>2282</v>
      </c>
      <c r="S117" s="4" t="s">
        <v>2258</v>
      </c>
      <c r="T117" s="21" t="str">
        <f>IF(J117="Yes",IF(U117&lt;&gt;"",HYPERLINK(_xlfn.CONCAT(VLOOKUP(U117,AF:AG,2,FALSE),"\",IF(ISERROR(FIND(",",A117))=FALSE,LEFT(A117,FIND(",",A117)-1),A117),"-",C117,"-",H117,".pdf"),"PDF"),""),"")</f>
        <v>PDF</v>
      </c>
      <c r="U117" s="10" t="s">
        <v>2924</v>
      </c>
      <c r="V117" s="3" t="s">
        <v>14</v>
      </c>
      <c r="W117" s="3" t="s">
        <v>2282</v>
      </c>
      <c r="Y117" s="12" t="str">
        <f t="shared" si="14"/>
        <v/>
      </c>
      <c r="Z117" s="36" t="str">
        <f t="shared" si="10"/>
        <v>Exclude</v>
      </c>
      <c r="AA117" s="33" t="str">
        <f t="shared" si="11"/>
        <v>0. Duplicate</v>
      </c>
    </row>
    <row r="118" spans="1:27" x14ac:dyDescent="0.25">
      <c r="A118" s="28" t="s">
        <v>1618</v>
      </c>
      <c r="B118" s="29" t="s">
        <v>1614</v>
      </c>
      <c r="C118" s="29">
        <v>2017</v>
      </c>
      <c r="D118" s="29" t="s">
        <v>1619</v>
      </c>
      <c r="E118" s="29">
        <v>24</v>
      </c>
      <c r="F118" s="29">
        <v>5</v>
      </c>
      <c r="G118" s="29" t="s">
        <v>1616</v>
      </c>
      <c r="H118" s="29">
        <v>1652</v>
      </c>
      <c r="I118" s="29" t="s">
        <v>1617</v>
      </c>
      <c r="J118" s="11" t="s">
        <v>543</v>
      </c>
      <c r="K118" s="21" t="str">
        <f t="shared" si="7"/>
        <v>Link</v>
      </c>
      <c r="L118" s="22" t="str">
        <f t="shared" si="8"/>
        <v/>
      </c>
      <c r="M118" s="31" t="str">
        <f t="shared" si="9"/>
        <v>{Brendryen, 2017 #1652}</v>
      </c>
      <c r="N118" s="4" t="s">
        <v>1470</v>
      </c>
      <c r="O118" s="21" t="str">
        <f>IF(J118="Yes",IF(P118&lt;&gt;"",HYPERLINK(_xlfn.CONCAT(VLOOKUP(P118,AF:AG,2,FALSE),"\",IF(ISERROR(FIND(",",A118))=FALSE,LEFT(A118,FIND(",",A118)-1),A118),"-",C118,"-",H118,".pdf"),"PDF"),""),"")</f>
        <v>PDF</v>
      </c>
      <c r="P118" s="11" t="s">
        <v>229</v>
      </c>
      <c r="Q118" s="3" t="s">
        <v>14</v>
      </c>
      <c r="R118" s="3" t="s">
        <v>2282</v>
      </c>
      <c r="S118" s="4" t="s">
        <v>2259</v>
      </c>
      <c r="T118" s="21" t="str">
        <f>IF(J118="Yes",IF(U118&lt;&gt;"",HYPERLINK(_xlfn.CONCAT(VLOOKUP(U118,AF:AG,2,FALSE),"\",IF(ISERROR(FIND(",",A118))=FALSE,LEFT(A118,FIND(",",A118)-1),A118),"-",C118,"-",H118,".pdf"),"PDF"),""),"")</f>
        <v>PDF</v>
      </c>
      <c r="U118" s="10" t="s">
        <v>2924</v>
      </c>
      <c r="V118" s="3" t="s">
        <v>14</v>
      </c>
      <c r="W118" s="3" t="s">
        <v>2282</v>
      </c>
      <c r="Y118" s="12" t="str">
        <f t="shared" si="14"/>
        <v/>
      </c>
      <c r="Z118" s="36" t="str">
        <f t="shared" si="10"/>
        <v>Exclude</v>
      </c>
      <c r="AA118" s="33" t="str">
        <f t="shared" si="11"/>
        <v>0. Duplicate</v>
      </c>
    </row>
    <row r="119" spans="1:27" x14ac:dyDescent="0.25">
      <c r="A119" s="28" t="s">
        <v>2648</v>
      </c>
      <c r="B119" s="29" t="s">
        <v>2649</v>
      </c>
      <c r="C119" s="29">
        <v>2016</v>
      </c>
      <c r="D119" s="29" t="s">
        <v>2650</v>
      </c>
      <c r="E119" s="29">
        <v>176</v>
      </c>
      <c r="F119" s="29">
        <v>7</v>
      </c>
      <c r="G119" s="29" t="s">
        <v>2651</v>
      </c>
      <c r="H119" s="29">
        <v>1994</v>
      </c>
      <c r="I119" s="29" t="s">
        <v>2652</v>
      </c>
      <c r="J119" s="11" t="s">
        <v>543</v>
      </c>
      <c r="K119" s="21" t="str">
        <f t="shared" si="7"/>
        <v>Link</v>
      </c>
      <c r="L119" s="22" t="str">
        <f t="shared" si="8"/>
        <v/>
      </c>
      <c r="M119" s="31" t="str">
        <f t="shared" si="9"/>
        <v>{Brewer, 2016 #1994}</v>
      </c>
      <c r="N119" s="4" t="s">
        <v>1470</v>
      </c>
      <c r="O119" s="21" t="str">
        <f>IF(J119="Yes",IF(P119&lt;&gt;"",HYPERLINK(_xlfn.CONCAT(VLOOKUP(P119,AF:AG,2,FALSE),"\",IF(ISERROR(FIND(",",A119))=FALSE,LEFT(A119,FIND(",",A119)-1),A119),"-",C119,"-",H119,".pdf"),"PDF"),""),"")</f>
        <v>PDF</v>
      </c>
      <c r="P119" s="11" t="s">
        <v>229</v>
      </c>
      <c r="Q119" s="3" t="s">
        <v>14</v>
      </c>
      <c r="R119" s="3" t="s">
        <v>2286</v>
      </c>
      <c r="S119" s="4" t="s">
        <v>2565</v>
      </c>
      <c r="T119" s="21" t="str">
        <f>IF(J119="Yes",IF(U119&lt;&gt;"",HYPERLINK(_xlfn.CONCAT(VLOOKUP(U119,AF:AG,2,FALSE),"\",IF(ISERROR(FIND(",",A119))=FALSE,LEFT(A119,FIND(",",A119)-1),A119),"-",C119,"-",H119,".pdf"),"PDF"),""),"")</f>
        <v>PDF</v>
      </c>
      <c r="U119" s="10" t="s">
        <v>2924</v>
      </c>
      <c r="V119" s="3" t="s">
        <v>14</v>
      </c>
      <c r="W119" s="3" t="s">
        <v>2285</v>
      </c>
      <c r="Y119" s="12" t="str">
        <f t="shared" si="14"/>
        <v/>
      </c>
      <c r="Z119" s="36" t="str">
        <f t="shared" si="10"/>
        <v>Exclude</v>
      </c>
      <c r="AA119" s="33" t="str">
        <f t="shared" si="11"/>
        <v>3. Wrong intervention</v>
      </c>
    </row>
    <row r="120" spans="1:27" x14ac:dyDescent="0.25">
      <c r="A120" s="28" t="s">
        <v>1625</v>
      </c>
      <c r="B120" s="29" t="s">
        <v>579</v>
      </c>
      <c r="C120" s="29">
        <v>2013</v>
      </c>
      <c r="D120" s="29" t="s">
        <v>1578</v>
      </c>
      <c r="E120" s="29">
        <v>81</v>
      </c>
      <c r="F120" s="29">
        <v>5</v>
      </c>
      <c r="G120" s="29" t="s">
        <v>580</v>
      </c>
      <c r="H120" s="29">
        <v>1655</v>
      </c>
      <c r="I120" s="29" t="s">
        <v>1626</v>
      </c>
      <c r="J120" s="11" t="s">
        <v>543</v>
      </c>
      <c r="K120" s="21" t="str">
        <f t="shared" si="7"/>
        <v>Link</v>
      </c>
      <c r="L120" s="22" t="str">
        <f t="shared" si="8"/>
        <v/>
      </c>
      <c r="M120" s="31" t="str">
        <f t="shared" si="9"/>
        <v>{Brief, 2013 #1655}</v>
      </c>
      <c r="N120" s="4" t="s">
        <v>1470</v>
      </c>
      <c r="O120" s="21" t="str">
        <f>IF(J120="Yes",IF(P120&lt;&gt;"",HYPERLINK(_xlfn.CONCAT(VLOOKUP(P120,AF:AG,2,FALSE),"\",IF(ISERROR(FIND(",",A120))=FALSE,LEFT(A120,FIND(",",A120)-1),A120),"-",C120,"-",H120,".pdf"),"PDF"),""),"")</f>
        <v>PDF</v>
      </c>
      <c r="P120" s="11" t="s">
        <v>229</v>
      </c>
      <c r="Q120" s="3" t="s">
        <v>14</v>
      </c>
      <c r="R120" s="3" t="s">
        <v>2286</v>
      </c>
      <c r="S120" s="4" t="s">
        <v>2289</v>
      </c>
      <c r="T120" s="21" t="str">
        <f>IF(J120="Yes",IF(U120&lt;&gt;"",HYPERLINK(_xlfn.CONCAT(VLOOKUP(U120,AF:AG,2,FALSE),"\",IF(ISERROR(FIND(",",A120))=FALSE,LEFT(A120,FIND(",",A120)-1),A120),"-",C120,"-",H120,".pdf"),"PDF"),""),"")</f>
        <v>PDF</v>
      </c>
      <c r="U120" s="10" t="s">
        <v>2924</v>
      </c>
      <c r="V120" s="3" t="s">
        <v>14</v>
      </c>
      <c r="W120" s="3" t="s">
        <v>2286</v>
      </c>
      <c r="Y120" s="12" t="str">
        <f t="shared" si="14"/>
        <v/>
      </c>
      <c r="Z120" s="36" t="str">
        <f t="shared" si="10"/>
        <v>Exclude</v>
      </c>
      <c r="AA120" s="33" t="str">
        <f t="shared" si="11"/>
        <v>3. Wrong intervention</v>
      </c>
    </row>
    <row r="121" spans="1:27" x14ac:dyDescent="0.25">
      <c r="A121" s="28" t="s">
        <v>1625</v>
      </c>
      <c r="B121" s="29" t="s">
        <v>1627</v>
      </c>
      <c r="C121" s="29">
        <v>2013</v>
      </c>
      <c r="D121" s="29" t="s">
        <v>1582</v>
      </c>
      <c r="E121" s="29">
        <v>81</v>
      </c>
      <c r="F121" s="29">
        <v>5</v>
      </c>
      <c r="G121" s="29" t="s">
        <v>580</v>
      </c>
      <c r="H121" s="29">
        <v>1656</v>
      </c>
      <c r="I121" s="29" t="s">
        <v>1626</v>
      </c>
      <c r="J121" s="11" t="s">
        <v>543</v>
      </c>
      <c r="K121" s="21" t="str">
        <f t="shared" si="7"/>
        <v>Link</v>
      </c>
      <c r="L121" s="22" t="str">
        <f t="shared" si="8"/>
        <v/>
      </c>
      <c r="M121" s="31" t="str">
        <f t="shared" si="9"/>
        <v>{Brief, 2013 #1656}</v>
      </c>
      <c r="N121" s="4" t="s">
        <v>1470</v>
      </c>
      <c r="O121" s="21" t="str">
        <f>IF(J121="Yes",IF(P121&lt;&gt;"",HYPERLINK(_xlfn.CONCAT(VLOOKUP(P121,AF:AG,2,FALSE),"\",IF(ISERROR(FIND(",",A121))=FALSE,LEFT(A121,FIND(",",A121)-1),A121),"-",C121,"-",H121,".pdf"),"PDF"),""),"")</f>
        <v>PDF</v>
      </c>
      <c r="P121" s="11" t="s">
        <v>229</v>
      </c>
      <c r="Q121" s="3" t="s">
        <v>14</v>
      </c>
      <c r="R121" s="3" t="s">
        <v>2282</v>
      </c>
      <c r="S121" s="4" t="s">
        <v>2297</v>
      </c>
      <c r="T121" s="21" t="str">
        <f>IF(J121="Yes",IF(U121&lt;&gt;"",HYPERLINK(_xlfn.CONCAT(VLOOKUP(U121,AF:AG,2,FALSE),"\",IF(ISERROR(FIND(",",A121))=FALSE,LEFT(A121,FIND(",",A121)-1),A121),"-",C121,"-",H121,".pdf"),"PDF"),""),"")</f>
        <v>PDF</v>
      </c>
      <c r="U121" s="10" t="s">
        <v>2924</v>
      </c>
      <c r="V121" s="3" t="s">
        <v>14</v>
      </c>
      <c r="W121" s="3" t="s">
        <v>2282</v>
      </c>
      <c r="Y121" s="12" t="str">
        <f t="shared" si="14"/>
        <v/>
      </c>
      <c r="Z121" s="36" t="str">
        <f t="shared" si="10"/>
        <v>Exclude</v>
      </c>
      <c r="AA121" s="33" t="str">
        <f t="shared" si="11"/>
        <v>0. Duplicate</v>
      </c>
    </row>
    <row r="122" spans="1:27" x14ac:dyDescent="0.25">
      <c r="A122" s="28" t="s">
        <v>3729</v>
      </c>
      <c r="B122" s="29" t="s">
        <v>3730</v>
      </c>
      <c r="C122" s="29">
        <v>2019</v>
      </c>
      <c r="D122" s="29" t="s">
        <v>3731</v>
      </c>
      <c r="E122" s="29">
        <v>28</v>
      </c>
      <c r="G122" s="29" t="s">
        <v>2161</v>
      </c>
      <c r="H122" s="29">
        <v>6466</v>
      </c>
      <c r="I122" s="29" t="s">
        <v>3732</v>
      </c>
      <c r="J122" s="11" t="s">
        <v>543</v>
      </c>
      <c r="K122" s="21" t="str">
        <f t="shared" si="7"/>
        <v>Link</v>
      </c>
      <c r="L122" s="22" t="str">
        <f t="shared" si="8"/>
        <v/>
      </c>
      <c r="M122" s="31" t="str">
        <f t="shared" si="9"/>
        <v>{Brites, 2019 #6466}</v>
      </c>
      <c r="N122" s="4" t="s">
        <v>3726</v>
      </c>
      <c r="O122" s="21" t="str">
        <f>IF(J122="Yes",IF(P122&lt;&gt;"",HYPERLINK(_xlfn.CONCAT(VLOOKUP(P122,AF:AG,2,FALSE),"\",IF(ISERROR(FIND(",",A122))=FALSE,LEFT(A122,FIND(",",A122)-1),A122),"-",C122,"-",H122,".pdf"),"PDF"),""),"")</f>
        <v>PDF</v>
      </c>
      <c r="P122" s="11" t="s">
        <v>229</v>
      </c>
      <c r="Q122" s="3" t="s">
        <v>14</v>
      </c>
      <c r="R122" s="3" t="s">
        <v>2291</v>
      </c>
      <c r="S122" s="4" t="s">
        <v>2908</v>
      </c>
      <c r="T122" s="21" t="str">
        <f>IF(J122="Yes",IF(U122&lt;&gt;"",HYPERLINK(_xlfn.CONCAT(VLOOKUP(U122,AF:AG,2,FALSE),"\",IF(ISERROR(FIND(",",A122))=FALSE,LEFT(A122,FIND(",",A122)-1),A122),"-",C122,"-",H122,".pdf"),"PDF"),""),"")</f>
        <v>PDF</v>
      </c>
      <c r="U122" s="10" t="s">
        <v>2924</v>
      </c>
      <c r="V122" s="3" t="s">
        <v>14</v>
      </c>
      <c r="W122" s="3" t="s">
        <v>2286</v>
      </c>
      <c r="Y122" s="12"/>
      <c r="Z122" s="36" t="str">
        <f t="shared" si="10"/>
        <v>Exclude</v>
      </c>
      <c r="AA122" s="33" t="str">
        <f t="shared" si="11"/>
        <v>5. Wrong study design</v>
      </c>
    </row>
    <row r="123" spans="1:27" x14ac:dyDescent="0.25">
      <c r="A123" s="28" t="s">
        <v>3540</v>
      </c>
      <c r="B123" s="29" t="s">
        <v>3541</v>
      </c>
      <c r="C123" s="29">
        <v>2018</v>
      </c>
      <c r="D123" s="29" t="s">
        <v>3542</v>
      </c>
      <c r="E123" s="29">
        <v>55</v>
      </c>
      <c r="F123" s="29">
        <v>4</v>
      </c>
      <c r="G123" s="29" t="s">
        <v>3543</v>
      </c>
      <c r="H123" s="29">
        <v>6210</v>
      </c>
      <c r="I123" s="29" t="s">
        <v>3544</v>
      </c>
      <c r="J123" s="11" t="s">
        <v>543</v>
      </c>
      <c r="K123" s="21" t="str">
        <f t="shared" si="7"/>
        <v>Link</v>
      </c>
      <c r="L123" s="22" t="str">
        <f t="shared" si="8"/>
        <v/>
      </c>
      <c r="M123" s="31" t="str">
        <f t="shared" si="9"/>
        <v>{Britt, 2018 #6210}</v>
      </c>
      <c r="N123" s="4" t="s">
        <v>3727</v>
      </c>
      <c r="O123" s="21" t="str">
        <f>IF(J123="Yes",IF(P123&lt;&gt;"",HYPERLINK(_xlfn.CONCAT(VLOOKUP(P123,AF:AG,2,FALSE),"\",IF(ISERROR(FIND(",",A123))=FALSE,LEFT(A123,FIND(",",A123)-1),A123),"-",C123,"-",H123,".pdf"),"PDF"),""),"")</f>
        <v>PDF</v>
      </c>
      <c r="P123" s="11" t="s">
        <v>229</v>
      </c>
      <c r="Q123" s="3" t="s">
        <v>14</v>
      </c>
      <c r="R123" s="3" t="s">
        <v>2286</v>
      </c>
      <c r="S123" s="4" t="s">
        <v>2289</v>
      </c>
      <c r="T123" s="21" t="str">
        <f>IF(J123="Yes",IF(U123&lt;&gt;"",HYPERLINK(_xlfn.CONCAT(VLOOKUP(U123,AF:AG,2,FALSE),"\",IF(ISERROR(FIND(",",A123))=FALSE,LEFT(A123,FIND(",",A123)-1),A123),"-",C123,"-",H123,".pdf"),"PDF"),""),"")</f>
        <v>PDF</v>
      </c>
      <c r="U123" s="10" t="s">
        <v>2924</v>
      </c>
      <c r="V123" s="3" t="s">
        <v>14</v>
      </c>
      <c r="W123" s="3" t="s">
        <v>2285</v>
      </c>
      <c r="Y123" s="12"/>
      <c r="Z123" s="36" t="str">
        <f t="shared" si="10"/>
        <v>Exclude</v>
      </c>
      <c r="AA123" s="33" t="str">
        <f t="shared" si="11"/>
        <v>3. Wrong intervention</v>
      </c>
    </row>
    <row r="124" spans="1:27" x14ac:dyDescent="0.25">
      <c r="A124" s="28" t="s">
        <v>1628</v>
      </c>
      <c r="B124" s="29" t="s">
        <v>1632</v>
      </c>
      <c r="C124" s="29">
        <v>2011</v>
      </c>
      <c r="D124" s="29" t="s">
        <v>1582</v>
      </c>
      <c r="E124" s="29">
        <v>80</v>
      </c>
      <c r="F124" s="29">
        <v>1</v>
      </c>
      <c r="G124" s="29" t="s">
        <v>1630</v>
      </c>
      <c r="H124" s="29">
        <v>1657</v>
      </c>
      <c r="I124" s="29" t="s">
        <v>1631</v>
      </c>
      <c r="J124" s="11" t="s">
        <v>543</v>
      </c>
      <c r="K124" s="21" t="str">
        <f t="shared" si="7"/>
        <v>Link</v>
      </c>
      <c r="L124" s="22" t="str">
        <f t="shared" si="8"/>
        <v/>
      </c>
      <c r="M124" s="31" t="str">
        <f t="shared" si="9"/>
        <v>{Brody, 2011 #1657}</v>
      </c>
      <c r="N124" s="4" t="s">
        <v>1470</v>
      </c>
      <c r="O124" s="21" t="str">
        <f>IF(J124="Yes",IF(P124&lt;&gt;"",HYPERLINK(_xlfn.CONCAT(VLOOKUP(P124,AF:AG,2,FALSE),"\",IF(ISERROR(FIND(",",A124))=FALSE,LEFT(A124,FIND(",",A124)-1),A124),"-",C124,"-",H124,".pdf"),"PDF"),""),"")</f>
        <v>PDF</v>
      </c>
      <c r="P124" s="11" t="s">
        <v>229</v>
      </c>
      <c r="Q124" s="3" t="s">
        <v>14</v>
      </c>
      <c r="R124" s="3" t="s">
        <v>2286</v>
      </c>
      <c r="S124" s="4" t="s">
        <v>2289</v>
      </c>
      <c r="T124" s="21" t="str">
        <f>IF(J124="Yes",IF(U124&lt;&gt;"",HYPERLINK(_xlfn.CONCAT(VLOOKUP(U124,AF:AG,2,FALSE),"\",IF(ISERROR(FIND(",",A124))=FALSE,LEFT(A124,FIND(",",A124)-1),A124),"-",C124,"-",H124,".pdf"),"PDF"),""),"")</f>
        <v>PDF</v>
      </c>
      <c r="U124" s="10" t="s">
        <v>2924</v>
      </c>
      <c r="V124" s="3" t="s">
        <v>14</v>
      </c>
      <c r="W124" s="3" t="s">
        <v>2286</v>
      </c>
      <c r="Y124" s="12" t="str">
        <f>IF(R124="Include","No",IF(V124="Include","No",""))</f>
        <v/>
      </c>
      <c r="Z124" s="36" t="str">
        <f t="shared" si="10"/>
        <v>Exclude</v>
      </c>
      <c r="AA124" s="33" t="str">
        <f t="shared" si="11"/>
        <v>3. Wrong intervention</v>
      </c>
    </row>
    <row r="125" spans="1:27" x14ac:dyDescent="0.25">
      <c r="A125" s="28" t="s">
        <v>1628</v>
      </c>
      <c r="B125" s="29" t="s">
        <v>1629</v>
      </c>
      <c r="C125" s="29">
        <v>2012</v>
      </c>
      <c r="D125" s="29" t="s">
        <v>1578</v>
      </c>
      <c r="E125" s="29">
        <v>80</v>
      </c>
      <c r="F125" s="29">
        <v>1</v>
      </c>
      <c r="G125" s="29" t="s">
        <v>1630</v>
      </c>
      <c r="H125" s="29">
        <v>1658</v>
      </c>
      <c r="I125" s="29" t="s">
        <v>1631</v>
      </c>
      <c r="J125" s="11" t="s">
        <v>543</v>
      </c>
      <c r="K125" s="21" t="str">
        <f t="shared" si="7"/>
        <v>Link</v>
      </c>
      <c r="L125" s="22" t="str">
        <f t="shared" si="8"/>
        <v/>
      </c>
      <c r="M125" s="31" t="str">
        <f t="shared" si="9"/>
        <v>{Brody, 2012 #1658}</v>
      </c>
      <c r="N125" s="4" t="s">
        <v>1470</v>
      </c>
      <c r="O125" s="21" t="str">
        <f>IF(J125="Yes",IF(P125&lt;&gt;"",HYPERLINK(_xlfn.CONCAT(VLOOKUP(P125,AF:AG,2,FALSE),"\",IF(ISERROR(FIND(",",A125))=FALSE,LEFT(A125,FIND(",",A125)-1),A125),"-",C125,"-",H125,".pdf"),"PDF"),""),"")</f>
        <v>PDF</v>
      </c>
      <c r="P125" s="11" t="s">
        <v>229</v>
      </c>
      <c r="Q125" s="3" t="s">
        <v>14</v>
      </c>
      <c r="R125" s="3" t="s">
        <v>2282</v>
      </c>
      <c r="S125" s="4" t="s">
        <v>2298</v>
      </c>
      <c r="T125" s="21" t="str">
        <f>IF(J125="Yes",IF(U125&lt;&gt;"",HYPERLINK(_xlfn.CONCAT(VLOOKUP(U125,AF:AG,2,FALSE),"\",IF(ISERROR(FIND(",",A125))=FALSE,LEFT(A125,FIND(",",A125)-1),A125),"-",C125,"-",H125,".pdf"),"PDF"),""),"")</f>
        <v>PDF</v>
      </c>
      <c r="U125" s="10" t="s">
        <v>2924</v>
      </c>
      <c r="V125" s="3" t="s">
        <v>14</v>
      </c>
      <c r="W125" s="3" t="s">
        <v>2282</v>
      </c>
      <c r="Y125" s="12" t="str">
        <f>IF(R125="Include","No",IF(V125="Include","No",""))</f>
        <v/>
      </c>
      <c r="Z125" s="36" t="str">
        <f t="shared" si="10"/>
        <v>Exclude</v>
      </c>
      <c r="AA125" s="33" t="str">
        <f t="shared" si="11"/>
        <v>0. Duplicate</v>
      </c>
    </row>
    <row r="126" spans="1:27" x14ac:dyDescent="0.25">
      <c r="A126" s="28" t="s">
        <v>3895</v>
      </c>
      <c r="B126" s="29" t="s">
        <v>3896</v>
      </c>
      <c r="C126" s="29">
        <v>2024</v>
      </c>
      <c r="D126" s="29" t="s">
        <v>3897</v>
      </c>
      <c r="E126" s="29">
        <v>336</v>
      </c>
      <c r="G126" s="29">
        <v>115883</v>
      </c>
      <c r="H126" s="29">
        <v>6951</v>
      </c>
      <c r="I126" s="29" t="s">
        <v>3898</v>
      </c>
      <c r="J126" s="11" t="s">
        <v>543</v>
      </c>
      <c r="K126" s="21" t="str">
        <f t="shared" si="7"/>
        <v>Link</v>
      </c>
      <c r="L126" s="22" t="str">
        <f t="shared" si="8"/>
        <v/>
      </c>
      <c r="M126" s="31" t="str">
        <f t="shared" si="9"/>
        <v>{Brouzos, 2024 #6951}</v>
      </c>
      <c r="N126" s="4" t="s">
        <v>3932</v>
      </c>
      <c r="O126" s="21" t="str">
        <f>IF(J126="Yes",IF(P126&lt;&gt;"",HYPERLINK(_xlfn.CONCAT(VLOOKUP(P126,AF:AG,2,FALSE),"\",IF(ISERROR(FIND(",",A126))=FALSE,LEFT(A126,FIND(",",A126)-1),A126),"-",C126,"-",H126,".pdf"),"PDF"),""),"")</f>
        <v>PDF</v>
      </c>
      <c r="P126" s="11" t="s">
        <v>229</v>
      </c>
      <c r="Q126" s="3" t="s">
        <v>14</v>
      </c>
      <c r="R126" s="3" t="s">
        <v>2286</v>
      </c>
      <c r="S126" s="4" t="s">
        <v>2289</v>
      </c>
      <c r="T126" s="21" t="str">
        <f>IF(J126="Yes",IF(U126&lt;&gt;"",HYPERLINK(_xlfn.CONCAT(VLOOKUP(U126,AF:AG,2,FALSE),"\",IF(ISERROR(FIND(",",A126))=FALSE,LEFT(A126,FIND(",",A126)-1),A126),"-",C126,"-",H126,".pdf"),"PDF"),""),"")</f>
        <v>PDF</v>
      </c>
      <c r="U126" s="10" t="s">
        <v>2924</v>
      </c>
      <c r="V126" s="3" t="s">
        <v>14</v>
      </c>
      <c r="W126" s="3" t="s">
        <v>2285</v>
      </c>
      <c r="Y126" s="12"/>
      <c r="Z126" s="36" t="str">
        <f t="shared" si="10"/>
        <v>Exclude</v>
      </c>
      <c r="AA126" s="33" t="str">
        <f t="shared" si="11"/>
        <v>3. Wrong intervention</v>
      </c>
    </row>
    <row r="127" spans="1:27" x14ac:dyDescent="0.25">
      <c r="A127" s="28" t="s">
        <v>1633</v>
      </c>
      <c r="B127" s="29" t="s">
        <v>1634</v>
      </c>
      <c r="C127" s="29">
        <v>2014</v>
      </c>
      <c r="D127" s="29" t="s">
        <v>1495</v>
      </c>
      <c r="E127" s="29">
        <v>47</v>
      </c>
      <c r="F127" s="29">
        <v>1</v>
      </c>
      <c r="G127" s="92">
        <v>45901</v>
      </c>
      <c r="H127" s="29">
        <v>1659</v>
      </c>
      <c r="I127" s="29" t="s">
        <v>1635</v>
      </c>
      <c r="J127" s="11" t="s">
        <v>543</v>
      </c>
      <c r="K127" s="21" t="str">
        <f t="shared" si="7"/>
        <v>Link</v>
      </c>
      <c r="L127" s="22" t="str">
        <f t="shared" si="8"/>
        <v/>
      </c>
      <c r="M127" s="31" t="str">
        <f t="shared" si="9"/>
        <v>{Brown, 2014 #1659}</v>
      </c>
      <c r="N127" s="4" t="s">
        <v>1470</v>
      </c>
      <c r="O127" s="21" t="str">
        <f>IF(J127="Yes",IF(P127&lt;&gt;"",HYPERLINK(_xlfn.CONCAT(VLOOKUP(P127,AF:AG,2,FALSE),"\",IF(ISERROR(FIND(",",A127))=FALSE,LEFT(A127,FIND(",",A127)-1),A127),"-",C127,"-",H127,".pdf"),"PDF"),""),"")</f>
        <v>PDF</v>
      </c>
      <c r="P127" s="11" t="s">
        <v>229</v>
      </c>
      <c r="Q127" s="3" t="s">
        <v>14</v>
      </c>
      <c r="R127" s="3" t="s">
        <v>2286</v>
      </c>
      <c r="S127" s="4" t="s">
        <v>2289</v>
      </c>
      <c r="T127" s="21" t="str">
        <f>IF(J127="Yes",IF(U127&lt;&gt;"",HYPERLINK(_xlfn.CONCAT(VLOOKUP(U127,AF:AG,2,FALSE),"\",IF(ISERROR(FIND(",",A127))=FALSE,LEFT(A127,FIND(",",A127)-1),A127),"-",C127,"-",H127,".pdf"),"PDF"),""),"")</f>
        <v>PDF</v>
      </c>
      <c r="U127" s="10" t="s">
        <v>2924</v>
      </c>
      <c r="V127" s="3" t="s">
        <v>14</v>
      </c>
      <c r="W127" s="3" t="s">
        <v>2286</v>
      </c>
      <c r="Y127" s="12" t="str">
        <f>IF(R127="Include","No",IF(V127="Include","No",""))</f>
        <v/>
      </c>
      <c r="Z127" s="36" t="str">
        <f t="shared" si="10"/>
        <v>Exclude</v>
      </c>
      <c r="AA127" s="33" t="str">
        <f t="shared" si="11"/>
        <v>3. Wrong intervention</v>
      </c>
    </row>
    <row r="128" spans="1:27" x14ac:dyDescent="0.25">
      <c r="A128" s="28" t="s">
        <v>1636</v>
      </c>
      <c r="B128" s="29" t="s">
        <v>1637</v>
      </c>
      <c r="C128" s="29">
        <v>2021</v>
      </c>
      <c r="D128" s="29" t="s">
        <v>300</v>
      </c>
      <c r="E128" s="29">
        <v>117</v>
      </c>
      <c r="F128" s="29">
        <v>3</v>
      </c>
      <c r="G128" s="29" t="s">
        <v>1638</v>
      </c>
      <c r="H128" s="29">
        <v>1660</v>
      </c>
      <c r="I128" s="29" t="s">
        <v>1639</v>
      </c>
      <c r="J128" s="11" t="s">
        <v>543</v>
      </c>
      <c r="K128" s="21" t="str">
        <f t="shared" si="7"/>
        <v>Link</v>
      </c>
      <c r="L128" s="22" t="str">
        <f t="shared" si="8"/>
        <v/>
      </c>
      <c r="M128" s="31" t="str">
        <f t="shared" si="9"/>
        <v>{Buntrock, 2021 #1660}</v>
      </c>
      <c r="N128" s="4" t="s">
        <v>1470</v>
      </c>
      <c r="O128" s="21" t="str">
        <f>IF(J128="Yes",IF(P128&lt;&gt;"",HYPERLINK(_xlfn.CONCAT(VLOOKUP(P128,AF:AG,2,FALSE),"\",IF(ISERROR(FIND(",",A128))=FALSE,LEFT(A128,FIND(",",A128)-1),A128),"-",C128,"-",H128,".pdf"),"PDF"),""),"")</f>
        <v>PDF</v>
      </c>
      <c r="P128" s="11" t="s">
        <v>229</v>
      </c>
      <c r="Q128" s="3" t="s">
        <v>14</v>
      </c>
      <c r="R128" s="3" t="s">
        <v>2286</v>
      </c>
      <c r="S128" s="4" t="s">
        <v>2289</v>
      </c>
      <c r="T128" s="21" t="str">
        <f>IF(J128="Yes",IF(U128&lt;&gt;"",HYPERLINK(_xlfn.CONCAT(VLOOKUP(U128,AF:AG,2,FALSE),"\",IF(ISERROR(FIND(",",A128))=FALSE,LEFT(A128,FIND(",",A128)-1),A128),"-",C128,"-",H128,".pdf"),"PDF"),""),"")</f>
        <v>PDF</v>
      </c>
      <c r="U128" s="10" t="s">
        <v>2924</v>
      </c>
      <c r="V128" s="3" t="s">
        <v>14</v>
      </c>
      <c r="W128" s="3" t="s">
        <v>2286</v>
      </c>
      <c r="Y128" s="12" t="str">
        <f>IF(R128="Include","No",IF(V128="Include","No",""))</f>
        <v/>
      </c>
      <c r="Z128" s="36" t="str">
        <f t="shared" si="10"/>
        <v>Exclude</v>
      </c>
      <c r="AA128" s="33" t="str">
        <f t="shared" si="11"/>
        <v>3. Wrong intervention</v>
      </c>
    </row>
    <row r="129" spans="1:27" x14ac:dyDescent="0.25">
      <c r="A129" s="28" t="s">
        <v>2841</v>
      </c>
      <c r="B129" s="29" t="s">
        <v>1637</v>
      </c>
      <c r="C129" s="29">
        <v>2022</v>
      </c>
      <c r="D129" s="29" t="s">
        <v>555</v>
      </c>
      <c r="E129" s="29">
        <v>117</v>
      </c>
      <c r="F129" s="29">
        <v>3</v>
      </c>
      <c r="G129" s="29" t="s">
        <v>1638</v>
      </c>
      <c r="H129" s="29">
        <v>1940</v>
      </c>
      <c r="I129" s="29" t="s">
        <v>1639</v>
      </c>
      <c r="J129" s="11" t="s">
        <v>543</v>
      </c>
      <c r="K129" s="21" t="str">
        <f t="shared" si="7"/>
        <v>Link</v>
      </c>
      <c r="L129" s="22" t="str">
        <f t="shared" si="8"/>
        <v/>
      </c>
      <c r="M129" s="31" t="str">
        <f t="shared" si="9"/>
        <v>{Buntrock, 2022 #1940}</v>
      </c>
      <c r="N129" s="4" t="s">
        <v>2324</v>
      </c>
      <c r="O129" s="21" t="str">
        <f>IF(J129="Yes",IF(P129&lt;&gt;"",HYPERLINK(_xlfn.CONCAT(VLOOKUP(P129,AF:AG,2,FALSE),"\",IF(ISERROR(FIND(",",A129))=FALSE,LEFT(A129,FIND(",",A129)-1),A129),"-",C129,"-",H129,".pdf"),"PDF"),""),"")</f>
        <v>PDF</v>
      </c>
      <c r="P129" s="11" t="s">
        <v>229</v>
      </c>
      <c r="Q129" s="3" t="s">
        <v>14</v>
      </c>
      <c r="R129" s="3" t="s">
        <v>2282</v>
      </c>
      <c r="T129" s="21" t="str">
        <f>IF(J129="Yes",IF(U129&lt;&gt;"",HYPERLINK(_xlfn.CONCAT(VLOOKUP(U129,AF:AG,2,FALSE),"\",IF(ISERROR(FIND(",",A129))=FALSE,LEFT(A129,FIND(",",A129)-1),A129),"-",C129,"-",H129,".pdf"),"PDF"),""),"")</f>
        <v>PDF</v>
      </c>
      <c r="U129" s="10" t="s">
        <v>2924</v>
      </c>
      <c r="V129" s="3" t="s">
        <v>14</v>
      </c>
      <c r="W129" s="3" t="s">
        <v>2282</v>
      </c>
      <c r="Y129" s="12" t="str">
        <f>IF(R129="Include","No",IF(V129="Include","No",""))</f>
        <v/>
      </c>
      <c r="Z129" s="36" t="str">
        <f t="shared" si="10"/>
        <v>Exclude</v>
      </c>
      <c r="AA129" s="33" t="str">
        <f t="shared" si="11"/>
        <v>0. Duplicate</v>
      </c>
    </row>
    <row r="130" spans="1:27" x14ac:dyDescent="0.25">
      <c r="A130" s="28" t="s">
        <v>3337</v>
      </c>
      <c r="B130" s="29" t="s">
        <v>3338</v>
      </c>
      <c r="C130" s="29">
        <v>2020</v>
      </c>
      <c r="D130" s="29" t="s">
        <v>737</v>
      </c>
      <c r="E130" s="29">
        <v>8</v>
      </c>
      <c r="F130" s="29">
        <v>6</v>
      </c>
      <c r="G130" s="29" t="s">
        <v>3339</v>
      </c>
      <c r="H130" s="29">
        <v>2662</v>
      </c>
      <c r="I130" s="29" t="s">
        <v>3340</v>
      </c>
      <c r="J130" s="11" t="s">
        <v>543</v>
      </c>
      <c r="K130" s="21" t="str">
        <f t="shared" ref="K130:K193" si="15">IF(LEFT(I130,2)="10",HYPERLINK(_xlfn.CONCAT("https://doi.org/",I130),"Link"),IF(I130="","",HYPERLINK(I130,"Link")))</f>
        <v>Link</v>
      </c>
      <c r="L130" s="22" t="str">
        <f t="shared" ref="L130:L193" si="16">IF(A130&lt;&gt;"",IF(J130="No",_xlfn.CONCAT(IF(ISERROR(FIND(",",A130))=FALSE,LEFT(A130,FIND(",",A130)-1),A130),"-",C130,"-",H130),""),"")</f>
        <v/>
      </c>
      <c r="M130" s="31" t="str">
        <f t="shared" ref="M130:M193" si="17">IF(A130&lt;&gt;"",_xlfn.CONCAT("{",IF(ISERROR(FIND(",",A130))=FALSE,LEFT(A130,FIND(",",A130)-1),A130),", ",C130," #",H130,"}"),"")</f>
        <v>{Burner, 2020 #2662}</v>
      </c>
      <c r="N130" s="4" t="s">
        <v>3395</v>
      </c>
      <c r="O130" s="21" t="str">
        <f>IF(J130="Yes",IF(P130&lt;&gt;"",HYPERLINK(_xlfn.CONCAT(VLOOKUP(P130,AF:AG,2,FALSE),"\",IF(ISERROR(FIND(",",A130))=FALSE,LEFT(A130,FIND(",",A130)-1),A130),"-",C130,"-",H130,".pdf"),"PDF"),""),"")</f>
        <v>PDF</v>
      </c>
      <c r="P130" s="11" t="s">
        <v>229</v>
      </c>
      <c r="Q130" s="3" t="s">
        <v>14</v>
      </c>
      <c r="R130" s="3" t="s">
        <v>2291</v>
      </c>
      <c r="S130" s="4" t="s">
        <v>2908</v>
      </c>
      <c r="T130" s="21" t="str">
        <f>IF(J130="Yes",IF(U130&lt;&gt;"",HYPERLINK(_xlfn.CONCAT(VLOOKUP(U130,AF:AG,2,FALSE),"\",IF(ISERROR(FIND(",",A130))=FALSE,LEFT(A130,FIND(",",A130)-1),A130),"-",C130,"-",H130,".pdf"),"PDF"),""),"")</f>
        <v>PDF</v>
      </c>
      <c r="U130" s="10" t="s">
        <v>2924</v>
      </c>
      <c r="V130" s="3" t="s">
        <v>14</v>
      </c>
      <c r="W130" s="3" t="s">
        <v>2286</v>
      </c>
      <c r="Y130" s="12"/>
      <c r="Z130" s="36" t="str">
        <f t="shared" ref="Z130:Z193" si="18">IF(J130="Yes",IF(Q130="","",IF(Q130="Include",IF(V130="",IF(Y130="No","Check for supplement","Include"),IF(V130="Exclude","Consensus required",IF(V130="Include",IF(Y130="No","Check for supplement","Include"),"Check required"))),IF(Q130="Exclude",IF(V130="","Check required",IF(V130="Exclude","Exclude",IF(V130="Include","Consensus required","Check required"))),"Check required"))),IF(L130="","","Find PDF"))</f>
        <v>Exclude</v>
      </c>
      <c r="AA130" s="33" t="str">
        <f t="shared" ref="AA130:AA193" si="19">IF(Z130="Exclude",R130,"")</f>
        <v>5. Wrong study design</v>
      </c>
    </row>
    <row r="131" spans="1:27" x14ac:dyDescent="0.25">
      <c r="A131" s="28" t="s">
        <v>3337</v>
      </c>
      <c r="B131" s="29" t="s">
        <v>3338</v>
      </c>
      <c r="C131" s="29">
        <v>2020</v>
      </c>
      <c r="D131" s="29" t="s">
        <v>737</v>
      </c>
      <c r="E131" s="29">
        <v>8</v>
      </c>
      <c r="F131" s="29">
        <v>6</v>
      </c>
      <c r="G131" s="29" t="s">
        <v>3339</v>
      </c>
      <c r="H131" s="29">
        <v>2672</v>
      </c>
      <c r="I131" s="29" t="s">
        <v>3340</v>
      </c>
      <c r="J131" s="11" t="s">
        <v>543</v>
      </c>
      <c r="K131" s="21" t="str">
        <f t="shared" si="15"/>
        <v>Link</v>
      </c>
      <c r="L131" s="22" t="str">
        <f t="shared" si="16"/>
        <v/>
      </c>
      <c r="M131" s="31" t="str">
        <f t="shared" si="17"/>
        <v>{Burner, 2020 #2672}</v>
      </c>
      <c r="N131" s="4" t="s">
        <v>3395</v>
      </c>
      <c r="O131" s="21" t="str">
        <f>IF(J131="Yes",IF(P131&lt;&gt;"",HYPERLINK(_xlfn.CONCAT(VLOOKUP(P131,AF:AG,2,FALSE),"\",IF(ISERROR(FIND(",",A131))=FALSE,LEFT(A131,FIND(",",A131)-1),A131),"-",C131,"-",H131,".pdf"),"PDF"),""),"")</f>
        <v>PDF</v>
      </c>
      <c r="P131" s="11" t="s">
        <v>229</v>
      </c>
      <c r="Q131" s="3" t="s">
        <v>14</v>
      </c>
      <c r="R131" s="3" t="s">
        <v>2282</v>
      </c>
      <c r="S131" s="4" t="s">
        <v>3417</v>
      </c>
      <c r="T131" s="21" t="str">
        <f>IF(J131="Yes",IF(U131&lt;&gt;"",HYPERLINK(_xlfn.CONCAT(VLOOKUP(U131,AF:AG,2,FALSE),"\",IF(ISERROR(FIND(",",A131))=FALSE,LEFT(A131,FIND(",",A131)-1),A131),"-",C131,"-",H131,".pdf"),"PDF"),""),"")</f>
        <v>PDF</v>
      </c>
      <c r="U131" s="10" t="s">
        <v>2924</v>
      </c>
      <c r="V131" s="3" t="s">
        <v>14</v>
      </c>
      <c r="W131" s="3" t="s">
        <v>2282</v>
      </c>
      <c r="Y131" s="12"/>
      <c r="Z131" s="36" t="str">
        <f t="shared" si="18"/>
        <v>Exclude</v>
      </c>
      <c r="AA131" s="33" t="str">
        <f t="shared" si="19"/>
        <v>0. Duplicate</v>
      </c>
    </row>
    <row r="132" spans="1:27" x14ac:dyDescent="0.25">
      <c r="A132" s="28" t="s">
        <v>2842</v>
      </c>
      <c r="B132" s="29" t="s">
        <v>2843</v>
      </c>
      <c r="C132" s="29">
        <v>2024</v>
      </c>
      <c r="D132" s="29" t="s">
        <v>2844</v>
      </c>
      <c r="E132" s="29">
        <v>48</v>
      </c>
      <c r="F132" s="29">
        <v>12</v>
      </c>
      <c r="G132" s="29" t="s">
        <v>2845</v>
      </c>
      <c r="H132" s="29">
        <v>1928</v>
      </c>
      <c r="I132" s="29" t="s">
        <v>2846</v>
      </c>
      <c r="J132" s="11" t="s">
        <v>543</v>
      </c>
      <c r="K132" s="21" t="str">
        <f t="shared" si="15"/>
        <v>Link</v>
      </c>
      <c r="L132" s="22" t="str">
        <f t="shared" si="16"/>
        <v/>
      </c>
      <c r="M132" s="31" t="str">
        <f t="shared" si="17"/>
        <v>{Bush, 2024 #1928}</v>
      </c>
      <c r="N132" s="4" t="s">
        <v>2324</v>
      </c>
      <c r="O132" s="21" t="str">
        <f>IF(J132="Yes",IF(P132&lt;&gt;"",HYPERLINK(_xlfn.CONCAT(VLOOKUP(P132,AF:AG,2,FALSE),"\",IF(ISERROR(FIND(",",A132))=FALSE,LEFT(A132,FIND(",",A132)-1),A132),"-",C132,"-",H132,".pdf"),"PDF"),""),"")</f>
        <v>PDF</v>
      </c>
      <c r="P132" s="11" t="s">
        <v>229</v>
      </c>
      <c r="Q132" s="3" t="s">
        <v>14</v>
      </c>
      <c r="R132" s="3" t="s">
        <v>2286</v>
      </c>
      <c r="S132" s="4" t="s">
        <v>2915</v>
      </c>
      <c r="T132" s="21" t="str">
        <f>IF(J132="Yes",IF(U132&lt;&gt;"",HYPERLINK(_xlfn.CONCAT(VLOOKUP(U132,AF:AG,2,FALSE),"\",IF(ISERROR(FIND(",",A132))=FALSE,LEFT(A132,FIND(",",A132)-1),A132),"-",C132,"-",H132,".pdf"),"PDF"),""),"")</f>
        <v>PDF</v>
      </c>
      <c r="U132" s="10" t="s">
        <v>2924</v>
      </c>
      <c r="V132" s="3" t="s">
        <v>14</v>
      </c>
      <c r="W132" s="3" t="s">
        <v>2285</v>
      </c>
      <c r="Y132" s="12" t="str">
        <f>IF(R132="Include","No",IF(V132="Include","No",""))</f>
        <v/>
      </c>
      <c r="Z132" s="36" t="str">
        <f t="shared" si="18"/>
        <v>Exclude</v>
      </c>
      <c r="AA132" s="33" t="str">
        <f t="shared" si="19"/>
        <v>3. Wrong intervention</v>
      </c>
    </row>
    <row r="133" spans="1:27" x14ac:dyDescent="0.25">
      <c r="A133" s="28" t="s">
        <v>3545</v>
      </c>
      <c r="B133" s="29" t="s">
        <v>3546</v>
      </c>
      <c r="C133" s="29">
        <v>2024</v>
      </c>
      <c r="D133" s="29" t="s">
        <v>2745</v>
      </c>
      <c r="E133" s="29">
        <v>59</v>
      </c>
      <c r="F133" s="29">
        <v>8</v>
      </c>
      <c r="G133" s="29" t="s">
        <v>3547</v>
      </c>
      <c r="H133" s="29">
        <v>6216</v>
      </c>
      <c r="I133" s="29" t="s">
        <v>3548</v>
      </c>
      <c r="J133" s="11" t="s">
        <v>543</v>
      </c>
      <c r="K133" s="21" t="str">
        <f t="shared" si="15"/>
        <v>Link</v>
      </c>
      <c r="L133" s="22" t="str">
        <f t="shared" si="16"/>
        <v/>
      </c>
      <c r="M133" s="31" t="str">
        <f t="shared" si="17"/>
        <v>{Bush, 2024 #6216}</v>
      </c>
      <c r="N133" s="4" t="s">
        <v>3727</v>
      </c>
      <c r="O133" s="21" t="str">
        <f>IF(J133="Yes",IF(P133&lt;&gt;"",HYPERLINK(_xlfn.CONCAT(VLOOKUP(P133,AF:AG,2,FALSE),"\",IF(ISERROR(FIND(",",A133))=FALSE,LEFT(A133,FIND(",",A133)-1),A133),"-",C133,"-",H133,".pdf"),"PDF"),""),"")</f>
        <v>PDF</v>
      </c>
      <c r="P133" s="11" t="s">
        <v>229</v>
      </c>
      <c r="Q133" s="3" t="s">
        <v>14</v>
      </c>
      <c r="R133" s="3" t="s">
        <v>2286</v>
      </c>
      <c r="S133" s="4" t="s">
        <v>2289</v>
      </c>
      <c r="T133" s="21" t="str">
        <f>IF(J133="Yes",IF(U133&lt;&gt;"",HYPERLINK(_xlfn.CONCAT(VLOOKUP(U133,AF:AG,2,FALSE),"\",IF(ISERROR(FIND(",",A133))=FALSE,LEFT(A133,FIND(",",A133)-1),A133),"-",C133,"-",H133,".pdf"),"PDF"),""),"")</f>
        <v>PDF</v>
      </c>
      <c r="U133" s="10" t="s">
        <v>2924</v>
      </c>
      <c r="V133" s="3" t="s">
        <v>14</v>
      </c>
      <c r="W133" s="3" t="s">
        <v>2286</v>
      </c>
      <c r="Y133" s="12"/>
      <c r="Z133" s="36" t="str">
        <f t="shared" si="18"/>
        <v>Exclude</v>
      </c>
      <c r="AA133" s="33" t="str">
        <f t="shared" si="19"/>
        <v>3. Wrong intervention</v>
      </c>
    </row>
    <row r="134" spans="1:27" x14ac:dyDescent="0.25">
      <c r="A134" s="28" t="s">
        <v>3545</v>
      </c>
      <c r="B134" s="29" t="s">
        <v>3546</v>
      </c>
      <c r="C134" s="29">
        <v>2024</v>
      </c>
      <c r="D134" s="29" t="s">
        <v>2745</v>
      </c>
      <c r="E134" s="29">
        <v>59</v>
      </c>
      <c r="F134" s="29">
        <v>8</v>
      </c>
      <c r="G134" s="29" t="s">
        <v>3547</v>
      </c>
      <c r="H134" s="29">
        <v>6503</v>
      </c>
      <c r="I134" s="29" t="s">
        <v>3548</v>
      </c>
      <c r="J134" s="11" t="s">
        <v>543</v>
      </c>
      <c r="K134" s="21" t="str">
        <f t="shared" si="15"/>
        <v>Link</v>
      </c>
      <c r="L134" s="22" t="str">
        <f t="shared" si="16"/>
        <v/>
      </c>
      <c r="M134" s="31" t="str">
        <f t="shared" si="17"/>
        <v>{Bush, 2024 #6503}</v>
      </c>
      <c r="N134" s="4" t="s">
        <v>3726</v>
      </c>
      <c r="O134" s="21" t="str">
        <f>IF(J134="Yes",IF(P134&lt;&gt;"",HYPERLINK(_xlfn.CONCAT(VLOOKUP(P134,AF:AG,2,FALSE),"\",IF(ISERROR(FIND(",",A134))=FALSE,LEFT(A134,FIND(",",A134)-1),A134),"-",C134,"-",H134,".pdf"),"PDF"),""),"")</f>
        <v>PDF</v>
      </c>
      <c r="P134" s="11" t="s">
        <v>229</v>
      </c>
      <c r="Q134" s="3" t="s">
        <v>14</v>
      </c>
      <c r="R134" s="3" t="s">
        <v>2282</v>
      </c>
      <c r="T134" s="21" t="str">
        <f>IF(J134="Yes",IF(U134&lt;&gt;"",HYPERLINK(_xlfn.CONCAT(VLOOKUP(U134,AF:AG,2,FALSE),"\",IF(ISERROR(FIND(",",A134))=FALSE,LEFT(A134,FIND(",",A134)-1),A134),"-",C134,"-",H134,".pdf"),"PDF"),""),"")</f>
        <v>PDF</v>
      </c>
      <c r="U134" s="10" t="s">
        <v>2924</v>
      </c>
      <c r="V134" s="3" t="s">
        <v>14</v>
      </c>
      <c r="W134" s="3" t="s">
        <v>2282</v>
      </c>
      <c r="Y134" s="12"/>
      <c r="Z134" s="36" t="str">
        <f t="shared" si="18"/>
        <v>Exclude</v>
      </c>
      <c r="AA134" s="33" t="str">
        <f t="shared" si="19"/>
        <v>0. Duplicate</v>
      </c>
    </row>
    <row r="135" spans="1:27" x14ac:dyDescent="0.25">
      <c r="A135" s="28" t="s">
        <v>1640</v>
      </c>
      <c r="B135" s="29" t="s">
        <v>1641</v>
      </c>
      <c r="C135" s="29">
        <v>2019</v>
      </c>
      <c r="D135" s="29" t="s">
        <v>1642</v>
      </c>
      <c r="E135" s="29">
        <v>20</v>
      </c>
      <c r="F135" s="29">
        <v>6</v>
      </c>
      <c r="G135" s="29" t="s">
        <v>1643</v>
      </c>
      <c r="H135" s="29">
        <v>1661</v>
      </c>
      <c r="I135" s="29" t="s">
        <v>1644</v>
      </c>
      <c r="J135" s="11" t="s">
        <v>543</v>
      </c>
      <c r="K135" s="21" t="str">
        <f t="shared" si="15"/>
        <v>Link</v>
      </c>
      <c r="L135" s="22" t="str">
        <f t="shared" si="16"/>
        <v/>
      </c>
      <c r="M135" s="31" t="str">
        <f t="shared" si="17"/>
        <v>{Cadigan, 2019 #1661}</v>
      </c>
      <c r="N135" s="4" t="s">
        <v>1470</v>
      </c>
      <c r="O135" s="21" t="str">
        <f>IF(J135="Yes",IF(P135&lt;&gt;"",HYPERLINK(_xlfn.CONCAT(VLOOKUP(P135,AF:AG,2,FALSE),"\",IF(ISERROR(FIND(",",A135))=FALSE,LEFT(A135,FIND(",",A135)-1),A135),"-",C135,"-",H135,".pdf"),"PDF"),""),"")</f>
        <v>PDF</v>
      </c>
      <c r="P135" s="11" t="s">
        <v>229</v>
      </c>
      <c r="Q135" s="3" t="s">
        <v>14</v>
      </c>
      <c r="R135" s="3" t="s">
        <v>2286</v>
      </c>
      <c r="S135" s="4" t="s">
        <v>2289</v>
      </c>
      <c r="T135" s="21" t="str">
        <f>IF(J135="Yes",IF(U135&lt;&gt;"",HYPERLINK(_xlfn.CONCAT(VLOOKUP(U135,AF:AG,2,FALSE),"\",IF(ISERROR(FIND(",",A135))=FALSE,LEFT(A135,FIND(",",A135)-1),A135),"-",C135,"-",H135,".pdf"),"PDF"),""),"")</f>
        <v>PDF</v>
      </c>
      <c r="U135" s="10" t="s">
        <v>2924</v>
      </c>
      <c r="V135" s="3" t="s">
        <v>14</v>
      </c>
      <c r="W135" s="3" t="s">
        <v>2286</v>
      </c>
      <c r="Y135" s="12" t="str">
        <f>IF(R135="Include","No",IF(V135="Include","No",""))</f>
        <v/>
      </c>
      <c r="Z135" s="36" t="str">
        <f t="shared" si="18"/>
        <v>Exclude</v>
      </c>
      <c r="AA135" s="33" t="str">
        <f t="shared" si="19"/>
        <v>3. Wrong intervention</v>
      </c>
    </row>
    <row r="136" spans="1:27" x14ac:dyDescent="0.25">
      <c r="A136" s="28" t="s">
        <v>2847</v>
      </c>
      <c r="B136" s="29" t="s">
        <v>2848</v>
      </c>
      <c r="C136" s="29">
        <v>2023</v>
      </c>
      <c r="D136" s="29" t="s">
        <v>2849</v>
      </c>
      <c r="E136" s="29">
        <v>155</v>
      </c>
      <c r="G136" s="29">
        <v>209159</v>
      </c>
      <c r="H136" s="29">
        <v>1925</v>
      </c>
      <c r="I136" s="29" t="s">
        <v>2850</v>
      </c>
      <c r="J136" s="11" t="s">
        <v>543</v>
      </c>
      <c r="K136" s="21" t="str">
        <f t="shared" si="15"/>
        <v>Link</v>
      </c>
      <c r="L136" s="22" t="str">
        <f t="shared" si="16"/>
        <v/>
      </c>
      <c r="M136" s="31" t="str">
        <f t="shared" si="17"/>
        <v>{Campbell, 2023 #1925}</v>
      </c>
      <c r="N136" s="4" t="s">
        <v>2324</v>
      </c>
      <c r="O136" s="21" t="str">
        <f>IF(J136="Yes",IF(P136&lt;&gt;"",HYPERLINK(_xlfn.CONCAT(VLOOKUP(P136,AF:AG,2,FALSE),"\",IF(ISERROR(FIND(",",A136))=FALSE,LEFT(A136,FIND(",",A136)-1),A136),"-",C136,"-",H136,".pdf"),"PDF"),""),"")</f>
        <v>PDF</v>
      </c>
      <c r="P136" s="11" t="s">
        <v>229</v>
      </c>
      <c r="Q136" s="3" t="s">
        <v>14</v>
      </c>
      <c r="R136" s="3" t="s">
        <v>2286</v>
      </c>
      <c r="S136" s="4" t="s">
        <v>2289</v>
      </c>
      <c r="T136" s="21" t="str">
        <f>IF(J136="Yes",IF(U136&lt;&gt;"",HYPERLINK(_xlfn.CONCAT(VLOOKUP(U136,AF:AG,2,FALSE),"\",IF(ISERROR(FIND(",",A136))=FALSE,LEFT(A136,FIND(",",A136)-1),A136),"-",C136,"-",H136,".pdf"),"PDF"),""),"")</f>
        <v>PDF</v>
      </c>
      <c r="U136" s="10" t="s">
        <v>2924</v>
      </c>
      <c r="V136" s="3" t="s">
        <v>14</v>
      </c>
      <c r="W136" s="3" t="s">
        <v>2286</v>
      </c>
      <c r="Y136" s="12" t="str">
        <f>IF(R136="Include","No",IF(V136="Include","No",""))</f>
        <v/>
      </c>
      <c r="Z136" s="36" t="str">
        <f t="shared" si="18"/>
        <v>Exclude</v>
      </c>
      <c r="AA136" s="33" t="str">
        <f t="shared" si="19"/>
        <v>3. Wrong intervention</v>
      </c>
    </row>
    <row r="137" spans="1:27" x14ac:dyDescent="0.25">
      <c r="A137" s="28" t="s">
        <v>1645</v>
      </c>
      <c r="B137" s="29" t="s">
        <v>1646</v>
      </c>
      <c r="C137" s="29">
        <v>2017</v>
      </c>
      <c r="D137" s="29" t="s">
        <v>1647</v>
      </c>
      <c r="E137" s="29">
        <v>78</v>
      </c>
      <c r="F137" s="29">
        <v>4</v>
      </c>
      <c r="G137" s="29" t="s">
        <v>1648</v>
      </c>
      <c r="H137" s="29">
        <v>1662</v>
      </c>
      <c r="I137" s="29" t="s">
        <v>1649</v>
      </c>
      <c r="J137" s="11" t="s">
        <v>543</v>
      </c>
      <c r="K137" s="21" t="str">
        <f t="shared" si="15"/>
        <v>Link</v>
      </c>
      <c r="L137" s="22" t="str">
        <f t="shared" si="16"/>
        <v/>
      </c>
      <c r="M137" s="31" t="str">
        <f t="shared" si="17"/>
        <v>{Carey, 2017 #1662}</v>
      </c>
      <c r="N137" s="4" t="s">
        <v>1470</v>
      </c>
      <c r="O137" s="21" t="str">
        <f>IF(J137="Yes",IF(P137&lt;&gt;"",HYPERLINK(_xlfn.CONCAT(VLOOKUP(P137,AF:AG,2,FALSE),"\",IF(ISERROR(FIND(",",A137))=FALSE,LEFT(A137,FIND(",",A137)-1),A137),"-",C137,"-",H137,".pdf"),"PDF"),""),"")</f>
        <v>PDF</v>
      </c>
      <c r="P137" s="11" t="s">
        <v>229</v>
      </c>
      <c r="Q137" s="3" t="s">
        <v>14</v>
      </c>
      <c r="R137" s="3" t="s">
        <v>2286</v>
      </c>
      <c r="S137" s="4" t="s">
        <v>2289</v>
      </c>
      <c r="T137" s="21" t="str">
        <f>IF(J137="Yes",IF(U137&lt;&gt;"",HYPERLINK(_xlfn.CONCAT(VLOOKUP(U137,AF:AG,2,FALSE),"\",IF(ISERROR(FIND(",",A137))=FALSE,LEFT(A137,FIND(",",A137)-1),A137),"-",C137,"-",H137,".pdf"),"PDF"),""),"")</f>
        <v>PDF</v>
      </c>
      <c r="U137" s="10" t="s">
        <v>2924</v>
      </c>
      <c r="V137" s="3" t="s">
        <v>14</v>
      </c>
      <c r="W137" s="3" t="s">
        <v>2286</v>
      </c>
      <c r="Y137" s="12" t="str">
        <f>IF(R137="Include","No",IF(V137="Include","No",""))</f>
        <v/>
      </c>
      <c r="Z137" s="36" t="str">
        <f t="shared" si="18"/>
        <v>Exclude</v>
      </c>
      <c r="AA137" s="33" t="str">
        <f t="shared" si="19"/>
        <v>3. Wrong intervention</v>
      </c>
    </row>
    <row r="138" spans="1:27" x14ac:dyDescent="0.25">
      <c r="A138" s="28" t="s">
        <v>3582</v>
      </c>
      <c r="B138" s="29" t="s">
        <v>3583</v>
      </c>
      <c r="C138" s="29">
        <v>2020</v>
      </c>
      <c r="D138" s="29" t="s">
        <v>1853</v>
      </c>
      <c r="E138" s="29">
        <v>34</v>
      </c>
      <c r="F138" s="29">
        <v>3</v>
      </c>
      <c r="G138" s="29" t="s">
        <v>3584</v>
      </c>
      <c r="H138" s="29">
        <v>6223</v>
      </c>
      <c r="I138" s="29" t="s">
        <v>3585</v>
      </c>
      <c r="J138" s="11" t="s">
        <v>543</v>
      </c>
      <c r="K138" s="21" t="str">
        <f t="shared" si="15"/>
        <v>Link</v>
      </c>
      <c r="L138" s="22" t="str">
        <f t="shared" si="16"/>
        <v/>
      </c>
      <c r="M138" s="31" t="str">
        <f t="shared" si="17"/>
        <v>{Carey, 2020 #6223}</v>
      </c>
      <c r="N138" s="4" t="s">
        <v>3727</v>
      </c>
      <c r="O138" s="21" t="str">
        <f>IF(J138="Yes",IF(P138&lt;&gt;"",HYPERLINK(_xlfn.CONCAT(VLOOKUP(P138,AF:AG,2,FALSE),"\",IF(ISERROR(FIND(",",A138))=FALSE,LEFT(A138,FIND(",",A138)-1),A138),"-",C138,"-",H138,".pdf"),"PDF"),""),"")</f>
        <v>PDF</v>
      </c>
      <c r="P138" s="11" t="s">
        <v>229</v>
      </c>
      <c r="Q138" s="3" t="s">
        <v>14</v>
      </c>
      <c r="R138" s="3" t="s">
        <v>2286</v>
      </c>
      <c r="S138" s="4" t="s">
        <v>2289</v>
      </c>
      <c r="T138" s="21" t="str">
        <f>IF(J138="Yes",IF(U138&lt;&gt;"",HYPERLINK(_xlfn.CONCAT(VLOOKUP(U138,AF:AG,2,FALSE),"\",IF(ISERROR(FIND(",",A138))=FALSE,LEFT(A138,FIND(",",A138)-1),A138),"-",C138,"-",H138,".pdf"),"PDF"),""),"")</f>
        <v>PDF</v>
      </c>
      <c r="U138" s="10" t="s">
        <v>2924</v>
      </c>
      <c r="V138" s="3" t="s">
        <v>14</v>
      </c>
      <c r="W138" s="3" t="s">
        <v>2286</v>
      </c>
      <c r="Y138" s="12"/>
      <c r="Z138" s="36" t="str">
        <f t="shared" si="18"/>
        <v>Exclude</v>
      </c>
      <c r="AA138" s="33" t="str">
        <f t="shared" si="19"/>
        <v>3. Wrong intervention</v>
      </c>
    </row>
    <row r="139" spans="1:27" x14ac:dyDescent="0.25">
      <c r="A139" s="28" t="s">
        <v>3582</v>
      </c>
      <c r="B139" s="29" t="s">
        <v>3583</v>
      </c>
      <c r="C139" s="29">
        <v>2020</v>
      </c>
      <c r="D139" s="29" t="s">
        <v>1853</v>
      </c>
      <c r="E139" s="29">
        <v>34</v>
      </c>
      <c r="F139" s="29">
        <v>3</v>
      </c>
      <c r="G139" s="29" t="s">
        <v>3584</v>
      </c>
      <c r="H139" s="29">
        <v>6468</v>
      </c>
      <c r="I139" s="29" t="s">
        <v>3585</v>
      </c>
      <c r="J139" s="11" t="s">
        <v>543</v>
      </c>
      <c r="K139" s="21" t="str">
        <f t="shared" si="15"/>
        <v>Link</v>
      </c>
      <c r="L139" s="22" t="str">
        <f t="shared" si="16"/>
        <v/>
      </c>
      <c r="M139" s="31" t="str">
        <f t="shared" si="17"/>
        <v>{Carey, 2020 #6468}</v>
      </c>
      <c r="N139" s="4" t="s">
        <v>3726</v>
      </c>
      <c r="O139" s="21" t="str">
        <f>IF(J139="Yes",IF(P139&lt;&gt;"",HYPERLINK(_xlfn.CONCAT(VLOOKUP(P139,AF:AG,2,FALSE),"\",IF(ISERROR(FIND(",",A139))=FALSE,LEFT(A139,FIND(",",A139)-1),A139),"-",C139,"-",H139,".pdf"),"PDF"),""),"")</f>
        <v>PDF</v>
      </c>
      <c r="P139" s="11" t="s">
        <v>229</v>
      </c>
      <c r="Q139" s="3" t="s">
        <v>14</v>
      </c>
      <c r="R139" s="3" t="s">
        <v>2282</v>
      </c>
      <c r="T139" s="21" t="str">
        <f>IF(J139="Yes",IF(U139&lt;&gt;"",HYPERLINK(_xlfn.CONCAT(VLOOKUP(U139,AF:AG,2,FALSE),"\",IF(ISERROR(FIND(",",A139))=FALSE,LEFT(A139,FIND(",",A139)-1),A139),"-",C139,"-",H139,".pdf"),"PDF"),""),"")</f>
        <v>PDF</v>
      </c>
      <c r="U139" s="10" t="s">
        <v>2924</v>
      </c>
      <c r="V139" s="3" t="s">
        <v>14</v>
      </c>
      <c r="W139" s="3" t="s">
        <v>2282</v>
      </c>
      <c r="Y139" s="12"/>
      <c r="Z139" s="36" t="str">
        <f t="shared" si="18"/>
        <v>Exclude</v>
      </c>
      <c r="AA139" s="33" t="str">
        <f t="shared" si="19"/>
        <v>0. Duplicate</v>
      </c>
    </row>
    <row r="140" spans="1:27" x14ac:dyDescent="0.25">
      <c r="A140" s="28" t="s">
        <v>2449</v>
      </c>
      <c r="B140" s="29" t="s">
        <v>2450</v>
      </c>
      <c r="C140" s="29">
        <v>2024</v>
      </c>
      <c r="D140" s="29" t="s">
        <v>2451</v>
      </c>
      <c r="E140" s="29">
        <v>38</v>
      </c>
      <c r="F140" s="29">
        <v>8</v>
      </c>
      <c r="G140" s="29" t="s">
        <v>2452</v>
      </c>
      <c r="H140" s="29">
        <v>1868</v>
      </c>
      <c r="I140" s="29" t="s">
        <v>2453</v>
      </c>
      <c r="J140" s="11" t="s">
        <v>543</v>
      </c>
      <c r="K140" s="21" t="str">
        <f t="shared" si="15"/>
        <v>Link</v>
      </c>
      <c r="L140" s="22" t="str">
        <f t="shared" si="16"/>
        <v/>
      </c>
      <c r="M140" s="31" t="str">
        <f t="shared" si="17"/>
        <v>{Carey, 2024 #1868}</v>
      </c>
      <c r="N140" s="4" t="s">
        <v>2324</v>
      </c>
      <c r="O140" s="21" t="str">
        <f>IF(J140="Yes",IF(P140&lt;&gt;"",HYPERLINK(_xlfn.CONCAT(VLOOKUP(P140,AF:AG,2,FALSE),"\",IF(ISERROR(FIND(",",A140))=FALSE,LEFT(A140,FIND(",",A140)-1),A140),"-",C140,"-",H140,".pdf"),"PDF"),""),"")</f>
        <v>PDF</v>
      </c>
      <c r="P140" s="11" t="s">
        <v>229</v>
      </c>
      <c r="Q140" s="3" t="s">
        <v>14</v>
      </c>
      <c r="R140" s="3" t="s">
        <v>2286</v>
      </c>
      <c r="S140" s="4" t="s">
        <v>2289</v>
      </c>
      <c r="T140" s="21" t="str">
        <f>IF(J140="Yes",IF(U140&lt;&gt;"",HYPERLINK(_xlfn.CONCAT(VLOOKUP(U140,AF:AG,2,FALSE),"\",IF(ISERROR(FIND(",",A140))=FALSE,LEFT(A140,FIND(",",A140)-1),A140),"-",C140,"-",H140,".pdf"),"PDF"),""),"")</f>
        <v>PDF</v>
      </c>
      <c r="U140" s="10" t="s">
        <v>2924</v>
      </c>
      <c r="V140" s="3" t="s">
        <v>14</v>
      </c>
      <c r="W140" s="3" t="s">
        <v>2286</v>
      </c>
      <c r="Y140" s="12" t="str">
        <f>IF(R140="Include","No",IF(V140="Include","No",""))</f>
        <v/>
      </c>
      <c r="Z140" s="36" t="str">
        <f t="shared" si="18"/>
        <v>Exclude</v>
      </c>
      <c r="AA140" s="33" t="str">
        <f t="shared" si="19"/>
        <v>3. Wrong intervention</v>
      </c>
    </row>
    <row r="141" spans="1:27" x14ac:dyDescent="0.25">
      <c r="A141" s="28" t="s">
        <v>1650</v>
      </c>
      <c r="B141" s="29" t="s">
        <v>1651</v>
      </c>
      <c r="C141" s="29">
        <v>2015</v>
      </c>
      <c r="D141" s="29" t="s">
        <v>1652</v>
      </c>
      <c r="E141" s="29">
        <v>50</v>
      </c>
      <c r="F141" s="29">
        <v>1</v>
      </c>
      <c r="G141" s="29" t="s">
        <v>1653</v>
      </c>
      <c r="H141" s="29">
        <v>1663</v>
      </c>
      <c r="I141" s="29" t="s">
        <v>1654</v>
      </c>
      <c r="J141" s="11" t="s">
        <v>543</v>
      </c>
      <c r="K141" s="21" t="str">
        <f t="shared" si="15"/>
        <v>Link</v>
      </c>
      <c r="L141" s="22" t="str">
        <f t="shared" si="16"/>
        <v/>
      </c>
      <c r="M141" s="31" t="str">
        <f t="shared" si="17"/>
        <v>{Champion, 2015 #1663}</v>
      </c>
      <c r="N141" s="4" t="s">
        <v>1470</v>
      </c>
      <c r="O141" s="21" t="str">
        <f>IF(J141="Yes",IF(P141&lt;&gt;"",HYPERLINK(_xlfn.CONCAT(VLOOKUP(P141,AF:AG,2,FALSE),"\",IF(ISERROR(FIND(",",A141))=FALSE,LEFT(A141,FIND(",",A141)-1),A141),"-",C141,"-",H141,".pdf"),"PDF"),""),"")</f>
        <v>PDF</v>
      </c>
      <c r="P141" s="11" t="s">
        <v>229</v>
      </c>
      <c r="Q141" s="3" t="s">
        <v>14</v>
      </c>
      <c r="R141" s="3" t="s">
        <v>2286</v>
      </c>
      <c r="S141" s="4" t="s">
        <v>2289</v>
      </c>
      <c r="T141" s="21" t="str">
        <f>IF(J141="Yes",IF(U141&lt;&gt;"",HYPERLINK(_xlfn.CONCAT(VLOOKUP(U141,AF:AG,2,FALSE),"\",IF(ISERROR(FIND(",",A141))=FALSE,LEFT(A141,FIND(",",A141)-1),A141),"-",C141,"-",H141,".pdf"),"PDF"),""),"")</f>
        <v>PDF</v>
      </c>
      <c r="U141" s="10" t="s">
        <v>2924</v>
      </c>
      <c r="V141" s="3" t="s">
        <v>14</v>
      </c>
      <c r="W141" s="3" t="s">
        <v>2286</v>
      </c>
      <c r="Y141" s="12" t="str">
        <f>IF(R141="Include","No",IF(V141="Include","No",""))</f>
        <v/>
      </c>
      <c r="Z141" s="36" t="str">
        <f t="shared" si="18"/>
        <v>Exclude</v>
      </c>
      <c r="AA141" s="33" t="str">
        <f t="shared" si="19"/>
        <v>3. Wrong intervention</v>
      </c>
    </row>
    <row r="142" spans="1:27" x14ac:dyDescent="0.25">
      <c r="A142" s="28" t="s">
        <v>1655</v>
      </c>
      <c r="B142" s="29" t="s">
        <v>1656</v>
      </c>
      <c r="C142" s="29">
        <v>2015</v>
      </c>
      <c r="D142" s="29" t="s">
        <v>1657</v>
      </c>
      <c r="E142" s="29">
        <v>70</v>
      </c>
      <c r="F142" s="29">
        <v>2</v>
      </c>
      <c r="G142" s="29" t="s">
        <v>1658</v>
      </c>
      <c r="H142" s="29">
        <v>1664</v>
      </c>
      <c r="I142" s="29" t="s">
        <v>1659</v>
      </c>
      <c r="J142" s="11" t="s">
        <v>543</v>
      </c>
      <c r="K142" s="21" t="str">
        <f t="shared" si="15"/>
        <v>Link</v>
      </c>
      <c r="L142" s="22" t="str">
        <f t="shared" si="16"/>
        <v/>
      </c>
      <c r="M142" s="31" t="str">
        <f t="shared" si="17"/>
        <v>{Chander, 2015 #1664}</v>
      </c>
      <c r="N142" s="4" t="s">
        <v>1470</v>
      </c>
      <c r="O142" s="21" t="str">
        <f>IF(J142="Yes",IF(P142&lt;&gt;"",HYPERLINK(_xlfn.CONCAT(VLOOKUP(P142,AF:AG,2,FALSE),"\",IF(ISERROR(FIND(",",A142))=FALSE,LEFT(A142,FIND(",",A142)-1),A142),"-",C142,"-",H142,".pdf"),"PDF"),""),"")</f>
        <v>PDF</v>
      </c>
      <c r="P142" s="11" t="s">
        <v>229</v>
      </c>
      <c r="Q142" s="3" t="s">
        <v>14</v>
      </c>
      <c r="R142" s="3" t="s">
        <v>2286</v>
      </c>
      <c r="S142" s="4" t="s">
        <v>2289</v>
      </c>
      <c r="T142" s="21" t="str">
        <f>IF(J142="Yes",IF(U142&lt;&gt;"",HYPERLINK(_xlfn.CONCAT(VLOOKUP(U142,AF:AG,2,FALSE),"\",IF(ISERROR(FIND(",",A142))=FALSE,LEFT(A142,FIND(",",A142)-1),A142),"-",C142,"-",H142,".pdf"),"PDF"),""),"")</f>
        <v>PDF</v>
      </c>
      <c r="U142" s="10" t="s">
        <v>2924</v>
      </c>
      <c r="V142" s="3" t="s">
        <v>14</v>
      </c>
      <c r="W142" s="3" t="s">
        <v>2286</v>
      </c>
      <c r="Y142" s="12" t="str">
        <f>IF(R142="Include","No",IF(V142="Include","No",""))</f>
        <v/>
      </c>
      <c r="Z142" s="36" t="str">
        <f t="shared" si="18"/>
        <v>Exclude</v>
      </c>
      <c r="AA142" s="33" t="str">
        <f t="shared" si="19"/>
        <v>3. Wrong intervention</v>
      </c>
    </row>
    <row r="143" spans="1:27" x14ac:dyDescent="0.25">
      <c r="A143" s="28" t="s">
        <v>1660</v>
      </c>
      <c r="B143" s="29" t="s">
        <v>1661</v>
      </c>
      <c r="C143" s="29">
        <v>2021</v>
      </c>
      <c r="D143" s="29" t="s">
        <v>1507</v>
      </c>
      <c r="E143" s="29">
        <v>14</v>
      </c>
      <c r="G143" s="29" t="s">
        <v>1662</v>
      </c>
      <c r="H143" s="29">
        <v>1665</v>
      </c>
      <c r="I143" s="29" t="s">
        <v>1663</v>
      </c>
      <c r="J143" s="11" t="s">
        <v>543</v>
      </c>
      <c r="K143" s="21" t="str">
        <f t="shared" si="15"/>
        <v>Link</v>
      </c>
      <c r="L143" s="22" t="str">
        <f t="shared" si="16"/>
        <v/>
      </c>
      <c r="M143" s="31" t="str">
        <f t="shared" si="17"/>
        <v>{Chander, 2021 #1665}</v>
      </c>
      <c r="N143" s="4" t="s">
        <v>1470</v>
      </c>
      <c r="O143" s="21" t="str">
        <f>IF(J143="Yes",IF(P143&lt;&gt;"",HYPERLINK(_xlfn.CONCAT(VLOOKUP(P143,AF:AG,2,FALSE),"\",IF(ISERROR(FIND(",",A143))=FALSE,LEFT(A143,FIND(",",A143)-1),A143),"-",C143,"-",H143,".pdf"),"PDF"),""),"")</f>
        <v>PDF</v>
      </c>
      <c r="P143" s="11" t="s">
        <v>229</v>
      </c>
      <c r="Q143" s="3" t="s">
        <v>14</v>
      </c>
      <c r="R143" s="3" t="s">
        <v>2287</v>
      </c>
      <c r="S143" s="4" t="s">
        <v>2315</v>
      </c>
      <c r="T143" s="21" t="str">
        <f>IF(J143="Yes",IF(U143&lt;&gt;"",HYPERLINK(_xlfn.CONCAT(VLOOKUP(U143,AF:AG,2,FALSE),"\",IF(ISERROR(FIND(",",A143))=FALSE,LEFT(A143,FIND(",",A143)-1),A143),"-",C143,"-",H143,".pdf"),"PDF"),""),"")</f>
        <v>PDF</v>
      </c>
      <c r="U143" s="10" t="s">
        <v>2924</v>
      </c>
      <c r="V143" s="3" t="s">
        <v>14</v>
      </c>
      <c r="W143" s="3" t="s">
        <v>2286</v>
      </c>
      <c r="Y143" s="12" t="str">
        <f>IF(R143="Include","No",IF(V143="Include","No",""))</f>
        <v/>
      </c>
      <c r="Z143" s="36" t="str">
        <f t="shared" si="18"/>
        <v>Exclude</v>
      </c>
      <c r="AA143" s="33" t="str">
        <f t="shared" si="19"/>
        <v>4. Wrong setting</v>
      </c>
    </row>
    <row r="144" spans="1:27" x14ac:dyDescent="0.25">
      <c r="A144" s="28" t="s">
        <v>1664</v>
      </c>
      <c r="B144" s="29" t="s">
        <v>1665</v>
      </c>
      <c r="C144" s="29">
        <v>2019</v>
      </c>
      <c r="D144" s="29" t="s">
        <v>1495</v>
      </c>
      <c r="E144" s="29">
        <v>98</v>
      </c>
      <c r="G144" s="29" t="s">
        <v>1666</v>
      </c>
      <c r="H144" s="29">
        <v>1666</v>
      </c>
      <c r="I144" s="29" t="s">
        <v>1667</v>
      </c>
      <c r="J144" s="11" t="s">
        <v>543</v>
      </c>
      <c r="K144" s="21" t="str">
        <f t="shared" si="15"/>
        <v>Link</v>
      </c>
      <c r="L144" s="22" t="str">
        <f t="shared" si="16"/>
        <v/>
      </c>
      <c r="M144" s="31" t="str">
        <f t="shared" si="17"/>
        <v>{Chermack, 2019 #1666}</v>
      </c>
      <c r="N144" s="4" t="s">
        <v>1470</v>
      </c>
      <c r="O144" s="21" t="str">
        <f>IF(J144="Yes",IF(P144&lt;&gt;"",HYPERLINK(_xlfn.CONCAT(VLOOKUP(P144,AF:AG,2,FALSE),"\",IF(ISERROR(FIND(",",A144))=FALSE,LEFT(A144,FIND(",",A144)-1),A144),"-",C144,"-",H144,".pdf"),"PDF"),""),"")</f>
        <v>PDF</v>
      </c>
      <c r="P144" s="11" t="s">
        <v>229</v>
      </c>
      <c r="Q144" s="3" t="s">
        <v>14</v>
      </c>
      <c r="R144" s="3" t="s">
        <v>2286</v>
      </c>
      <c r="S144" s="4" t="s">
        <v>2289</v>
      </c>
      <c r="T144" s="21" t="str">
        <f>IF(J144="Yes",IF(U144&lt;&gt;"",HYPERLINK(_xlfn.CONCAT(VLOOKUP(U144,AF:AG,2,FALSE),"\",IF(ISERROR(FIND(",",A144))=FALSE,LEFT(A144,FIND(",",A144)-1),A144),"-",C144,"-",H144,".pdf"),"PDF"),""),"")</f>
        <v>PDF</v>
      </c>
      <c r="U144" s="10" t="s">
        <v>2924</v>
      </c>
      <c r="V144" s="3" t="s">
        <v>14</v>
      </c>
      <c r="W144" s="3" t="s">
        <v>2286</v>
      </c>
      <c r="Y144" s="12" t="str">
        <f>IF(R144="Include","No",IF(V144="Include","No",""))</f>
        <v/>
      </c>
      <c r="Z144" s="36" t="str">
        <f t="shared" si="18"/>
        <v>Exclude</v>
      </c>
      <c r="AA144" s="33" t="str">
        <f t="shared" si="19"/>
        <v>3. Wrong intervention</v>
      </c>
    </row>
    <row r="145" spans="1:27" x14ac:dyDescent="0.25">
      <c r="A145" s="28" t="s">
        <v>3753</v>
      </c>
      <c r="B145" s="29" t="s">
        <v>3754</v>
      </c>
      <c r="C145" s="29">
        <v>2021</v>
      </c>
      <c r="D145" s="29" t="s">
        <v>3755</v>
      </c>
      <c r="E145" s="29">
        <v>25</v>
      </c>
      <c r="F145" s="29">
        <v>2</v>
      </c>
      <c r="G145" s="92">
        <v>45658</v>
      </c>
      <c r="H145" s="29">
        <v>6456</v>
      </c>
      <c r="I145" s="29" t="s">
        <v>3756</v>
      </c>
      <c r="J145" s="11" t="s">
        <v>543</v>
      </c>
      <c r="K145" s="21" t="str">
        <f t="shared" si="15"/>
        <v>Link</v>
      </c>
      <c r="L145" s="22" t="str">
        <f t="shared" si="16"/>
        <v/>
      </c>
      <c r="M145" s="31" t="str">
        <f t="shared" si="17"/>
        <v>{Chevinsky, 2021 #6456}</v>
      </c>
      <c r="N145" s="4" t="s">
        <v>3726</v>
      </c>
      <c r="O145" s="21" t="str">
        <f>IF(J145="Yes",IF(P145&lt;&gt;"",HYPERLINK(_xlfn.CONCAT(VLOOKUP(P145,AF:AG,2,FALSE),"\",IF(ISERROR(FIND(",",A145))=FALSE,LEFT(A145,FIND(",",A145)-1),A145),"-",C145,"-",H145,".pdf"),"PDF"),""),"")</f>
        <v>PDF</v>
      </c>
      <c r="P145" s="11" t="s">
        <v>229</v>
      </c>
      <c r="Q145" s="3" t="s">
        <v>14</v>
      </c>
      <c r="R145" s="3" t="s">
        <v>2291</v>
      </c>
      <c r="S145" s="4" t="s">
        <v>2908</v>
      </c>
      <c r="T145" s="21" t="str">
        <f>IF(J145="Yes",IF(U145&lt;&gt;"",HYPERLINK(_xlfn.CONCAT(VLOOKUP(U145,AF:AG,2,FALSE),"\",IF(ISERROR(FIND(",",A145))=FALSE,LEFT(A145,FIND(",",A145)-1),A145),"-",C145,"-",H145,".pdf"),"PDF"),""),"")</f>
        <v>PDF</v>
      </c>
      <c r="U145" s="10" t="s">
        <v>2924</v>
      </c>
      <c r="V145" s="3" t="s">
        <v>14</v>
      </c>
      <c r="W145" s="3" t="s">
        <v>2291</v>
      </c>
      <c r="Y145" s="12"/>
      <c r="Z145" s="36" t="str">
        <f t="shared" si="18"/>
        <v>Exclude</v>
      </c>
      <c r="AA145" s="33" t="str">
        <f t="shared" si="19"/>
        <v>5. Wrong study design</v>
      </c>
    </row>
    <row r="146" spans="1:27" x14ac:dyDescent="0.25">
      <c r="A146" s="28" t="s">
        <v>2454</v>
      </c>
      <c r="B146" s="29" t="s">
        <v>2455</v>
      </c>
      <c r="C146" s="29">
        <v>2017</v>
      </c>
      <c r="D146" s="29" t="s">
        <v>334</v>
      </c>
      <c r="E146" s="29">
        <v>41</v>
      </c>
      <c r="G146" s="29" t="s">
        <v>2456</v>
      </c>
      <c r="H146" s="29">
        <v>1882</v>
      </c>
      <c r="I146" s="29" t="s">
        <v>2457</v>
      </c>
      <c r="J146" s="11" t="s">
        <v>543</v>
      </c>
      <c r="K146" s="21" t="str">
        <f t="shared" si="15"/>
        <v>Link</v>
      </c>
      <c r="L146" s="22" t="str">
        <f t="shared" si="16"/>
        <v/>
      </c>
      <c r="M146" s="31" t="str">
        <f t="shared" si="17"/>
        <v>{Chung, 2017 #1882}</v>
      </c>
      <c r="N146" s="4" t="s">
        <v>2324</v>
      </c>
      <c r="O146" s="21" t="str">
        <f>IF(J146="Yes",IF(P146&lt;&gt;"",HYPERLINK(_xlfn.CONCAT(VLOOKUP(P146,AF:AG,2,FALSE),"\",IF(ISERROR(FIND(",",A146))=FALSE,LEFT(A146,FIND(",",A146)-1),A146),"-",C146,"-",H146,".pdf"),"PDF"),""),"")</f>
        <v>PDF</v>
      </c>
      <c r="P146" s="11" t="s">
        <v>229</v>
      </c>
      <c r="Q146" s="3" t="s">
        <v>14</v>
      </c>
      <c r="R146" s="3" t="s">
        <v>2291</v>
      </c>
      <c r="S146" s="4" t="s">
        <v>2555</v>
      </c>
      <c r="T146" s="21" t="str">
        <f>IF(J146="Yes",IF(U146&lt;&gt;"",HYPERLINK(_xlfn.CONCAT(VLOOKUP(U146,AF:AG,2,FALSE),"\",IF(ISERROR(FIND(",",A146))=FALSE,LEFT(A146,FIND(",",A146)-1),A146),"-",C146,"-",H146,".pdf"),"PDF"),""),"")</f>
        <v>PDF</v>
      </c>
      <c r="U146" s="10" t="s">
        <v>2924</v>
      </c>
      <c r="V146" s="3" t="s">
        <v>14</v>
      </c>
      <c r="W146" s="3" t="s">
        <v>2286</v>
      </c>
      <c r="Y146" s="12" t="str">
        <f>IF(R146="Include","No",IF(V146="Include","No",""))</f>
        <v/>
      </c>
      <c r="Z146" s="36" t="str">
        <f t="shared" si="18"/>
        <v>Exclude</v>
      </c>
      <c r="AA146" s="33" t="str">
        <f t="shared" si="19"/>
        <v>5. Wrong study design</v>
      </c>
    </row>
    <row r="147" spans="1:27" x14ac:dyDescent="0.25">
      <c r="A147" s="28" t="s">
        <v>3280</v>
      </c>
      <c r="B147" s="29" t="s">
        <v>3281</v>
      </c>
      <c r="C147" s="29">
        <v>2023</v>
      </c>
      <c r="D147" s="29" t="s">
        <v>612</v>
      </c>
      <c r="E147" s="29">
        <v>144</v>
      </c>
      <c r="G147" s="29">
        <v>107729</v>
      </c>
      <c r="H147" s="29">
        <v>2154</v>
      </c>
      <c r="I147" s="29" t="s">
        <v>3282</v>
      </c>
      <c r="J147" s="11" t="s">
        <v>543</v>
      </c>
      <c r="K147" s="21" t="str">
        <f t="shared" si="15"/>
        <v>Link</v>
      </c>
      <c r="L147" s="22" t="str">
        <f t="shared" si="16"/>
        <v/>
      </c>
      <c r="M147" s="31" t="str">
        <f t="shared" si="17"/>
        <v>{Chung, 2023 #2154}</v>
      </c>
      <c r="N147" s="4" t="s">
        <v>3307</v>
      </c>
      <c r="O147" s="21" t="str">
        <f>IF(J147="Yes",IF(P147&lt;&gt;"",HYPERLINK(_xlfn.CONCAT(VLOOKUP(P147,AF:AG,2,FALSE),"\",IF(ISERROR(FIND(",",A147))=FALSE,LEFT(A147,FIND(",",A147)-1),A147),"-",C147,"-",H147,".pdf"),"PDF"),""),"")</f>
        <v>PDF</v>
      </c>
      <c r="P147" s="11" t="s">
        <v>229</v>
      </c>
      <c r="Q147" s="3" t="s">
        <v>14</v>
      </c>
      <c r="R147" s="3" t="s">
        <v>2286</v>
      </c>
      <c r="S147" s="4" t="s">
        <v>2289</v>
      </c>
      <c r="T147" s="21" t="str">
        <f>IF(J147="Yes",IF(U147&lt;&gt;"",HYPERLINK(_xlfn.CONCAT(VLOOKUP(U147,AF:AG,2,FALSE),"\",IF(ISERROR(FIND(",",A147))=FALSE,LEFT(A147,FIND(",",A147)-1),A147),"-",C147,"-",H147,".pdf"),"PDF"),""),"")</f>
        <v>PDF</v>
      </c>
      <c r="U147" s="10" t="s">
        <v>2924</v>
      </c>
      <c r="V147" s="3" t="s">
        <v>14</v>
      </c>
      <c r="W147" s="3" t="s">
        <v>2286</v>
      </c>
      <c r="Y147" s="12"/>
      <c r="Z147" s="36" t="str">
        <f t="shared" si="18"/>
        <v>Exclude</v>
      </c>
      <c r="AA147" s="33" t="str">
        <f t="shared" si="19"/>
        <v>3. Wrong intervention</v>
      </c>
    </row>
    <row r="148" spans="1:27" x14ac:dyDescent="0.25">
      <c r="A148" s="28" t="s">
        <v>2851</v>
      </c>
      <c r="B148" s="29" t="s">
        <v>2852</v>
      </c>
      <c r="C148" s="29">
        <v>2024</v>
      </c>
      <c r="D148" s="29" t="s">
        <v>2853</v>
      </c>
      <c r="E148" s="29">
        <v>45</v>
      </c>
      <c r="F148" s="29">
        <v>1</v>
      </c>
      <c r="G148" s="29" t="s">
        <v>2854</v>
      </c>
      <c r="H148" s="29">
        <v>1937</v>
      </c>
      <c r="I148" s="29" t="s">
        <v>2855</v>
      </c>
      <c r="J148" s="11" t="s">
        <v>543</v>
      </c>
      <c r="K148" s="21" t="str">
        <f t="shared" si="15"/>
        <v>Link</v>
      </c>
      <c r="L148" s="22" t="str">
        <f t="shared" si="16"/>
        <v/>
      </c>
      <c r="M148" s="31" t="str">
        <f t="shared" si="17"/>
        <v>{Chung, 2024 #1937}</v>
      </c>
      <c r="N148" s="4" t="s">
        <v>2324</v>
      </c>
      <c r="O148" s="21" t="str">
        <f>IF(J148="Yes",IF(P148&lt;&gt;"",HYPERLINK(_xlfn.CONCAT(VLOOKUP(P148,AF:AG,2,FALSE),"\",IF(ISERROR(FIND(",",A148))=FALSE,LEFT(A148,FIND(",",A148)-1),A148),"-",C148,"-",H148,".pdf"),"PDF"),""),"")</f>
        <v>PDF</v>
      </c>
      <c r="P148" s="11" t="s">
        <v>229</v>
      </c>
      <c r="Q148" s="3" t="s">
        <v>14</v>
      </c>
      <c r="R148" s="3" t="s">
        <v>2291</v>
      </c>
      <c r="S148" s="4" t="s">
        <v>2908</v>
      </c>
      <c r="T148" s="21" t="str">
        <f>IF(J148="Yes",IF(U148&lt;&gt;"",HYPERLINK(_xlfn.CONCAT(VLOOKUP(U148,AF:AG,2,FALSE),"\",IF(ISERROR(FIND(",",A148))=FALSE,LEFT(A148,FIND(",",A148)-1),A148),"-",C148,"-",H148,".pdf"),"PDF"),""),"")</f>
        <v>PDF</v>
      </c>
      <c r="U148" s="10" t="s">
        <v>2924</v>
      </c>
      <c r="V148" s="3" t="s">
        <v>14</v>
      </c>
      <c r="W148" s="3" t="s">
        <v>2286</v>
      </c>
      <c r="Y148" s="12" t="str">
        <f>IF(R148="Include","No",IF(V148="Include","No",""))</f>
        <v/>
      </c>
      <c r="Z148" s="36" t="str">
        <f t="shared" si="18"/>
        <v>Exclude</v>
      </c>
      <c r="AA148" s="33" t="str">
        <f t="shared" si="19"/>
        <v>5. Wrong study design</v>
      </c>
    </row>
    <row r="149" spans="1:27" x14ac:dyDescent="0.25">
      <c r="A149" s="28" t="s">
        <v>1668</v>
      </c>
      <c r="B149" s="29" t="s">
        <v>1669</v>
      </c>
      <c r="C149" s="29">
        <v>2020</v>
      </c>
      <c r="D149" s="29" t="s">
        <v>300</v>
      </c>
      <c r="E149" s="29">
        <v>116</v>
      </c>
      <c r="F149" s="29">
        <v>1</v>
      </c>
      <c r="G149" s="29" t="s">
        <v>1670</v>
      </c>
      <c r="H149" s="29">
        <v>1667</v>
      </c>
      <c r="I149" s="29" t="s">
        <v>1671</v>
      </c>
      <c r="J149" s="11" t="s">
        <v>543</v>
      </c>
      <c r="K149" s="21" t="str">
        <f t="shared" si="15"/>
        <v>Link</v>
      </c>
      <c r="L149" s="22" t="str">
        <f t="shared" si="16"/>
        <v/>
      </c>
      <c r="M149" s="31" t="str">
        <f t="shared" si="17"/>
        <v>{Clarke, 2020 #1667}</v>
      </c>
      <c r="N149" s="4" t="s">
        <v>1470</v>
      </c>
      <c r="O149" s="21" t="str">
        <f>IF(J149="Yes",IF(P149&lt;&gt;"",HYPERLINK(_xlfn.CONCAT(VLOOKUP(P149,AF:AG,2,FALSE),"\",IF(ISERROR(FIND(",",A149))=FALSE,LEFT(A149,FIND(",",A149)-1),A149),"-",C149,"-",H149,".pdf"),"PDF"),""),"")</f>
        <v>PDF</v>
      </c>
      <c r="P149" s="11" t="s">
        <v>229</v>
      </c>
      <c r="Q149" s="3" t="s">
        <v>14</v>
      </c>
      <c r="R149" s="3" t="s">
        <v>2286</v>
      </c>
      <c r="S149" s="4" t="s">
        <v>2289</v>
      </c>
      <c r="T149" s="21" t="str">
        <f>IF(J149="Yes",IF(U149&lt;&gt;"",HYPERLINK(_xlfn.CONCAT(VLOOKUP(U149,AF:AG,2,FALSE),"\",IF(ISERROR(FIND(",",A149))=FALSE,LEFT(A149,FIND(",",A149)-1),A149),"-",C149,"-",H149,".pdf"),"PDF"),""),"")</f>
        <v>PDF</v>
      </c>
      <c r="U149" s="10" t="s">
        <v>2924</v>
      </c>
      <c r="V149" s="3" t="s">
        <v>14</v>
      </c>
      <c r="W149" s="3" t="s">
        <v>2286</v>
      </c>
      <c r="Y149" s="12" t="str">
        <f>IF(R149="Include","No",IF(V149="Include","No",""))</f>
        <v/>
      </c>
      <c r="Z149" s="36" t="str">
        <f t="shared" si="18"/>
        <v>Exclude</v>
      </c>
      <c r="AA149" s="33" t="str">
        <f t="shared" si="19"/>
        <v>3. Wrong intervention</v>
      </c>
    </row>
    <row r="150" spans="1:27" x14ac:dyDescent="0.25">
      <c r="A150" s="28" t="s">
        <v>3705</v>
      </c>
      <c r="B150" s="29" t="s">
        <v>3706</v>
      </c>
      <c r="C150" s="29">
        <v>2024</v>
      </c>
      <c r="D150" s="29" t="s">
        <v>2849</v>
      </c>
      <c r="E150" s="29">
        <v>159</v>
      </c>
      <c r="G150" s="29">
        <v>209275</v>
      </c>
      <c r="H150" s="29">
        <v>6499</v>
      </c>
      <c r="I150" s="29" t="s">
        <v>3707</v>
      </c>
      <c r="J150" s="11" t="s">
        <v>543</v>
      </c>
      <c r="K150" s="21" t="str">
        <f t="shared" si="15"/>
        <v>Link</v>
      </c>
      <c r="L150" s="22" t="str">
        <f t="shared" si="16"/>
        <v/>
      </c>
      <c r="M150" s="31" t="str">
        <f t="shared" si="17"/>
        <v>{Clement, 2024 #6499}</v>
      </c>
      <c r="N150" s="4" t="s">
        <v>3726</v>
      </c>
      <c r="O150" s="21" t="str">
        <f>IF(J150="Yes",IF(P150&lt;&gt;"",HYPERLINK(_xlfn.CONCAT(VLOOKUP(P150,AF:AG,2,FALSE),"\",IF(ISERROR(FIND(",",A150))=FALSE,LEFT(A150,FIND(",",A150)-1),A150),"-",C150,"-",H150,".pdf"),"PDF"),""),"")</f>
        <v>PDF</v>
      </c>
      <c r="P150" s="11" t="s">
        <v>229</v>
      </c>
      <c r="Q150" s="3" t="s">
        <v>14</v>
      </c>
      <c r="R150" s="3" t="s">
        <v>2285</v>
      </c>
      <c r="S150" s="4" t="s">
        <v>3685</v>
      </c>
      <c r="T150" s="21" t="str">
        <f>IF(J150="Yes",IF(U150&lt;&gt;"",HYPERLINK(_xlfn.CONCAT(VLOOKUP(U150,AF:AG,2,FALSE),"\",IF(ISERROR(FIND(",",A150))=FALSE,LEFT(A150,FIND(",",A150)-1),A150),"-",C150,"-",H150,".pdf"),"PDF"),""),"")</f>
        <v>PDF</v>
      </c>
      <c r="U150" s="10" t="s">
        <v>2924</v>
      </c>
      <c r="V150" s="3" t="s">
        <v>14</v>
      </c>
      <c r="W150" s="3" t="s">
        <v>2286</v>
      </c>
      <c r="Y150" s="12"/>
      <c r="Z150" s="36" t="str">
        <f t="shared" si="18"/>
        <v>Exclude</v>
      </c>
      <c r="AA150" s="33" t="str">
        <f t="shared" si="19"/>
        <v>1. No relevant outcomes</v>
      </c>
    </row>
    <row r="151" spans="1:27" x14ac:dyDescent="0.25">
      <c r="A151" s="28" t="s">
        <v>2828</v>
      </c>
      <c r="B151" s="29" t="s">
        <v>2829</v>
      </c>
      <c r="C151" s="29">
        <v>2023</v>
      </c>
      <c r="D151" s="29" t="s">
        <v>2830</v>
      </c>
      <c r="E151" s="29">
        <v>68</v>
      </c>
      <c r="H151" s="29">
        <v>1936</v>
      </c>
      <c r="I151" s="29" t="s">
        <v>2831</v>
      </c>
      <c r="J151" s="11" t="s">
        <v>543</v>
      </c>
      <c r="K151" s="21" t="str">
        <f t="shared" si="15"/>
        <v>Link</v>
      </c>
      <c r="L151" s="22" t="str">
        <f t="shared" si="16"/>
        <v/>
      </c>
      <c r="M151" s="31" t="str">
        <f t="shared" si="17"/>
        <v>{Cobo, 2023 #1936}</v>
      </c>
      <c r="N151" s="4" t="s">
        <v>2324</v>
      </c>
      <c r="O151" s="21" t="str">
        <f>IF(J151="Yes",IF(P151&lt;&gt;"",HYPERLINK(_xlfn.CONCAT(VLOOKUP(P151,AF:AG,2,FALSE),"\",IF(ISERROR(FIND(",",A151))=FALSE,LEFT(A151,FIND(",",A151)-1),A151),"-",C151,"-",H151,".pdf"),"PDF"),""),"")</f>
        <v>PDF</v>
      </c>
      <c r="P151" s="11" t="s">
        <v>229</v>
      </c>
      <c r="Q151" s="3" t="s">
        <v>14</v>
      </c>
      <c r="R151" s="3" t="s">
        <v>2291</v>
      </c>
      <c r="S151" s="4" t="s">
        <v>2908</v>
      </c>
      <c r="T151" s="21" t="str">
        <f>IF(J151="Yes",IF(U151&lt;&gt;"",HYPERLINK(_xlfn.CONCAT(VLOOKUP(U151,AF:AG,2,FALSE),"\",IF(ISERROR(FIND(",",A151))=FALSE,LEFT(A151,FIND(",",A151)-1),A151),"-",C151,"-",H151,".pdf"),"PDF"),""),"")</f>
        <v>PDF</v>
      </c>
      <c r="U151" s="10" t="s">
        <v>2924</v>
      </c>
      <c r="V151" s="3" t="s">
        <v>14</v>
      </c>
      <c r="W151" s="3" t="s">
        <v>2286</v>
      </c>
      <c r="Y151" s="12" t="str">
        <f t="shared" ref="Y151:Y156" si="20">IF(R151="Include","No",IF(V151="Include","No",""))</f>
        <v/>
      </c>
      <c r="Z151" s="36" t="str">
        <f t="shared" si="18"/>
        <v>Exclude</v>
      </c>
      <c r="AA151" s="33" t="str">
        <f t="shared" si="19"/>
        <v>5. Wrong study design</v>
      </c>
    </row>
    <row r="152" spans="1:27" x14ac:dyDescent="0.25">
      <c r="A152" s="28" t="s">
        <v>1677</v>
      </c>
      <c r="B152" s="29" t="s">
        <v>586</v>
      </c>
      <c r="C152" s="29">
        <v>2014</v>
      </c>
      <c r="D152" s="29" t="s">
        <v>1647</v>
      </c>
      <c r="E152" s="29">
        <v>75</v>
      </c>
      <c r="F152" s="29">
        <v>6</v>
      </c>
      <c r="G152" s="29" t="s">
        <v>1678</v>
      </c>
      <c r="H152" s="29">
        <v>1669</v>
      </c>
      <c r="I152" s="29" t="s">
        <v>1679</v>
      </c>
      <c r="J152" s="11" t="s">
        <v>543</v>
      </c>
      <c r="K152" s="21" t="str">
        <f t="shared" si="15"/>
        <v>Link</v>
      </c>
      <c r="L152" s="22" t="str">
        <f t="shared" si="16"/>
        <v/>
      </c>
      <c r="M152" s="31" t="str">
        <f t="shared" si="17"/>
        <v>{Collins, 2014 #1669}</v>
      </c>
      <c r="N152" s="4" t="s">
        <v>1470</v>
      </c>
      <c r="O152" s="21" t="str">
        <f>IF(J152="Yes",IF(P152&lt;&gt;"",HYPERLINK(_xlfn.CONCAT(VLOOKUP(P152,AF:AG,2,FALSE),"\",IF(ISERROR(FIND(",",A152))=FALSE,LEFT(A152,FIND(",",A152)-1),A152),"-",C152,"-",H152,".pdf"),"PDF"),""),"")</f>
        <v>PDF</v>
      </c>
      <c r="P152" s="11" t="s">
        <v>229</v>
      </c>
      <c r="Q152" s="3" t="s">
        <v>14</v>
      </c>
      <c r="R152" s="3" t="s">
        <v>2286</v>
      </c>
      <c r="S152" s="4" t="s">
        <v>2289</v>
      </c>
      <c r="T152" s="21" t="str">
        <f>IF(J152="Yes",IF(U152&lt;&gt;"",HYPERLINK(_xlfn.CONCAT(VLOOKUP(U152,AF:AG,2,FALSE),"\",IF(ISERROR(FIND(",",A152))=FALSE,LEFT(A152,FIND(",",A152)-1),A152),"-",C152,"-",H152,".pdf"),"PDF"),""),"")</f>
        <v>PDF</v>
      </c>
      <c r="U152" s="10" t="s">
        <v>2924</v>
      </c>
      <c r="V152" s="3" t="s">
        <v>14</v>
      </c>
      <c r="W152" s="3" t="s">
        <v>2286</v>
      </c>
      <c r="Y152" s="12" t="str">
        <f t="shared" si="20"/>
        <v/>
      </c>
      <c r="Z152" s="36" t="str">
        <f t="shared" si="18"/>
        <v>Exclude</v>
      </c>
      <c r="AA152" s="33" t="str">
        <f t="shared" si="19"/>
        <v>3. Wrong intervention</v>
      </c>
    </row>
    <row r="153" spans="1:27" x14ac:dyDescent="0.25">
      <c r="A153" s="28" t="s">
        <v>1677</v>
      </c>
      <c r="B153" s="29" t="s">
        <v>586</v>
      </c>
      <c r="C153" s="29">
        <v>2014</v>
      </c>
      <c r="D153" s="29" t="s">
        <v>1647</v>
      </c>
      <c r="E153" s="29">
        <v>75</v>
      </c>
      <c r="F153" s="29">
        <v>6</v>
      </c>
      <c r="G153" s="29" t="s">
        <v>1678</v>
      </c>
      <c r="H153" s="29">
        <v>1670</v>
      </c>
      <c r="I153" s="29" t="s">
        <v>1679</v>
      </c>
      <c r="J153" s="11" t="s">
        <v>543</v>
      </c>
      <c r="K153" s="21" t="str">
        <f t="shared" si="15"/>
        <v>Link</v>
      </c>
      <c r="L153" s="22" t="str">
        <f t="shared" si="16"/>
        <v/>
      </c>
      <c r="M153" s="31" t="str">
        <f t="shared" si="17"/>
        <v>{Collins, 2014 #1670}</v>
      </c>
      <c r="N153" s="4" t="s">
        <v>1470</v>
      </c>
      <c r="O153" s="21" t="str">
        <f>IF(J153="Yes",IF(P153&lt;&gt;"",HYPERLINK(_xlfn.CONCAT(VLOOKUP(P153,AF:AG,2,FALSE),"\",IF(ISERROR(FIND(",",A153))=FALSE,LEFT(A153,FIND(",",A153)-1),A153),"-",C153,"-",H153,".pdf"),"PDF"),""),"")</f>
        <v>PDF</v>
      </c>
      <c r="P153" s="11" t="s">
        <v>229</v>
      </c>
      <c r="Q153" s="3" t="s">
        <v>14</v>
      </c>
      <c r="R153" s="3" t="s">
        <v>2282</v>
      </c>
      <c r="S153" s="4" t="s">
        <v>2299</v>
      </c>
      <c r="T153" s="21" t="str">
        <f>IF(J153="Yes",IF(U153&lt;&gt;"",HYPERLINK(_xlfn.CONCAT(VLOOKUP(U153,AF:AG,2,FALSE),"\",IF(ISERROR(FIND(",",A153))=FALSE,LEFT(A153,FIND(",",A153)-1),A153),"-",C153,"-",H153,".pdf"),"PDF"),""),"")</f>
        <v>PDF</v>
      </c>
      <c r="U153" s="10" t="s">
        <v>2924</v>
      </c>
      <c r="V153" s="3" t="s">
        <v>14</v>
      </c>
      <c r="W153" s="3" t="s">
        <v>2282</v>
      </c>
      <c r="Y153" s="12" t="str">
        <f t="shared" si="20"/>
        <v/>
      </c>
      <c r="Z153" s="36" t="str">
        <f t="shared" si="18"/>
        <v>Exclude</v>
      </c>
      <c r="AA153" s="33" t="str">
        <f t="shared" si="19"/>
        <v>0. Duplicate</v>
      </c>
    </row>
    <row r="154" spans="1:27" x14ac:dyDescent="0.25">
      <c r="A154" s="28" t="s">
        <v>1677</v>
      </c>
      <c r="B154" s="29" t="s">
        <v>586</v>
      </c>
      <c r="C154" s="29">
        <v>2014</v>
      </c>
      <c r="D154" s="29" t="s">
        <v>587</v>
      </c>
      <c r="E154" s="29">
        <v>75</v>
      </c>
      <c r="F154" s="29">
        <v>6</v>
      </c>
      <c r="G154" s="29" t="s">
        <v>1678</v>
      </c>
      <c r="H154" s="29">
        <v>1671</v>
      </c>
      <c r="I154" s="29" t="s">
        <v>1679</v>
      </c>
      <c r="J154" s="11" t="s">
        <v>543</v>
      </c>
      <c r="K154" s="21" t="str">
        <f t="shared" si="15"/>
        <v>Link</v>
      </c>
      <c r="L154" s="22" t="str">
        <f t="shared" si="16"/>
        <v/>
      </c>
      <c r="M154" s="31" t="str">
        <f t="shared" si="17"/>
        <v>{Collins, 2014 #1671}</v>
      </c>
      <c r="N154" s="4" t="s">
        <v>1470</v>
      </c>
      <c r="O154" s="21" t="str">
        <f>IF(J154="Yes",IF(P154&lt;&gt;"",HYPERLINK(_xlfn.CONCAT(VLOOKUP(P154,AF:AG,2,FALSE),"\",IF(ISERROR(FIND(",",A154))=FALSE,LEFT(A154,FIND(",",A154)-1),A154),"-",C154,"-",H154,".pdf"),"PDF"),""),"")</f>
        <v>PDF</v>
      </c>
      <c r="P154" s="11" t="s">
        <v>229</v>
      </c>
      <c r="Q154" s="3" t="s">
        <v>14</v>
      </c>
      <c r="R154" s="3" t="s">
        <v>2282</v>
      </c>
      <c r="S154" s="4" t="s">
        <v>2299</v>
      </c>
      <c r="T154" s="21" t="str">
        <f>IF(J154="Yes",IF(U154&lt;&gt;"",HYPERLINK(_xlfn.CONCAT(VLOOKUP(U154,AF:AG,2,FALSE),"\",IF(ISERROR(FIND(",",A154))=FALSE,LEFT(A154,FIND(",",A154)-1),A154),"-",C154,"-",H154,".pdf"),"PDF"),""),"")</f>
        <v>PDF</v>
      </c>
      <c r="U154" s="10" t="s">
        <v>2924</v>
      </c>
      <c r="V154" s="3" t="s">
        <v>14</v>
      </c>
      <c r="W154" s="3" t="s">
        <v>2282</v>
      </c>
      <c r="Y154" s="12" t="str">
        <f t="shared" si="20"/>
        <v/>
      </c>
      <c r="Z154" s="36" t="str">
        <f t="shared" si="18"/>
        <v>Exclude</v>
      </c>
      <c r="AA154" s="33" t="str">
        <f t="shared" si="19"/>
        <v>0. Duplicate</v>
      </c>
    </row>
    <row r="155" spans="1:27" x14ac:dyDescent="0.25">
      <c r="A155" s="28" t="s">
        <v>2856</v>
      </c>
      <c r="B155" s="29" t="s">
        <v>2857</v>
      </c>
      <c r="C155" s="29">
        <v>2014</v>
      </c>
      <c r="D155" s="29" t="s">
        <v>1853</v>
      </c>
      <c r="E155" s="29">
        <v>28</v>
      </c>
      <c r="F155" s="29">
        <v>3</v>
      </c>
      <c r="G155" s="29" t="s">
        <v>2858</v>
      </c>
      <c r="H155" s="29">
        <v>1921</v>
      </c>
      <c r="I155" s="29" t="s">
        <v>2859</v>
      </c>
      <c r="J155" s="11" t="s">
        <v>543</v>
      </c>
      <c r="K155" s="21" t="str">
        <f t="shared" si="15"/>
        <v>Link</v>
      </c>
      <c r="L155" s="22" t="str">
        <f t="shared" si="16"/>
        <v/>
      </c>
      <c r="M155" s="31" t="str">
        <f t="shared" si="17"/>
        <v>{Collins, 2014 #1921}</v>
      </c>
      <c r="N155" s="4" t="s">
        <v>2324</v>
      </c>
      <c r="O155" s="21" t="str">
        <f>IF(J155="Yes",IF(P155&lt;&gt;"",HYPERLINK(_xlfn.CONCAT(VLOOKUP(P155,AF:AG,2,FALSE),"\",IF(ISERROR(FIND(",",A155))=FALSE,LEFT(A155,FIND(",",A155)-1),A155),"-",C155,"-",H155,".pdf"),"PDF"),""),"")</f>
        <v>PDF</v>
      </c>
      <c r="P155" s="11" t="s">
        <v>229</v>
      </c>
      <c r="Q155" s="3" t="s">
        <v>14</v>
      </c>
      <c r="R155" s="3" t="s">
        <v>2291</v>
      </c>
      <c r="S155" s="4" t="s">
        <v>2908</v>
      </c>
      <c r="T155" s="21" t="str">
        <f>IF(J155="Yes",IF(U155&lt;&gt;"",HYPERLINK(_xlfn.CONCAT(VLOOKUP(U155,AF:AG,2,FALSE),"\",IF(ISERROR(FIND(",",A155))=FALSE,LEFT(A155,FIND(",",A155)-1),A155),"-",C155,"-",H155,".pdf"),"PDF"),""),"")</f>
        <v>PDF</v>
      </c>
      <c r="U155" s="10" t="s">
        <v>2924</v>
      </c>
      <c r="V155" s="3" t="s">
        <v>14</v>
      </c>
      <c r="W155" s="3" t="s">
        <v>2285</v>
      </c>
      <c r="Y155" s="12" t="str">
        <f t="shared" si="20"/>
        <v/>
      </c>
      <c r="Z155" s="36" t="str">
        <f t="shared" si="18"/>
        <v>Exclude</v>
      </c>
      <c r="AA155" s="33" t="str">
        <f t="shared" si="19"/>
        <v>5. Wrong study design</v>
      </c>
    </row>
    <row r="156" spans="1:27" x14ac:dyDescent="0.25">
      <c r="A156" s="28" t="s">
        <v>1672</v>
      </c>
      <c r="B156" s="29" t="s">
        <v>1673</v>
      </c>
      <c r="C156" s="29">
        <v>2021</v>
      </c>
      <c r="D156" s="29" t="s">
        <v>1674</v>
      </c>
      <c r="E156" s="29">
        <v>8</v>
      </c>
      <c r="F156" s="29">
        <v>4</v>
      </c>
      <c r="G156" s="29" t="s">
        <v>1675</v>
      </c>
      <c r="H156" s="29">
        <v>1668</v>
      </c>
      <c r="I156" s="29" t="s">
        <v>1676</v>
      </c>
      <c r="J156" s="11" t="s">
        <v>543</v>
      </c>
      <c r="K156" s="21" t="str">
        <f t="shared" si="15"/>
        <v>Link</v>
      </c>
      <c r="L156" s="22" t="str">
        <f t="shared" si="16"/>
        <v/>
      </c>
      <c r="M156" s="31" t="str">
        <f t="shared" si="17"/>
        <v>{Collins, 2021 #1668}</v>
      </c>
      <c r="N156" s="4" t="s">
        <v>1470</v>
      </c>
      <c r="O156" s="21" t="str">
        <f>IF(J156="Yes",IF(P156&lt;&gt;"",HYPERLINK(_xlfn.CONCAT(VLOOKUP(P156,AF:AG,2,FALSE),"\",IF(ISERROR(FIND(",",A156))=FALSE,LEFT(A156,FIND(",",A156)-1),A156),"-",C156,"-",H156,".pdf"),"PDF"),""),"")</f>
        <v>PDF</v>
      </c>
      <c r="P156" s="11" t="s">
        <v>229</v>
      </c>
      <c r="Q156" s="3" t="s">
        <v>14</v>
      </c>
      <c r="R156" s="3" t="s">
        <v>2286</v>
      </c>
      <c r="S156" s="4" t="s">
        <v>2289</v>
      </c>
      <c r="T156" s="21" t="str">
        <f>IF(J156="Yes",IF(U156&lt;&gt;"",HYPERLINK(_xlfn.CONCAT(VLOOKUP(U156,AF:AG,2,FALSE),"\",IF(ISERROR(FIND(",",A156))=FALSE,LEFT(A156,FIND(",",A156)-1),A156),"-",C156,"-",H156,".pdf"),"PDF"),""),"")</f>
        <v>PDF</v>
      </c>
      <c r="U156" s="10" t="s">
        <v>2924</v>
      </c>
      <c r="V156" s="3" t="s">
        <v>14</v>
      </c>
      <c r="W156" s="3" t="s">
        <v>2286</v>
      </c>
      <c r="Y156" s="12" t="str">
        <f t="shared" si="20"/>
        <v/>
      </c>
      <c r="Z156" s="36" t="str">
        <f t="shared" si="18"/>
        <v>Exclude</v>
      </c>
      <c r="AA156" s="33" t="str">
        <f t="shared" si="19"/>
        <v>3. Wrong intervention</v>
      </c>
    </row>
    <row r="157" spans="1:27" x14ac:dyDescent="0.25">
      <c r="A157" s="28" t="s">
        <v>3899</v>
      </c>
      <c r="B157" s="29" t="s">
        <v>3900</v>
      </c>
      <c r="C157" s="29">
        <v>2022</v>
      </c>
      <c r="D157" s="29" t="s">
        <v>3358</v>
      </c>
      <c r="E157" s="29">
        <v>41</v>
      </c>
      <c r="F157" s="29">
        <v>5</v>
      </c>
      <c r="G157" s="29" t="s">
        <v>3901</v>
      </c>
      <c r="H157" s="29">
        <v>6959</v>
      </c>
      <c r="I157" s="29" t="s">
        <v>3902</v>
      </c>
      <c r="J157" s="11" t="s">
        <v>543</v>
      </c>
      <c r="K157" s="21" t="str">
        <f t="shared" si="15"/>
        <v>Link</v>
      </c>
      <c r="L157" s="22" t="str">
        <f t="shared" si="16"/>
        <v/>
      </c>
      <c r="M157" s="31" t="str">
        <f t="shared" si="17"/>
        <v>{Conner, 2022 #6959}</v>
      </c>
      <c r="N157" s="4" t="s">
        <v>3931</v>
      </c>
      <c r="O157" s="21" t="str">
        <f>IF(J157="Yes",IF(P157&lt;&gt;"",HYPERLINK(_xlfn.CONCAT(VLOOKUP(P157,AF:AG,2,FALSE),"\",IF(ISERROR(FIND(",",A157))=FALSE,LEFT(A157,FIND(",",A157)-1),A157),"-",C157,"-",H157,".pdf"),"PDF"),""),"")</f>
        <v>PDF</v>
      </c>
      <c r="P157" s="11" t="s">
        <v>229</v>
      </c>
      <c r="Q157" s="3" t="s">
        <v>14</v>
      </c>
      <c r="R157" s="3" t="s">
        <v>2286</v>
      </c>
      <c r="S157" s="4" t="s">
        <v>2289</v>
      </c>
      <c r="T157" s="21" t="str">
        <f>IF(J157="Yes",IF(U157&lt;&gt;"",HYPERLINK(_xlfn.CONCAT(VLOOKUP(U157,AF:AG,2,FALSE),"\",IF(ISERROR(FIND(",",A157))=FALSE,LEFT(A157,FIND(",",A157)-1),A157),"-",C157,"-",H157,".pdf"),"PDF"),""),"")</f>
        <v>PDF</v>
      </c>
      <c r="U157" s="10" t="s">
        <v>2924</v>
      </c>
      <c r="V157" s="3" t="s">
        <v>14</v>
      </c>
      <c r="W157" s="3" t="s">
        <v>2286</v>
      </c>
      <c r="Y157" s="12"/>
      <c r="Z157" s="36" t="str">
        <f t="shared" si="18"/>
        <v>Exclude</v>
      </c>
      <c r="AA157" s="33" t="str">
        <f t="shared" si="19"/>
        <v>3. Wrong intervention</v>
      </c>
    </row>
    <row r="158" spans="1:27" x14ac:dyDescent="0.25">
      <c r="A158" s="28" t="s">
        <v>1680</v>
      </c>
      <c r="B158" s="29" t="s">
        <v>1681</v>
      </c>
      <c r="C158" s="29">
        <v>2023</v>
      </c>
      <c r="D158" s="29" t="s">
        <v>300</v>
      </c>
      <c r="E158" s="29">
        <v>118</v>
      </c>
      <c r="F158" s="29">
        <v>12</v>
      </c>
      <c r="G158" s="29" t="s">
        <v>1682</v>
      </c>
      <c r="H158" s="29">
        <v>1672</v>
      </c>
      <c r="I158" s="29" t="s">
        <v>1683</v>
      </c>
      <c r="J158" s="11" t="s">
        <v>543</v>
      </c>
      <c r="K158" s="21" t="str">
        <f t="shared" si="15"/>
        <v>Link</v>
      </c>
      <c r="L158" s="22" t="str">
        <f t="shared" si="16"/>
        <v/>
      </c>
      <c r="M158" s="31" t="str">
        <f t="shared" si="17"/>
        <v>{Conner, 2023 #1672}</v>
      </c>
      <c r="N158" s="4" t="s">
        <v>1470</v>
      </c>
      <c r="O158" s="21" t="str">
        <f>IF(J158="Yes",IF(P158&lt;&gt;"",HYPERLINK(_xlfn.CONCAT(VLOOKUP(P158,AF:AG,2,FALSE),"\",IF(ISERROR(FIND(",",A158))=FALSE,LEFT(A158,FIND(",",A158)-1),A158),"-",C158,"-",H158,".pdf"),"PDF"),""),"")</f>
        <v>PDF</v>
      </c>
      <c r="P158" s="11" t="s">
        <v>229</v>
      </c>
      <c r="Q158" s="3" t="s">
        <v>14</v>
      </c>
      <c r="R158" s="3" t="s">
        <v>2286</v>
      </c>
      <c r="S158" s="4" t="s">
        <v>2289</v>
      </c>
      <c r="T158" s="21" t="str">
        <f>IF(J158="Yes",IF(U158&lt;&gt;"",HYPERLINK(_xlfn.CONCAT(VLOOKUP(U158,AF:AG,2,FALSE),"\",IF(ISERROR(FIND(",",A158))=FALSE,LEFT(A158,FIND(",",A158)-1),A158),"-",C158,"-",H158,".pdf"),"PDF"),""),"")</f>
        <v>PDF</v>
      </c>
      <c r="U158" s="10" t="s">
        <v>2924</v>
      </c>
      <c r="V158" s="3" t="s">
        <v>14</v>
      </c>
      <c r="W158" s="3" t="s">
        <v>2286</v>
      </c>
      <c r="Y158" s="12" t="str">
        <f>IF(R158="Include","No",IF(V158="Include","No",""))</f>
        <v/>
      </c>
      <c r="Z158" s="36" t="str">
        <f t="shared" si="18"/>
        <v>Exclude</v>
      </c>
      <c r="AA158" s="33" t="str">
        <f t="shared" si="19"/>
        <v>3. Wrong intervention</v>
      </c>
    </row>
    <row r="159" spans="1:27" x14ac:dyDescent="0.25">
      <c r="A159" s="28" t="s">
        <v>1684</v>
      </c>
      <c r="B159" s="29" t="s">
        <v>1685</v>
      </c>
      <c r="C159" s="29">
        <v>2021</v>
      </c>
      <c r="D159" s="29" t="s">
        <v>1686</v>
      </c>
      <c r="E159" s="29">
        <v>303</v>
      </c>
      <c r="G159" s="29" t="s">
        <v>1687</v>
      </c>
      <c r="H159" s="29">
        <v>1673</v>
      </c>
      <c r="I159" s="29" t="s">
        <v>1688</v>
      </c>
      <c r="J159" s="11" t="s">
        <v>543</v>
      </c>
      <c r="K159" s="21" t="str">
        <f t="shared" si="15"/>
        <v>Link</v>
      </c>
      <c r="L159" s="22" t="str">
        <f t="shared" si="16"/>
        <v/>
      </c>
      <c r="M159" s="31" t="str">
        <f t="shared" si="17"/>
        <v>{Constant, 2021 #1673}</v>
      </c>
      <c r="N159" s="4" t="s">
        <v>1470</v>
      </c>
      <c r="O159" s="21" t="str">
        <f>IF(J159="Yes",IF(P159&lt;&gt;"",HYPERLINK(_xlfn.CONCAT(VLOOKUP(P159,AF:AG,2,FALSE),"\",IF(ISERROR(FIND(",",A159))=FALSE,LEFT(A159,FIND(",",A159)-1),A159),"-",C159,"-",H159,".pdf"),"PDF"),""),"")</f>
        <v>PDF</v>
      </c>
      <c r="P159" s="11" t="s">
        <v>229</v>
      </c>
      <c r="Q159" s="3" t="s">
        <v>14</v>
      </c>
      <c r="R159" s="3" t="s">
        <v>2284</v>
      </c>
      <c r="S159" s="4" t="s">
        <v>199</v>
      </c>
      <c r="T159" s="21" t="str">
        <f>IF(J159="Yes",IF(U159&lt;&gt;"",HYPERLINK(_xlfn.CONCAT(VLOOKUP(U159,AF:AG,2,FALSE),"\",IF(ISERROR(FIND(",",A159))=FALSE,LEFT(A159,FIND(",",A159)-1),A159),"-",C159,"-",H159,".pdf"),"PDF"),""),"")</f>
        <v>PDF</v>
      </c>
      <c r="U159" s="10" t="s">
        <v>2924</v>
      </c>
      <c r="V159" s="3" t="s">
        <v>14</v>
      </c>
      <c r="W159" s="3" t="s">
        <v>2286</v>
      </c>
      <c r="Y159" s="12" t="str">
        <f>IF(R159="Include","No",IF(V159="Include","No",""))</f>
        <v/>
      </c>
      <c r="Z159" s="36" t="str">
        <f t="shared" si="18"/>
        <v>Exclude</v>
      </c>
      <c r="AA159" s="33" t="str">
        <f t="shared" si="19"/>
        <v>2. Wrong country</v>
      </c>
    </row>
    <row r="160" spans="1:27" x14ac:dyDescent="0.25">
      <c r="A160" s="28" t="s">
        <v>1689</v>
      </c>
      <c r="B160" s="29" t="s">
        <v>1690</v>
      </c>
      <c r="C160" s="29">
        <v>2020</v>
      </c>
      <c r="D160" s="29" t="s">
        <v>1691</v>
      </c>
      <c r="E160" s="29">
        <v>8</v>
      </c>
      <c r="F160" s="29">
        <v>3</v>
      </c>
      <c r="G160" s="29" t="s">
        <v>1692</v>
      </c>
      <c r="H160" s="29">
        <v>1674</v>
      </c>
      <c r="I160" s="29" t="s">
        <v>1693</v>
      </c>
      <c r="J160" s="11" t="s">
        <v>543</v>
      </c>
      <c r="K160" s="21" t="str">
        <f t="shared" si="15"/>
        <v>Link</v>
      </c>
      <c r="L160" s="22" t="str">
        <f t="shared" si="16"/>
        <v/>
      </c>
      <c r="M160" s="31" t="str">
        <f t="shared" si="17"/>
        <v>{Cordova, 2020 #1674}</v>
      </c>
      <c r="N160" s="4" t="s">
        <v>1470</v>
      </c>
      <c r="O160" s="21" t="str">
        <f>IF(J160="Yes",IF(P160&lt;&gt;"",HYPERLINK(_xlfn.CONCAT(VLOOKUP(P160,AF:AG,2,FALSE),"\",IF(ISERROR(FIND(",",A160))=FALSE,LEFT(A160,FIND(",",A160)-1),A160),"-",C160,"-",H160,".pdf"),"PDF"),""),"")</f>
        <v>PDF</v>
      </c>
      <c r="P160" s="11" t="s">
        <v>229</v>
      </c>
      <c r="Q160" s="3" t="s">
        <v>14</v>
      </c>
      <c r="R160" s="3" t="s">
        <v>2286</v>
      </c>
      <c r="S160" s="4" t="s">
        <v>2289</v>
      </c>
      <c r="T160" s="21" t="str">
        <f>IF(J160="Yes",IF(U160&lt;&gt;"",HYPERLINK(_xlfn.CONCAT(VLOOKUP(U160,AF:AG,2,FALSE),"\",IF(ISERROR(FIND(",",A160))=FALSE,LEFT(A160,FIND(",",A160)-1),A160),"-",C160,"-",H160,".pdf"),"PDF"),""),"")</f>
        <v>PDF</v>
      </c>
      <c r="U160" s="10" t="s">
        <v>2924</v>
      </c>
      <c r="V160" s="3" t="s">
        <v>14</v>
      </c>
      <c r="W160" s="3" t="s">
        <v>2286</v>
      </c>
      <c r="Y160" s="12" t="str">
        <f>IF(R160="Include","No",IF(V160="Include","No",""))</f>
        <v/>
      </c>
      <c r="Z160" s="36" t="str">
        <f t="shared" si="18"/>
        <v>Exclude</v>
      </c>
      <c r="AA160" s="33" t="str">
        <f t="shared" si="19"/>
        <v>3. Wrong intervention</v>
      </c>
    </row>
    <row r="161" spans="1:27" x14ac:dyDescent="0.25">
      <c r="A161" s="28" t="s">
        <v>1694</v>
      </c>
      <c r="B161" s="29" t="s">
        <v>1695</v>
      </c>
      <c r="C161" s="29">
        <v>2019</v>
      </c>
      <c r="D161" s="29" t="s">
        <v>1696</v>
      </c>
      <c r="E161" s="29">
        <v>30</v>
      </c>
      <c r="G161" s="29" t="s">
        <v>1697</v>
      </c>
      <c r="H161" s="29">
        <v>1675</v>
      </c>
      <c r="I161" s="29" t="s">
        <v>1698</v>
      </c>
      <c r="J161" s="11" t="s">
        <v>543</v>
      </c>
      <c r="K161" s="21" t="str">
        <f t="shared" si="15"/>
        <v>Link</v>
      </c>
      <c r="L161" s="22" t="str">
        <f t="shared" si="16"/>
        <v/>
      </c>
      <c r="M161" s="31" t="str">
        <f t="shared" si="17"/>
        <v>{Coriale, 2019 #1675}</v>
      </c>
      <c r="N161" s="4" t="s">
        <v>1470</v>
      </c>
      <c r="O161" s="21" t="str">
        <f>IF(J161="Yes",IF(P161&lt;&gt;"",HYPERLINK(_xlfn.CONCAT(VLOOKUP(P161,AF:AG,2,FALSE),"\",IF(ISERROR(FIND(",",A161))=FALSE,LEFT(A161,FIND(",",A161)-1),A161),"-",C161,"-",H161,".pdf"),"PDF"),""),"")</f>
        <v>PDF</v>
      </c>
      <c r="P161" s="11" t="s">
        <v>229</v>
      </c>
      <c r="Q161" s="3" t="s">
        <v>14</v>
      </c>
      <c r="R161" s="3" t="s">
        <v>2286</v>
      </c>
      <c r="S161" s="4" t="s">
        <v>2289</v>
      </c>
      <c r="T161" s="21" t="str">
        <f>IF(J161="Yes",IF(U161&lt;&gt;"",HYPERLINK(_xlfn.CONCAT(VLOOKUP(U161,AF:AG,2,FALSE),"\",IF(ISERROR(FIND(",",A161))=FALSE,LEFT(A161,FIND(",",A161)-1),A161),"-",C161,"-",H161,".pdf"),"PDF"),""),"")</f>
        <v>PDF</v>
      </c>
      <c r="U161" s="10" t="s">
        <v>2924</v>
      </c>
      <c r="V161" s="3" t="s">
        <v>14</v>
      </c>
      <c r="W161" s="3" t="s">
        <v>2286</v>
      </c>
      <c r="Y161" s="12" t="str">
        <f>IF(R161="Include","No",IF(V161="Include","No",""))</f>
        <v/>
      </c>
      <c r="Z161" s="36" t="str">
        <f t="shared" si="18"/>
        <v>Exclude</v>
      </c>
      <c r="AA161" s="33" t="str">
        <f t="shared" si="19"/>
        <v>3. Wrong intervention</v>
      </c>
    </row>
    <row r="162" spans="1:27" x14ac:dyDescent="0.25">
      <c r="A162" s="28" t="s">
        <v>3283</v>
      </c>
      <c r="B162" s="29" t="s">
        <v>3284</v>
      </c>
      <c r="C162" s="29">
        <v>2021</v>
      </c>
      <c r="D162" s="29" t="s">
        <v>3285</v>
      </c>
      <c r="E162" s="29">
        <v>8</v>
      </c>
      <c r="F162" s="29">
        <v>10</v>
      </c>
      <c r="G162" s="29" t="s">
        <v>3286</v>
      </c>
      <c r="H162" s="29">
        <v>2150</v>
      </c>
      <c r="I162" s="29" t="s">
        <v>3287</v>
      </c>
      <c r="J162" s="11" t="s">
        <v>543</v>
      </c>
      <c r="K162" s="21" t="str">
        <f t="shared" si="15"/>
        <v>Link</v>
      </c>
      <c r="L162" s="22" t="str">
        <f t="shared" si="16"/>
        <v/>
      </c>
      <c r="M162" s="31" t="str">
        <f t="shared" si="17"/>
        <v>{Coughlin, 2021 #2150}</v>
      </c>
      <c r="N162" s="4" t="s">
        <v>3307</v>
      </c>
      <c r="O162" s="21" t="str">
        <f>IF(J162="Yes",IF(P162&lt;&gt;"",HYPERLINK(_xlfn.CONCAT(VLOOKUP(P162,AF:AG,2,FALSE),"\",IF(ISERROR(FIND(",",A162))=FALSE,LEFT(A162,FIND(",",A162)-1),A162),"-",C162,"-",H162,".pdf"),"PDF"),""),"")</f>
        <v>PDF</v>
      </c>
      <c r="P162" s="11" t="s">
        <v>229</v>
      </c>
      <c r="Q162" s="3" t="s">
        <v>14</v>
      </c>
      <c r="R162" s="3" t="s">
        <v>2286</v>
      </c>
      <c r="S162" s="4" t="s">
        <v>2289</v>
      </c>
      <c r="T162" s="21" t="str">
        <f>IF(J162="Yes",IF(U162&lt;&gt;"",HYPERLINK(_xlfn.CONCAT(VLOOKUP(U162,AF:AG,2,FALSE),"\",IF(ISERROR(FIND(",",A162))=FALSE,LEFT(A162,FIND(",",A162)-1),A162),"-",C162,"-",H162,".pdf"),"PDF"),""),"")</f>
        <v>PDF</v>
      </c>
      <c r="U162" s="10" t="s">
        <v>2924</v>
      </c>
      <c r="V162" s="3" t="s">
        <v>14</v>
      </c>
      <c r="W162" s="3" t="s">
        <v>2286</v>
      </c>
      <c r="Y162" s="12"/>
      <c r="Z162" s="36" t="str">
        <f t="shared" si="18"/>
        <v>Exclude</v>
      </c>
      <c r="AA162" s="33" t="str">
        <f t="shared" si="19"/>
        <v>3. Wrong intervention</v>
      </c>
    </row>
    <row r="163" spans="1:27" x14ac:dyDescent="0.25">
      <c r="A163" s="28" t="s">
        <v>3283</v>
      </c>
      <c r="B163" s="29" t="s">
        <v>3288</v>
      </c>
      <c r="C163" s="29">
        <v>2021</v>
      </c>
      <c r="D163" s="29" t="s">
        <v>231</v>
      </c>
      <c r="G163" s="29" t="s">
        <v>2161</v>
      </c>
      <c r="H163" s="29">
        <v>2152</v>
      </c>
      <c r="I163" s="29" t="s">
        <v>3289</v>
      </c>
      <c r="J163" s="11" t="s">
        <v>543</v>
      </c>
      <c r="K163" s="21" t="str">
        <f t="shared" si="15"/>
        <v>Link</v>
      </c>
      <c r="L163" s="22" t="str">
        <f t="shared" si="16"/>
        <v/>
      </c>
      <c r="M163" s="31" t="str">
        <f t="shared" si="17"/>
        <v>{Coughlin, 2021 #2152}</v>
      </c>
      <c r="N163" s="4" t="s">
        <v>3307</v>
      </c>
      <c r="O163" s="21" t="str">
        <f>IF(J163="Yes",IF(P163&lt;&gt;"",HYPERLINK(_xlfn.CONCAT(VLOOKUP(P163,AF:AG,2,FALSE),"\",IF(ISERROR(FIND(",",A163))=FALSE,LEFT(A163,FIND(",",A163)-1),A163),"-",C163,"-",H163,".pdf"),"PDF"),""),"")</f>
        <v>PDF</v>
      </c>
      <c r="P163" s="11" t="s">
        <v>229</v>
      </c>
      <c r="Q163" s="3" t="s">
        <v>14</v>
      </c>
      <c r="R163" s="3" t="s">
        <v>2286</v>
      </c>
      <c r="S163" s="4" t="s">
        <v>2289</v>
      </c>
      <c r="T163" s="21" t="str">
        <f>IF(J163="Yes",IF(U163&lt;&gt;"",HYPERLINK(_xlfn.CONCAT(VLOOKUP(U163,AF:AG,2,FALSE),"\",IF(ISERROR(FIND(",",A163))=FALSE,LEFT(A163,FIND(",",A163)-1),A163),"-",C163,"-",H163,".pdf"),"PDF"),""),"")</f>
        <v>PDF</v>
      </c>
      <c r="U163" s="10" t="s">
        <v>2924</v>
      </c>
      <c r="V163" s="3" t="s">
        <v>14</v>
      </c>
      <c r="W163" s="3" t="s">
        <v>2282</v>
      </c>
      <c r="Y163" s="12"/>
      <c r="Z163" s="36" t="str">
        <f t="shared" si="18"/>
        <v>Exclude</v>
      </c>
      <c r="AA163" s="33" t="str">
        <f t="shared" si="19"/>
        <v>3. Wrong intervention</v>
      </c>
    </row>
    <row r="164" spans="1:27" x14ac:dyDescent="0.25">
      <c r="A164" s="28" t="s">
        <v>2349</v>
      </c>
      <c r="B164" s="29" t="s">
        <v>2350</v>
      </c>
      <c r="C164" s="29">
        <v>2021</v>
      </c>
      <c r="D164" s="29" t="s">
        <v>2351</v>
      </c>
      <c r="E164" s="29">
        <v>49</v>
      </c>
      <c r="F164" s="29">
        <v>7</v>
      </c>
      <c r="G164" s="29" t="s">
        <v>2352</v>
      </c>
      <c r="H164" s="29">
        <v>1861</v>
      </c>
      <c r="I164" s="29" t="s">
        <v>2353</v>
      </c>
      <c r="J164" s="11" t="s">
        <v>543</v>
      </c>
      <c r="K164" s="21" t="str">
        <f t="shared" si="15"/>
        <v>Link</v>
      </c>
      <c r="L164" s="22" t="str">
        <f t="shared" si="16"/>
        <v/>
      </c>
      <c r="M164" s="31" t="str">
        <f t="shared" si="17"/>
        <v>{Crabtree, 2021 #1861}</v>
      </c>
      <c r="N164" s="4" t="s">
        <v>2324</v>
      </c>
      <c r="O164" s="21" t="str">
        <f>IF(J164="Yes",IF(P164&lt;&gt;"",HYPERLINK(_xlfn.CONCAT(VLOOKUP(P164,AF:AG,2,FALSE),"\",IF(ISERROR(FIND(",",A164))=FALSE,LEFT(A164,FIND(",",A164)-1),A164),"-",C164,"-",H164,".pdf"),"PDF"),""),"")</f>
        <v>PDF</v>
      </c>
      <c r="P164" s="11" t="s">
        <v>229</v>
      </c>
      <c r="Q164" s="3" t="s">
        <v>14</v>
      </c>
      <c r="R164" s="3" t="s">
        <v>2286</v>
      </c>
      <c r="S164" s="4" t="s">
        <v>2289</v>
      </c>
      <c r="T164" s="21" t="str">
        <f>IF(J164="Yes",IF(U164&lt;&gt;"",HYPERLINK(_xlfn.CONCAT(VLOOKUP(U164,AF:AG,2,FALSE),"\",IF(ISERROR(FIND(",",A164))=FALSE,LEFT(A164,FIND(",",A164)-1),A164),"-",C164,"-",H164,".pdf"),"PDF"),""),"")</f>
        <v>PDF</v>
      </c>
      <c r="U164" s="10" t="s">
        <v>2924</v>
      </c>
      <c r="V164" s="3" t="s">
        <v>14</v>
      </c>
      <c r="W164" s="3" t="s">
        <v>2286</v>
      </c>
      <c r="Y164" s="12" t="str">
        <f>IF(R164="Include","No",IF(V164="Include","No",""))</f>
        <v/>
      </c>
      <c r="Z164" s="36" t="str">
        <f t="shared" si="18"/>
        <v>Exclude</v>
      </c>
      <c r="AA164" s="33" t="str">
        <f t="shared" si="19"/>
        <v>3. Wrong intervention</v>
      </c>
    </row>
    <row r="165" spans="1:27" x14ac:dyDescent="0.25">
      <c r="A165" s="28" t="s">
        <v>2349</v>
      </c>
      <c r="B165" s="29" t="s">
        <v>2350</v>
      </c>
      <c r="C165" s="29">
        <v>2021</v>
      </c>
      <c r="D165" s="29" t="s">
        <v>2653</v>
      </c>
      <c r="E165" s="29">
        <v>49</v>
      </c>
      <c r="F165" s="29">
        <v>7</v>
      </c>
      <c r="G165" s="29" t="s">
        <v>2352</v>
      </c>
      <c r="H165" s="29">
        <v>2012</v>
      </c>
      <c r="I165" s="29" t="s">
        <v>2654</v>
      </c>
      <c r="J165" s="11" t="s">
        <v>543</v>
      </c>
      <c r="K165" s="21" t="str">
        <f t="shared" si="15"/>
        <v>Link</v>
      </c>
      <c r="L165" s="22" t="str">
        <f t="shared" si="16"/>
        <v/>
      </c>
      <c r="M165" s="31" t="str">
        <f t="shared" si="17"/>
        <v>{Crabtree, 2021 #2012}</v>
      </c>
      <c r="N165" s="4" t="s">
        <v>1470</v>
      </c>
      <c r="O165" s="21" t="str">
        <f>IF(J165="Yes",IF(P165&lt;&gt;"",HYPERLINK(_xlfn.CONCAT(VLOOKUP(P165,AF:AG,2,FALSE),"\",IF(ISERROR(FIND(",",A165))=FALSE,LEFT(A165,FIND(",",A165)-1),A165),"-",C165,"-",H165,".pdf"),"PDF"),""),"")</f>
        <v>PDF</v>
      </c>
      <c r="P165" s="11" t="s">
        <v>229</v>
      </c>
      <c r="Q165" s="3" t="s">
        <v>14</v>
      </c>
      <c r="R165" s="3" t="s">
        <v>2286</v>
      </c>
      <c r="S165" s="4" t="s">
        <v>2289</v>
      </c>
      <c r="T165" s="21" t="str">
        <f>IF(J165="Yes",IF(U165&lt;&gt;"",HYPERLINK(_xlfn.CONCAT(VLOOKUP(U165,AF:AG,2,FALSE),"\",IF(ISERROR(FIND(",",A165))=FALSE,LEFT(A165,FIND(",",A165)-1),A165),"-",C165,"-",H165,".pdf"),"PDF"),""),"")</f>
        <v>PDF</v>
      </c>
      <c r="U165" s="10" t="s">
        <v>2924</v>
      </c>
      <c r="V165" s="3" t="s">
        <v>14</v>
      </c>
      <c r="W165" s="3" t="s">
        <v>2286</v>
      </c>
      <c r="Y165" s="12" t="str">
        <f>IF(R165="Include","No",IF(V165="Include","No",""))</f>
        <v/>
      </c>
      <c r="Z165" s="36" t="str">
        <f t="shared" si="18"/>
        <v>Exclude</v>
      </c>
      <c r="AA165" s="33" t="str">
        <f t="shared" si="19"/>
        <v>3. Wrong intervention</v>
      </c>
    </row>
    <row r="166" spans="1:27" x14ac:dyDescent="0.25">
      <c r="A166" s="28" t="s">
        <v>2458</v>
      </c>
      <c r="B166" s="29" t="s">
        <v>2459</v>
      </c>
      <c r="C166" s="29">
        <v>2021</v>
      </c>
      <c r="D166" s="29" t="s">
        <v>2460</v>
      </c>
      <c r="E166" s="29">
        <v>8</v>
      </c>
      <c r="F166" s="29">
        <v>9</v>
      </c>
      <c r="G166" s="29" t="s">
        <v>2461</v>
      </c>
      <c r="H166" s="29">
        <v>1880</v>
      </c>
      <c r="I166" s="29" t="s">
        <v>2462</v>
      </c>
      <c r="J166" s="11" t="s">
        <v>543</v>
      </c>
      <c r="K166" s="21" t="str">
        <f t="shared" si="15"/>
        <v>Link</v>
      </c>
      <c r="L166" s="22" t="str">
        <f t="shared" si="16"/>
        <v/>
      </c>
      <c r="M166" s="31" t="str">
        <f t="shared" si="17"/>
        <v>{Craig Rushing, 2021 #1880}</v>
      </c>
      <c r="N166" s="4" t="s">
        <v>2324</v>
      </c>
      <c r="O166" s="21" t="str">
        <f>IF(J166="Yes",IF(P166&lt;&gt;"",HYPERLINK(_xlfn.CONCAT(VLOOKUP(P166,AF:AG,2,FALSE),"\",IF(ISERROR(FIND(",",A166))=FALSE,LEFT(A166,FIND(",",A166)-1),A166),"-",C166,"-",H166,".pdf"),"PDF"),""),"")</f>
        <v>PDF</v>
      </c>
      <c r="P166" s="11" t="s">
        <v>229</v>
      </c>
      <c r="Q166" s="3" t="s">
        <v>14</v>
      </c>
      <c r="R166" s="3" t="s">
        <v>2286</v>
      </c>
      <c r="S166" s="4" t="s">
        <v>2289</v>
      </c>
      <c r="T166" s="21" t="str">
        <f>IF(J166="Yes",IF(U166&lt;&gt;"",HYPERLINK(_xlfn.CONCAT(VLOOKUP(U166,AF:AG,2,FALSE),"\",IF(ISERROR(FIND(",",A166))=FALSE,LEFT(A166,FIND(",",A166)-1),A166),"-",C166,"-",H166,".pdf"),"PDF"),""),"")</f>
        <v>PDF</v>
      </c>
      <c r="U166" s="10" t="s">
        <v>2924</v>
      </c>
      <c r="V166" s="3" t="s">
        <v>14</v>
      </c>
      <c r="W166" s="3" t="s">
        <v>2286</v>
      </c>
      <c r="Y166" s="12" t="str">
        <f>IF(R166="Include","No",IF(V166="Include","No",""))</f>
        <v/>
      </c>
      <c r="Z166" s="36" t="str">
        <f t="shared" si="18"/>
        <v>Exclude</v>
      </c>
      <c r="AA166" s="33" t="str">
        <f t="shared" si="19"/>
        <v>3. Wrong intervention</v>
      </c>
    </row>
    <row r="167" spans="1:27" x14ac:dyDescent="0.25">
      <c r="A167" s="28" t="s">
        <v>3647</v>
      </c>
      <c r="B167" s="29" t="s">
        <v>3648</v>
      </c>
      <c r="C167" s="29">
        <v>2018</v>
      </c>
      <c r="D167" s="29" t="s">
        <v>3649</v>
      </c>
      <c r="E167" s="29">
        <v>8</v>
      </c>
      <c r="F167" s="29">
        <v>1</v>
      </c>
      <c r="G167" s="29">
        <v>4384</v>
      </c>
      <c r="H167" s="29">
        <v>6226</v>
      </c>
      <c r="I167" s="29" t="s">
        <v>3650</v>
      </c>
      <c r="J167" s="11" t="s">
        <v>543</v>
      </c>
      <c r="K167" s="21" t="str">
        <f t="shared" si="15"/>
        <v>Link</v>
      </c>
      <c r="L167" s="22" t="str">
        <f t="shared" si="16"/>
        <v/>
      </c>
      <c r="M167" s="31" t="str">
        <f t="shared" si="17"/>
        <v>{Crane, 2018 #6226}</v>
      </c>
      <c r="N167" s="4" t="s">
        <v>3727</v>
      </c>
      <c r="O167" s="21" t="str">
        <f>IF(J167="Yes",IF(P167&lt;&gt;"",HYPERLINK(_xlfn.CONCAT(VLOOKUP(P167,AF:AG,2,FALSE),"\",IF(ISERROR(FIND(",",A167))=FALSE,LEFT(A167,FIND(",",A167)-1),A167),"-",C167,"-",H167,".pdf"),"PDF"),""),"")</f>
        <v>PDF</v>
      </c>
      <c r="P167" s="11" t="s">
        <v>229</v>
      </c>
      <c r="Q167" s="3" t="s">
        <v>14</v>
      </c>
      <c r="R167" s="3" t="s">
        <v>2286</v>
      </c>
      <c r="S167" s="4" t="s">
        <v>2289</v>
      </c>
      <c r="T167" s="21" t="str">
        <f>IF(J167="Yes",IF(U167&lt;&gt;"",HYPERLINK(_xlfn.CONCAT(VLOOKUP(U167,AF:AG,2,FALSE),"\",IF(ISERROR(FIND(",",A167))=FALSE,LEFT(A167,FIND(",",A167)-1),A167),"-",C167,"-",H167,".pdf"),"PDF"),""),"")</f>
        <v>PDF</v>
      </c>
      <c r="U167" s="10" t="s">
        <v>2924</v>
      </c>
      <c r="V167" s="3" t="s">
        <v>14</v>
      </c>
      <c r="W167" s="3" t="s">
        <v>2286</v>
      </c>
      <c r="Y167" s="12"/>
      <c r="Z167" s="36" t="str">
        <f t="shared" si="18"/>
        <v>Exclude</v>
      </c>
      <c r="AA167" s="33" t="str">
        <f t="shared" si="19"/>
        <v>3. Wrong intervention</v>
      </c>
    </row>
    <row r="168" spans="1:27" x14ac:dyDescent="0.25">
      <c r="A168" s="28" t="s">
        <v>2354</v>
      </c>
      <c r="B168" s="29" t="s">
        <v>2355</v>
      </c>
      <c r="C168" s="29">
        <v>2024</v>
      </c>
      <c r="D168" s="29" t="s">
        <v>2345</v>
      </c>
      <c r="E168" s="29">
        <v>14</v>
      </c>
      <c r="F168" s="29">
        <v>11</v>
      </c>
      <c r="H168" s="29">
        <v>1860</v>
      </c>
      <c r="I168" s="29" t="s">
        <v>2356</v>
      </c>
      <c r="J168" s="11" t="s">
        <v>543</v>
      </c>
      <c r="K168" s="21" t="str">
        <f t="shared" si="15"/>
        <v>Link</v>
      </c>
      <c r="L168" s="22" t="str">
        <f t="shared" si="16"/>
        <v/>
      </c>
      <c r="M168" s="31" t="str">
        <f t="shared" si="17"/>
        <v>{Crawford, 2024 #1860}</v>
      </c>
      <c r="N168" s="4" t="s">
        <v>2324</v>
      </c>
      <c r="O168" s="21" t="str">
        <f>IF(J168="Yes",IF(P168&lt;&gt;"",HYPERLINK(_xlfn.CONCAT(VLOOKUP(P168,AF:AG,2,FALSE),"\",IF(ISERROR(FIND(",",A168))=FALSE,LEFT(A168,FIND(",",A168)-1),A168),"-",C168,"-",H168,".pdf"),"PDF"),""),"")</f>
        <v>PDF</v>
      </c>
      <c r="P168" s="11" t="s">
        <v>229</v>
      </c>
      <c r="Q168" s="3" t="s">
        <v>14</v>
      </c>
      <c r="R168" s="3" t="s">
        <v>2286</v>
      </c>
      <c r="S168" s="240" t="s">
        <v>2556</v>
      </c>
      <c r="T168" s="21" t="str">
        <f>IF(J168="Yes",IF(U168&lt;&gt;"",HYPERLINK(_xlfn.CONCAT(VLOOKUP(U168,AF:AG,2,FALSE),"\",IF(ISERROR(FIND(",",A168))=FALSE,LEFT(A168,FIND(",",A168)-1),A168),"-",C168,"-",H168,".pdf"),"PDF"),""),"")</f>
        <v>PDF</v>
      </c>
      <c r="U168" s="10" t="s">
        <v>2924</v>
      </c>
      <c r="V168" s="3" t="s">
        <v>14</v>
      </c>
      <c r="W168" s="3" t="s">
        <v>2286</v>
      </c>
      <c r="Y168" s="12" t="str">
        <f>IF(R168="Include","No",IF(V168="Include","No",""))</f>
        <v/>
      </c>
      <c r="Z168" s="36" t="str">
        <f t="shared" si="18"/>
        <v>Exclude</v>
      </c>
      <c r="AA168" s="33" t="str">
        <f t="shared" si="19"/>
        <v>3. Wrong intervention</v>
      </c>
    </row>
    <row r="169" spans="1:27" x14ac:dyDescent="0.25">
      <c r="A169" s="28" t="s">
        <v>3473</v>
      </c>
      <c r="B169" s="29" t="s">
        <v>3474</v>
      </c>
      <c r="C169" s="29">
        <v>2012</v>
      </c>
      <c r="D169" s="29" t="s">
        <v>717</v>
      </c>
      <c r="E169" s="29">
        <v>12</v>
      </c>
      <c r="F169" s="29">
        <v>1</v>
      </c>
      <c r="G169" s="29">
        <v>277</v>
      </c>
      <c r="H169" s="29">
        <v>6253</v>
      </c>
      <c r="I169" s="29" t="s">
        <v>3475</v>
      </c>
      <c r="J169" s="11" t="s">
        <v>543</v>
      </c>
      <c r="K169" s="21" t="str">
        <f t="shared" si="15"/>
        <v>Link</v>
      </c>
      <c r="L169" s="22" t="str">
        <f t="shared" si="16"/>
        <v/>
      </c>
      <c r="M169" s="31" t="str">
        <f t="shared" si="17"/>
        <v>{Cremers, 2012 #6253}</v>
      </c>
      <c r="N169" s="4" t="s">
        <v>3728</v>
      </c>
      <c r="O169" s="21" t="str">
        <f>IF(J169="Yes",IF(P169&lt;&gt;"",HYPERLINK(_xlfn.CONCAT(VLOOKUP(P169,AF:AG,2,FALSE),"\",IF(ISERROR(FIND(",",A169))=FALSE,LEFT(A169,FIND(",",A169)-1),A169),"-",C169,"-",H169,".pdf"),"PDF"),""),"")</f>
        <v>PDF</v>
      </c>
      <c r="P169" s="11" t="s">
        <v>229</v>
      </c>
      <c r="Q169" s="3" t="s">
        <v>14</v>
      </c>
      <c r="R169" s="3" t="s">
        <v>2286</v>
      </c>
      <c r="S169" s="4" t="s">
        <v>2289</v>
      </c>
      <c r="T169" s="21" t="str">
        <f>IF(J169="Yes",IF(U169&lt;&gt;"",HYPERLINK(_xlfn.CONCAT(VLOOKUP(U169,AF:AG,2,FALSE),"\",IF(ISERROR(FIND(",",A169))=FALSE,LEFT(A169,FIND(",",A169)-1),A169),"-",C169,"-",H169,".pdf"),"PDF"),""),"")</f>
        <v>PDF</v>
      </c>
      <c r="U169" s="10" t="s">
        <v>2924</v>
      </c>
      <c r="V169" s="3" t="s">
        <v>14</v>
      </c>
      <c r="W169" s="3" t="s">
        <v>2286</v>
      </c>
      <c r="Y169" s="12"/>
      <c r="Z169" s="36" t="str">
        <f t="shared" si="18"/>
        <v>Exclude</v>
      </c>
      <c r="AA169" s="33" t="str">
        <f t="shared" si="19"/>
        <v>3. Wrong intervention</v>
      </c>
    </row>
    <row r="170" spans="1:27" x14ac:dyDescent="0.25">
      <c r="A170" s="28" t="s">
        <v>2357</v>
      </c>
      <c r="B170" s="29" t="s">
        <v>2358</v>
      </c>
      <c r="C170" s="29">
        <v>2020</v>
      </c>
      <c r="D170" s="29" t="s">
        <v>462</v>
      </c>
      <c r="E170" s="29">
        <v>17</v>
      </c>
      <c r="F170" s="29">
        <v>5</v>
      </c>
      <c r="G170" s="29">
        <v>1510</v>
      </c>
      <c r="H170" s="29">
        <v>1867</v>
      </c>
      <c r="I170" s="29" t="s">
        <v>2359</v>
      </c>
      <c r="J170" s="11" t="s">
        <v>543</v>
      </c>
      <c r="K170" s="21" t="str">
        <f t="shared" si="15"/>
        <v>Link</v>
      </c>
      <c r="L170" s="22" t="str">
        <f t="shared" si="16"/>
        <v/>
      </c>
      <c r="M170" s="31" t="str">
        <f t="shared" si="17"/>
        <v>{Crocamo, 2020 #1867}</v>
      </c>
      <c r="N170" s="4" t="s">
        <v>2324</v>
      </c>
      <c r="O170" s="21" t="str">
        <f>IF(J170="Yes",IF(P170&lt;&gt;"",HYPERLINK(_xlfn.CONCAT(VLOOKUP(P170,AF:AG,2,FALSE),"\",IF(ISERROR(FIND(",",A170))=FALSE,LEFT(A170,FIND(",",A170)-1),A170),"-",C170,"-",H170,".pdf"),"PDF"),""),"")</f>
        <v>PDF</v>
      </c>
      <c r="P170" s="11" t="s">
        <v>229</v>
      </c>
      <c r="Q170" s="3" t="s">
        <v>14</v>
      </c>
      <c r="R170" s="3" t="s">
        <v>2291</v>
      </c>
      <c r="S170" s="4" t="s">
        <v>2557</v>
      </c>
      <c r="T170" s="21" t="str">
        <f>IF(J170="Yes",IF(U170&lt;&gt;"",HYPERLINK(_xlfn.CONCAT(VLOOKUP(U170,AF:AG,2,FALSE),"\",IF(ISERROR(FIND(",",A170))=FALSE,LEFT(A170,FIND(",",A170)-1),A170),"-",C170,"-",H170,".pdf"),"PDF"),""),"")</f>
        <v>PDF</v>
      </c>
      <c r="U170" s="10" t="s">
        <v>2924</v>
      </c>
      <c r="V170" s="3" t="s">
        <v>14</v>
      </c>
      <c r="W170" s="3" t="s">
        <v>2286</v>
      </c>
      <c r="Y170" s="12" t="str">
        <f>IF(R170="Include","No",IF(V170="Include","No",""))</f>
        <v/>
      </c>
      <c r="Z170" s="36" t="str">
        <f t="shared" si="18"/>
        <v>Exclude</v>
      </c>
      <c r="AA170" s="33" t="str">
        <f t="shared" si="19"/>
        <v>5. Wrong study design</v>
      </c>
    </row>
    <row r="171" spans="1:27" x14ac:dyDescent="0.25">
      <c r="A171" s="28" t="s">
        <v>1699</v>
      </c>
      <c r="B171" s="29" t="s">
        <v>590</v>
      </c>
      <c r="C171" s="29">
        <v>2018</v>
      </c>
      <c r="D171" s="29" t="s">
        <v>591</v>
      </c>
      <c r="E171" s="29">
        <v>6</v>
      </c>
      <c r="F171" s="29">
        <v>6</v>
      </c>
      <c r="H171" s="29">
        <v>1676</v>
      </c>
      <c r="I171" s="29" t="s">
        <v>2273</v>
      </c>
      <c r="J171" s="11" t="s">
        <v>543</v>
      </c>
      <c r="K171" s="21" t="str">
        <f t="shared" si="15"/>
        <v>Link</v>
      </c>
      <c r="L171" s="22" t="str">
        <f t="shared" si="16"/>
        <v/>
      </c>
      <c r="M171" s="31" t="str">
        <f t="shared" si="17"/>
        <v>{Crombie, 2018 #1676}</v>
      </c>
      <c r="N171" s="4" t="s">
        <v>1470</v>
      </c>
      <c r="O171" s="21" t="str">
        <f>IF(J171="Yes",IF(P171&lt;&gt;"",HYPERLINK(_xlfn.CONCAT(VLOOKUP(P171,AF:AG,2,FALSE),"\",IF(ISERROR(FIND(",",A171))=FALSE,LEFT(A171,FIND(",",A171)-1),A171),"-",C171,"-",H171,".pdf"),"PDF"),""),"")</f>
        <v>PDF</v>
      </c>
      <c r="P171" s="11" t="s">
        <v>229</v>
      </c>
      <c r="Q171" s="3" t="s">
        <v>14</v>
      </c>
      <c r="R171" s="3" t="s">
        <v>2286</v>
      </c>
      <c r="S171" s="4" t="s">
        <v>2289</v>
      </c>
      <c r="T171" s="21" t="str">
        <f>IF(J171="Yes",IF(U171&lt;&gt;"",HYPERLINK(_xlfn.CONCAT(VLOOKUP(U171,AF:AG,2,FALSE),"\",IF(ISERROR(FIND(",",A171))=FALSE,LEFT(A171,FIND(",",A171)-1),A171),"-",C171,"-",H171,".pdf"),"PDF"),""),"")</f>
        <v>PDF</v>
      </c>
      <c r="U171" s="10" t="s">
        <v>2924</v>
      </c>
      <c r="V171" s="3" t="s">
        <v>14</v>
      </c>
      <c r="W171" s="3" t="s">
        <v>2286</v>
      </c>
      <c r="Y171" s="12" t="str">
        <f>IF(R171="Include","No",IF(V171="Include","No",""))</f>
        <v/>
      </c>
      <c r="Z171" s="36" t="str">
        <f t="shared" si="18"/>
        <v>Exclude</v>
      </c>
      <c r="AA171" s="33" t="str">
        <f t="shared" si="19"/>
        <v>3. Wrong intervention</v>
      </c>
    </row>
    <row r="172" spans="1:27" x14ac:dyDescent="0.25">
      <c r="A172" s="28" t="s">
        <v>1700</v>
      </c>
      <c r="B172" s="29" t="s">
        <v>1701</v>
      </c>
      <c r="C172" s="29">
        <v>2018</v>
      </c>
      <c r="D172" s="29" t="s">
        <v>300</v>
      </c>
      <c r="E172" s="29">
        <v>113</v>
      </c>
      <c r="F172" s="29">
        <v>9</v>
      </c>
      <c r="G172" s="29" t="s">
        <v>1702</v>
      </c>
      <c r="H172" s="29">
        <v>1677</v>
      </c>
      <c r="I172" s="29" t="s">
        <v>1703</v>
      </c>
      <c r="J172" s="11" t="s">
        <v>543</v>
      </c>
      <c r="K172" s="21" t="str">
        <f t="shared" si="15"/>
        <v>Link</v>
      </c>
      <c r="L172" s="22" t="str">
        <f t="shared" si="16"/>
        <v/>
      </c>
      <c r="M172" s="31" t="str">
        <f t="shared" si="17"/>
        <v>{Crombie, 2018 #1677}</v>
      </c>
      <c r="N172" s="4" t="s">
        <v>1470</v>
      </c>
      <c r="O172" s="21" t="str">
        <f>IF(J172="Yes",IF(P172&lt;&gt;"",HYPERLINK(_xlfn.CONCAT(VLOOKUP(P172,AF:AG,2,FALSE),"\",IF(ISERROR(FIND(",",A172))=FALSE,LEFT(A172,FIND(",",A172)-1),A172),"-",C172,"-",H172,".pdf"),"PDF"),""),"")</f>
        <v>PDF</v>
      </c>
      <c r="P172" s="11" t="s">
        <v>229</v>
      </c>
      <c r="Q172" s="3" t="s">
        <v>14</v>
      </c>
      <c r="R172" s="3" t="s">
        <v>2286</v>
      </c>
      <c r="S172" s="4" t="s">
        <v>2289</v>
      </c>
      <c r="T172" s="21" t="str">
        <f>IF(J172="Yes",IF(U172&lt;&gt;"",HYPERLINK(_xlfn.CONCAT(VLOOKUP(U172,AF:AG,2,FALSE),"\",IF(ISERROR(FIND(",",A172))=FALSE,LEFT(A172,FIND(",",A172)-1),A172),"-",C172,"-",H172,".pdf"),"PDF"),""),"")</f>
        <v>PDF</v>
      </c>
      <c r="U172" s="10" t="s">
        <v>2924</v>
      </c>
      <c r="V172" s="3" t="s">
        <v>14</v>
      </c>
      <c r="W172" s="3" t="s">
        <v>2286</v>
      </c>
      <c r="Y172" s="12" t="str">
        <f>IF(R172="Include","No",IF(V172="Include","No",""))</f>
        <v/>
      </c>
      <c r="Z172" s="36" t="str">
        <f t="shared" si="18"/>
        <v>Exclude</v>
      </c>
      <c r="AA172" s="33" t="str">
        <f t="shared" si="19"/>
        <v>3. Wrong intervention</v>
      </c>
    </row>
    <row r="173" spans="1:27" x14ac:dyDescent="0.25">
      <c r="A173" s="28" t="s">
        <v>1700</v>
      </c>
      <c r="B173" s="29" t="s">
        <v>1701</v>
      </c>
      <c r="C173" s="29">
        <v>2018</v>
      </c>
      <c r="D173" s="29" t="s">
        <v>300</v>
      </c>
      <c r="E173" s="29">
        <v>113</v>
      </c>
      <c r="F173" s="29">
        <v>9</v>
      </c>
      <c r="G173" s="29" t="s">
        <v>1702</v>
      </c>
      <c r="H173" s="29">
        <v>1678</v>
      </c>
      <c r="I173" s="29" t="s">
        <v>1703</v>
      </c>
      <c r="J173" s="11" t="s">
        <v>543</v>
      </c>
      <c r="K173" s="21" t="str">
        <f t="shared" si="15"/>
        <v>Link</v>
      </c>
      <c r="L173" s="22" t="str">
        <f t="shared" si="16"/>
        <v/>
      </c>
      <c r="M173" s="31" t="str">
        <f t="shared" si="17"/>
        <v>{Crombie, 2018 #1678}</v>
      </c>
      <c r="N173" s="4" t="s">
        <v>1470</v>
      </c>
      <c r="O173" s="21" t="str">
        <f>IF(J173="Yes",IF(P173&lt;&gt;"",HYPERLINK(_xlfn.CONCAT(VLOOKUP(P173,AF:AG,2,FALSE),"\",IF(ISERROR(FIND(",",A173))=FALSE,LEFT(A173,FIND(",",A173)-1),A173),"-",C173,"-",H173,".pdf"),"PDF"),""),"")</f>
        <v>PDF</v>
      </c>
      <c r="P173" s="11" t="s">
        <v>229</v>
      </c>
      <c r="Q173" s="3" t="s">
        <v>14</v>
      </c>
      <c r="R173" s="3" t="s">
        <v>2282</v>
      </c>
      <c r="S173" s="4" t="s">
        <v>2261</v>
      </c>
      <c r="T173" s="21" t="str">
        <f>IF(J173="Yes",IF(U173&lt;&gt;"",HYPERLINK(_xlfn.CONCAT(VLOOKUP(U173,AF:AG,2,FALSE),"\",IF(ISERROR(FIND(",",A173))=FALSE,LEFT(A173,FIND(",",A173)-1),A173),"-",C173,"-",H173,".pdf"),"PDF"),""),"")</f>
        <v>PDF</v>
      </c>
      <c r="U173" s="10" t="s">
        <v>2924</v>
      </c>
      <c r="V173" s="3" t="s">
        <v>14</v>
      </c>
      <c r="W173" s="3" t="s">
        <v>2282</v>
      </c>
      <c r="Y173" s="12" t="str">
        <f>IF(R173="Include","No",IF(V173="Include","No",""))</f>
        <v/>
      </c>
      <c r="Z173" s="36" t="str">
        <f t="shared" si="18"/>
        <v>Exclude</v>
      </c>
      <c r="AA173" s="33" t="str">
        <f t="shared" si="19"/>
        <v>0. Duplicate</v>
      </c>
    </row>
    <row r="174" spans="1:27" x14ac:dyDescent="0.25">
      <c r="A174" s="28" t="s">
        <v>2655</v>
      </c>
      <c r="B174" s="29" t="s">
        <v>2656</v>
      </c>
      <c r="C174" s="29">
        <v>2021</v>
      </c>
      <c r="D174" s="29" t="s">
        <v>555</v>
      </c>
      <c r="E174" s="29">
        <v>116</v>
      </c>
      <c r="F174" s="29">
        <v>5</v>
      </c>
      <c r="G174" s="29" t="s">
        <v>2657</v>
      </c>
      <c r="H174" s="29">
        <v>1991</v>
      </c>
      <c r="I174" s="29" t="s">
        <v>2658</v>
      </c>
      <c r="J174" s="11" t="s">
        <v>543</v>
      </c>
      <c r="K174" s="21" t="str">
        <f t="shared" si="15"/>
        <v>Link</v>
      </c>
      <c r="L174" s="22" t="str">
        <f t="shared" si="16"/>
        <v/>
      </c>
      <c r="M174" s="31" t="str">
        <f t="shared" si="17"/>
        <v>{Cucciare, 2021 #1991}</v>
      </c>
      <c r="N174" s="4" t="s">
        <v>1470</v>
      </c>
      <c r="O174" s="21" t="str">
        <f>IF(J174="Yes",IF(P174&lt;&gt;"",HYPERLINK(_xlfn.CONCAT(VLOOKUP(P174,AF:AG,2,FALSE),"\",IF(ISERROR(FIND(",",A174))=FALSE,LEFT(A174,FIND(",",A174)-1),A174),"-",C174,"-",H174,".pdf"),"PDF"),""),"")</f>
        <v>PDF</v>
      </c>
      <c r="P174" s="11" t="s">
        <v>229</v>
      </c>
      <c r="Q174" s="3" t="s">
        <v>14</v>
      </c>
      <c r="R174" s="3" t="s">
        <v>2286</v>
      </c>
      <c r="S174" s="4" t="s">
        <v>2289</v>
      </c>
      <c r="T174" s="21" t="str">
        <f>IF(J174="Yes",IF(U174&lt;&gt;"",HYPERLINK(_xlfn.CONCAT(VLOOKUP(U174,AF:AG,2,FALSE),"\",IF(ISERROR(FIND(",",A174))=FALSE,LEFT(A174,FIND(",",A174)-1),A174),"-",C174,"-",H174,".pdf"),"PDF"),""),"")</f>
        <v>PDF</v>
      </c>
      <c r="U174" s="10" t="s">
        <v>2924</v>
      </c>
      <c r="V174" s="3" t="s">
        <v>14</v>
      </c>
      <c r="W174" s="3" t="s">
        <v>2286</v>
      </c>
      <c r="Y174" s="12" t="str">
        <f>IF(R174="Include","No",IF(V174="Include","No",""))</f>
        <v/>
      </c>
      <c r="Z174" s="36" t="str">
        <f t="shared" si="18"/>
        <v>Exclude</v>
      </c>
      <c r="AA174" s="33" t="str">
        <f t="shared" si="19"/>
        <v>3. Wrong intervention</v>
      </c>
    </row>
    <row r="175" spans="1:27" x14ac:dyDescent="0.25">
      <c r="A175" s="28" t="s">
        <v>3439</v>
      </c>
      <c r="B175" s="29" t="s">
        <v>3440</v>
      </c>
      <c r="C175" s="29">
        <v>2010</v>
      </c>
      <c r="D175" s="29" t="s">
        <v>720</v>
      </c>
      <c r="E175" s="29">
        <v>45</v>
      </c>
      <c r="F175" s="29">
        <v>3</v>
      </c>
      <c r="G175" s="29" t="s">
        <v>3441</v>
      </c>
      <c r="H175" s="29">
        <v>6254</v>
      </c>
      <c r="I175" s="29" t="s">
        <v>3442</v>
      </c>
      <c r="J175" s="11" t="s">
        <v>543</v>
      </c>
      <c r="K175" s="21" t="str">
        <f t="shared" si="15"/>
        <v>Link</v>
      </c>
      <c r="L175" s="22" t="str">
        <f t="shared" si="16"/>
        <v/>
      </c>
      <c r="M175" s="31" t="str">
        <f t="shared" si="17"/>
        <v>{Cunningham, 2010 #6254}</v>
      </c>
      <c r="N175" s="4" t="s">
        <v>3728</v>
      </c>
      <c r="O175" s="21" t="str">
        <f>IF(J175="Yes",IF(P175&lt;&gt;"",HYPERLINK(_xlfn.CONCAT(VLOOKUP(P175,AF:AG,2,FALSE),"\",IF(ISERROR(FIND(",",A175))=FALSE,LEFT(A175,FIND(",",A175)-1),A175),"-",C175,"-",H175,".pdf"),"PDF"),""),"")</f>
        <v>PDF</v>
      </c>
      <c r="P175" s="11" t="s">
        <v>229</v>
      </c>
      <c r="Q175" s="3" t="s">
        <v>14</v>
      </c>
      <c r="R175" s="3" t="s">
        <v>2286</v>
      </c>
      <c r="S175" s="4" t="s">
        <v>3678</v>
      </c>
      <c r="T175" s="21" t="str">
        <f>IF(J175="Yes",IF(U175&lt;&gt;"",HYPERLINK(_xlfn.CONCAT(VLOOKUP(U175,AF:AG,2,FALSE),"\",IF(ISERROR(FIND(",",A175))=FALSE,LEFT(A175,FIND(",",A175)-1),A175),"-",C175,"-",H175,".pdf"),"PDF"),""),"")</f>
        <v>PDF</v>
      </c>
      <c r="U175" s="10" t="s">
        <v>2924</v>
      </c>
      <c r="V175" s="3" t="s">
        <v>14</v>
      </c>
      <c r="W175" s="3" t="s">
        <v>2286</v>
      </c>
      <c r="Y175" s="12"/>
      <c r="Z175" s="36" t="str">
        <f t="shared" si="18"/>
        <v>Exclude</v>
      </c>
      <c r="AA175" s="33" t="str">
        <f t="shared" si="19"/>
        <v>3. Wrong intervention</v>
      </c>
    </row>
    <row r="176" spans="1:27" x14ac:dyDescent="0.25">
      <c r="A176" s="28" t="s">
        <v>1712</v>
      </c>
      <c r="B176" s="29" t="s">
        <v>596</v>
      </c>
      <c r="C176" s="29">
        <v>2012</v>
      </c>
      <c r="D176" s="29" t="s">
        <v>616</v>
      </c>
      <c r="E176" s="29">
        <v>7</v>
      </c>
      <c r="F176" s="29">
        <v>1</v>
      </c>
      <c r="G176" s="29" t="s">
        <v>1713</v>
      </c>
      <c r="H176" s="29">
        <v>1682</v>
      </c>
      <c r="I176" s="29" t="s">
        <v>1714</v>
      </c>
      <c r="J176" s="11" t="s">
        <v>543</v>
      </c>
      <c r="K176" s="21" t="str">
        <f t="shared" si="15"/>
        <v>Link</v>
      </c>
      <c r="L176" s="22" t="str">
        <f t="shared" si="16"/>
        <v/>
      </c>
      <c r="M176" s="31" t="str">
        <f t="shared" si="17"/>
        <v>{Cunningham, 2012 #1682}</v>
      </c>
      <c r="N176" s="4" t="s">
        <v>1470</v>
      </c>
      <c r="O176" s="21" t="str">
        <f>IF(J176="Yes",IF(P176&lt;&gt;"",HYPERLINK(_xlfn.CONCAT(VLOOKUP(P176,AF:AG,2,FALSE),"\",IF(ISERROR(FIND(",",A176))=FALSE,LEFT(A176,FIND(",",A176)-1),A176),"-",C176,"-",H176,".pdf"),"PDF"),""),"")</f>
        <v>PDF</v>
      </c>
      <c r="P176" s="11" t="s">
        <v>229</v>
      </c>
      <c r="Q176" s="3" t="s">
        <v>14</v>
      </c>
      <c r="R176" s="3" t="s">
        <v>2286</v>
      </c>
      <c r="S176" s="4" t="s">
        <v>2289</v>
      </c>
      <c r="T176" s="21" t="str">
        <f>IF(J176="Yes",IF(U176&lt;&gt;"",HYPERLINK(_xlfn.CONCAT(VLOOKUP(U176,AF:AG,2,FALSE),"\",IF(ISERROR(FIND(",",A176))=FALSE,LEFT(A176,FIND(",",A176)-1),A176),"-",C176,"-",H176,".pdf"),"PDF"),""),"")</f>
        <v>PDF</v>
      </c>
      <c r="U176" s="10" t="s">
        <v>2924</v>
      </c>
      <c r="V176" s="3" t="s">
        <v>14</v>
      </c>
      <c r="W176" s="3" t="s">
        <v>2286</v>
      </c>
      <c r="Y176" s="12" t="str">
        <f>IF(R176="Include","No",IF(V176="Include","No",""))</f>
        <v/>
      </c>
      <c r="Z176" s="36" t="str">
        <f t="shared" si="18"/>
        <v>Exclude</v>
      </c>
      <c r="AA176" s="33" t="str">
        <f t="shared" si="19"/>
        <v>3. Wrong intervention</v>
      </c>
    </row>
    <row r="177" spans="1:27" x14ac:dyDescent="0.25">
      <c r="A177" s="28" t="s">
        <v>1712</v>
      </c>
      <c r="B177" s="29" t="s">
        <v>596</v>
      </c>
      <c r="C177" s="29">
        <v>2012</v>
      </c>
      <c r="D177" s="29" t="s">
        <v>597</v>
      </c>
      <c r="E177" s="29">
        <v>7</v>
      </c>
      <c r="F177" s="29">
        <v>1</v>
      </c>
      <c r="G177" s="29">
        <v>21</v>
      </c>
      <c r="H177" s="29">
        <v>1683</v>
      </c>
      <c r="I177" s="29" t="s">
        <v>1714</v>
      </c>
      <c r="J177" s="11" t="s">
        <v>543</v>
      </c>
      <c r="K177" s="21" t="str">
        <f t="shared" si="15"/>
        <v>Link</v>
      </c>
      <c r="L177" s="22" t="str">
        <f t="shared" si="16"/>
        <v/>
      </c>
      <c r="M177" s="31" t="str">
        <f t="shared" si="17"/>
        <v>{Cunningham, 2012 #1683}</v>
      </c>
      <c r="N177" s="4" t="s">
        <v>1470</v>
      </c>
      <c r="O177" s="21" t="str">
        <f>IF(J177="Yes",IF(P177&lt;&gt;"",HYPERLINK(_xlfn.CONCAT(VLOOKUP(P177,AF:AG,2,FALSE),"\",IF(ISERROR(FIND(",",A177))=FALSE,LEFT(A177,FIND(",",A177)-1),A177),"-",C177,"-",H177,".pdf"),"PDF"),""),"")</f>
        <v>PDF</v>
      </c>
      <c r="P177" s="11" t="s">
        <v>229</v>
      </c>
      <c r="Q177" s="3" t="s">
        <v>14</v>
      </c>
      <c r="R177" s="3" t="s">
        <v>2282</v>
      </c>
      <c r="S177" s="4" t="s">
        <v>2316</v>
      </c>
      <c r="T177" s="21" t="str">
        <f>IF(J177="Yes",IF(U177&lt;&gt;"",HYPERLINK(_xlfn.CONCAT(VLOOKUP(U177,AF:AG,2,FALSE),"\",IF(ISERROR(FIND(",",A177))=FALSE,LEFT(A177,FIND(",",A177)-1),A177),"-",C177,"-",H177,".pdf"),"PDF"),""),"")</f>
        <v>PDF</v>
      </c>
      <c r="U177" s="10" t="s">
        <v>2924</v>
      </c>
      <c r="V177" s="3" t="s">
        <v>14</v>
      </c>
      <c r="W177" s="3" t="s">
        <v>2282</v>
      </c>
      <c r="X177" s="4"/>
      <c r="Y177" s="12" t="str">
        <f>IF(R177="Include","No",IF(V177="Include","No",""))</f>
        <v/>
      </c>
      <c r="Z177" s="36" t="str">
        <f t="shared" si="18"/>
        <v>Exclude</v>
      </c>
      <c r="AA177" s="33" t="str">
        <f t="shared" si="19"/>
        <v>0. Duplicate</v>
      </c>
    </row>
    <row r="178" spans="1:27" x14ac:dyDescent="0.25">
      <c r="A178" s="28" t="s">
        <v>1715</v>
      </c>
      <c r="B178" s="29" t="s">
        <v>1716</v>
      </c>
      <c r="C178" s="29">
        <v>2012</v>
      </c>
      <c r="D178" s="29" t="s">
        <v>441</v>
      </c>
      <c r="E178" s="29">
        <v>7</v>
      </c>
      <c r="F178" s="29">
        <v>10</v>
      </c>
      <c r="G178" s="29" t="s">
        <v>1717</v>
      </c>
      <c r="H178" s="29">
        <v>1684</v>
      </c>
      <c r="I178" s="29" t="s">
        <v>1718</v>
      </c>
      <c r="J178" s="11" t="s">
        <v>543</v>
      </c>
      <c r="K178" s="21" t="str">
        <f t="shared" si="15"/>
        <v>Link</v>
      </c>
      <c r="L178" s="22" t="str">
        <f t="shared" si="16"/>
        <v/>
      </c>
      <c r="M178" s="31" t="str">
        <f t="shared" si="17"/>
        <v>{Cunningham, 2012 #1684}</v>
      </c>
      <c r="N178" s="4" t="s">
        <v>1470</v>
      </c>
      <c r="O178" s="21" t="str">
        <f>IF(J178="Yes",IF(P178&lt;&gt;"",HYPERLINK(_xlfn.CONCAT(VLOOKUP(P178,AF:AG,2,FALSE),"\",IF(ISERROR(FIND(",",A178))=FALSE,LEFT(A178,FIND(",",A178)-1),A178),"-",C178,"-",H178,".pdf"),"PDF"),""),"")</f>
        <v>PDF</v>
      </c>
      <c r="P178" s="11" t="s">
        <v>229</v>
      </c>
      <c r="Q178" s="3" t="s">
        <v>14</v>
      </c>
      <c r="R178" s="3" t="s">
        <v>2286</v>
      </c>
      <c r="S178" s="4" t="s">
        <v>2289</v>
      </c>
      <c r="T178" s="21" t="str">
        <f>IF(J178="Yes",IF(U178&lt;&gt;"",HYPERLINK(_xlfn.CONCAT(VLOOKUP(U178,AF:AG,2,FALSE),"\",IF(ISERROR(FIND(",",A178))=FALSE,LEFT(A178,FIND(",",A178)-1),A178),"-",C178,"-",H178,".pdf"),"PDF"),""),"")</f>
        <v>PDF</v>
      </c>
      <c r="U178" s="10" t="s">
        <v>2924</v>
      </c>
      <c r="V178" s="3" t="s">
        <v>14</v>
      </c>
      <c r="W178" s="3" t="s">
        <v>2286</v>
      </c>
      <c r="Y178" s="12" t="str">
        <f>IF(R178="Include","No",IF(V178="Include","No",""))</f>
        <v/>
      </c>
      <c r="Z178" s="36" t="str">
        <f t="shared" si="18"/>
        <v>Exclude</v>
      </c>
      <c r="AA178" s="33" t="str">
        <f t="shared" si="19"/>
        <v>3. Wrong intervention</v>
      </c>
    </row>
    <row r="179" spans="1:27" x14ac:dyDescent="0.25">
      <c r="A179" s="28" t="s">
        <v>3341</v>
      </c>
      <c r="B179" s="29" t="s">
        <v>3342</v>
      </c>
      <c r="C179" s="29">
        <v>2012</v>
      </c>
      <c r="D179" s="29" t="s">
        <v>1540</v>
      </c>
      <c r="E179" s="29">
        <v>14</v>
      </c>
      <c r="F179" s="29">
        <v>4</v>
      </c>
      <c r="G179" s="29" t="s">
        <v>3343</v>
      </c>
      <c r="H179" s="29">
        <v>2694</v>
      </c>
      <c r="I179" s="29" t="s">
        <v>3344</v>
      </c>
      <c r="J179" s="11" t="s">
        <v>543</v>
      </c>
      <c r="K179" s="21" t="str">
        <f t="shared" si="15"/>
        <v>Link</v>
      </c>
      <c r="L179" s="22" t="str">
        <f t="shared" si="16"/>
        <v/>
      </c>
      <c r="M179" s="31" t="str">
        <f t="shared" si="17"/>
        <v>{Cunningham, 2012 #2694}</v>
      </c>
      <c r="N179" s="4" t="s">
        <v>3395</v>
      </c>
      <c r="O179" s="21" t="str">
        <f>IF(J179="Yes",IF(P179&lt;&gt;"",HYPERLINK(_xlfn.CONCAT(VLOOKUP(P179,AF:AG,2,FALSE),"\",IF(ISERROR(FIND(",",A179))=FALSE,LEFT(A179,FIND(",",A179)-1),A179),"-",C179,"-",H179,".pdf"),"PDF"),""),"")</f>
        <v>PDF</v>
      </c>
      <c r="P179" s="11" t="s">
        <v>229</v>
      </c>
      <c r="Q179" s="3" t="s">
        <v>14</v>
      </c>
      <c r="R179" s="3" t="s">
        <v>2286</v>
      </c>
      <c r="S179" s="4" t="s">
        <v>2289</v>
      </c>
      <c r="T179" s="21" t="str">
        <f>IF(J179="Yes",IF(U179&lt;&gt;"",HYPERLINK(_xlfn.CONCAT(VLOOKUP(U179,AF:AG,2,FALSE),"\",IF(ISERROR(FIND(",",A179))=FALSE,LEFT(A179,FIND(",",A179)-1),A179),"-",C179,"-",H179,".pdf"),"PDF"),""),"")</f>
        <v>PDF</v>
      </c>
      <c r="U179" s="10" t="s">
        <v>2924</v>
      </c>
      <c r="V179" s="3" t="s">
        <v>14</v>
      </c>
      <c r="W179" s="3" t="s">
        <v>2286</v>
      </c>
      <c r="Y179" s="12"/>
      <c r="Z179" s="36" t="str">
        <f t="shared" si="18"/>
        <v>Exclude</v>
      </c>
      <c r="AA179" s="33" t="str">
        <f t="shared" si="19"/>
        <v>3. Wrong intervention</v>
      </c>
    </row>
    <row r="180" spans="1:27" x14ac:dyDescent="0.25">
      <c r="A180" s="28" t="s">
        <v>1704</v>
      </c>
      <c r="B180" s="29" t="s">
        <v>599</v>
      </c>
      <c r="C180" s="29">
        <v>2015</v>
      </c>
      <c r="D180" s="29" t="s">
        <v>597</v>
      </c>
      <c r="E180" s="29">
        <v>10</v>
      </c>
      <c r="F180" s="29">
        <v>1</v>
      </c>
      <c r="G180" s="29">
        <v>1</v>
      </c>
      <c r="H180" s="29">
        <v>1679</v>
      </c>
      <c r="I180" s="29" t="s">
        <v>2250</v>
      </c>
      <c r="J180" s="11" t="s">
        <v>543</v>
      </c>
      <c r="K180" s="21" t="str">
        <f t="shared" si="15"/>
        <v>Link</v>
      </c>
      <c r="L180" s="22" t="str">
        <f t="shared" si="16"/>
        <v/>
      </c>
      <c r="M180" s="31" t="str">
        <f t="shared" si="17"/>
        <v>{Cunningham, 2015 #1679}</v>
      </c>
      <c r="N180" s="4" t="s">
        <v>1470</v>
      </c>
      <c r="O180" s="21" t="str">
        <f>IF(J180="Yes",IF(P180&lt;&gt;"",HYPERLINK(_xlfn.CONCAT(VLOOKUP(P180,AF:AG,2,FALSE),"\",IF(ISERROR(FIND(",",A180))=FALSE,LEFT(A180,FIND(",",A180)-1),A180),"-",C180,"-",H180,".pdf"),"PDF"),""),"")</f>
        <v>PDF</v>
      </c>
      <c r="P180" s="11" t="s">
        <v>229</v>
      </c>
      <c r="Q180" s="3" t="s">
        <v>14</v>
      </c>
      <c r="R180" s="3" t="s">
        <v>2286</v>
      </c>
      <c r="S180" s="4" t="s">
        <v>2289</v>
      </c>
      <c r="T180" s="21" t="str">
        <f>IF(J180="Yes",IF(U180&lt;&gt;"",HYPERLINK(_xlfn.CONCAT(VLOOKUP(U180,AF:AG,2,FALSE),"\",IF(ISERROR(FIND(",",A180))=FALSE,LEFT(A180,FIND(",",A180)-1),A180),"-",C180,"-",H180,".pdf"),"PDF"),""),"")</f>
        <v>PDF</v>
      </c>
      <c r="U180" s="10" t="s">
        <v>2924</v>
      </c>
      <c r="V180" s="3" t="s">
        <v>14</v>
      </c>
      <c r="W180" s="3" t="s">
        <v>2291</v>
      </c>
      <c r="Y180" s="12" t="str">
        <f>IF(R180="Include","No",IF(V180="Include","No",""))</f>
        <v/>
      </c>
      <c r="Z180" s="36" t="str">
        <f t="shared" si="18"/>
        <v>Exclude</v>
      </c>
      <c r="AA180" s="33" t="str">
        <f t="shared" si="19"/>
        <v>3. Wrong intervention</v>
      </c>
    </row>
    <row r="181" spans="1:27" x14ac:dyDescent="0.25">
      <c r="A181" s="28" t="s">
        <v>1719</v>
      </c>
      <c r="B181" s="29" t="s">
        <v>1720</v>
      </c>
      <c r="C181" s="29">
        <v>2016</v>
      </c>
      <c r="D181" s="29" t="s">
        <v>1619</v>
      </c>
      <c r="E181" s="29">
        <v>24</v>
      </c>
      <c r="F181" s="29">
        <v>5</v>
      </c>
      <c r="G181" s="29" t="s">
        <v>1721</v>
      </c>
      <c r="H181" s="29">
        <v>1685</v>
      </c>
      <c r="I181" s="29" t="s">
        <v>1722</v>
      </c>
      <c r="J181" s="11" t="s">
        <v>543</v>
      </c>
      <c r="K181" s="21" t="str">
        <f t="shared" si="15"/>
        <v>Link</v>
      </c>
      <c r="L181" s="22" t="str">
        <f t="shared" si="16"/>
        <v/>
      </c>
      <c r="M181" s="31" t="str">
        <f t="shared" si="17"/>
        <v>{Cunningham, 2016 #1685}</v>
      </c>
      <c r="N181" s="4" t="s">
        <v>1470</v>
      </c>
      <c r="O181" s="21" t="str">
        <f>IF(J181="Yes",IF(P181&lt;&gt;"",HYPERLINK(_xlfn.CONCAT(VLOOKUP(P181,AF:AG,2,FALSE),"\",IF(ISERROR(FIND(",",A181))=FALSE,LEFT(A181,FIND(",",A181)-1),A181),"-",C181,"-",H181,".pdf"),"PDF"),""),"")</f>
        <v>PDF</v>
      </c>
      <c r="P181" s="11" t="s">
        <v>229</v>
      </c>
      <c r="Q181" s="3" t="s">
        <v>14</v>
      </c>
      <c r="R181" s="3" t="s">
        <v>2286</v>
      </c>
      <c r="S181" s="4" t="s">
        <v>2289</v>
      </c>
      <c r="T181" s="21" t="str">
        <f>IF(J181="Yes",IF(U181&lt;&gt;"",HYPERLINK(_xlfn.CONCAT(VLOOKUP(U181,AF:AG,2,FALSE),"\",IF(ISERROR(FIND(",",A181))=FALSE,LEFT(A181,FIND(",",A181)-1),A181),"-",C181,"-",H181,".pdf"),"PDF"),""),"")</f>
        <v>PDF</v>
      </c>
      <c r="U181" s="10" t="s">
        <v>2924</v>
      </c>
      <c r="V181" s="3" t="s">
        <v>14</v>
      </c>
      <c r="W181" s="3" t="s">
        <v>2286</v>
      </c>
      <c r="Y181" s="12" t="str">
        <f>IF(R181="Include","No",IF(V181="Include","No",""))</f>
        <v/>
      </c>
      <c r="Z181" s="36" t="str">
        <f t="shared" si="18"/>
        <v>Exclude</v>
      </c>
      <c r="AA181" s="33" t="str">
        <f t="shared" si="19"/>
        <v>3. Wrong intervention</v>
      </c>
    </row>
    <row r="182" spans="1:27" x14ac:dyDescent="0.25">
      <c r="A182" s="28" t="s">
        <v>1709</v>
      </c>
      <c r="B182" s="29" t="s">
        <v>593</v>
      </c>
      <c r="C182" s="29">
        <v>2017</v>
      </c>
      <c r="D182" s="29" t="s">
        <v>1710</v>
      </c>
      <c r="E182" s="29">
        <v>10</v>
      </c>
      <c r="G182" s="91">
        <v>42705</v>
      </c>
      <c r="H182" s="29">
        <v>1681</v>
      </c>
      <c r="I182" s="29" t="s">
        <v>1711</v>
      </c>
      <c r="J182" s="11" t="s">
        <v>543</v>
      </c>
      <c r="K182" s="21" t="str">
        <f t="shared" si="15"/>
        <v>Link</v>
      </c>
      <c r="L182" s="22" t="str">
        <f t="shared" si="16"/>
        <v/>
      </c>
      <c r="M182" s="31" t="str">
        <f t="shared" si="17"/>
        <v>{Cunningham, 2017 #1681}</v>
      </c>
      <c r="N182" s="4" t="s">
        <v>1470</v>
      </c>
      <c r="O182" s="21" t="str">
        <f>IF(J182="Yes",IF(P182&lt;&gt;"",HYPERLINK(_xlfn.CONCAT(VLOOKUP(P182,AF:AG,2,FALSE),"\",IF(ISERROR(FIND(",",A182))=FALSE,LEFT(A182,FIND(",",A182)-1),A182),"-",C182,"-",H182,".pdf"),"PDF"),""),"")</f>
        <v>PDF</v>
      </c>
      <c r="P182" s="11" t="s">
        <v>229</v>
      </c>
      <c r="Q182" s="3" t="s">
        <v>14</v>
      </c>
      <c r="R182" s="3" t="s">
        <v>2286</v>
      </c>
      <c r="S182" s="4" t="s">
        <v>2289</v>
      </c>
      <c r="T182" s="21" t="str">
        <f>IF(J182="Yes",IF(U182&lt;&gt;"",HYPERLINK(_xlfn.CONCAT(VLOOKUP(U182,AF:AG,2,FALSE),"\",IF(ISERROR(FIND(",",A182))=FALSE,LEFT(A182,FIND(",",A182)-1),A182),"-",C182,"-",H182,".pdf"),"PDF"),""),"")</f>
        <v>PDF</v>
      </c>
      <c r="U182" s="10" t="s">
        <v>2924</v>
      </c>
      <c r="V182" s="3" t="s">
        <v>14</v>
      </c>
      <c r="W182" s="3" t="s">
        <v>2286</v>
      </c>
      <c r="Y182" s="12" t="str">
        <f>IF(R182="Include","No",IF(V182="Include","No",""))</f>
        <v/>
      </c>
      <c r="Z182" s="36" t="str">
        <f t="shared" si="18"/>
        <v>Exclude</v>
      </c>
      <c r="AA182" s="33" t="str">
        <f t="shared" si="19"/>
        <v>3. Wrong intervention</v>
      </c>
    </row>
    <row r="183" spans="1:27" x14ac:dyDescent="0.25">
      <c r="A183" s="28" t="s">
        <v>1705</v>
      </c>
      <c r="B183" s="29" t="s">
        <v>1706</v>
      </c>
      <c r="C183" s="29">
        <v>2019</v>
      </c>
      <c r="D183" s="29" t="s">
        <v>1707</v>
      </c>
      <c r="E183" s="29">
        <v>19</v>
      </c>
      <c r="F183" s="29">
        <v>1</v>
      </c>
      <c r="G183" s="92">
        <v>45901</v>
      </c>
      <c r="H183" s="29">
        <v>1680</v>
      </c>
      <c r="I183" s="29" t="s">
        <v>1708</v>
      </c>
      <c r="J183" s="11" t="s">
        <v>543</v>
      </c>
      <c r="K183" s="21" t="str">
        <f t="shared" si="15"/>
        <v>Link</v>
      </c>
      <c r="L183" s="22" t="str">
        <f t="shared" si="16"/>
        <v/>
      </c>
      <c r="M183" s="31" t="str">
        <f t="shared" si="17"/>
        <v>{Cunningham, 2019 #1680}</v>
      </c>
      <c r="N183" s="4" t="s">
        <v>1470</v>
      </c>
      <c r="O183" s="21" t="str">
        <f>IF(J183="Yes",IF(P183&lt;&gt;"",HYPERLINK(_xlfn.CONCAT(VLOOKUP(P183,AF:AG,2,FALSE),"\",IF(ISERROR(FIND(",",A183))=FALSE,LEFT(A183,FIND(",",A183)-1),A183),"-",C183,"-",H183,".pdf"),"PDF"),""),"")</f>
        <v>PDF</v>
      </c>
      <c r="P183" s="11" t="s">
        <v>229</v>
      </c>
      <c r="Q183" s="3" t="s">
        <v>14</v>
      </c>
      <c r="R183" s="3" t="s">
        <v>2286</v>
      </c>
      <c r="S183" s="4" t="s">
        <v>2289</v>
      </c>
      <c r="T183" s="21" t="str">
        <f>IF(J183="Yes",IF(U183&lt;&gt;"",HYPERLINK(_xlfn.CONCAT(VLOOKUP(U183,AF:AG,2,FALSE),"\",IF(ISERROR(FIND(",",A183))=FALSE,LEFT(A183,FIND(",",A183)-1),A183),"-",C183,"-",H183,".pdf"),"PDF"),""),"")</f>
        <v>PDF</v>
      </c>
      <c r="U183" s="10" t="s">
        <v>2924</v>
      </c>
      <c r="V183" s="3" t="s">
        <v>14</v>
      </c>
      <c r="W183" s="3" t="s">
        <v>2286</v>
      </c>
      <c r="Y183" s="12" t="str">
        <f>IF(R183="Include","No",IF(V183="Include","No",""))</f>
        <v/>
      </c>
      <c r="Z183" s="36" t="str">
        <f t="shared" si="18"/>
        <v>Exclude</v>
      </c>
      <c r="AA183" s="33" t="str">
        <f t="shared" si="19"/>
        <v>3. Wrong intervention</v>
      </c>
    </row>
    <row r="184" spans="1:27" x14ac:dyDescent="0.25">
      <c r="A184" s="28" t="s">
        <v>3345</v>
      </c>
      <c r="B184" s="29" t="s">
        <v>3346</v>
      </c>
      <c r="C184" s="29">
        <v>2021</v>
      </c>
      <c r="D184" s="29" t="s">
        <v>1710</v>
      </c>
      <c r="E184" s="29">
        <v>26</v>
      </c>
      <c r="G184" s="29">
        <v>100477</v>
      </c>
      <c r="H184" s="29">
        <v>2683</v>
      </c>
      <c r="I184" s="29" t="s">
        <v>3347</v>
      </c>
      <c r="J184" s="11" t="s">
        <v>543</v>
      </c>
      <c r="K184" s="21" t="str">
        <f t="shared" si="15"/>
        <v>Link</v>
      </c>
      <c r="L184" s="22" t="str">
        <f t="shared" si="16"/>
        <v/>
      </c>
      <c r="M184" s="31" t="str">
        <f t="shared" si="17"/>
        <v>{Cunningham, 2021 #2683}</v>
      </c>
      <c r="N184" s="4" t="s">
        <v>3395</v>
      </c>
      <c r="O184" s="21" t="str">
        <f>IF(J184="Yes",IF(P184&lt;&gt;"",HYPERLINK(_xlfn.CONCAT(VLOOKUP(P184,AF:AG,2,FALSE),"\",IF(ISERROR(FIND(",",A184))=FALSE,LEFT(A184,FIND(",",A184)-1),A184),"-",C184,"-",H184,".pdf"),"PDF"),""),"")</f>
        <v>PDF</v>
      </c>
      <c r="P184" s="11" t="s">
        <v>229</v>
      </c>
      <c r="Q184" s="3" t="s">
        <v>14</v>
      </c>
      <c r="R184" s="3" t="s">
        <v>2286</v>
      </c>
      <c r="S184" s="4" t="s">
        <v>2289</v>
      </c>
      <c r="T184" s="21" t="str">
        <f>IF(J184="Yes",IF(U184&lt;&gt;"",HYPERLINK(_xlfn.CONCAT(VLOOKUP(U184,AF:AG,2,FALSE),"\",IF(ISERROR(FIND(",",A184))=FALSE,LEFT(A184,FIND(",",A184)-1),A184),"-",C184,"-",H184,".pdf"),"PDF"),""),"")</f>
        <v>PDF</v>
      </c>
      <c r="U184" s="10" t="s">
        <v>2924</v>
      </c>
      <c r="V184" s="3" t="s">
        <v>14</v>
      </c>
      <c r="W184" s="3" t="s">
        <v>2286</v>
      </c>
      <c r="Y184" s="12"/>
      <c r="Z184" s="36" t="str">
        <f t="shared" si="18"/>
        <v>Exclude</v>
      </c>
      <c r="AA184" s="33" t="str">
        <f t="shared" si="19"/>
        <v>3. Wrong intervention</v>
      </c>
    </row>
    <row r="185" spans="1:27" x14ac:dyDescent="0.25">
      <c r="A185" s="28" t="s">
        <v>3182</v>
      </c>
      <c r="B185" s="29" t="s">
        <v>3183</v>
      </c>
      <c r="C185" s="29">
        <v>2024</v>
      </c>
      <c r="D185" s="29" t="s">
        <v>1710</v>
      </c>
      <c r="E185" s="29">
        <v>36</v>
      </c>
      <c r="G185" s="29">
        <v>100747</v>
      </c>
      <c r="H185" s="29">
        <v>2107</v>
      </c>
      <c r="I185" s="29" t="s">
        <v>3184</v>
      </c>
      <c r="J185" s="11" t="s">
        <v>543</v>
      </c>
      <c r="K185" s="21" t="str">
        <f t="shared" si="15"/>
        <v>Link</v>
      </c>
      <c r="L185" s="22" t="str">
        <f t="shared" si="16"/>
        <v/>
      </c>
      <c r="M185" s="31" t="str">
        <f t="shared" si="17"/>
        <v>{Cunningham, 2024 #2107}</v>
      </c>
      <c r="N185" s="4" t="s">
        <v>3276</v>
      </c>
      <c r="O185" s="21" t="str">
        <f>IF(J185="Yes",IF(P185&lt;&gt;"",HYPERLINK(_xlfn.CONCAT(VLOOKUP(P185,AF:AG,2,FALSE),"\",IF(ISERROR(FIND(",",A185))=FALSE,LEFT(A185,FIND(",",A185)-1),A185),"-",C185,"-",H185,".pdf"),"PDF"),""),"")</f>
        <v>PDF</v>
      </c>
      <c r="P185" s="11" t="s">
        <v>229</v>
      </c>
      <c r="Q185" s="3" t="s">
        <v>14</v>
      </c>
      <c r="R185" s="3" t="s">
        <v>2286</v>
      </c>
      <c r="S185" s="4" t="s">
        <v>2289</v>
      </c>
      <c r="T185" s="21" t="str">
        <f>IF(J185="Yes",IF(U185&lt;&gt;"",HYPERLINK(_xlfn.CONCAT(VLOOKUP(U185,AF:AG,2,FALSE),"\",IF(ISERROR(FIND(",",A185))=FALSE,LEFT(A185,FIND(",",A185)-1),A185),"-",C185,"-",H185,".pdf"),"PDF"),""),"")</f>
        <v>PDF</v>
      </c>
      <c r="U185" s="10" t="s">
        <v>2924</v>
      </c>
      <c r="V185" s="3" t="s">
        <v>14</v>
      </c>
      <c r="W185" s="3" t="s">
        <v>2286</v>
      </c>
      <c r="Y185" s="12"/>
      <c r="Z185" s="36" t="str">
        <f t="shared" si="18"/>
        <v>Exclude</v>
      </c>
      <c r="AA185" s="33" t="str">
        <f t="shared" si="19"/>
        <v>3. Wrong intervention</v>
      </c>
    </row>
    <row r="186" spans="1:27" x14ac:dyDescent="0.25">
      <c r="A186" s="28" t="s">
        <v>1723</v>
      </c>
      <c r="B186" s="29" t="s">
        <v>1724</v>
      </c>
      <c r="C186" s="29">
        <v>2020</v>
      </c>
      <c r="D186" s="29" t="s">
        <v>1725</v>
      </c>
      <c r="E186" s="29">
        <v>111</v>
      </c>
      <c r="G186" s="29" t="s">
        <v>1726</v>
      </c>
      <c r="H186" s="29">
        <v>1686</v>
      </c>
      <c r="I186" s="29" t="s">
        <v>1727</v>
      </c>
      <c r="J186" s="11" t="s">
        <v>543</v>
      </c>
      <c r="K186" s="21" t="str">
        <f t="shared" si="15"/>
        <v>Link</v>
      </c>
      <c r="L186" s="22" t="str">
        <f t="shared" si="16"/>
        <v/>
      </c>
      <c r="M186" s="31" t="str">
        <f t="shared" si="17"/>
        <v>{D'Amico, 2020 #1686}</v>
      </c>
      <c r="N186" s="4" t="s">
        <v>1470</v>
      </c>
      <c r="O186" s="21" t="str">
        <f>IF(J186="Yes",IF(P186&lt;&gt;"",HYPERLINK(_xlfn.CONCAT(VLOOKUP(P186,AF:AG,2,FALSE),"\",IF(ISERROR(FIND(",",A186))=FALSE,LEFT(A186,FIND(",",A186)-1),A186),"-",C186,"-",H186,".pdf"),"PDF"),""),"")</f>
        <v>PDF</v>
      </c>
      <c r="P186" s="11" t="s">
        <v>229</v>
      </c>
      <c r="Q186" s="3" t="s">
        <v>14</v>
      </c>
      <c r="R186" s="3" t="s">
        <v>2286</v>
      </c>
      <c r="S186" s="4" t="s">
        <v>2289</v>
      </c>
      <c r="T186" s="21" t="str">
        <f>IF(J186="Yes",IF(U186&lt;&gt;"",HYPERLINK(_xlfn.CONCAT(VLOOKUP(U186,AF:AG,2,FALSE),"\",IF(ISERROR(FIND(",",A186))=FALSE,LEFT(A186,FIND(",",A186)-1),A186),"-",C186,"-",H186,".pdf"),"PDF"),""),"")</f>
        <v>PDF</v>
      </c>
      <c r="U186" s="10" t="s">
        <v>2924</v>
      </c>
      <c r="V186" s="3" t="s">
        <v>14</v>
      </c>
      <c r="W186" s="3" t="s">
        <v>2286</v>
      </c>
      <c r="Y186" s="12" t="str">
        <f t="shared" ref="Y186:Y202" si="21">IF(R186="Include","No",IF(V186="Include","No",""))</f>
        <v/>
      </c>
      <c r="Z186" s="36" t="str">
        <f t="shared" si="18"/>
        <v>Exclude</v>
      </c>
      <c r="AA186" s="33" t="str">
        <f t="shared" si="19"/>
        <v>3. Wrong intervention</v>
      </c>
    </row>
    <row r="187" spans="1:27" x14ac:dyDescent="0.25">
      <c r="A187" s="28" t="s">
        <v>1723</v>
      </c>
      <c r="B187" s="29" t="s">
        <v>1724</v>
      </c>
      <c r="C187" s="29">
        <v>2020</v>
      </c>
      <c r="D187" s="29" t="s">
        <v>1495</v>
      </c>
      <c r="E187" s="29">
        <v>111</v>
      </c>
      <c r="G187" s="29" t="s">
        <v>1726</v>
      </c>
      <c r="H187" s="29">
        <v>1894</v>
      </c>
      <c r="I187" s="29" t="s">
        <v>2360</v>
      </c>
      <c r="J187" s="11" t="s">
        <v>543</v>
      </c>
      <c r="K187" s="21" t="str">
        <f t="shared" si="15"/>
        <v>Link</v>
      </c>
      <c r="L187" s="22" t="str">
        <f t="shared" si="16"/>
        <v/>
      </c>
      <c r="M187" s="31" t="str">
        <f t="shared" si="17"/>
        <v>{D'Amico, 2020 #1894}</v>
      </c>
      <c r="N187" s="4" t="s">
        <v>2324</v>
      </c>
      <c r="O187" s="21" t="str">
        <f>IF(J187="Yes",IF(P187&lt;&gt;"",HYPERLINK(_xlfn.CONCAT(VLOOKUP(P187,AF:AG,2,FALSE),"\",IF(ISERROR(FIND(",",A187))=FALSE,LEFT(A187,FIND(",",A187)-1),A187),"-",C187,"-",H187,".pdf"),"PDF"),""),"")</f>
        <v>PDF</v>
      </c>
      <c r="P187" s="11" t="s">
        <v>229</v>
      </c>
      <c r="Q187" s="3" t="s">
        <v>14</v>
      </c>
      <c r="R187" s="3" t="s">
        <v>2282</v>
      </c>
      <c r="S187" s="4" t="s">
        <v>2558</v>
      </c>
      <c r="T187" s="21" t="str">
        <f>IF(J187="Yes",IF(U187&lt;&gt;"",HYPERLINK(_xlfn.CONCAT(VLOOKUP(U187,AF:AG,2,FALSE),"\",IF(ISERROR(FIND(",",A187))=FALSE,LEFT(A187,FIND(",",A187)-1),A187),"-",C187,"-",H187,".pdf"),"PDF"),""),"")</f>
        <v>PDF</v>
      </c>
      <c r="U187" s="10" t="s">
        <v>2924</v>
      </c>
      <c r="V187" s="3" t="s">
        <v>14</v>
      </c>
      <c r="W187" s="3" t="s">
        <v>2282</v>
      </c>
      <c r="Y187" s="12" t="str">
        <f t="shared" si="21"/>
        <v/>
      </c>
      <c r="Z187" s="36" t="str">
        <f t="shared" si="18"/>
        <v>Exclude</v>
      </c>
      <c r="AA187" s="33" t="str">
        <f t="shared" si="19"/>
        <v>0. Duplicate</v>
      </c>
    </row>
    <row r="188" spans="1:27" x14ac:dyDescent="0.25">
      <c r="A188" s="28" t="s">
        <v>2361</v>
      </c>
      <c r="B188" s="29" t="s">
        <v>2362</v>
      </c>
      <c r="C188" s="29">
        <v>2021</v>
      </c>
      <c r="D188" s="29" t="s">
        <v>616</v>
      </c>
      <c r="E188" s="29">
        <v>16</v>
      </c>
      <c r="F188" s="29">
        <v>1</v>
      </c>
      <c r="G188" s="29">
        <v>56</v>
      </c>
      <c r="H188" s="29">
        <v>1887</v>
      </c>
      <c r="I188" s="29" t="s">
        <v>2363</v>
      </c>
      <c r="J188" s="11" t="s">
        <v>543</v>
      </c>
      <c r="K188" s="21" t="str">
        <f t="shared" si="15"/>
        <v>Link</v>
      </c>
      <c r="L188" s="22" t="str">
        <f t="shared" si="16"/>
        <v/>
      </c>
      <c r="M188" s="31" t="str">
        <f t="shared" si="17"/>
        <v>{D'Amico, 2021 #1887}</v>
      </c>
      <c r="N188" s="4" t="s">
        <v>2324</v>
      </c>
      <c r="O188" s="21" t="str">
        <f>IF(J188="Yes",IF(P188&lt;&gt;"",HYPERLINK(_xlfn.CONCAT(VLOOKUP(P188,AF:AG,2,FALSE),"\",IF(ISERROR(FIND(",",A188))=FALSE,LEFT(A188,FIND(",",A188)-1),A188),"-",C188,"-",H188,".pdf"),"PDF"),""),"")</f>
        <v>PDF</v>
      </c>
      <c r="P188" s="11" t="s">
        <v>229</v>
      </c>
      <c r="Q188" s="3" t="s">
        <v>14</v>
      </c>
      <c r="R188" s="3" t="s">
        <v>2286</v>
      </c>
      <c r="S188" s="4" t="s">
        <v>2289</v>
      </c>
      <c r="T188" s="21" t="str">
        <f>IF(J188="Yes",IF(U188&lt;&gt;"",HYPERLINK(_xlfn.CONCAT(VLOOKUP(U188,AF:AG,2,FALSE),"\",IF(ISERROR(FIND(",",A188))=FALSE,LEFT(A188,FIND(",",A188)-1),A188),"-",C188,"-",H188,".pdf"),"PDF"),""),"")</f>
        <v>PDF</v>
      </c>
      <c r="U188" s="10" t="s">
        <v>2924</v>
      </c>
      <c r="V188" s="3" t="s">
        <v>14</v>
      </c>
      <c r="W188" s="3" t="s">
        <v>2286</v>
      </c>
      <c r="Y188" s="12" t="str">
        <f t="shared" si="21"/>
        <v/>
      </c>
      <c r="Z188" s="36" t="str">
        <f t="shared" si="18"/>
        <v>Exclude</v>
      </c>
      <c r="AA188" s="33" t="str">
        <f t="shared" si="19"/>
        <v>3. Wrong intervention</v>
      </c>
    </row>
    <row r="189" spans="1:27" x14ac:dyDescent="0.25">
      <c r="A189" s="28" t="s">
        <v>2659</v>
      </c>
      <c r="B189" s="29" t="s">
        <v>2660</v>
      </c>
      <c r="C189" s="29">
        <v>2014</v>
      </c>
      <c r="D189" s="29" t="s">
        <v>2645</v>
      </c>
      <c r="E189" s="29">
        <v>3</v>
      </c>
      <c r="F189" s="29">
        <v>1</v>
      </c>
      <c r="G189" s="29" t="s">
        <v>455</v>
      </c>
      <c r="H189" s="29">
        <v>2009</v>
      </c>
      <c r="I189" s="29" t="s">
        <v>2661</v>
      </c>
      <c r="J189" s="11" t="s">
        <v>543</v>
      </c>
      <c r="K189" s="21" t="str">
        <f t="shared" si="15"/>
        <v>Link</v>
      </c>
      <c r="L189" s="22" t="str">
        <f t="shared" si="16"/>
        <v/>
      </c>
      <c r="M189" s="31" t="str">
        <f t="shared" si="17"/>
        <v>{Deady, 2014 #2009}</v>
      </c>
      <c r="N189" s="4" t="s">
        <v>1470</v>
      </c>
      <c r="O189" s="21" t="str">
        <f>IF(J189="Yes",IF(P189&lt;&gt;"",HYPERLINK(_xlfn.CONCAT(VLOOKUP(P189,AF:AG,2,FALSE),"\",IF(ISERROR(FIND(",",A189))=FALSE,LEFT(A189,FIND(",",A189)-1),A189),"-",C189,"-",H189,".pdf"),"PDF"),""),"")</f>
        <v>PDF</v>
      </c>
      <c r="P189" s="11" t="s">
        <v>229</v>
      </c>
      <c r="Q189" s="3" t="s">
        <v>14</v>
      </c>
      <c r="R189" s="3" t="s">
        <v>2286</v>
      </c>
      <c r="S189" s="4" t="s">
        <v>2289</v>
      </c>
      <c r="T189" s="21" t="str">
        <f>IF(J189="Yes",IF(U189&lt;&gt;"",HYPERLINK(_xlfn.CONCAT(VLOOKUP(U189,AF:AG,2,FALSE),"\",IF(ISERROR(FIND(",",A189))=FALSE,LEFT(A189,FIND(",",A189)-1),A189),"-",C189,"-",H189,".pdf"),"PDF"),""),"")</f>
        <v>PDF</v>
      </c>
      <c r="U189" s="10" t="s">
        <v>2924</v>
      </c>
      <c r="V189" s="3" t="s">
        <v>14</v>
      </c>
      <c r="W189" s="3" t="s">
        <v>2286</v>
      </c>
      <c r="Y189" s="12" t="str">
        <f t="shared" si="21"/>
        <v/>
      </c>
      <c r="Z189" s="36" t="str">
        <f t="shared" si="18"/>
        <v>Exclude</v>
      </c>
      <c r="AA189" s="33" t="str">
        <f t="shared" si="19"/>
        <v>3. Wrong intervention</v>
      </c>
    </row>
    <row r="190" spans="1:27" x14ac:dyDescent="0.25">
      <c r="A190" s="28" t="s">
        <v>1728</v>
      </c>
      <c r="B190" s="29" t="s">
        <v>1729</v>
      </c>
      <c r="C190" s="29">
        <v>2016</v>
      </c>
      <c r="D190" s="29" t="s">
        <v>1512</v>
      </c>
      <c r="E190" s="29">
        <v>18</v>
      </c>
      <c r="F190" s="29">
        <v>3</v>
      </c>
      <c r="G190" s="29" t="s">
        <v>1730</v>
      </c>
      <c r="H190" s="29">
        <v>1687</v>
      </c>
      <c r="I190" s="29" t="s">
        <v>1731</v>
      </c>
      <c r="J190" s="11" t="s">
        <v>543</v>
      </c>
      <c r="K190" s="21" t="str">
        <f t="shared" si="15"/>
        <v>Link</v>
      </c>
      <c r="L190" s="22" t="str">
        <f t="shared" si="16"/>
        <v/>
      </c>
      <c r="M190" s="31" t="str">
        <f t="shared" si="17"/>
        <v>{Deady, 2016 #1687}</v>
      </c>
      <c r="N190" s="4" t="s">
        <v>1470</v>
      </c>
      <c r="O190" s="21" t="str">
        <f>IF(J190="Yes",IF(P190&lt;&gt;"",HYPERLINK(_xlfn.CONCAT(VLOOKUP(P190,AF:AG,2,FALSE),"\",IF(ISERROR(FIND(",",A190))=FALSE,LEFT(A190,FIND(",",A190)-1),A190),"-",C190,"-",H190,".pdf"),"PDF"),""),"")</f>
        <v>PDF</v>
      </c>
      <c r="P190" s="11" t="s">
        <v>229</v>
      </c>
      <c r="Q190" s="3" t="s">
        <v>14</v>
      </c>
      <c r="R190" s="3" t="s">
        <v>2286</v>
      </c>
      <c r="S190" s="4" t="s">
        <v>2289</v>
      </c>
      <c r="T190" s="21" t="str">
        <f>IF(J190="Yes",IF(U190&lt;&gt;"",HYPERLINK(_xlfn.CONCAT(VLOOKUP(U190,AF:AG,2,FALSE),"\",IF(ISERROR(FIND(",",A190))=FALSE,LEFT(A190,FIND(",",A190)-1),A190),"-",C190,"-",H190,".pdf"),"PDF"),""),"")</f>
        <v>PDF</v>
      </c>
      <c r="U190" s="10" t="s">
        <v>2924</v>
      </c>
      <c r="V190" s="3" t="s">
        <v>14</v>
      </c>
      <c r="W190" s="3" t="s">
        <v>2286</v>
      </c>
      <c r="Y190" s="12" t="str">
        <f t="shared" si="21"/>
        <v/>
      </c>
      <c r="Z190" s="36" t="str">
        <f t="shared" si="18"/>
        <v>Exclude</v>
      </c>
      <c r="AA190" s="33" t="str">
        <f t="shared" si="19"/>
        <v>3. Wrong intervention</v>
      </c>
    </row>
    <row r="191" spans="1:27" x14ac:dyDescent="0.25">
      <c r="A191" s="28" t="s">
        <v>1732</v>
      </c>
      <c r="B191" s="29" t="s">
        <v>1733</v>
      </c>
      <c r="C191" s="29">
        <v>2011</v>
      </c>
      <c r="D191" s="29" t="s">
        <v>1734</v>
      </c>
      <c r="E191" s="29">
        <v>35</v>
      </c>
      <c r="F191" s="29">
        <v>7</v>
      </c>
      <c r="G191" s="29" t="s">
        <v>1735</v>
      </c>
      <c r="H191" s="29">
        <v>1688</v>
      </c>
      <c r="I191" s="29" t="s">
        <v>1736</v>
      </c>
      <c r="J191" s="11" t="s">
        <v>543</v>
      </c>
      <c r="K191" s="21" t="str">
        <f t="shared" si="15"/>
        <v>Link</v>
      </c>
      <c r="L191" s="22" t="str">
        <f t="shared" si="16"/>
        <v/>
      </c>
      <c r="M191" s="31" t="str">
        <f t="shared" si="17"/>
        <v>{Delrahim‐Howlett, 2011 #1688}</v>
      </c>
      <c r="N191" s="4" t="s">
        <v>1470</v>
      </c>
      <c r="O191" s="21" t="str">
        <f>IF(J191="Yes",IF(P191&lt;&gt;"",HYPERLINK(_xlfn.CONCAT(VLOOKUP(P191,AF:AG,2,FALSE),"\",IF(ISERROR(FIND(",",A191))=FALSE,LEFT(A191,FIND(",",A191)-1),A191),"-",C191,"-",H191,".pdf"),"PDF"),""),"")</f>
        <v>PDF</v>
      </c>
      <c r="P191" s="11" t="s">
        <v>229</v>
      </c>
      <c r="Q191" s="3" t="s">
        <v>14</v>
      </c>
      <c r="R191" s="3" t="s">
        <v>2286</v>
      </c>
      <c r="S191" s="4" t="s">
        <v>2289</v>
      </c>
      <c r="T191" s="21" t="str">
        <f>IF(J191="Yes",IF(U191&lt;&gt;"",HYPERLINK(_xlfn.CONCAT(VLOOKUP(U191,AF:AG,2,FALSE),"\",IF(ISERROR(FIND(",",A191))=FALSE,LEFT(A191,FIND(",",A191)-1),A191),"-",C191,"-",H191,".pdf"),"PDF"),""),"")</f>
        <v>PDF</v>
      </c>
      <c r="U191" s="10" t="s">
        <v>2924</v>
      </c>
      <c r="V191" s="3" t="s">
        <v>14</v>
      </c>
      <c r="W191" s="3" t="s">
        <v>2286</v>
      </c>
      <c r="Y191" s="12" t="str">
        <f t="shared" si="21"/>
        <v/>
      </c>
      <c r="Z191" s="36" t="str">
        <f t="shared" si="18"/>
        <v>Exclude</v>
      </c>
      <c r="AA191" s="33" t="str">
        <f t="shared" si="19"/>
        <v>3. Wrong intervention</v>
      </c>
    </row>
    <row r="192" spans="1:27" x14ac:dyDescent="0.25">
      <c r="A192" s="28" t="s">
        <v>2662</v>
      </c>
      <c r="B192" s="29" t="s">
        <v>2663</v>
      </c>
      <c r="C192" s="29">
        <v>2018</v>
      </c>
      <c r="D192" s="29" t="s">
        <v>639</v>
      </c>
      <c r="E192" s="29">
        <v>42</v>
      </c>
      <c r="F192" s="29">
        <v>4</v>
      </c>
      <c r="G192" s="29" t="s">
        <v>2664</v>
      </c>
      <c r="H192" s="29">
        <v>2008</v>
      </c>
      <c r="I192" s="29" t="s">
        <v>2665</v>
      </c>
      <c r="J192" s="11" t="s">
        <v>543</v>
      </c>
      <c r="K192" s="21" t="str">
        <f t="shared" si="15"/>
        <v>Link</v>
      </c>
      <c r="L192" s="22" t="str">
        <f t="shared" si="16"/>
        <v/>
      </c>
      <c r="M192" s="31" t="str">
        <f t="shared" si="17"/>
        <v>{DeMartini, 2018 #2008}</v>
      </c>
      <c r="N192" s="4" t="s">
        <v>1470</v>
      </c>
      <c r="O192" s="21" t="str">
        <f>IF(J192="Yes",IF(P192&lt;&gt;"",HYPERLINK(_xlfn.CONCAT(VLOOKUP(P192,AF:AG,2,FALSE),"\",IF(ISERROR(FIND(",",A192))=FALSE,LEFT(A192,FIND(",",A192)-1),A192),"-",C192,"-",H192,".pdf"),"PDF"),""),"")</f>
        <v>PDF</v>
      </c>
      <c r="P192" s="11" t="s">
        <v>229</v>
      </c>
      <c r="Q192" s="3" t="s">
        <v>14</v>
      </c>
      <c r="R192" s="3" t="s">
        <v>2286</v>
      </c>
      <c r="S192" s="4" t="s">
        <v>2289</v>
      </c>
      <c r="T192" s="21" t="str">
        <f>IF(J192="Yes",IF(U192&lt;&gt;"",HYPERLINK(_xlfn.CONCAT(VLOOKUP(U192,AF:AG,2,FALSE),"\",IF(ISERROR(FIND(",",A192))=FALSE,LEFT(A192,FIND(",",A192)-1),A192),"-",C192,"-",H192,".pdf"),"PDF"),""),"")</f>
        <v>PDF</v>
      </c>
      <c r="U192" s="10" t="s">
        <v>2924</v>
      </c>
      <c r="V192" s="3" t="s">
        <v>14</v>
      </c>
      <c r="W192" s="3" t="s">
        <v>2286</v>
      </c>
      <c r="Y192" s="12" t="str">
        <f t="shared" si="21"/>
        <v/>
      </c>
      <c r="Z192" s="36" t="str">
        <f t="shared" si="18"/>
        <v>Exclude</v>
      </c>
      <c r="AA192" s="33" t="str">
        <f t="shared" si="19"/>
        <v>3. Wrong intervention</v>
      </c>
    </row>
    <row r="193" spans="1:27" x14ac:dyDescent="0.25">
      <c r="A193" s="28" t="s">
        <v>1737</v>
      </c>
      <c r="B193" s="29" t="s">
        <v>1738</v>
      </c>
      <c r="C193" s="29">
        <v>2015</v>
      </c>
      <c r="D193" s="29" t="s">
        <v>300</v>
      </c>
      <c r="E193" s="29">
        <v>110</v>
      </c>
      <c r="F193" s="29">
        <v>10</v>
      </c>
      <c r="G193" s="29" t="s">
        <v>1739</v>
      </c>
      <c r="H193" s="29">
        <v>1689</v>
      </c>
      <c r="I193" s="29" t="s">
        <v>1740</v>
      </c>
      <c r="J193" s="11" t="s">
        <v>543</v>
      </c>
      <c r="K193" s="21" t="str">
        <f t="shared" si="15"/>
        <v>Link</v>
      </c>
      <c r="L193" s="22" t="str">
        <f t="shared" si="16"/>
        <v/>
      </c>
      <c r="M193" s="31" t="str">
        <f t="shared" si="17"/>
        <v>{Dhital, 2015 #1689}</v>
      </c>
      <c r="N193" s="4" t="s">
        <v>1470</v>
      </c>
      <c r="O193" s="21" t="str">
        <f>IF(J193="Yes",IF(P193&lt;&gt;"",HYPERLINK(_xlfn.CONCAT(VLOOKUP(P193,AF:AG,2,FALSE),"\",IF(ISERROR(FIND(",",A193))=FALSE,LEFT(A193,FIND(",",A193)-1),A193),"-",C193,"-",H193,".pdf"),"PDF"),""),"")</f>
        <v>PDF</v>
      </c>
      <c r="P193" s="11" t="s">
        <v>229</v>
      </c>
      <c r="Q193" s="3" t="s">
        <v>14</v>
      </c>
      <c r="R193" s="3" t="s">
        <v>2286</v>
      </c>
      <c r="S193" s="4" t="s">
        <v>2289</v>
      </c>
      <c r="T193" s="21" t="str">
        <f>IF(J193="Yes",IF(U193&lt;&gt;"",HYPERLINK(_xlfn.CONCAT(VLOOKUP(U193,AF:AG,2,FALSE),"\",IF(ISERROR(FIND(",",A193))=FALSE,LEFT(A193,FIND(",",A193)-1),A193),"-",C193,"-",H193,".pdf"),"PDF"),""),"")</f>
        <v>PDF</v>
      </c>
      <c r="U193" s="10" t="s">
        <v>2924</v>
      </c>
      <c r="V193" s="3" t="s">
        <v>14</v>
      </c>
      <c r="W193" s="3" t="s">
        <v>2286</v>
      </c>
      <c r="Y193" s="12" t="str">
        <f t="shared" si="21"/>
        <v/>
      </c>
      <c r="Z193" s="36" t="str">
        <f t="shared" si="18"/>
        <v>Exclude</v>
      </c>
      <c r="AA193" s="33" t="str">
        <f t="shared" si="19"/>
        <v>3. Wrong intervention</v>
      </c>
    </row>
    <row r="194" spans="1:27" x14ac:dyDescent="0.25">
      <c r="A194" s="28" t="s">
        <v>2860</v>
      </c>
      <c r="B194" s="29" t="s">
        <v>2861</v>
      </c>
      <c r="C194" s="29">
        <v>2019</v>
      </c>
      <c r="D194" s="29" t="s">
        <v>2862</v>
      </c>
      <c r="E194" s="29">
        <v>43</v>
      </c>
      <c r="G194" s="29" t="s">
        <v>2863</v>
      </c>
      <c r="H194" s="29">
        <v>1945</v>
      </c>
      <c r="I194" s="29" t="s">
        <v>2551</v>
      </c>
      <c r="J194" s="11" t="s">
        <v>543</v>
      </c>
      <c r="K194" s="21" t="str">
        <f t="shared" ref="K194:K257" si="22">IF(LEFT(I194,2)="10",HYPERLINK(_xlfn.CONCAT("https://doi.org/",I194),"Link"),IF(I194="","",HYPERLINK(I194,"Link")))</f>
        <v>Link</v>
      </c>
      <c r="L194" s="22" t="str">
        <f t="shared" ref="L194:L257" si="23">IF(A194&lt;&gt;"",IF(J194="No",_xlfn.CONCAT(IF(ISERROR(FIND(",",A194))=FALSE,LEFT(A194,FIND(",",A194)-1),A194),"-",C194,"-",H194),""),"")</f>
        <v/>
      </c>
      <c r="M194" s="31" t="str">
        <f t="shared" ref="M194:M257" si="24">IF(A194&lt;&gt;"",_xlfn.CONCAT("{",IF(ISERROR(FIND(",",A194))=FALSE,LEFT(A194,FIND(",",A194)-1),A194),", ",C194," #",H194,"}"),"")</f>
        <v>{Dickerson, 2019 #1945}</v>
      </c>
      <c r="N194" s="4" t="s">
        <v>2324</v>
      </c>
      <c r="O194" s="21" t="str">
        <f>IF(J194="Yes",IF(P194&lt;&gt;"",HYPERLINK(_xlfn.CONCAT(VLOOKUP(P194,AF:AG,2,FALSE),"\",IF(ISERROR(FIND(",",A194))=FALSE,LEFT(A194,FIND(",",A194)-1),A194),"-",C194,"-",H194,".pdf"),"PDF"),""),"")</f>
        <v>PDF</v>
      </c>
      <c r="P194" s="11" t="s">
        <v>229</v>
      </c>
      <c r="Q194" s="3" t="s">
        <v>14</v>
      </c>
      <c r="R194" s="3" t="s">
        <v>2286</v>
      </c>
      <c r="S194" s="4" t="s">
        <v>2289</v>
      </c>
      <c r="T194" s="21" t="str">
        <f>IF(J194="Yes",IF(U194&lt;&gt;"",HYPERLINK(_xlfn.CONCAT(VLOOKUP(U194,AF:AG,2,FALSE),"\",IF(ISERROR(FIND(",",A194))=FALSE,LEFT(A194,FIND(",",A194)-1),A194),"-",C194,"-",H194,".pdf"),"PDF"),""),"")</f>
        <v>PDF</v>
      </c>
      <c r="U194" s="10" t="s">
        <v>2924</v>
      </c>
      <c r="V194" s="3" t="s">
        <v>14</v>
      </c>
      <c r="W194" s="3" t="s">
        <v>2286</v>
      </c>
      <c r="Y194" s="12" t="str">
        <f t="shared" si="21"/>
        <v/>
      </c>
      <c r="Z194" s="36" t="str">
        <f t="shared" ref="Z194:Z257" si="25">IF(J194="Yes",IF(Q194="","",IF(Q194="Include",IF(V194="",IF(Y194="No","Check for supplement","Include"),IF(V194="Exclude","Consensus required",IF(V194="Include",IF(Y194="No","Check for supplement","Include"),"Check required"))),IF(Q194="Exclude",IF(V194="","Check required",IF(V194="Exclude","Exclude",IF(V194="Include","Consensus required","Check required"))),"Check required"))),IF(L194="","","Find PDF"))</f>
        <v>Exclude</v>
      </c>
      <c r="AA194" s="33" t="str">
        <f t="shared" ref="AA194:AA257" si="26">IF(Z194="Exclude",R194,"")</f>
        <v>3. Wrong intervention</v>
      </c>
    </row>
    <row r="195" spans="1:27" x14ac:dyDescent="0.25">
      <c r="A195" s="28" t="s">
        <v>2864</v>
      </c>
      <c r="B195" s="29" t="s">
        <v>2865</v>
      </c>
      <c r="C195" s="29">
        <v>2021</v>
      </c>
      <c r="D195" s="29" t="s">
        <v>1725</v>
      </c>
      <c r="E195" s="29">
        <v>126</v>
      </c>
      <c r="G195" s="29">
        <v>108439</v>
      </c>
      <c r="H195" s="29">
        <v>1930</v>
      </c>
      <c r="I195" s="29" t="s">
        <v>2866</v>
      </c>
      <c r="J195" s="11" t="s">
        <v>543</v>
      </c>
      <c r="K195" s="21" t="str">
        <f t="shared" si="22"/>
        <v>Link</v>
      </c>
      <c r="L195" s="22" t="str">
        <f t="shared" si="23"/>
        <v/>
      </c>
      <c r="M195" s="31" t="str">
        <f t="shared" si="24"/>
        <v>{Dickerson, 2021 #1930}</v>
      </c>
      <c r="N195" s="4" t="s">
        <v>2324</v>
      </c>
      <c r="O195" s="21" t="str">
        <f>IF(J195="Yes",IF(P195&lt;&gt;"",HYPERLINK(_xlfn.CONCAT(VLOOKUP(P195,AF:AG,2,FALSE),"\",IF(ISERROR(FIND(",",A195))=FALSE,LEFT(A195,FIND(",",A195)-1),A195),"-",C195,"-",H195,".pdf"),"PDF"),""),"")</f>
        <v>PDF</v>
      </c>
      <c r="P195" s="11" t="s">
        <v>229</v>
      </c>
      <c r="Q195" s="3" t="s">
        <v>14</v>
      </c>
      <c r="R195" s="3" t="s">
        <v>2286</v>
      </c>
      <c r="S195" s="4" t="s">
        <v>2289</v>
      </c>
      <c r="T195" s="21" t="str">
        <f>IF(J195="Yes",IF(U195&lt;&gt;"",HYPERLINK(_xlfn.CONCAT(VLOOKUP(U195,AF:AG,2,FALSE),"\",IF(ISERROR(FIND(",",A195))=FALSE,LEFT(A195,FIND(",",A195)-1),A195),"-",C195,"-",H195,".pdf"),"PDF"),""),"")</f>
        <v>PDF</v>
      </c>
      <c r="U195" s="10" t="s">
        <v>2924</v>
      </c>
      <c r="V195" s="3" t="s">
        <v>14</v>
      </c>
      <c r="W195" s="3" t="s">
        <v>2286</v>
      </c>
      <c r="Y195" s="12" t="str">
        <f t="shared" si="21"/>
        <v/>
      </c>
      <c r="Z195" s="36" t="str">
        <f t="shared" si="25"/>
        <v>Exclude</v>
      </c>
      <c r="AA195" s="33" t="str">
        <f t="shared" si="26"/>
        <v>3. Wrong intervention</v>
      </c>
    </row>
    <row r="196" spans="1:27" x14ac:dyDescent="0.25">
      <c r="A196" s="28" t="s">
        <v>1741</v>
      </c>
      <c r="B196" s="29" t="s">
        <v>1742</v>
      </c>
      <c r="C196" s="29">
        <v>2021</v>
      </c>
      <c r="D196" s="29" t="s">
        <v>1189</v>
      </c>
      <c r="E196" s="29">
        <v>22</v>
      </c>
      <c r="F196" s="29">
        <v>1</v>
      </c>
      <c r="G196" s="29" t="s">
        <v>1743</v>
      </c>
      <c r="H196" s="29">
        <v>1690</v>
      </c>
      <c r="I196" s="29" t="s">
        <v>1744</v>
      </c>
      <c r="J196" s="11" t="s">
        <v>543</v>
      </c>
      <c r="K196" s="21" t="str">
        <f t="shared" si="22"/>
        <v>Link</v>
      </c>
      <c r="L196" s="22" t="str">
        <f t="shared" si="23"/>
        <v/>
      </c>
      <c r="M196" s="31" t="str">
        <f t="shared" si="24"/>
        <v>{DiClemente, 2021 #1690}</v>
      </c>
      <c r="N196" s="4" t="s">
        <v>1470</v>
      </c>
      <c r="O196" s="21" t="str">
        <f>IF(J196="Yes",IF(P196&lt;&gt;"",HYPERLINK(_xlfn.CONCAT(VLOOKUP(P196,AF:AG,2,FALSE),"\",IF(ISERROR(FIND(",",A196))=FALSE,LEFT(A196,FIND(",",A196)-1),A196),"-",C196,"-",H196,".pdf"),"PDF"),""),"")</f>
        <v>PDF</v>
      </c>
      <c r="P196" s="11" t="s">
        <v>229</v>
      </c>
      <c r="Q196" s="3" t="s">
        <v>14</v>
      </c>
      <c r="R196" s="3" t="s">
        <v>2287</v>
      </c>
      <c r="S196" s="4" t="s">
        <v>2317</v>
      </c>
      <c r="T196" s="21" t="str">
        <f>IF(J196="Yes",IF(U196&lt;&gt;"",HYPERLINK(_xlfn.CONCAT(VLOOKUP(U196,AF:AG,2,FALSE),"\",IF(ISERROR(FIND(",",A196))=FALSE,LEFT(A196,FIND(",",A196)-1),A196),"-",C196,"-",H196,".pdf"),"PDF"),""),"")</f>
        <v>PDF</v>
      </c>
      <c r="U196" s="10" t="s">
        <v>2924</v>
      </c>
      <c r="V196" s="3" t="s">
        <v>14</v>
      </c>
      <c r="W196" s="3" t="s">
        <v>2286</v>
      </c>
      <c r="Y196" s="12" t="str">
        <f t="shared" si="21"/>
        <v/>
      </c>
      <c r="Z196" s="36" t="str">
        <f t="shared" si="25"/>
        <v>Exclude</v>
      </c>
      <c r="AA196" s="33" t="str">
        <f t="shared" si="26"/>
        <v>4. Wrong setting</v>
      </c>
    </row>
    <row r="197" spans="1:27" x14ac:dyDescent="0.25">
      <c r="A197" s="28" t="s">
        <v>2364</v>
      </c>
      <c r="B197" s="29" t="s">
        <v>2365</v>
      </c>
      <c r="C197" s="29">
        <v>2024</v>
      </c>
      <c r="D197" s="29" t="s">
        <v>2366</v>
      </c>
      <c r="E197" s="29">
        <v>22</v>
      </c>
      <c r="F197" s="29">
        <v>1</v>
      </c>
      <c r="H197" s="29">
        <v>1875</v>
      </c>
      <c r="I197" s="29" t="s">
        <v>2367</v>
      </c>
      <c r="J197" s="11" t="s">
        <v>543</v>
      </c>
      <c r="K197" s="21" t="str">
        <f t="shared" si="22"/>
        <v>Link</v>
      </c>
      <c r="L197" s="22" t="str">
        <f t="shared" si="23"/>
        <v/>
      </c>
      <c r="M197" s="31" t="str">
        <f t="shared" si="24"/>
        <v>{Dobashi, 2024 #1875}</v>
      </c>
      <c r="N197" s="4" t="s">
        <v>2324</v>
      </c>
      <c r="O197" s="21" t="str">
        <f>IF(J197="Yes",IF(P197&lt;&gt;"",HYPERLINK(_xlfn.CONCAT(VLOOKUP(P197,AF:AG,2,FALSE),"\",IF(ISERROR(FIND(",",A197))=FALSE,LEFT(A197,FIND(",",A197)-1),A197),"-",C197,"-",H197,".pdf"),"PDF"),""),"")</f>
        <v>PDF</v>
      </c>
      <c r="P197" s="11" t="s">
        <v>229</v>
      </c>
      <c r="Q197" s="3" t="s">
        <v>14</v>
      </c>
      <c r="R197" s="3" t="s">
        <v>2286</v>
      </c>
      <c r="S197" s="4" t="s">
        <v>2289</v>
      </c>
      <c r="T197" s="21" t="str">
        <f>IF(J197="Yes",IF(U197&lt;&gt;"",HYPERLINK(_xlfn.CONCAT(VLOOKUP(U197,AF:AG,2,FALSE),"\",IF(ISERROR(FIND(",",A197))=FALSE,LEFT(A197,FIND(",",A197)-1),A197),"-",C197,"-",H197,".pdf"),"PDF"),""),"")</f>
        <v>PDF</v>
      </c>
      <c r="U197" s="10" t="s">
        <v>2924</v>
      </c>
      <c r="V197" s="3" t="s">
        <v>14</v>
      </c>
      <c r="W197" s="3" t="s">
        <v>2286</v>
      </c>
      <c r="Y197" s="12" t="str">
        <f t="shared" si="21"/>
        <v/>
      </c>
      <c r="Z197" s="36" t="str">
        <f t="shared" si="25"/>
        <v>Exclude</v>
      </c>
      <c r="AA197" s="33" t="str">
        <f t="shared" si="26"/>
        <v>3. Wrong intervention</v>
      </c>
    </row>
    <row r="198" spans="1:27" x14ac:dyDescent="0.25">
      <c r="A198" s="28" t="s">
        <v>2666</v>
      </c>
      <c r="B198" s="29" t="s">
        <v>2667</v>
      </c>
      <c r="C198" s="29">
        <v>2023</v>
      </c>
      <c r="D198" s="29" t="s">
        <v>2668</v>
      </c>
      <c r="E198" s="29">
        <v>27</v>
      </c>
      <c r="F198" s="29">
        <v>22</v>
      </c>
      <c r="G198" s="91">
        <v>32143</v>
      </c>
      <c r="H198" s="29">
        <v>2007</v>
      </c>
      <c r="I198" s="29" t="s">
        <v>2669</v>
      </c>
      <c r="J198" s="11" t="s">
        <v>543</v>
      </c>
      <c r="K198" s="21" t="str">
        <f t="shared" si="22"/>
        <v>Link</v>
      </c>
      <c r="L198" s="22" t="str">
        <f t="shared" si="23"/>
        <v/>
      </c>
      <c r="M198" s="31" t="str">
        <f t="shared" si="24"/>
        <v>{Donoghue, 2023 #2007}</v>
      </c>
      <c r="N198" s="4" t="s">
        <v>1470</v>
      </c>
      <c r="O198" s="21" t="str">
        <f>IF(J198="Yes",IF(P198&lt;&gt;"",HYPERLINK(_xlfn.CONCAT(VLOOKUP(P198,AF:AG,2,FALSE),"\",IF(ISERROR(FIND(",",A198))=FALSE,LEFT(A198,FIND(",",A198)-1),A198),"-",C198,"-",H198,".pdf"),"PDF"),""),"")</f>
        <v>PDF</v>
      </c>
      <c r="P198" s="11" t="s">
        <v>229</v>
      </c>
      <c r="Q198" s="3" t="s">
        <v>14</v>
      </c>
      <c r="R198" s="3" t="s">
        <v>2286</v>
      </c>
      <c r="S198" s="4" t="s">
        <v>2289</v>
      </c>
      <c r="T198" s="21" t="str">
        <f>IF(J198="Yes",IF(U198&lt;&gt;"",HYPERLINK(_xlfn.CONCAT(VLOOKUP(U198,AF:AG,2,FALSE),"\",IF(ISERROR(FIND(",",A198))=FALSE,LEFT(A198,FIND(",",A198)-1),A198),"-",C198,"-",H198,".pdf"),"PDF"),""),"")</f>
        <v>PDF</v>
      </c>
      <c r="U198" s="10" t="s">
        <v>2924</v>
      </c>
      <c r="V198" s="3" t="s">
        <v>14</v>
      </c>
      <c r="W198" s="3" t="s">
        <v>2286</v>
      </c>
      <c r="Y198" s="12" t="str">
        <f t="shared" si="21"/>
        <v/>
      </c>
      <c r="Z198" s="36" t="str">
        <f t="shared" si="25"/>
        <v>Exclude</v>
      </c>
      <c r="AA198" s="33" t="str">
        <f t="shared" si="26"/>
        <v>3. Wrong intervention</v>
      </c>
    </row>
    <row r="199" spans="1:27" x14ac:dyDescent="0.25">
      <c r="A199" s="28" t="s">
        <v>1745</v>
      </c>
      <c r="B199" s="29" t="s">
        <v>604</v>
      </c>
      <c r="C199" s="29">
        <v>2010</v>
      </c>
      <c r="D199" s="29" t="s">
        <v>605</v>
      </c>
      <c r="E199" s="29">
        <v>22</v>
      </c>
      <c r="F199" s="29">
        <v>3</v>
      </c>
      <c r="G199" s="29" t="s">
        <v>1746</v>
      </c>
      <c r="H199" s="29">
        <v>1691</v>
      </c>
      <c r="I199" s="29" t="s">
        <v>1747</v>
      </c>
      <c r="J199" s="11" t="s">
        <v>543</v>
      </c>
      <c r="K199" s="21" t="str">
        <f t="shared" si="22"/>
        <v>Link</v>
      </c>
      <c r="L199" s="22" t="str">
        <f t="shared" si="23"/>
        <v/>
      </c>
      <c r="M199" s="31" t="str">
        <f t="shared" si="24"/>
        <v>{Doumas, 2010 #1691}</v>
      </c>
      <c r="N199" s="4" t="s">
        <v>1470</v>
      </c>
      <c r="O199" s="21" t="str">
        <f>IF(J199="Yes",IF(P199&lt;&gt;"",HYPERLINK(_xlfn.CONCAT(VLOOKUP(P199,AF:AG,2,FALSE),"\",IF(ISERROR(FIND(",",A199))=FALSE,LEFT(A199,FIND(",",A199)-1),A199),"-",C199,"-",H199,".pdf"),"PDF"),""),"")</f>
        <v>PDF</v>
      </c>
      <c r="P199" s="11" t="s">
        <v>229</v>
      </c>
      <c r="Q199" s="3" t="s">
        <v>14</v>
      </c>
      <c r="R199" s="3" t="s">
        <v>2286</v>
      </c>
      <c r="S199" s="4" t="s">
        <v>2289</v>
      </c>
      <c r="T199" s="21" t="str">
        <f>IF(J199="Yes",IF(U199&lt;&gt;"",HYPERLINK(_xlfn.CONCAT(VLOOKUP(U199,AF:AG,2,FALSE),"\",IF(ISERROR(FIND(",",A199))=FALSE,LEFT(A199,FIND(",",A199)-1),A199),"-",C199,"-",H199,".pdf"),"PDF"),""),"")</f>
        <v>PDF</v>
      </c>
      <c r="U199" s="10" t="s">
        <v>2924</v>
      </c>
      <c r="V199" s="3" t="s">
        <v>14</v>
      </c>
      <c r="W199" s="3" t="s">
        <v>2286</v>
      </c>
      <c r="Y199" s="12" t="str">
        <f t="shared" si="21"/>
        <v/>
      </c>
      <c r="Z199" s="36" t="str">
        <f t="shared" si="25"/>
        <v>Exclude</v>
      </c>
      <c r="AA199" s="33" t="str">
        <f t="shared" si="26"/>
        <v>3. Wrong intervention</v>
      </c>
    </row>
    <row r="200" spans="1:27" x14ac:dyDescent="0.25">
      <c r="A200" s="28" t="s">
        <v>1745</v>
      </c>
      <c r="B200" s="29" t="s">
        <v>1749</v>
      </c>
      <c r="C200" s="29">
        <v>2010</v>
      </c>
      <c r="D200" s="29" t="s">
        <v>605</v>
      </c>
      <c r="E200" s="29">
        <v>22</v>
      </c>
      <c r="F200" s="29">
        <v>3</v>
      </c>
      <c r="G200" s="29" t="s">
        <v>1746</v>
      </c>
      <c r="H200" s="29">
        <v>1693</v>
      </c>
      <c r="I200" s="29" t="s">
        <v>1747</v>
      </c>
      <c r="J200" s="11" t="s">
        <v>543</v>
      </c>
      <c r="K200" s="21" t="str">
        <f t="shared" si="22"/>
        <v>Link</v>
      </c>
      <c r="L200" s="22" t="str">
        <f t="shared" si="23"/>
        <v/>
      </c>
      <c r="M200" s="31" t="str">
        <f t="shared" si="24"/>
        <v>{Doumas, 2010 #1693}</v>
      </c>
      <c r="N200" s="4" t="s">
        <v>1470</v>
      </c>
      <c r="O200" s="21" t="str">
        <f>IF(J200="Yes",IF(P200&lt;&gt;"",HYPERLINK(_xlfn.CONCAT(VLOOKUP(P200,AF:AG,2,FALSE),"\",IF(ISERROR(FIND(",",A200))=FALSE,LEFT(A200,FIND(",",A200)-1),A200),"-",C200,"-",H200,".pdf"),"PDF"),""),"")</f>
        <v>PDF</v>
      </c>
      <c r="P200" s="11" t="s">
        <v>229</v>
      </c>
      <c r="Q200" s="3" t="s">
        <v>14</v>
      </c>
      <c r="R200" s="3" t="s">
        <v>2282</v>
      </c>
      <c r="S200" s="4" t="s">
        <v>2275</v>
      </c>
      <c r="T200" s="21" t="str">
        <f>IF(J200="Yes",IF(U200&lt;&gt;"",HYPERLINK(_xlfn.CONCAT(VLOOKUP(U200,AF:AG,2,FALSE),"\",IF(ISERROR(FIND(",",A200))=FALSE,LEFT(A200,FIND(",",A200)-1),A200),"-",C200,"-",H200,".pdf"),"PDF"),""),"")</f>
        <v>PDF</v>
      </c>
      <c r="U200" s="10" t="s">
        <v>2924</v>
      </c>
      <c r="V200" s="3" t="s">
        <v>14</v>
      </c>
      <c r="W200" s="3" t="s">
        <v>2282</v>
      </c>
      <c r="Y200" s="12" t="str">
        <f t="shared" si="21"/>
        <v/>
      </c>
      <c r="Z200" s="36" t="str">
        <f t="shared" si="25"/>
        <v>Exclude</v>
      </c>
      <c r="AA200" s="33" t="str">
        <f t="shared" si="26"/>
        <v>0. Duplicate</v>
      </c>
    </row>
    <row r="201" spans="1:27" x14ac:dyDescent="0.25">
      <c r="A201" s="28" t="s">
        <v>1748</v>
      </c>
      <c r="B201" s="29" t="s">
        <v>608</v>
      </c>
      <c r="C201" s="29">
        <v>2011</v>
      </c>
      <c r="D201" s="29" t="s">
        <v>609</v>
      </c>
      <c r="E201" s="29">
        <v>14</v>
      </c>
      <c r="F201" s="29">
        <v>1</v>
      </c>
      <c r="G201" s="91">
        <v>43952</v>
      </c>
      <c r="H201" s="29">
        <v>1692</v>
      </c>
      <c r="I201" s="29" t="s">
        <v>2274</v>
      </c>
      <c r="J201" s="11" t="s">
        <v>543</v>
      </c>
      <c r="K201" s="21" t="str">
        <f t="shared" si="22"/>
        <v>Link</v>
      </c>
      <c r="L201" s="22" t="str">
        <f t="shared" si="23"/>
        <v/>
      </c>
      <c r="M201" s="31" t="str">
        <f t="shared" si="24"/>
        <v>{Doumas, 2011 #1692}</v>
      </c>
      <c r="N201" s="4" t="s">
        <v>1470</v>
      </c>
      <c r="O201" s="21" t="str">
        <f>IF(J201="Yes",IF(P201&lt;&gt;"",HYPERLINK(_xlfn.CONCAT(VLOOKUP(P201,AF:AG,2,FALSE),"\",IF(ISERROR(FIND(",",A201))=FALSE,LEFT(A201,FIND(",",A201)-1),A201),"-",C201,"-",H201,".pdf"),"PDF"),""),"")</f>
        <v>PDF</v>
      </c>
      <c r="P201" s="11" t="s">
        <v>229</v>
      </c>
      <c r="Q201" s="3" t="s">
        <v>14</v>
      </c>
      <c r="R201" s="3" t="s">
        <v>2286</v>
      </c>
      <c r="S201" s="4" t="s">
        <v>2289</v>
      </c>
      <c r="T201" s="21" t="str">
        <f>IF(J201="Yes",IF(U201&lt;&gt;"",HYPERLINK(_xlfn.CONCAT(VLOOKUP(U201,AF:AG,2,FALSE),"\",IF(ISERROR(FIND(",",A201))=FALSE,LEFT(A201,FIND(",",A201)-1),A201),"-",C201,"-",H201,".pdf"),"PDF"),""),"")</f>
        <v>PDF</v>
      </c>
      <c r="U201" s="10" t="s">
        <v>2924</v>
      </c>
      <c r="V201" s="3" t="s">
        <v>14</v>
      </c>
      <c r="W201" s="3" t="s">
        <v>2286</v>
      </c>
      <c r="Y201" s="12" t="str">
        <f t="shared" si="21"/>
        <v/>
      </c>
      <c r="Z201" s="36" t="str">
        <f t="shared" si="25"/>
        <v>Exclude</v>
      </c>
      <c r="AA201" s="33" t="str">
        <f t="shared" si="26"/>
        <v>3. Wrong intervention</v>
      </c>
    </row>
    <row r="202" spans="1:27" x14ac:dyDescent="0.25">
      <c r="A202" s="28" t="s">
        <v>1748</v>
      </c>
      <c r="B202" s="29" t="s">
        <v>1750</v>
      </c>
      <c r="C202" s="29">
        <v>2011</v>
      </c>
      <c r="D202" s="29" t="s">
        <v>609</v>
      </c>
      <c r="E202" s="29">
        <v>14</v>
      </c>
      <c r="F202" s="29">
        <v>1</v>
      </c>
      <c r="G202" s="91">
        <v>43952</v>
      </c>
      <c r="H202" s="29">
        <v>1694</v>
      </c>
      <c r="I202" s="29" t="s">
        <v>1751</v>
      </c>
      <c r="J202" s="11" t="s">
        <v>543</v>
      </c>
      <c r="K202" s="21" t="str">
        <f t="shared" si="22"/>
        <v>Link</v>
      </c>
      <c r="L202" s="22" t="str">
        <f t="shared" si="23"/>
        <v/>
      </c>
      <c r="M202" s="31" t="str">
        <f t="shared" si="24"/>
        <v>{Doumas, 2011 #1694}</v>
      </c>
      <c r="N202" s="4" t="s">
        <v>1470</v>
      </c>
      <c r="O202" s="21" t="str">
        <f>IF(J202="Yes",IF(P202&lt;&gt;"",HYPERLINK(_xlfn.CONCAT(VLOOKUP(P202,AF:AG,2,FALSE),"\",IF(ISERROR(FIND(",",A202))=FALSE,LEFT(A202,FIND(",",A202)-1),A202),"-",C202,"-",H202,".pdf"),"PDF"),""),"")</f>
        <v>PDF</v>
      </c>
      <c r="P202" s="11" t="s">
        <v>229</v>
      </c>
      <c r="Q202" s="3" t="s">
        <v>14</v>
      </c>
      <c r="R202" s="3" t="s">
        <v>2282</v>
      </c>
      <c r="S202" s="4" t="s">
        <v>2276</v>
      </c>
      <c r="T202" s="21" t="str">
        <f>IF(J202="Yes",IF(U202&lt;&gt;"",HYPERLINK(_xlfn.CONCAT(VLOOKUP(U202,AF:AG,2,FALSE),"\",IF(ISERROR(FIND(",",A202))=FALSE,LEFT(A202,FIND(",",A202)-1),A202),"-",C202,"-",H202,".pdf"),"PDF"),""),"")</f>
        <v>PDF</v>
      </c>
      <c r="U202" s="10" t="s">
        <v>2924</v>
      </c>
      <c r="V202" s="3" t="s">
        <v>14</v>
      </c>
      <c r="W202" s="3" t="s">
        <v>2282</v>
      </c>
      <c r="Y202" s="12" t="str">
        <f t="shared" si="21"/>
        <v/>
      </c>
      <c r="Z202" s="36" t="str">
        <f t="shared" si="25"/>
        <v>Exclude</v>
      </c>
      <c r="AA202" s="33" t="str">
        <f t="shared" si="26"/>
        <v>0. Duplicate</v>
      </c>
    </row>
    <row r="203" spans="1:27" x14ac:dyDescent="0.25">
      <c r="A203" s="28" t="s">
        <v>3476</v>
      </c>
      <c r="B203" s="29" t="s">
        <v>3477</v>
      </c>
      <c r="C203" s="29">
        <v>2014</v>
      </c>
      <c r="D203" s="29" t="s">
        <v>612</v>
      </c>
      <c r="E203" s="29">
        <v>39</v>
      </c>
      <c r="F203" s="29">
        <v>1</v>
      </c>
      <c r="G203" s="29" t="s">
        <v>3478</v>
      </c>
      <c r="H203" s="29">
        <v>6256</v>
      </c>
      <c r="I203" s="29" t="s">
        <v>3479</v>
      </c>
      <c r="J203" s="11" t="s">
        <v>543</v>
      </c>
      <c r="K203" s="21" t="str">
        <f t="shared" si="22"/>
        <v>Link</v>
      </c>
      <c r="L203" s="22" t="str">
        <f t="shared" si="23"/>
        <v/>
      </c>
      <c r="M203" s="31" t="str">
        <f t="shared" si="24"/>
        <v>{Doumas, 2014 #6256}</v>
      </c>
      <c r="N203" s="4" t="s">
        <v>3728</v>
      </c>
      <c r="O203" s="21" t="str">
        <f>IF(J203="Yes",IF(P203&lt;&gt;"",HYPERLINK(_xlfn.CONCAT(VLOOKUP(P203,AF:AG,2,FALSE),"\",IF(ISERROR(FIND(",",A203))=FALSE,LEFT(A203,FIND(",",A203)-1),A203),"-",C203,"-",H203,".pdf"),"PDF"),""),"")</f>
        <v>PDF</v>
      </c>
      <c r="P203" s="11" t="s">
        <v>229</v>
      </c>
      <c r="Q203" s="3" t="s">
        <v>14</v>
      </c>
      <c r="R203" s="3" t="s">
        <v>2286</v>
      </c>
      <c r="S203" s="4" t="s">
        <v>3678</v>
      </c>
      <c r="T203" s="21" t="str">
        <f>IF(J203="Yes",IF(U203&lt;&gt;"",HYPERLINK(_xlfn.CONCAT(VLOOKUP(U203,AF:AG,2,FALSE),"\",IF(ISERROR(FIND(",",A203))=FALSE,LEFT(A203,FIND(",",A203)-1),A203),"-",C203,"-",H203,".pdf"),"PDF"),""),"")</f>
        <v>PDF</v>
      </c>
      <c r="U203" s="10" t="s">
        <v>2924</v>
      </c>
      <c r="V203" s="3" t="s">
        <v>14</v>
      </c>
      <c r="W203" s="3" t="s">
        <v>2286</v>
      </c>
      <c r="Y203" s="12"/>
      <c r="Z203" s="36" t="str">
        <f t="shared" si="25"/>
        <v>Exclude</v>
      </c>
      <c r="AA203" s="33" t="str">
        <f t="shared" si="26"/>
        <v>3. Wrong intervention</v>
      </c>
    </row>
    <row r="204" spans="1:27" x14ac:dyDescent="0.25">
      <c r="A204" s="28" t="s">
        <v>3476</v>
      </c>
      <c r="B204" s="29" t="s">
        <v>3477</v>
      </c>
      <c r="C204" s="29">
        <v>2014</v>
      </c>
      <c r="D204" s="29" t="s">
        <v>612</v>
      </c>
      <c r="E204" s="29">
        <v>39</v>
      </c>
      <c r="F204" s="29">
        <v>1</v>
      </c>
      <c r="G204" s="29" t="s">
        <v>3478</v>
      </c>
      <c r="H204" s="29">
        <v>6527</v>
      </c>
      <c r="I204" s="29" t="s">
        <v>3479</v>
      </c>
      <c r="J204" s="11" t="s">
        <v>543</v>
      </c>
      <c r="K204" s="21" t="str">
        <f t="shared" si="22"/>
        <v>Link</v>
      </c>
      <c r="L204" s="22" t="str">
        <f t="shared" si="23"/>
        <v/>
      </c>
      <c r="M204" s="31" t="str">
        <f t="shared" si="24"/>
        <v>{Doumas, 2014 #6527}</v>
      </c>
      <c r="N204" s="4" t="s">
        <v>3804</v>
      </c>
      <c r="O204" s="21" t="str">
        <f>IF(J204="Yes",IF(P204&lt;&gt;"",HYPERLINK(_xlfn.CONCAT(VLOOKUP(P204,AF:AG,2,FALSE),"\",IF(ISERROR(FIND(",",A204))=FALSE,LEFT(A204,FIND(",",A204)-1),A204),"-",C204,"-",H204,".pdf"),"PDF"),""),"")</f>
        <v>PDF</v>
      </c>
      <c r="P204" s="11" t="s">
        <v>229</v>
      </c>
      <c r="Q204" s="3" t="s">
        <v>14</v>
      </c>
      <c r="R204" s="3" t="s">
        <v>2282</v>
      </c>
      <c r="S204" s="4" t="s">
        <v>3819</v>
      </c>
      <c r="T204" s="21" t="str">
        <f>IF(J204="Yes",IF(U204&lt;&gt;"",HYPERLINK(_xlfn.CONCAT(VLOOKUP(U204,AF:AG,2,FALSE),"\",IF(ISERROR(FIND(",",A204))=FALSE,LEFT(A204,FIND(",",A204)-1),A204),"-",C204,"-",H204,".pdf"),"PDF"),""),"")</f>
        <v>PDF</v>
      </c>
      <c r="U204" s="10" t="s">
        <v>2924</v>
      </c>
      <c r="V204" s="3" t="s">
        <v>14</v>
      </c>
      <c r="W204" s="3" t="s">
        <v>2282</v>
      </c>
      <c r="Y204" s="12"/>
      <c r="Z204" s="36" t="str">
        <f t="shared" si="25"/>
        <v>Exclude</v>
      </c>
      <c r="AA204" s="33" t="str">
        <f t="shared" si="26"/>
        <v>0. Duplicate</v>
      </c>
    </row>
    <row r="205" spans="1:27" x14ac:dyDescent="0.25">
      <c r="A205" s="28" t="s">
        <v>2867</v>
      </c>
      <c r="B205" s="29" t="s">
        <v>2868</v>
      </c>
      <c r="C205" s="29">
        <v>2021</v>
      </c>
      <c r="D205" s="29" t="s">
        <v>2869</v>
      </c>
      <c r="E205" s="29">
        <v>14</v>
      </c>
      <c r="F205" s="29">
        <v>6</v>
      </c>
      <c r="G205" s="29" t="s">
        <v>2870</v>
      </c>
      <c r="H205" s="29">
        <v>1944</v>
      </c>
      <c r="I205" s="29" t="s">
        <v>2871</v>
      </c>
      <c r="J205" s="11" t="s">
        <v>543</v>
      </c>
      <c r="K205" s="21" t="str">
        <f t="shared" si="22"/>
        <v>Link</v>
      </c>
      <c r="L205" s="22" t="str">
        <f t="shared" si="23"/>
        <v/>
      </c>
      <c r="M205" s="31" t="str">
        <f t="shared" si="24"/>
        <v>{Dubuson, 2021 #1944}</v>
      </c>
      <c r="N205" s="4" t="s">
        <v>2324</v>
      </c>
      <c r="O205" s="21" t="str">
        <f>IF(J205="Yes",IF(P205&lt;&gt;"",HYPERLINK(_xlfn.CONCAT(VLOOKUP(P205,AF:AG,2,FALSE),"\",IF(ISERROR(FIND(",",A205))=FALSE,LEFT(A205,FIND(",",A205)-1),A205),"-",C205,"-",H205,".pdf"),"PDF"),""),"")</f>
        <v>PDF</v>
      </c>
      <c r="P205" s="11" t="s">
        <v>229</v>
      </c>
      <c r="Q205" s="3" t="s">
        <v>14</v>
      </c>
      <c r="R205" s="3" t="s">
        <v>2286</v>
      </c>
      <c r="S205" s="4" t="s">
        <v>2289</v>
      </c>
      <c r="T205" s="21" t="str">
        <f>IF(J205="Yes",IF(U205&lt;&gt;"",HYPERLINK(_xlfn.CONCAT(VLOOKUP(U205,AF:AG,2,FALSE),"\",IF(ISERROR(FIND(",",A205))=FALSE,LEFT(A205,FIND(",",A205)-1),A205),"-",C205,"-",H205,".pdf"),"PDF"),""),"")</f>
        <v>PDF</v>
      </c>
      <c r="U205" s="10" t="s">
        <v>2924</v>
      </c>
      <c r="V205" s="3" t="s">
        <v>14</v>
      </c>
      <c r="W205" s="3" t="s">
        <v>2286</v>
      </c>
      <c r="Y205" s="12" t="str">
        <f>IF(R205="Include","No",IF(V205="Include","No",""))</f>
        <v/>
      </c>
      <c r="Z205" s="36" t="str">
        <f t="shared" si="25"/>
        <v>Exclude</v>
      </c>
      <c r="AA205" s="33" t="str">
        <f t="shared" si="26"/>
        <v>3. Wrong intervention</v>
      </c>
    </row>
    <row r="206" spans="1:27" x14ac:dyDescent="0.25">
      <c r="A206" s="28" t="s">
        <v>1752</v>
      </c>
      <c r="B206" s="29" t="s">
        <v>1753</v>
      </c>
      <c r="C206" s="29">
        <v>2022</v>
      </c>
      <c r="D206" s="29" t="s">
        <v>1754</v>
      </c>
      <c r="E206" s="29">
        <v>6</v>
      </c>
      <c r="F206" s="29">
        <v>5</v>
      </c>
      <c r="G206" s="91" t="s">
        <v>1755</v>
      </c>
      <c r="H206" s="29">
        <v>1695</v>
      </c>
      <c r="I206" s="29" t="s">
        <v>1756</v>
      </c>
      <c r="J206" s="11" t="s">
        <v>543</v>
      </c>
      <c r="K206" s="21" t="str">
        <f t="shared" si="22"/>
        <v>Link</v>
      </c>
      <c r="L206" s="22" t="str">
        <f t="shared" si="23"/>
        <v/>
      </c>
      <c r="M206" s="31" t="str">
        <f t="shared" si="24"/>
        <v>{Dulin, 2022 #1695}</v>
      </c>
      <c r="N206" s="4" t="s">
        <v>1470</v>
      </c>
      <c r="O206" s="21" t="str">
        <f>IF(J206="Yes",IF(P206&lt;&gt;"",HYPERLINK(_xlfn.CONCAT(VLOOKUP(P206,AF:AG,2,FALSE),"\",IF(ISERROR(FIND(",",A206))=FALSE,LEFT(A206,FIND(",",A206)-1),A206),"-",C206,"-",H206,".pdf"),"PDF"),""),"")</f>
        <v>PDF</v>
      </c>
      <c r="P206" s="11" t="s">
        <v>229</v>
      </c>
      <c r="Q206" s="3" t="s">
        <v>13</v>
      </c>
      <c r="T206" s="21" t="str">
        <f>IF(J206="Yes",IF(U206&lt;&gt;"",HYPERLINK(_xlfn.CONCAT(VLOOKUP(U206,AF:AG,2,FALSE),"\",IF(ISERROR(FIND(",",A206))=FALSE,LEFT(A206,FIND(",",A206)-1),A206),"-",C206,"-",H206,".pdf"),"PDF"),""),"")</f>
        <v>PDF</v>
      </c>
      <c r="U206" s="10" t="s">
        <v>2924</v>
      </c>
      <c r="V206" s="3" t="s">
        <v>13</v>
      </c>
      <c r="Y206" s="12" t="s">
        <v>543</v>
      </c>
      <c r="Z206" s="36" t="str">
        <f t="shared" si="25"/>
        <v>Include</v>
      </c>
      <c r="AA206" s="33" t="str">
        <f t="shared" si="26"/>
        <v/>
      </c>
    </row>
    <row r="207" spans="1:27" x14ac:dyDescent="0.25">
      <c r="A207" s="28" t="s">
        <v>2463</v>
      </c>
      <c r="B207" s="29" t="s">
        <v>2464</v>
      </c>
      <c r="C207" s="29">
        <v>2023</v>
      </c>
      <c r="D207" s="29" t="s">
        <v>2465</v>
      </c>
      <c r="E207" s="29">
        <v>7</v>
      </c>
      <c r="H207" s="29">
        <v>1891</v>
      </c>
      <c r="I207" s="29" t="s">
        <v>2466</v>
      </c>
      <c r="J207" s="11" t="s">
        <v>543</v>
      </c>
      <c r="K207" s="21" t="str">
        <f t="shared" si="22"/>
        <v>Link</v>
      </c>
      <c r="L207" s="22" t="str">
        <f t="shared" si="23"/>
        <v/>
      </c>
      <c r="M207" s="31" t="str">
        <f t="shared" si="24"/>
        <v>{Dworkin, 2023 #1891}</v>
      </c>
      <c r="N207" s="4" t="s">
        <v>2324</v>
      </c>
      <c r="O207" s="21" t="str">
        <f>IF(J207="Yes",IF(P207&lt;&gt;"",HYPERLINK(_xlfn.CONCAT(VLOOKUP(P207,AF:AG,2,FALSE),"\",IF(ISERROR(FIND(",",A207))=FALSE,LEFT(A207,FIND(",",A207)-1),A207),"-",C207,"-",H207,".pdf"),"PDF"),""),"")</f>
        <v>PDF</v>
      </c>
      <c r="P207" s="11" t="s">
        <v>229</v>
      </c>
      <c r="Q207" s="3" t="s">
        <v>14</v>
      </c>
      <c r="R207" s="3" t="s">
        <v>2286</v>
      </c>
      <c r="S207" s="4" t="s">
        <v>2289</v>
      </c>
      <c r="T207" s="21" t="str">
        <f>IF(J207="Yes",IF(U207&lt;&gt;"",HYPERLINK(_xlfn.CONCAT(VLOOKUP(U207,AF:AG,2,FALSE),"\",IF(ISERROR(FIND(",",A207))=FALSE,LEFT(A207,FIND(",",A207)-1),A207),"-",C207,"-",H207,".pdf"),"PDF"),""),"")</f>
        <v>PDF</v>
      </c>
      <c r="U207" s="10" t="s">
        <v>2924</v>
      </c>
      <c r="V207" s="3" t="s">
        <v>14</v>
      </c>
      <c r="W207" s="3" t="s">
        <v>2286</v>
      </c>
      <c r="Y207" s="12" t="str">
        <f>IF(R207="Include","No",IF(V207="Include","No",""))</f>
        <v/>
      </c>
      <c r="Z207" s="36" t="str">
        <f t="shared" si="25"/>
        <v>Exclude</v>
      </c>
      <c r="AA207" s="33" t="str">
        <f t="shared" si="26"/>
        <v>3. Wrong intervention</v>
      </c>
    </row>
    <row r="208" spans="1:27" x14ac:dyDescent="0.25">
      <c r="A208" s="28" t="s">
        <v>1757</v>
      </c>
      <c r="B208" s="29" t="s">
        <v>1758</v>
      </c>
      <c r="C208" s="29">
        <v>2018</v>
      </c>
      <c r="D208" s="29" t="s">
        <v>293</v>
      </c>
      <c r="E208" s="29">
        <v>80</v>
      </c>
      <c r="G208" s="29" t="s">
        <v>1759</v>
      </c>
      <c r="H208" s="29">
        <v>1696</v>
      </c>
      <c r="I208" s="29" t="s">
        <v>1760</v>
      </c>
      <c r="J208" s="11" t="s">
        <v>543</v>
      </c>
      <c r="K208" s="21" t="str">
        <f t="shared" si="22"/>
        <v>Link</v>
      </c>
      <c r="L208" s="22" t="str">
        <f t="shared" si="23"/>
        <v/>
      </c>
      <c r="M208" s="31" t="str">
        <f t="shared" si="24"/>
        <v>{Earle, 2018 #1696}</v>
      </c>
      <c r="N208" s="4" t="s">
        <v>1470</v>
      </c>
      <c r="O208" s="21" t="str">
        <f>IF(J208="Yes",IF(P208&lt;&gt;"",HYPERLINK(_xlfn.CONCAT(VLOOKUP(P208,AF:AG,2,FALSE),"\",IF(ISERROR(FIND(",",A208))=FALSE,LEFT(A208,FIND(",",A208)-1),A208),"-",C208,"-",H208,".pdf"),"PDF"),""),"")</f>
        <v>PDF</v>
      </c>
      <c r="P208" s="11" t="s">
        <v>229</v>
      </c>
      <c r="Q208" s="3" t="s">
        <v>14</v>
      </c>
      <c r="R208" s="3" t="s">
        <v>2286</v>
      </c>
      <c r="S208" s="4" t="s">
        <v>2289</v>
      </c>
      <c r="T208" s="21" t="str">
        <f>IF(J208="Yes",IF(U208&lt;&gt;"",HYPERLINK(_xlfn.CONCAT(VLOOKUP(U208,AF:AG,2,FALSE),"\",IF(ISERROR(FIND(",",A208))=FALSE,LEFT(A208,FIND(",",A208)-1),A208),"-",C208,"-",H208,".pdf"),"PDF"),""),"")</f>
        <v>PDF</v>
      </c>
      <c r="U208" s="10" t="s">
        <v>2924</v>
      </c>
      <c r="V208" s="3" t="s">
        <v>14</v>
      </c>
      <c r="W208" s="3" t="s">
        <v>2286</v>
      </c>
      <c r="Y208" s="12" t="str">
        <f>IF(R208="Include","No",IF(V208="Include","No",""))</f>
        <v/>
      </c>
      <c r="Z208" s="36" t="str">
        <f t="shared" si="25"/>
        <v>Exclude</v>
      </c>
      <c r="AA208" s="33" t="str">
        <f t="shared" si="26"/>
        <v>3. Wrong intervention</v>
      </c>
    </row>
    <row r="209" spans="1:27" x14ac:dyDescent="0.25">
      <c r="A209" s="28" t="s">
        <v>2872</v>
      </c>
      <c r="B209" s="29" t="s">
        <v>2873</v>
      </c>
      <c r="C209" s="29">
        <v>2024</v>
      </c>
      <c r="D209" s="29" t="s">
        <v>2874</v>
      </c>
      <c r="E209" s="29">
        <v>41</v>
      </c>
      <c r="G209" s="29">
        <v>101333</v>
      </c>
      <c r="H209" s="29">
        <v>1927</v>
      </c>
      <c r="I209" s="29" t="s">
        <v>2875</v>
      </c>
      <c r="J209" s="11" t="s">
        <v>543</v>
      </c>
      <c r="K209" s="21" t="str">
        <f t="shared" si="22"/>
        <v>Link</v>
      </c>
      <c r="L209" s="22" t="str">
        <f t="shared" si="23"/>
        <v/>
      </c>
      <c r="M209" s="31" t="str">
        <f t="shared" si="24"/>
        <v>{Eaton, 2024 #1927}</v>
      </c>
      <c r="N209" s="4" t="s">
        <v>2324</v>
      </c>
      <c r="O209" s="21" t="str">
        <f>IF(J209="Yes",IF(P209&lt;&gt;"",HYPERLINK(_xlfn.CONCAT(VLOOKUP(P209,AF:AG,2,FALSE),"\",IF(ISERROR(FIND(",",A209))=FALSE,LEFT(A209,FIND(",",A209)-1),A209),"-",C209,"-",H209,".pdf"),"PDF"),""),"")</f>
        <v>PDF</v>
      </c>
      <c r="P209" s="11" t="s">
        <v>229</v>
      </c>
      <c r="Q209" s="3" t="s">
        <v>14</v>
      </c>
      <c r="R209" s="3" t="s">
        <v>2286</v>
      </c>
      <c r="S209" s="4" t="s">
        <v>2289</v>
      </c>
      <c r="T209" s="21" t="str">
        <f>IF(J209="Yes",IF(U209&lt;&gt;"",HYPERLINK(_xlfn.CONCAT(VLOOKUP(U209,AF:AG,2,FALSE),"\",IF(ISERROR(FIND(",",A209))=FALSE,LEFT(A209,FIND(",",A209)-1),A209),"-",C209,"-",H209,".pdf"),"PDF"),""),"")</f>
        <v>PDF</v>
      </c>
      <c r="U209" s="10" t="s">
        <v>2924</v>
      </c>
      <c r="V209" s="3" t="s">
        <v>14</v>
      </c>
      <c r="W209" s="3" t="s">
        <v>2291</v>
      </c>
      <c r="Y209" s="12" t="str">
        <f>IF(R209="Include","No",IF(V209="Include","No",""))</f>
        <v/>
      </c>
      <c r="Z209" s="36" t="str">
        <f t="shared" si="25"/>
        <v>Exclude</v>
      </c>
      <c r="AA209" s="33" t="str">
        <f t="shared" si="26"/>
        <v>3. Wrong intervention</v>
      </c>
    </row>
    <row r="210" spans="1:27" x14ac:dyDescent="0.25">
      <c r="A210" s="28" t="s">
        <v>3185</v>
      </c>
      <c r="B210" s="29" t="s">
        <v>3186</v>
      </c>
      <c r="C210" s="29">
        <v>2024</v>
      </c>
      <c r="D210" s="29" t="s">
        <v>3187</v>
      </c>
      <c r="E210" s="29">
        <v>6</v>
      </c>
      <c r="F210" s="29">
        <v>6</v>
      </c>
      <c r="G210" s="29" t="s">
        <v>3188</v>
      </c>
      <c r="H210" s="29">
        <v>2120</v>
      </c>
      <c r="I210" s="29" t="s">
        <v>3189</v>
      </c>
      <c r="J210" s="11" t="s">
        <v>543</v>
      </c>
      <c r="K210" s="21" t="str">
        <f t="shared" si="22"/>
        <v>Link</v>
      </c>
      <c r="L210" s="22" t="str">
        <f t="shared" si="23"/>
        <v/>
      </c>
      <c r="M210" s="31" t="str">
        <f t="shared" si="24"/>
        <v>{Egan, 2024 #2120}</v>
      </c>
      <c r="N210" s="4" t="s">
        <v>3276</v>
      </c>
      <c r="O210" s="21" t="str">
        <f>IF(J210="Yes",IF(P210&lt;&gt;"",HYPERLINK(_xlfn.CONCAT(VLOOKUP(P210,AF:AG,2,FALSE),"\",IF(ISERROR(FIND(",",A210))=FALSE,LEFT(A210,FIND(",",A210)-1),A210),"-",C210,"-",H210,".pdf"),"PDF"),""),"")</f>
        <v>PDF</v>
      </c>
      <c r="P210" s="11" t="s">
        <v>229</v>
      </c>
      <c r="Q210" s="3" t="s">
        <v>14</v>
      </c>
      <c r="R210" s="3" t="s">
        <v>2286</v>
      </c>
      <c r="S210" s="4" t="s">
        <v>2289</v>
      </c>
      <c r="T210" s="21" t="str">
        <f>IF(J210="Yes",IF(U210&lt;&gt;"",HYPERLINK(_xlfn.CONCAT(VLOOKUP(U210,AF:AG,2,FALSE),"\",IF(ISERROR(FIND(",",A210))=FALSE,LEFT(A210,FIND(",",A210)-1),A210),"-",C210,"-",H210,".pdf"),"PDF"),""),"")</f>
        <v>PDF</v>
      </c>
      <c r="U210" s="10" t="s">
        <v>2924</v>
      </c>
      <c r="V210" s="3" t="s">
        <v>14</v>
      </c>
      <c r="W210" s="3" t="s">
        <v>2286</v>
      </c>
      <c r="Y210" s="12"/>
      <c r="Z210" s="36" t="str">
        <f t="shared" si="25"/>
        <v>Exclude</v>
      </c>
      <c r="AA210" s="33" t="str">
        <f t="shared" si="26"/>
        <v>3. Wrong intervention</v>
      </c>
    </row>
    <row r="211" spans="1:27" x14ac:dyDescent="0.25">
      <c r="A211" s="28" t="s">
        <v>1761</v>
      </c>
      <c r="B211" s="29" t="s">
        <v>1762</v>
      </c>
      <c r="C211" s="29">
        <v>2011</v>
      </c>
      <c r="D211" s="29" t="s">
        <v>293</v>
      </c>
      <c r="E211" s="29">
        <v>36</v>
      </c>
      <c r="F211" s="29">
        <v>6</v>
      </c>
      <c r="G211" s="29" t="s">
        <v>1763</v>
      </c>
      <c r="H211" s="29">
        <v>1697</v>
      </c>
      <c r="I211" s="29" t="s">
        <v>1764</v>
      </c>
      <c r="J211" s="11" t="s">
        <v>543</v>
      </c>
      <c r="K211" s="21" t="str">
        <f t="shared" si="22"/>
        <v>Link</v>
      </c>
      <c r="L211" s="22" t="str">
        <f t="shared" si="23"/>
        <v/>
      </c>
      <c r="M211" s="31" t="str">
        <f t="shared" si="24"/>
        <v>{Ekman, 2011 #1697}</v>
      </c>
      <c r="N211" s="4" t="s">
        <v>1470</v>
      </c>
      <c r="O211" s="21" t="str">
        <f>IF(J211="Yes",IF(P211&lt;&gt;"",HYPERLINK(_xlfn.CONCAT(VLOOKUP(P211,AF:AG,2,FALSE),"\",IF(ISERROR(FIND(",",A211))=FALSE,LEFT(A211,FIND(",",A211)-1),A211),"-",C211,"-",H211,".pdf"),"PDF"),""),"")</f>
        <v>PDF</v>
      </c>
      <c r="P211" s="11" t="s">
        <v>229</v>
      </c>
      <c r="Q211" s="3" t="s">
        <v>14</v>
      </c>
      <c r="R211" s="3" t="s">
        <v>2286</v>
      </c>
      <c r="S211" s="4" t="s">
        <v>2289</v>
      </c>
      <c r="T211" s="21" t="str">
        <f>IF(J211="Yes",IF(U211&lt;&gt;"",HYPERLINK(_xlfn.CONCAT(VLOOKUP(U211,AF:AG,2,FALSE),"\",IF(ISERROR(FIND(",",A211))=FALSE,LEFT(A211,FIND(",",A211)-1),A211),"-",C211,"-",H211,".pdf"),"PDF"),""),"")</f>
        <v>PDF</v>
      </c>
      <c r="U211" s="10" t="s">
        <v>2924</v>
      </c>
      <c r="V211" s="3" t="s">
        <v>14</v>
      </c>
      <c r="W211" s="3" t="s">
        <v>2286</v>
      </c>
      <c r="Y211" s="12" t="str">
        <f>IF(R211="Include","No",IF(V211="Include","No",""))</f>
        <v/>
      </c>
      <c r="Z211" s="36" t="str">
        <f t="shared" si="25"/>
        <v>Exclude</v>
      </c>
      <c r="AA211" s="33" t="str">
        <f t="shared" si="26"/>
        <v>3. Wrong intervention</v>
      </c>
    </row>
    <row r="212" spans="1:27" x14ac:dyDescent="0.25">
      <c r="A212" s="28" t="s">
        <v>1765</v>
      </c>
      <c r="B212" s="29" t="s">
        <v>611</v>
      </c>
      <c r="C212" s="29">
        <v>2011</v>
      </c>
      <c r="D212" s="29" t="s">
        <v>612</v>
      </c>
      <c r="E212" s="29">
        <v>36</v>
      </c>
      <c r="F212" s="29">
        <v>6</v>
      </c>
      <c r="G212" s="29" t="s">
        <v>1763</v>
      </c>
      <c r="H212" s="29">
        <v>1698</v>
      </c>
      <c r="I212" s="29" t="s">
        <v>1764</v>
      </c>
      <c r="J212" s="11" t="s">
        <v>543</v>
      </c>
      <c r="K212" s="21" t="str">
        <f t="shared" si="22"/>
        <v>Link</v>
      </c>
      <c r="L212" s="22" t="str">
        <f t="shared" si="23"/>
        <v/>
      </c>
      <c r="M212" s="31" t="str">
        <f t="shared" si="24"/>
        <v>{Ekman, 2011 #1698}</v>
      </c>
      <c r="N212" s="4" t="s">
        <v>1470</v>
      </c>
      <c r="O212" s="21" t="str">
        <f>IF(J212="Yes",IF(P212&lt;&gt;"",HYPERLINK(_xlfn.CONCAT(VLOOKUP(P212,AF:AG,2,FALSE),"\",IF(ISERROR(FIND(",",A212))=FALSE,LEFT(A212,FIND(",",A212)-1),A212),"-",C212,"-",H212,".pdf"),"PDF"),""),"")</f>
        <v>PDF</v>
      </c>
      <c r="P212" s="11" t="s">
        <v>229</v>
      </c>
      <c r="Q212" s="3" t="s">
        <v>14</v>
      </c>
      <c r="R212" s="3" t="s">
        <v>2282</v>
      </c>
      <c r="S212" s="4" t="s">
        <v>2262</v>
      </c>
      <c r="T212" s="21" t="str">
        <f>IF(J212="Yes",IF(U212&lt;&gt;"",HYPERLINK(_xlfn.CONCAT(VLOOKUP(U212,AF:AG,2,FALSE),"\",IF(ISERROR(FIND(",",A212))=FALSE,LEFT(A212,FIND(",",A212)-1),A212),"-",C212,"-",H212,".pdf"),"PDF"),""),"")</f>
        <v>PDF</v>
      </c>
      <c r="U212" s="10" t="s">
        <v>2924</v>
      </c>
      <c r="V212" s="3" t="s">
        <v>14</v>
      </c>
      <c r="W212" s="3" t="s">
        <v>2286</v>
      </c>
      <c r="Y212" s="12" t="str">
        <f>IF(R212="Include","No",IF(V212="Include","No",""))</f>
        <v/>
      </c>
      <c r="Z212" s="36" t="str">
        <f t="shared" si="25"/>
        <v>Exclude</v>
      </c>
      <c r="AA212" s="33" t="str">
        <f t="shared" si="26"/>
        <v>0. Duplicate</v>
      </c>
    </row>
    <row r="213" spans="1:27" x14ac:dyDescent="0.25">
      <c r="A213" s="28" t="s">
        <v>1766</v>
      </c>
      <c r="B213" s="29" t="s">
        <v>1767</v>
      </c>
      <c r="C213" s="29">
        <v>2020</v>
      </c>
      <c r="D213" s="29" t="s">
        <v>1768</v>
      </c>
      <c r="E213" s="29">
        <v>31</v>
      </c>
      <c r="F213" s="29">
        <v>2</v>
      </c>
      <c r="G213" s="29" t="s">
        <v>1769</v>
      </c>
      <c r="H213" s="29">
        <v>1699</v>
      </c>
      <c r="I213" s="29" t="s">
        <v>1770</v>
      </c>
      <c r="J213" s="11" t="s">
        <v>543</v>
      </c>
      <c r="K213" s="21" t="str">
        <f t="shared" si="22"/>
        <v>Link</v>
      </c>
      <c r="L213" s="22" t="str">
        <f t="shared" si="23"/>
        <v/>
      </c>
      <c r="M213" s="31" t="str">
        <f t="shared" si="24"/>
        <v>{Enders, 2020 #1699}</v>
      </c>
      <c r="N213" s="4" t="s">
        <v>1470</v>
      </c>
      <c r="O213" s="21" t="str">
        <f>IF(J213="Yes",IF(P213&lt;&gt;"",HYPERLINK(_xlfn.CONCAT(VLOOKUP(P213,AF:AG,2,FALSE),"\",IF(ISERROR(FIND(",",A213))=FALSE,LEFT(A213,FIND(",",A213)-1),A213),"-",C213,"-",H213,".pdf"),"PDF"),""),"")</f>
        <v>PDF</v>
      </c>
      <c r="P213" s="11" t="s">
        <v>229</v>
      </c>
      <c r="Q213" s="3" t="s">
        <v>14</v>
      </c>
      <c r="R213" s="3" t="s">
        <v>2286</v>
      </c>
      <c r="S213" s="4" t="s">
        <v>3690</v>
      </c>
      <c r="T213" s="21" t="str">
        <f>IF(J213="Yes",IF(U213&lt;&gt;"",HYPERLINK(_xlfn.CONCAT(VLOOKUP(U213,AF:AG,2,FALSE),"\",IF(ISERROR(FIND(",",A213))=FALSE,LEFT(A213,FIND(",",A213)-1),A213),"-",C213,"-",H213,".pdf"),"PDF"),""),"")</f>
        <v>PDF</v>
      </c>
      <c r="U213" s="10" t="s">
        <v>2924</v>
      </c>
      <c r="V213" s="3" t="s">
        <v>14</v>
      </c>
      <c r="W213" s="3" t="s">
        <v>2286</v>
      </c>
      <c r="X213" s="314"/>
      <c r="Y213" s="12" t="s">
        <v>543</v>
      </c>
      <c r="Z213" s="36" t="str">
        <f t="shared" si="25"/>
        <v>Exclude</v>
      </c>
      <c r="AA213" s="33" t="str">
        <f t="shared" si="26"/>
        <v>3. Wrong intervention</v>
      </c>
    </row>
    <row r="214" spans="1:27" x14ac:dyDescent="0.25">
      <c r="A214" s="28" t="s">
        <v>1766</v>
      </c>
      <c r="B214" s="29" t="s">
        <v>1767</v>
      </c>
      <c r="C214" s="29">
        <v>2021</v>
      </c>
      <c r="D214" s="29" t="s">
        <v>3190</v>
      </c>
      <c r="E214" s="29">
        <v>31</v>
      </c>
      <c r="F214" s="29">
        <v>2</v>
      </c>
      <c r="G214" s="29" t="s">
        <v>1769</v>
      </c>
      <c r="H214" s="29">
        <v>2117</v>
      </c>
      <c r="I214" s="29" t="s">
        <v>1770</v>
      </c>
      <c r="J214" s="11" t="s">
        <v>543</v>
      </c>
      <c r="K214" s="21" t="str">
        <f t="shared" si="22"/>
        <v>Link</v>
      </c>
      <c r="L214" s="22" t="str">
        <f t="shared" si="23"/>
        <v/>
      </c>
      <c r="M214" s="31" t="str">
        <f t="shared" si="24"/>
        <v>{Enders, 2021 #2117}</v>
      </c>
      <c r="N214" s="4" t="s">
        <v>3276</v>
      </c>
      <c r="O214" s="21" t="str">
        <f>IF(J214="Yes",IF(P214&lt;&gt;"",HYPERLINK(_xlfn.CONCAT(VLOOKUP(P214,AF:AG,2,FALSE),"\",IF(ISERROR(FIND(",",A214))=FALSE,LEFT(A214,FIND(",",A214)-1),A214),"-",C214,"-",H214,".pdf"),"PDF"),""),"")</f>
        <v>PDF</v>
      </c>
      <c r="P214" s="11" t="s">
        <v>229</v>
      </c>
      <c r="Q214" s="3" t="s">
        <v>14</v>
      </c>
      <c r="R214" s="3" t="s">
        <v>2282</v>
      </c>
      <c r="S214" s="4" t="s">
        <v>3265</v>
      </c>
      <c r="T214" s="21" t="str">
        <f>IF(J214="Yes",IF(U214&lt;&gt;"",HYPERLINK(_xlfn.CONCAT(VLOOKUP(U214,AF:AG,2,FALSE),"\",IF(ISERROR(FIND(",",A214))=FALSE,LEFT(A214,FIND(",",A214)-1),A214),"-",C214,"-",H214,".pdf"),"PDF"),""),"")</f>
        <v>PDF</v>
      </c>
      <c r="U214" s="10" t="s">
        <v>2924</v>
      </c>
      <c r="V214" s="3" t="s">
        <v>14</v>
      </c>
      <c r="W214" s="3" t="s">
        <v>2286</v>
      </c>
      <c r="Y214" s="12"/>
      <c r="Z214" s="36" t="str">
        <f t="shared" si="25"/>
        <v>Exclude</v>
      </c>
      <c r="AA214" s="33" t="str">
        <f t="shared" si="26"/>
        <v>0. Duplicate</v>
      </c>
    </row>
    <row r="215" spans="1:27" x14ac:dyDescent="0.25">
      <c r="A215" s="28" t="s">
        <v>1766</v>
      </c>
      <c r="B215" s="29" t="s">
        <v>1767</v>
      </c>
      <c r="C215" s="29">
        <v>2021</v>
      </c>
      <c r="D215" s="29" t="s">
        <v>3190</v>
      </c>
      <c r="E215" s="29">
        <v>31</v>
      </c>
      <c r="F215" s="29">
        <v>2</v>
      </c>
      <c r="G215" s="29" t="s">
        <v>1769</v>
      </c>
      <c r="H215" s="29">
        <v>6498</v>
      </c>
      <c r="I215" s="29" t="s">
        <v>1770</v>
      </c>
      <c r="J215" s="11" t="s">
        <v>543</v>
      </c>
      <c r="K215" s="21" t="str">
        <f t="shared" si="22"/>
        <v>Link</v>
      </c>
      <c r="L215" s="22" t="str">
        <f t="shared" si="23"/>
        <v/>
      </c>
      <c r="M215" s="31" t="str">
        <f t="shared" si="24"/>
        <v>{Enders, 2021 #6498}</v>
      </c>
      <c r="N215" s="4" t="s">
        <v>3726</v>
      </c>
      <c r="O215" s="21" t="str">
        <f>IF(J215="Yes",IF(P215&lt;&gt;"",HYPERLINK(_xlfn.CONCAT(VLOOKUP(P215,AF:AG,2,FALSE),"\",IF(ISERROR(FIND(",",A215))=FALSE,LEFT(A215,FIND(",",A215)-1),A215),"-",C215,"-",H215,".pdf"),"PDF"),""),"")</f>
        <v>PDF</v>
      </c>
      <c r="P215" s="11" t="s">
        <v>229</v>
      </c>
      <c r="Q215" s="3" t="s">
        <v>14</v>
      </c>
      <c r="R215" s="3" t="s">
        <v>2282</v>
      </c>
      <c r="T215" s="21" t="str">
        <f>IF(J215="Yes",IF(U215&lt;&gt;"",HYPERLINK(_xlfn.CONCAT(VLOOKUP(U215,AF:AG,2,FALSE),"\",IF(ISERROR(FIND(",",A215))=FALSE,LEFT(A215,FIND(",",A215)-1),A215),"-",C215,"-",H215,".pdf"),"PDF"),""),"")</f>
        <v>PDF</v>
      </c>
      <c r="U215" s="10" t="s">
        <v>2924</v>
      </c>
      <c r="V215" s="3" t="s">
        <v>14</v>
      </c>
      <c r="W215" s="3" t="s">
        <v>2282</v>
      </c>
      <c r="Y215" s="12"/>
      <c r="Z215" s="36" t="str">
        <f t="shared" si="25"/>
        <v>Exclude</v>
      </c>
      <c r="AA215" s="33" t="str">
        <f t="shared" si="26"/>
        <v>0. Duplicate</v>
      </c>
    </row>
    <row r="216" spans="1:27" x14ac:dyDescent="0.25">
      <c r="A216" s="28" t="s">
        <v>1771</v>
      </c>
      <c r="B216" s="29" t="s">
        <v>1772</v>
      </c>
      <c r="C216" s="29">
        <v>2016</v>
      </c>
      <c r="D216" s="29" t="s">
        <v>1773</v>
      </c>
      <c r="E216" s="29">
        <v>89</v>
      </c>
      <c r="G216" s="29" t="s">
        <v>1774</v>
      </c>
      <c r="H216" s="29">
        <v>1700</v>
      </c>
      <c r="I216" s="29" t="s">
        <v>1775</v>
      </c>
      <c r="J216" s="11" t="s">
        <v>543</v>
      </c>
      <c r="K216" s="21" t="str">
        <f t="shared" si="22"/>
        <v>Link</v>
      </c>
      <c r="L216" s="22" t="str">
        <f t="shared" si="23"/>
        <v/>
      </c>
      <c r="M216" s="31" t="str">
        <f t="shared" si="24"/>
        <v>{Esposito-Smythers, 2016 #1700}</v>
      </c>
      <c r="N216" s="4" t="s">
        <v>1470</v>
      </c>
      <c r="O216" s="21" t="str">
        <f>IF(J216="Yes",IF(P216&lt;&gt;"",HYPERLINK(_xlfn.CONCAT(VLOOKUP(P216,AF:AG,2,FALSE),"\",IF(ISERROR(FIND(",",A216))=FALSE,LEFT(A216,FIND(",",A216)-1),A216),"-",C216,"-",H216,".pdf"),"PDF"),""),"")</f>
        <v>PDF</v>
      </c>
      <c r="P216" s="11" t="s">
        <v>229</v>
      </c>
      <c r="Q216" s="3" t="s">
        <v>14</v>
      </c>
      <c r="R216" s="3" t="s">
        <v>2286</v>
      </c>
      <c r="S216" s="4" t="s">
        <v>2289</v>
      </c>
      <c r="T216" s="21" t="str">
        <f>IF(J216="Yes",IF(U216&lt;&gt;"",HYPERLINK(_xlfn.CONCAT(VLOOKUP(U216,AF:AG,2,FALSE),"\",IF(ISERROR(FIND(",",A216))=FALSE,LEFT(A216,FIND(",",A216)-1),A216),"-",C216,"-",H216,".pdf"),"PDF"),""),"")</f>
        <v>PDF</v>
      </c>
      <c r="U216" s="10" t="s">
        <v>2924</v>
      </c>
      <c r="V216" s="3" t="s">
        <v>14</v>
      </c>
      <c r="W216" s="3" t="s">
        <v>2286</v>
      </c>
      <c r="Y216" s="12" t="str">
        <f>IF(R216="Include","No",IF(V216="Include","No",""))</f>
        <v/>
      </c>
      <c r="Z216" s="36" t="str">
        <f t="shared" si="25"/>
        <v>Exclude</v>
      </c>
      <c r="AA216" s="33" t="str">
        <f t="shared" si="26"/>
        <v>3. Wrong intervention</v>
      </c>
    </row>
    <row r="217" spans="1:27" x14ac:dyDescent="0.25">
      <c r="A217" s="28" t="s">
        <v>2568</v>
      </c>
      <c r="B217" s="29" t="s">
        <v>2569</v>
      </c>
      <c r="C217" s="29">
        <v>2019</v>
      </c>
      <c r="D217" s="29" t="s">
        <v>1642</v>
      </c>
      <c r="E217" s="29">
        <v>20</v>
      </c>
      <c r="F217" s="29">
        <v>1</v>
      </c>
      <c r="G217" s="29" t="s">
        <v>2570</v>
      </c>
      <c r="H217" s="29">
        <v>2011</v>
      </c>
      <c r="I217" s="29" t="s">
        <v>2571</v>
      </c>
      <c r="J217" s="11" t="s">
        <v>543</v>
      </c>
      <c r="K217" s="21" t="str">
        <f t="shared" si="22"/>
        <v>Link</v>
      </c>
      <c r="L217" s="22" t="str">
        <f t="shared" si="23"/>
        <v/>
      </c>
      <c r="M217" s="31" t="str">
        <f t="shared" si="24"/>
        <v>{Estrada, 2019 #2011}</v>
      </c>
      <c r="N217" s="4" t="s">
        <v>1470</v>
      </c>
      <c r="O217" s="21" t="str">
        <f>IF(J217="Yes",IF(P217&lt;&gt;"",HYPERLINK(_xlfn.CONCAT(VLOOKUP(P217,AF:AG,2,FALSE),"\",IF(ISERROR(FIND(",",A217))=FALSE,LEFT(A217,FIND(",",A217)-1),A217),"-",C217,"-",H217,".pdf"),"PDF"),""),"")</f>
        <v>PDF</v>
      </c>
      <c r="P217" s="11" t="s">
        <v>229</v>
      </c>
      <c r="Q217" s="3" t="s">
        <v>14</v>
      </c>
      <c r="R217" s="3" t="s">
        <v>2286</v>
      </c>
      <c r="S217" s="4" t="s">
        <v>2289</v>
      </c>
      <c r="T217" s="21" t="str">
        <f>IF(J217="Yes",IF(U217&lt;&gt;"",HYPERLINK(_xlfn.CONCAT(VLOOKUP(U217,AF:AG,2,FALSE),"\",IF(ISERROR(FIND(",",A217))=FALSE,LEFT(A217,FIND(",",A217)-1),A217),"-",C217,"-",H217,".pdf"),"PDF"),""),"")</f>
        <v>PDF</v>
      </c>
      <c r="U217" s="10" t="s">
        <v>2924</v>
      </c>
      <c r="V217" s="3" t="s">
        <v>14</v>
      </c>
      <c r="W217" s="3" t="s">
        <v>2286</v>
      </c>
      <c r="Y217" s="12" t="str">
        <f>IF(R217="Include","No",IF(V217="Include","No",""))</f>
        <v/>
      </c>
      <c r="Z217" s="36" t="str">
        <f t="shared" si="25"/>
        <v>Exclude</v>
      </c>
      <c r="AA217" s="33" t="str">
        <f t="shared" si="26"/>
        <v>3. Wrong intervention</v>
      </c>
    </row>
    <row r="218" spans="1:27" x14ac:dyDescent="0.25">
      <c r="A218" s="28" t="s">
        <v>1776</v>
      </c>
      <c r="B218" s="29" t="s">
        <v>1777</v>
      </c>
      <c r="C218" s="29">
        <v>2014</v>
      </c>
      <c r="D218" s="29" t="s">
        <v>1647</v>
      </c>
      <c r="E218" s="29">
        <v>75</v>
      </c>
      <c r="F218" s="29">
        <v>3</v>
      </c>
      <c r="G218" s="29" t="s">
        <v>1778</v>
      </c>
      <c r="H218" s="29">
        <v>1701</v>
      </c>
      <c r="I218" s="29" t="s">
        <v>1779</v>
      </c>
      <c r="J218" s="11" t="s">
        <v>543</v>
      </c>
      <c r="K218" s="21" t="str">
        <f t="shared" si="22"/>
        <v>Link</v>
      </c>
      <c r="L218" s="22" t="str">
        <f t="shared" si="23"/>
        <v/>
      </c>
      <c r="M218" s="31" t="str">
        <f t="shared" si="24"/>
        <v>{Ettner, 2014 #1701}</v>
      </c>
      <c r="N218" s="4" t="s">
        <v>1470</v>
      </c>
      <c r="O218" s="21" t="str">
        <f>IF(J218="Yes",IF(P218&lt;&gt;"",HYPERLINK(_xlfn.CONCAT(VLOOKUP(P218,AF:AG,2,FALSE),"\",IF(ISERROR(FIND(",",A218))=FALSE,LEFT(A218,FIND(",",A218)-1),A218),"-",C218,"-",H218,".pdf"),"PDF"),""),"")</f>
        <v>PDF</v>
      </c>
      <c r="P218" s="11" t="s">
        <v>229</v>
      </c>
      <c r="Q218" s="3" t="s">
        <v>14</v>
      </c>
      <c r="R218" s="3" t="s">
        <v>2287</v>
      </c>
      <c r="S218" s="4" t="s">
        <v>2318</v>
      </c>
      <c r="T218" s="21" t="str">
        <f>IF(J218="Yes",IF(U218&lt;&gt;"",HYPERLINK(_xlfn.CONCAT(VLOOKUP(U218,AF:AG,2,FALSE),"\",IF(ISERROR(FIND(",",A218))=FALSE,LEFT(A218,FIND(",",A218)-1),A218),"-",C218,"-",H218,".pdf"),"PDF"),""),"")</f>
        <v>PDF</v>
      </c>
      <c r="U218" s="10" t="s">
        <v>2924</v>
      </c>
      <c r="V218" s="3" t="s">
        <v>14</v>
      </c>
      <c r="W218" s="3" t="s">
        <v>2286</v>
      </c>
      <c r="Y218" s="12" t="str">
        <f>IF(R218="Include","No",IF(V218="Include","No",""))</f>
        <v/>
      </c>
      <c r="Z218" s="36" t="str">
        <f t="shared" si="25"/>
        <v>Exclude</v>
      </c>
      <c r="AA218" s="33" t="str">
        <f t="shared" si="26"/>
        <v>4. Wrong setting</v>
      </c>
    </row>
    <row r="219" spans="1:27" x14ac:dyDescent="0.25">
      <c r="A219" s="28" t="s">
        <v>3348</v>
      </c>
      <c r="B219" s="29" t="s">
        <v>3349</v>
      </c>
      <c r="C219" s="29">
        <v>2019</v>
      </c>
      <c r="D219" s="29" t="s">
        <v>1560</v>
      </c>
      <c r="E219" s="29">
        <v>194</v>
      </c>
      <c r="G219" s="29" t="s">
        <v>3350</v>
      </c>
      <c r="H219" s="29">
        <v>2686</v>
      </c>
      <c r="I219" s="29" t="s">
        <v>3351</v>
      </c>
      <c r="J219" s="11" t="s">
        <v>543</v>
      </c>
      <c r="K219" s="21" t="str">
        <f t="shared" si="22"/>
        <v>Link</v>
      </c>
      <c r="L219" s="22" t="str">
        <f t="shared" si="23"/>
        <v/>
      </c>
      <c r="M219" s="31" t="str">
        <f t="shared" si="24"/>
        <v>{Fernandez, 2019 #2686}</v>
      </c>
      <c r="N219" s="4" t="s">
        <v>3395</v>
      </c>
      <c r="O219" s="21" t="str">
        <f>IF(J219="Yes",IF(P219&lt;&gt;"",HYPERLINK(_xlfn.CONCAT(VLOOKUP(P219,AF:AG,2,FALSE),"\",IF(ISERROR(FIND(",",A219))=FALSE,LEFT(A219,FIND(",",A219)-1),A219),"-",C219,"-",H219,".pdf"),"PDF"),""),"")</f>
        <v>PDF</v>
      </c>
      <c r="P219" s="11" t="s">
        <v>229</v>
      </c>
      <c r="Q219" s="3" t="s">
        <v>14</v>
      </c>
      <c r="R219" s="3" t="s">
        <v>2286</v>
      </c>
      <c r="S219" s="4" t="s">
        <v>2289</v>
      </c>
      <c r="T219" s="21" t="str">
        <f>IF(J219="Yes",IF(U219&lt;&gt;"",HYPERLINK(_xlfn.CONCAT(VLOOKUP(U219,AF:AG,2,FALSE),"\",IF(ISERROR(FIND(",",A219))=FALSE,LEFT(A219,FIND(",",A219)-1),A219),"-",C219,"-",H219,".pdf"),"PDF"),""),"")</f>
        <v>PDF</v>
      </c>
      <c r="U219" s="10" t="s">
        <v>2924</v>
      </c>
      <c r="V219" s="3" t="s">
        <v>14</v>
      </c>
      <c r="W219" s="3" t="s">
        <v>2286</v>
      </c>
      <c r="Y219" s="12"/>
      <c r="Z219" s="36" t="str">
        <f t="shared" si="25"/>
        <v>Exclude</v>
      </c>
      <c r="AA219" s="33" t="str">
        <f t="shared" si="26"/>
        <v>3. Wrong intervention</v>
      </c>
    </row>
    <row r="220" spans="1:27" x14ac:dyDescent="0.25">
      <c r="A220" s="28" t="s">
        <v>3348</v>
      </c>
      <c r="B220" s="29" t="s">
        <v>3349</v>
      </c>
      <c r="C220" s="29">
        <v>2019</v>
      </c>
      <c r="D220" s="29" t="s">
        <v>1560</v>
      </c>
      <c r="E220" s="29">
        <v>194</v>
      </c>
      <c r="G220" s="29" t="s">
        <v>3350</v>
      </c>
      <c r="H220" s="29">
        <v>6482</v>
      </c>
      <c r="I220" s="29" t="s">
        <v>3351</v>
      </c>
      <c r="J220" s="11" t="s">
        <v>543</v>
      </c>
      <c r="K220" s="21" t="str">
        <f t="shared" si="22"/>
        <v>Link</v>
      </c>
      <c r="L220" s="22" t="str">
        <f t="shared" si="23"/>
        <v/>
      </c>
      <c r="M220" s="31" t="str">
        <f t="shared" si="24"/>
        <v>{Fernandez, 2019 #6482}</v>
      </c>
      <c r="N220" s="4" t="s">
        <v>3726</v>
      </c>
      <c r="O220" s="21" t="str">
        <f>IF(J220="Yes",IF(P220&lt;&gt;"",HYPERLINK(_xlfn.CONCAT(VLOOKUP(P220,AF:AG,2,FALSE),"\",IF(ISERROR(FIND(",",A220))=FALSE,LEFT(A220,FIND(",",A220)-1),A220),"-",C220,"-",H220,".pdf"),"PDF"),""),"")</f>
        <v>PDF</v>
      </c>
      <c r="P220" s="11" t="s">
        <v>229</v>
      </c>
      <c r="Q220" s="3" t="s">
        <v>14</v>
      </c>
      <c r="R220" s="3" t="s">
        <v>2282</v>
      </c>
      <c r="T220" s="21" t="str">
        <f>IF(J220="Yes",IF(U220&lt;&gt;"",HYPERLINK(_xlfn.CONCAT(VLOOKUP(U220,AF:AG,2,FALSE),"\",IF(ISERROR(FIND(",",A220))=FALSE,LEFT(A220,FIND(",",A220)-1),A220),"-",C220,"-",H220,".pdf"),"PDF"),""),"")</f>
        <v>PDF</v>
      </c>
      <c r="U220" s="10" t="s">
        <v>2924</v>
      </c>
      <c r="V220" s="3" t="s">
        <v>14</v>
      </c>
      <c r="W220" s="3" t="s">
        <v>2282</v>
      </c>
      <c r="Y220" s="12"/>
      <c r="Z220" s="36" t="str">
        <f t="shared" si="25"/>
        <v>Exclude</v>
      </c>
      <c r="AA220" s="33" t="str">
        <f t="shared" si="26"/>
        <v>0. Duplicate</v>
      </c>
    </row>
    <row r="221" spans="1:27" x14ac:dyDescent="0.25">
      <c r="A221" s="28" t="s">
        <v>3443</v>
      </c>
      <c r="B221" s="29" t="s">
        <v>3444</v>
      </c>
      <c r="C221" s="29">
        <v>2010</v>
      </c>
      <c r="D221" s="29" t="s">
        <v>1560</v>
      </c>
      <c r="E221" s="29">
        <v>111</v>
      </c>
      <c r="F221" s="92">
        <v>45689</v>
      </c>
      <c r="G221" s="29" t="s">
        <v>3445</v>
      </c>
      <c r="H221" s="29">
        <v>6250</v>
      </c>
      <c r="I221" s="29" t="s">
        <v>3446</v>
      </c>
      <c r="J221" s="11" t="s">
        <v>543</v>
      </c>
      <c r="K221" s="21" t="str">
        <f t="shared" si="22"/>
        <v>Link</v>
      </c>
      <c r="L221" s="22" t="str">
        <f t="shared" si="23"/>
        <v/>
      </c>
      <c r="M221" s="31" t="str">
        <f t="shared" si="24"/>
        <v>{Field, 2010 #6250}</v>
      </c>
      <c r="N221" s="4" t="s">
        <v>3728</v>
      </c>
      <c r="O221" s="21" t="str">
        <f>IF(J221="Yes",IF(P221&lt;&gt;"",HYPERLINK(_xlfn.CONCAT(VLOOKUP(P221,AF:AG,2,FALSE),"\",IF(ISERROR(FIND(",",A221))=FALSE,LEFT(A221,FIND(",",A221)-1),A221),"-",C221,"-",H221,".pdf"),"PDF"),""),"")</f>
        <v>PDF</v>
      </c>
      <c r="P221" s="11" t="s">
        <v>229</v>
      </c>
      <c r="Q221" s="3" t="s">
        <v>14</v>
      </c>
      <c r="R221" s="3" t="s">
        <v>2286</v>
      </c>
      <c r="S221" s="4" t="s">
        <v>2289</v>
      </c>
      <c r="T221" s="21" t="str">
        <f>IF(J221="Yes",IF(U221&lt;&gt;"",HYPERLINK(_xlfn.CONCAT(VLOOKUP(U221,AF:AG,2,FALSE),"\",IF(ISERROR(FIND(",",A221))=FALSE,LEFT(A221,FIND(",",A221)-1),A221),"-",C221,"-",H221,".pdf"),"PDF"),""),"")</f>
        <v>PDF</v>
      </c>
      <c r="U221" s="10" t="s">
        <v>2924</v>
      </c>
      <c r="V221" s="3" t="s">
        <v>14</v>
      </c>
      <c r="W221" s="3" t="s">
        <v>2286</v>
      </c>
      <c r="Y221" s="12"/>
      <c r="Z221" s="36" t="str">
        <f t="shared" si="25"/>
        <v>Exclude</v>
      </c>
      <c r="AA221" s="33" t="str">
        <f t="shared" si="26"/>
        <v>3. Wrong intervention</v>
      </c>
    </row>
    <row r="222" spans="1:27" x14ac:dyDescent="0.25">
      <c r="A222" s="28" t="s">
        <v>3239</v>
      </c>
      <c r="B222" s="29" t="s">
        <v>3240</v>
      </c>
      <c r="C222" s="29">
        <v>2025</v>
      </c>
      <c r="D222" s="29" t="s">
        <v>717</v>
      </c>
      <c r="E222" s="29">
        <v>25</v>
      </c>
      <c r="F222" s="29">
        <v>1</v>
      </c>
      <c r="G222" s="29">
        <v>2175</v>
      </c>
      <c r="H222" s="29">
        <v>2099</v>
      </c>
      <c r="I222" s="29" t="s">
        <v>3241</v>
      </c>
      <c r="J222" s="11" t="s">
        <v>543</v>
      </c>
      <c r="K222" s="21" t="str">
        <f t="shared" si="22"/>
        <v>Link</v>
      </c>
      <c r="L222" s="22" t="str">
        <f t="shared" si="23"/>
        <v/>
      </c>
      <c r="M222" s="31" t="str">
        <f t="shared" si="24"/>
        <v>{Fischer, 2025 #2099}</v>
      </c>
      <c r="N222" s="4" t="s">
        <v>3276</v>
      </c>
      <c r="O222" s="21" t="str">
        <f>IF(J222="Yes",IF(P222&lt;&gt;"",HYPERLINK(_xlfn.CONCAT(VLOOKUP(P222,AF:AG,2,FALSE),"\",IF(ISERROR(FIND(",",A222))=FALSE,LEFT(A222,FIND(",",A222)-1),A222),"-",C222,"-",H222,".pdf"),"PDF"),""),"")</f>
        <v>PDF</v>
      </c>
      <c r="P222" s="11" t="s">
        <v>229</v>
      </c>
      <c r="Q222" s="3" t="s">
        <v>14</v>
      </c>
      <c r="R222" s="3" t="s">
        <v>2286</v>
      </c>
      <c r="S222" s="4" t="s">
        <v>3689</v>
      </c>
      <c r="T222" s="21" t="str">
        <f>IF(J222="Yes",IF(U222&lt;&gt;"",HYPERLINK(_xlfn.CONCAT(VLOOKUP(U222,AF:AG,2,FALSE),"\",IF(ISERROR(FIND(",",A222))=FALSE,LEFT(A222,FIND(",",A222)-1),A222),"-",C222,"-",H222,".pdf"),"PDF"),""),"")</f>
        <v>PDF</v>
      </c>
      <c r="U222" s="10" t="s">
        <v>2924</v>
      </c>
      <c r="V222" s="3" t="s">
        <v>14</v>
      </c>
      <c r="W222" s="3" t="s">
        <v>2286</v>
      </c>
      <c r="X222" s="314"/>
      <c r="Y222" s="12"/>
      <c r="Z222" s="36" t="str">
        <f t="shared" si="25"/>
        <v>Exclude</v>
      </c>
      <c r="AA222" s="33" t="str">
        <f t="shared" si="26"/>
        <v>3. Wrong intervention</v>
      </c>
    </row>
    <row r="223" spans="1:27" x14ac:dyDescent="0.25">
      <c r="A223" s="28" t="s">
        <v>1780</v>
      </c>
      <c r="B223" s="29" t="s">
        <v>1781</v>
      </c>
      <c r="C223" s="29">
        <v>2015</v>
      </c>
      <c r="D223" s="29" t="s">
        <v>1512</v>
      </c>
      <c r="E223" s="29">
        <v>17</v>
      </c>
      <c r="F223" s="29">
        <v>8</v>
      </c>
      <c r="G223" s="29" t="s">
        <v>1782</v>
      </c>
      <c r="H223" s="29">
        <v>1702</v>
      </c>
      <c r="I223" s="29" t="s">
        <v>1783</v>
      </c>
      <c r="J223" s="11" t="s">
        <v>543</v>
      </c>
      <c r="K223" s="21" t="str">
        <f t="shared" si="22"/>
        <v>Link</v>
      </c>
      <c r="L223" s="22" t="str">
        <f t="shared" si="23"/>
        <v/>
      </c>
      <c r="M223" s="31" t="str">
        <f t="shared" si="24"/>
        <v>{Ford, 2015 #1702}</v>
      </c>
      <c r="N223" s="4" t="s">
        <v>1470</v>
      </c>
      <c r="O223" s="21" t="str">
        <f>IF(J223="Yes",IF(P223&lt;&gt;"",HYPERLINK(_xlfn.CONCAT(VLOOKUP(P223,AF:AG,2,FALSE),"\",IF(ISERROR(FIND(",",A223))=FALSE,LEFT(A223,FIND(",",A223)-1),A223),"-",C223,"-",H223,".pdf"),"PDF"),""),"")</f>
        <v>PDF</v>
      </c>
      <c r="P223" s="11" t="s">
        <v>229</v>
      </c>
      <c r="Q223" s="3" t="s">
        <v>14</v>
      </c>
      <c r="R223" s="3" t="s">
        <v>2291</v>
      </c>
      <c r="S223" s="4" t="s">
        <v>2319</v>
      </c>
      <c r="T223" s="21" t="str">
        <f>IF(J223="Yes",IF(U223&lt;&gt;"",HYPERLINK(_xlfn.CONCAT(VLOOKUP(U223,AF:AG,2,FALSE),"\",IF(ISERROR(FIND(",",A223))=FALSE,LEFT(A223,FIND(",",A223)-1),A223),"-",C223,"-",H223,".pdf"),"PDF"),""),"")</f>
        <v>PDF</v>
      </c>
      <c r="U223" s="10" t="s">
        <v>2924</v>
      </c>
      <c r="V223" s="3" t="s">
        <v>14</v>
      </c>
      <c r="W223" s="3" t="s">
        <v>2291</v>
      </c>
      <c r="Y223" s="12" t="str">
        <f>IF(R223="Include","No",IF(V223="Include","No",""))</f>
        <v/>
      </c>
      <c r="Z223" s="36" t="str">
        <f t="shared" si="25"/>
        <v>Exclude</v>
      </c>
      <c r="AA223" s="33" t="str">
        <f t="shared" si="26"/>
        <v>5. Wrong study design</v>
      </c>
    </row>
    <row r="224" spans="1:27" x14ac:dyDescent="0.25">
      <c r="A224" s="28" t="s">
        <v>3365</v>
      </c>
      <c r="B224" s="29" t="s">
        <v>3366</v>
      </c>
      <c r="C224" s="29">
        <v>2014</v>
      </c>
      <c r="D224" s="29" t="s">
        <v>555</v>
      </c>
      <c r="E224" s="29">
        <v>109</v>
      </c>
      <c r="F224" s="29">
        <v>11</v>
      </c>
      <c r="G224" s="29" t="s">
        <v>3367</v>
      </c>
      <c r="H224" s="29">
        <v>2688</v>
      </c>
      <c r="I224" s="29" t="s">
        <v>3368</v>
      </c>
      <c r="J224" s="11" t="s">
        <v>543</v>
      </c>
      <c r="K224" s="21" t="str">
        <f t="shared" si="22"/>
        <v>Link</v>
      </c>
      <c r="L224" s="22" t="str">
        <f t="shared" si="23"/>
        <v/>
      </c>
      <c r="M224" s="31" t="str">
        <f t="shared" si="24"/>
        <v>{Freyer-Adam, 2014 #2688}</v>
      </c>
      <c r="N224" s="4" t="s">
        <v>3395</v>
      </c>
      <c r="O224" s="21" t="str">
        <f>IF(J224="Yes",IF(P224&lt;&gt;"",HYPERLINK(_xlfn.CONCAT(VLOOKUP(P224,AF:AG,2,FALSE),"\",IF(ISERROR(FIND(",",A224))=FALSE,LEFT(A224,FIND(",",A224)-1),A224),"-",C224,"-",H224,".pdf"),"PDF"),""),"")</f>
        <v>PDF</v>
      </c>
      <c r="P224" s="11" t="s">
        <v>229</v>
      </c>
      <c r="Q224" s="3" t="s">
        <v>14</v>
      </c>
      <c r="R224" s="3" t="s">
        <v>2286</v>
      </c>
      <c r="S224" s="4" t="s">
        <v>3688</v>
      </c>
      <c r="T224" s="21" t="str">
        <f>IF(J224="Yes",IF(U224&lt;&gt;"",HYPERLINK(_xlfn.CONCAT(VLOOKUP(U224,AF:AG,2,FALSE),"\",IF(ISERROR(FIND(",",A224))=FALSE,LEFT(A224,FIND(",",A224)-1),A224),"-",C224,"-",H224,".pdf"),"PDF"),""),"")</f>
        <v>PDF</v>
      </c>
      <c r="U224" s="10" t="s">
        <v>2924</v>
      </c>
      <c r="V224" s="3" t="s">
        <v>14</v>
      </c>
      <c r="W224" s="3" t="s">
        <v>2286</v>
      </c>
      <c r="X224" s="314"/>
      <c r="Y224" s="12"/>
      <c r="Z224" s="36" t="str">
        <f t="shared" si="25"/>
        <v>Exclude</v>
      </c>
      <c r="AA224" s="33" t="str">
        <f t="shared" si="26"/>
        <v>3. Wrong intervention</v>
      </c>
    </row>
    <row r="225" spans="1:27" x14ac:dyDescent="0.25">
      <c r="A225" s="28" t="s">
        <v>3365</v>
      </c>
      <c r="B225" s="29" t="s">
        <v>3366</v>
      </c>
      <c r="C225" s="29">
        <v>2014</v>
      </c>
      <c r="D225" s="29" t="s">
        <v>555</v>
      </c>
      <c r="E225" s="29">
        <v>109</v>
      </c>
      <c r="F225" s="29">
        <v>11</v>
      </c>
      <c r="G225" s="29" t="s">
        <v>3367</v>
      </c>
      <c r="H225" s="29">
        <v>2695</v>
      </c>
      <c r="I225" s="29" t="s">
        <v>3368</v>
      </c>
      <c r="J225" s="11" t="s">
        <v>543</v>
      </c>
      <c r="K225" s="21" t="str">
        <f t="shared" si="22"/>
        <v>Link</v>
      </c>
      <c r="L225" s="22" t="str">
        <f t="shared" si="23"/>
        <v/>
      </c>
      <c r="M225" s="31" t="str">
        <f t="shared" si="24"/>
        <v>{Freyer-Adam, 2014 #2695}</v>
      </c>
      <c r="N225" s="4" t="s">
        <v>3395</v>
      </c>
      <c r="O225" s="21" t="str">
        <f>IF(J225="Yes",IF(P225&lt;&gt;"",HYPERLINK(_xlfn.CONCAT(VLOOKUP(P225,AF:AG,2,FALSE),"\",IF(ISERROR(FIND(",",A225))=FALSE,LEFT(A225,FIND(",",A225)-1),A225),"-",C225,"-",H225,".pdf"),"PDF"),""),"")</f>
        <v>PDF</v>
      </c>
      <c r="P225" s="11" t="s">
        <v>229</v>
      </c>
      <c r="Q225" s="3" t="s">
        <v>14</v>
      </c>
      <c r="R225" s="3" t="s">
        <v>2282</v>
      </c>
      <c r="S225" s="4" t="s">
        <v>3425</v>
      </c>
      <c r="T225" s="21" t="str">
        <f>IF(J225="Yes",IF(U225&lt;&gt;"",HYPERLINK(_xlfn.CONCAT(VLOOKUP(U225,AF:AG,2,FALSE),"\",IF(ISERROR(FIND(",",A225))=FALSE,LEFT(A225,FIND(",",A225)-1),A225),"-",C225,"-",H225,".pdf"),"PDF"),""),"")</f>
        <v>PDF</v>
      </c>
      <c r="U225" s="10" t="s">
        <v>2924</v>
      </c>
      <c r="V225" s="3" t="s">
        <v>14</v>
      </c>
      <c r="W225" s="3" t="s">
        <v>2282</v>
      </c>
      <c r="X225" s="314"/>
      <c r="Y225" s="12"/>
      <c r="Z225" s="36" t="str">
        <f t="shared" si="25"/>
        <v>Exclude</v>
      </c>
      <c r="AA225" s="33" t="str">
        <f t="shared" si="26"/>
        <v>0. Duplicate</v>
      </c>
    </row>
    <row r="226" spans="1:27" x14ac:dyDescent="0.25">
      <c r="A226" s="28" t="s">
        <v>3365</v>
      </c>
      <c r="B226" s="29" t="s">
        <v>3366</v>
      </c>
      <c r="C226" s="29">
        <v>2014</v>
      </c>
      <c r="D226" s="29" t="s">
        <v>555</v>
      </c>
      <c r="E226" s="29">
        <v>109</v>
      </c>
      <c r="F226" s="29">
        <v>11</v>
      </c>
      <c r="G226" s="29" t="s">
        <v>3367</v>
      </c>
      <c r="H226" s="29">
        <v>6526</v>
      </c>
      <c r="I226" s="29" t="s">
        <v>3368</v>
      </c>
      <c r="J226" s="11" t="s">
        <v>543</v>
      </c>
      <c r="K226" s="21" t="str">
        <f t="shared" si="22"/>
        <v>Link</v>
      </c>
      <c r="L226" s="22" t="str">
        <f t="shared" si="23"/>
        <v/>
      </c>
      <c r="M226" s="31" t="str">
        <f t="shared" si="24"/>
        <v>{Freyer-Adam, 2014 #6526}</v>
      </c>
      <c r="N226" s="4" t="s">
        <v>3804</v>
      </c>
      <c r="O226" s="21" t="str">
        <f>IF(J226="Yes",IF(P226&lt;&gt;"",HYPERLINK(_xlfn.CONCAT(VLOOKUP(P226,AF:AG,2,FALSE),"\",IF(ISERROR(FIND(",",A226))=FALSE,LEFT(A226,FIND(",",A226)-1),A226),"-",C226,"-",H226,".pdf"),"PDF"),""),"")</f>
        <v>PDF</v>
      </c>
      <c r="P226" s="11" t="s">
        <v>229</v>
      </c>
      <c r="Q226" s="3" t="s">
        <v>14</v>
      </c>
      <c r="R226" s="3" t="s">
        <v>2282</v>
      </c>
      <c r="T226" s="21" t="str">
        <f>IF(J226="Yes",IF(U226&lt;&gt;"",HYPERLINK(_xlfn.CONCAT(VLOOKUP(U226,AF:AG,2,FALSE),"\",IF(ISERROR(FIND(",",A226))=FALSE,LEFT(A226,FIND(",",A226)-1),A226),"-",C226,"-",H226,".pdf"),"PDF"),""),"")</f>
        <v>PDF</v>
      </c>
      <c r="U226" s="10" t="s">
        <v>2924</v>
      </c>
      <c r="V226" s="3" t="s">
        <v>14</v>
      </c>
      <c r="W226" s="3" t="s">
        <v>2286</v>
      </c>
      <c r="Y226" s="12"/>
      <c r="Z226" s="36" t="str">
        <f t="shared" si="25"/>
        <v>Exclude</v>
      </c>
      <c r="AA226" s="33" t="str">
        <f t="shared" si="26"/>
        <v>0. Duplicate</v>
      </c>
    </row>
    <row r="227" spans="1:27" x14ac:dyDescent="0.25">
      <c r="A227" s="28" t="s">
        <v>3592</v>
      </c>
      <c r="B227" s="29" t="s">
        <v>3593</v>
      </c>
      <c r="C227" s="29">
        <v>2015</v>
      </c>
      <c r="D227" s="29" t="s">
        <v>3594</v>
      </c>
      <c r="E227" s="29">
        <v>61</v>
      </c>
      <c r="F227" s="29">
        <v>6</v>
      </c>
      <c r="G227" s="29" t="s">
        <v>3595</v>
      </c>
      <c r="H227" s="29">
        <v>6239</v>
      </c>
      <c r="I227" s="29" t="s">
        <v>3596</v>
      </c>
      <c r="J227" s="11" t="s">
        <v>543</v>
      </c>
      <c r="K227" s="21" t="str">
        <f t="shared" si="22"/>
        <v>Link</v>
      </c>
      <c r="L227" s="22" t="str">
        <f t="shared" si="23"/>
        <v/>
      </c>
      <c r="M227" s="31" t="str">
        <f t="shared" si="24"/>
        <v>{Freyer-Adam, 2015 #6239}</v>
      </c>
      <c r="N227" s="4" t="s">
        <v>3727</v>
      </c>
      <c r="O227" s="21" t="str">
        <f>IF(J227="Yes",IF(P227&lt;&gt;"",HYPERLINK(_xlfn.CONCAT(VLOOKUP(P227,AF:AG,2,FALSE),"\",IF(ISERROR(FIND(",",A227))=FALSE,LEFT(A227,FIND(",",A227)-1),A227),"-",C227,"-",H227,".pdf"),"PDF"),""),"")</f>
        <v>PDF</v>
      </c>
      <c r="P227" s="11" t="s">
        <v>229</v>
      </c>
      <c r="Q227" s="3" t="s">
        <v>14</v>
      </c>
      <c r="R227" s="3" t="s">
        <v>2286</v>
      </c>
      <c r="S227" s="4" t="s">
        <v>2954</v>
      </c>
      <c r="T227" s="21" t="str">
        <f>IF(J227="Yes",IF(U227&lt;&gt;"",HYPERLINK(_xlfn.CONCAT(VLOOKUP(U227,AF:AG,2,FALSE),"\",IF(ISERROR(FIND(",",A227))=FALSE,LEFT(A227,FIND(",",A227)-1),A227),"-",C227,"-",H227,".pdf"),"PDF"),""),"")</f>
        <v>PDF</v>
      </c>
      <c r="U227" s="10" t="s">
        <v>2924</v>
      </c>
      <c r="V227" s="3" t="s">
        <v>14</v>
      </c>
      <c r="W227" s="3" t="s">
        <v>2286</v>
      </c>
      <c r="Y227" s="12"/>
      <c r="Z227" s="36" t="str">
        <f t="shared" si="25"/>
        <v>Exclude</v>
      </c>
      <c r="AA227" s="33" t="str">
        <f t="shared" si="26"/>
        <v>3. Wrong intervention</v>
      </c>
    </row>
    <row r="228" spans="1:27" x14ac:dyDescent="0.25">
      <c r="A228" s="28" t="s">
        <v>3592</v>
      </c>
      <c r="B228" s="29" t="s">
        <v>3593</v>
      </c>
      <c r="C228" s="29">
        <v>2015</v>
      </c>
      <c r="D228" s="29" t="s">
        <v>3594</v>
      </c>
      <c r="E228" s="29">
        <v>61</v>
      </c>
      <c r="F228" s="29">
        <v>6</v>
      </c>
      <c r="G228" s="29" t="s">
        <v>3595</v>
      </c>
      <c r="H228" s="29">
        <v>6451</v>
      </c>
      <c r="I228" s="29" t="s">
        <v>3596</v>
      </c>
      <c r="J228" s="11" t="s">
        <v>543</v>
      </c>
      <c r="K228" s="21" t="str">
        <f t="shared" si="22"/>
        <v>Link</v>
      </c>
      <c r="L228" s="22" t="str">
        <f t="shared" si="23"/>
        <v/>
      </c>
      <c r="M228" s="31" t="str">
        <f t="shared" si="24"/>
        <v>{Freyer-Adam, 2015 #6451}</v>
      </c>
      <c r="N228" s="4" t="s">
        <v>3726</v>
      </c>
      <c r="O228" s="21" t="str">
        <f>IF(J228="Yes",IF(P228&lt;&gt;"",HYPERLINK(_xlfn.CONCAT(VLOOKUP(P228,AF:AG,2,FALSE),"\",IF(ISERROR(FIND(",",A228))=FALSE,LEFT(A228,FIND(",",A228)-1),A228),"-",C228,"-",H228,".pdf"),"PDF"),""),"")</f>
        <v>PDF</v>
      </c>
      <c r="P228" s="11" t="s">
        <v>229</v>
      </c>
      <c r="Q228" s="3" t="s">
        <v>14</v>
      </c>
      <c r="R228" s="3" t="s">
        <v>2282</v>
      </c>
      <c r="T228" s="21" t="str">
        <f>IF(J228="Yes",IF(U228&lt;&gt;"",HYPERLINK(_xlfn.CONCAT(VLOOKUP(U228,AF:AG,2,FALSE),"\",IF(ISERROR(FIND(",",A228))=FALSE,LEFT(A228,FIND(",",A228)-1),A228),"-",C228,"-",H228,".pdf"),"PDF"),""),"")</f>
        <v>PDF</v>
      </c>
      <c r="U228" s="10" t="s">
        <v>2924</v>
      </c>
      <c r="V228" s="3" t="s">
        <v>14</v>
      </c>
      <c r="W228" s="3" t="s">
        <v>2282</v>
      </c>
      <c r="Y228" s="12"/>
      <c r="Z228" s="36" t="str">
        <f t="shared" si="25"/>
        <v>Exclude</v>
      </c>
      <c r="AA228" s="33" t="str">
        <f t="shared" si="26"/>
        <v>0. Duplicate</v>
      </c>
    </row>
    <row r="229" spans="1:27" x14ac:dyDescent="0.25">
      <c r="A229" s="28" t="s">
        <v>3361</v>
      </c>
      <c r="B229" s="29" t="s">
        <v>3362</v>
      </c>
      <c r="C229" s="29">
        <v>2016</v>
      </c>
      <c r="D229" s="29" t="s">
        <v>3190</v>
      </c>
      <c r="E229" s="29">
        <v>26</v>
      </c>
      <c r="F229" s="29">
        <v>5</v>
      </c>
      <c r="G229" s="29" t="s">
        <v>3363</v>
      </c>
      <c r="H229" s="29">
        <v>2666</v>
      </c>
      <c r="I229" s="29" t="s">
        <v>3364</v>
      </c>
      <c r="J229" s="11" t="s">
        <v>543</v>
      </c>
      <c r="K229" s="21" t="str">
        <f t="shared" si="22"/>
        <v>Link</v>
      </c>
      <c r="L229" s="22" t="str">
        <f t="shared" si="23"/>
        <v/>
      </c>
      <c r="M229" s="31" t="str">
        <f t="shared" si="24"/>
        <v>{Freyer-Adam, 2016 #2666}</v>
      </c>
      <c r="N229" s="4" t="s">
        <v>3395</v>
      </c>
      <c r="O229" s="21" t="str">
        <f>IF(J229="Yes",IF(P229&lt;&gt;"",HYPERLINK(_xlfn.CONCAT(VLOOKUP(P229,AF:AG,2,FALSE),"\",IF(ISERROR(FIND(",",A229))=FALSE,LEFT(A229,FIND(",",A229)-1),A229),"-",C229,"-",H229,".pdf"),"PDF"),""),"")</f>
        <v>PDF</v>
      </c>
      <c r="P229" s="11" t="s">
        <v>229</v>
      </c>
      <c r="Q229" s="3" t="s">
        <v>14</v>
      </c>
      <c r="R229" s="3" t="s">
        <v>2286</v>
      </c>
      <c r="S229" s="4" t="s">
        <v>3688</v>
      </c>
      <c r="T229" s="21" t="str">
        <f>IF(J229="Yes",IF(U229&lt;&gt;"",HYPERLINK(_xlfn.CONCAT(VLOOKUP(U229,AF:AG,2,FALSE),"\",IF(ISERROR(FIND(",",A229))=FALSE,LEFT(A229,FIND(",",A229)-1),A229),"-",C229,"-",H229,".pdf"),"PDF"),""),"")</f>
        <v>PDF</v>
      </c>
      <c r="U229" s="10" t="s">
        <v>2924</v>
      </c>
      <c r="V229" s="3" t="s">
        <v>14</v>
      </c>
      <c r="W229" s="3" t="s">
        <v>2286</v>
      </c>
      <c r="X229" s="314"/>
      <c r="Y229" s="12"/>
      <c r="Z229" s="36" t="str">
        <f t="shared" si="25"/>
        <v>Exclude</v>
      </c>
      <c r="AA229" s="33" t="str">
        <f t="shared" si="26"/>
        <v>3. Wrong intervention</v>
      </c>
    </row>
    <row r="230" spans="1:27" x14ac:dyDescent="0.25">
      <c r="A230" s="28" t="s">
        <v>3361</v>
      </c>
      <c r="B230" s="29" t="s">
        <v>3362</v>
      </c>
      <c r="C230" s="29">
        <v>2016</v>
      </c>
      <c r="D230" s="29" t="s">
        <v>3190</v>
      </c>
      <c r="E230" s="29">
        <v>26</v>
      </c>
      <c r="F230" s="29">
        <v>5</v>
      </c>
      <c r="G230" s="29" t="s">
        <v>3363</v>
      </c>
      <c r="H230" s="29">
        <v>2674</v>
      </c>
      <c r="I230" s="29" t="s">
        <v>3364</v>
      </c>
      <c r="J230" s="11" t="s">
        <v>543</v>
      </c>
      <c r="K230" s="21" t="str">
        <f t="shared" si="22"/>
        <v>Link</v>
      </c>
      <c r="L230" s="22" t="str">
        <f t="shared" si="23"/>
        <v/>
      </c>
      <c r="M230" s="31" t="str">
        <f t="shared" si="24"/>
        <v>{Freyer-Adam, 2016 #2674}</v>
      </c>
      <c r="N230" s="4" t="s">
        <v>3395</v>
      </c>
      <c r="O230" s="21" t="str">
        <f>IF(J230="Yes",IF(P230&lt;&gt;"",HYPERLINK(_xlfn.CONCAT(VLOOKUP(P230,AF:AG,2,FALSE),"\",IF(ISERROR(FIND(",",A230))=FALSE,LEFT(A230,FIND(",",A230)-1),A230),"-",C230,"-",H230,".pdf"),"PDF"),""),"")</f>
        <v>PDF</v>
      </c>
      <c r="P230" s="11" t="s">
        <v>229</v>
      </c>
      <c r="Q230" s="3" t="s">
        <v>14</v>
      </c>
      <c r="R230" s="3" t="s">
        <v>2282</v>
      </c>
      <c r="S230" s="4" t="s">
        <v>3426</v>
      </c>
      <c r="T230" s="21" t="str">
        <f>IF(J230="Yes",IF(U230&lt;&gt;"",HYPERLINK(_xlfn.CONCAT(VLOOKUP(U230,AF:AG,2,FALSE),"\",IF(ISERROR(FIND(",",A230))=FALSE,LEFT(A230,FIND(",",A230)-1),A230),"-",C230,"-",H230,".pdf"),"PDF"),""),"")</f>
        <v>PDF</v>
      </c>
      <c r="U230" s="10" t="s">
        <v>2924</v>
      </c>
      <c r="V230" s="3" t="s">
        <v>14</v>
      </c>
      <c r="W230" s="3" t="s">
        <v>2282</v>
      </c>
      <c r="X230" s="314"/>
      <c r="Y230" s="12"/>
      <c r="Z230" s="36" t="str">
        <f t="shared" si="25"/>
        <v>Exclude</v>
      </c>
      <c r="AA230" s="33" t="str">
        <f t="shared" si="26"/>
        <v>0. Duplicate</v>
      </c>
    </row>
    <row r="231" spans="1:27" x14ac:dyDescent="0.25">
      <c r="A231" s="28" t="s">
        <v>3361</v>
      </c>
      <c r="B231" s="29" t="s">
        <v>3362</v>
      </c>
      <c r="C231" s="29">
        <v>2016</v>
      </c>
      <c r="D231" s="29" t="s">
        <v>3190</v>
      </c>
      <c r="E231" s="29">
        <v>26</v>
      </c>
      <c r="F231" s="29">
        <v>5</v>
      </c>
      <c r="G231" s="29" t="s">
        <v>3363</v>
      </c>
      <c r="H231" s="29">
        <v>6441</v>
      </c>
      <c r="I231" s="29" t="s">
        <v>3364</v>
      </c>
      <c r="J231" s="11" t="s">
        <v>543</v>
      </c>
      <c r="K231" s="21" t="str">
        <f t="shared" si="22"/>
        <v>Link</v>
      </c>
      <c r="L231" s="22" t="str">
        <f t="shared" si="23"/>
        <v/>
      </c>
      <c r="M231" s="31" t="str">
        <f t="shared" si="24"/>
        <v>{Freyer-Adam, 2016 #6441}</v>
      </c>
      <c r="N231" s="4" t="s">
        <v>3726</v>
      </c>
      <c r="O231" s="21" t="str">
        <f>IF(J231="Yes",IF(P231&lt;&gt;"",HYPERLINK(_xlfn.CONCAT(VLOOKUP(P231,AF:AG,2,FALSE),"\",IF(ISERROR(FIND(",",A231))=FALSE,LEFT(A231,FIND(",",A231)-1),A231),"-",C231,"-",H231,".pdf"),"PDF"),""),"")</f>
        <v>PDF</v>
      </c>
      <c r="P231" s="11" t="s">
        <v>229</v>
      </c>
      <c r="Q231" s="3" t="s">
        <v>14</v>
      </c>
      <c r="R231" s="3" t="s">
        <v>2282</v>
      </c>
      <c r="T231" s="21" t="str">
        <f>IF(J231="Yes",IF(U231&lt;&gt;"",HYPERLINK(_xlfn.CONCAT(VLOOKUP(U231,AF:AG,2,FALSE),"\",IF(ISERROR(FIND(",",A231))=FALSE,LEFT(A231,FIND(",",A231)-1),A231),"-",C231,"-",H231,".pdf"),"PDF"),""),"")</f>
        <v>PDF</v>
      </c>
      <c r="U231" s="10" t="s">
        <v>2924</v>
      </c>
      <c r="V231" s="3" t="s">
        <v>14</v>
      </c>
      <c r="W231" s="3" t="s">
        <v>2286</v>
      </c>
      <c r="Y231" s="12"/>
      <c r="Z231" s="36" t="str">
        <f t="shared" si="25"/>
        <v>Exclude</v>
      </c>
      <c r="AA231" s="33" t="str">
        <f t="shared" si="26"/>
        <v>0. Duplicate</v>
      </c>
    </row>
    <row r="232" spans="1:27" x14ac:dyDescent="0.25">
      <c r="A232" s="28" t="s">
        <v>3361</v>
      </c>
      <c r="B232" s="29" t="s">
        <v>3362</v>
      </c>
      <c r="C232" s="29">
        <v>2016</v>
      </c>
      <c r="D232" s="29" t="s">
        <v>3190</v>
      </c>
      <c r="E232" s="29">
        <v>26</v>
      </c>
      <c r="F232" s="29">
        <v>5</v>
      </c>
      <c r="G232" s="29" t="s">
        <v>3363</v>
      </c>
      <c r="H232" s="29">
        <v>6505</v>
      </c>
      <c r="I232" s="29" t="s">
        <v>3364</v>
      </c>
      <c r="J232" s="11" t="s">
        <v>543</v>
      </c>
      <c r="K232" s="21" t="str">
        <f t="shared" si="22"/>
        <v>Link</v>
      </c>
      <c r="L232" s="22" t="str">
        <f t="shared" si="23"/>
        <v/>
      </c>
      <c r="M232" s="31" t="str">
        <f t="shared" si="24"/>
        <v>{Freyer-Adam, 2016 #6505}</v>
      </c>
      <c r="N232" s="4" t="s">
        <v>3804</v>
      </c>
      <c r="O232" s="21" t="str">
        <f>IF(J232="Yes",IF(P232&lt;&gt;"",HYPERLINK(_xlfn.CONCAT(VLOOKUP(P232,AF:AG,2,FALSE),"\",IF(ISERROR(FIND(",",A232))=FALSE,LEFT(A232,FIND(",",A232)-1),A232),"-",C232,"-",H232,".pdf"),"PDF"),""),"")</f>
        <v>PDF</v>
      </c>
      <c r="P232" s="11" t="s">
        <v>229</v>
      </c>
      <c r="Q232" s="3" t="s">
        <v>14</v>
      </c>
      <c r="R232" s="3" t="s">
        <v>2282</v>
      </c>
      <c r="T232" s="21" t="str">
        <f>IF(J232="Yes",IF(U232&lt;&gt;"",HYPERLINK(_xlfn.CONCAT(VLOOKUP(U232,AF:AG,2,FALSE),"\",IF(ISERROR(FIND(",",A232))=FALSE,LEFT(A232,FIND(",",A232)-1),A232),"-",C232,"-",H232,".pdf"),"PDF"),""),"")</f>
        <v>PDF</v>
      </c>
      <c r="U232" s="10" t="s">
        <v>2924</v>
      </c>
      <c r="V232" s="3" t="s">
        <v>14</v>
      </c>
      <c r="W232" s="3" t="s">
        <v>2282</v>
      </c>
      <c r="Y232" s="12"/>
      <c r="Z232" s="36" t="str">
        <f t="shared" si="25"/>
        <v>Exclude</v>
      </c>
      <c r="AA232" s="33" t="str">
        <f t="shared" si="26"/>
        <v>0. Duplicate</v>
      </c>
    </row>
    <row r="233" spans="1:27" x14ac:dyDescent="0.25">
      <c r="A233" s="28" t="s">
        <v>3356</v>
      </c>
      <c r="B233" s="29" t="s">
        <v>3357</v>
      </c>
      <c r="C233" s="29">
        <v>2018</v>
      </c>
      <c r="D233" s="29" t="s">
        <v>3358</v>
      </c>
      <c r="E233" s="29">
        <v>37</v>
      </c>
      <c r="F233" s="29">
        <v>1</v>
      </c>
      <c r="G233" s="29" t="s">
        <v>3359</v>
      </c>
      <c r="H233" s="29">
        <v>2669</v>
      </c>
      <c r="I233" s="29" t="s">
        <v>3360</v>
      </c>
      <c r="J233" s="11" t="s">
        <v>543</v>
      </c>
      <c r="K233" s="21" t="str">
        <f t="shared" si="22"/>
        <v>Link</v>
      </c>
      <c r="L233" s="22" t="str">
        <f t="shared" si="23"/>
        <v/>
      </c>
      <c r="M233" s="31" t="str">
        <f t="shared" si="24"/>
        <v>{Freyer-Adam, 2018 #2669}</v>
      </c>
      <c r="N233" s="4" t="s">
        <v>3395</v>
      </c>
      <c r="O233" s="21" t="str">
        <f>IF(J233="Yes",IF(P233&lt;&gt;"",HYPERLINK(_xlfn.CONCAT(VLOOKUP(P233,AF:AG,2,FALSE),"\",IF(ISERROR(FIND(",",A233))=FALSE,LEFT(A233,FIND(",",A233)-1),A233),"-",C233,"-",H233,".pdf"),"PDF"),""),"")</f>
        <v>PDF</v>
      </c>
      <c r="P233" s="11" t="s">
        <v>229</v>
      </c>
      <c r="Q233" s="3" t="s">
        <v>14</v>
      </c>
      <c r="R233" s="3" t="s">
        <v>2286</v>
      </c>
      <c r="S233" s="4" t="s">
        <v>3688</v>
      </c>
      <c r="T233" s="21" t="str">
        <f>IF(J233="Yes",IF(U233&lt;&gt;"",HYPERLINK(_xlfn.CONCAT(VLOOKUP(U233,AF:AG,2,FALSE),"\",IF(ISERROR(FIND(",",A233))=FALSE,LEFT(A233,FIND(",",A233)-1),A233),"-",C233,"-",H233,".pdf"),"PDF"),""),"")</f>
        <v>PDF</v>
      </c>
      <c r="U233" s="10" t="s">
        <v>2924</v>
      </c>
      <c r="V233" s="3" t="s">
        <v>14</v>
      </c>
      <c r="W233" s="3" t="s">
        <v>2286</v>
      </c>
      <c r="X233" s="314"/>
      <c r="Y233" s="12"/>
      <c r="Z233" s="36" t="str">
        <f t="shared" si="25"/>
        <v>Exclude</v>
      </c>
      <c r="AA233" s="33" t="str">
        <f t="shared" si="26"/>
        <v>3. Wrong intervention</v>
      </c>
    </row>
    <row r="234" spans="1:27" x14ac:dyDescent="0.25">
      <c r="A234" s="28" t="s">
        <v>3356</v>
      </c>
      <c r="B234" s="29" t="s">
        <v>3357</v>
      </c>
      <c r="C234" s="29">
        <v>2018</v>
      </c>
      <c r="D234" s="29" t="s">
        <v>3358</v>
      </c>
      <c r="E234" s="29">
        <v>37</v>
      </c>
      <c r="F234" s="29">
        <v>1</v>
      </c>
      <c r="G234" s="29" t="s">
        <v>3359</v>
      </c>
      <c r="H234" s="29">
        <v>2676</v>
      </c>
      <c r="I234" s="29" t="s">
        <v>3360</v>
      </c>
      <c r="J234" s="11" t="s">
        <v>543</v>
      </c>
      <c r="K234" s="21" t="str">
        <f t="shared" si="22"/>
        <v>Link</v>
      </c>
      <c r="L234" s="22" t="str">
        <f t="shared" si="23"/>
        <v/>
      </c>
      <c r="M234" s="31" t="str">
        <f t="shared" si="24"/>
        <v>{Freyer-Adam, 2018 #2676}</v>
      </c>
      <c r="N234" s="4" t="s">
        <v>3395</v>
      </c>
      <c r="O234" s="21" t="str">
        <f>IF(J234="Yes",IF(P234&lt;&gt;"",HYPERLINK(_xlfn.CONCAT(VLOOKUP(P234,AF:AG,2,FALSE),"\",IF(ISERROR(FIND(",",A234))=FALSE,LEFT(A234,FIND(",",A234)-1),A234),"-",C234,"-",H234,".pdf"),"PDF"),""),"")</f>
        <v>PDF</v>
      </c>
      <c r="P234" s="11" t="s">
        <v>229</v>
      </c>
      <c r="Q234" s="3" t="s">
        <v>14</v>
      </c>
      <c r="R234" s="3" t="s">
        <v>2282</v>
      </c>
      <c r="S234" s="4" t="s">
        <v>3414</v>
      </c>
      <c r="T234" s="21" t="str">
        <f>IF(J234="Yes",IF(U234&lt;&gt;"",HYPERLINK(_xlfn.CONCAT(VLOOKUP(U234,AF:AG,2,FALSE),"\",IF(ISERROR(FIND(",",A234))=FALSE,LEFT(A234,FIND(",",A234)-1),A234),"-",C234,"-",H234,".pdf"),"PDF"),""),"")</f>
        <v>PDF</v>
      </c>
      <c r="U234" s="10" t="s">
        <v>2924</v>
      </c>
      <c r="V234" s="3" t="s">
        <v>14</v>
      </c>
      <c r="W234" s="3" t="s">
        <v>2282</v>
      </c>
      <c r="X234" s="314"/>
      <c r="Y234" s="12"/>
      <c r="Z234" s="36" t="str">
        <f t="shared" si="25"/>
        <v>Exclude</v>
      </c>
      <c r="AA234" s="33" t="str">
        <f t="shared" si="26"/>
        <v>0. Duplicate</v>
      </c>
    </row>
    <row r="235" spans="1:27" x14ac:dyDescent="0.25">
      <c r="A235" s="28" t="s">
        <v>3356</v>
      </c>
      <c r="B235" s="29" t="s">
        <v>3357</v>
      </c>
      <c r="C235" s="29">
        <v>2018</v>
      </c>
      <c r="D235" s="29" t="s">
        <v>3358</v>
      </c>
      <c r="E235" s="29">
        <v>37</v>
      </c>
      <c r="F235" s="29">
        <v>1</v>
      </c>
      <c r="G235" s="29" t="s">
        <v>3359</v>
      </c>
      <c r="H235" s="29">
        <v>6445</v>
      </c>
      <c r="I235" s="29" t="s">
        <v>3360</v>
      </c>
      <c r="J235" s="11" t="s">
        <v>543</v>
      </c>
      <c r="K235" s="21" t="str">
        <f t="shared" si="22"/>
        <v>Link</v>
      </c>
      <c r="L235" s="22" t="str">
        <f t="shared" si="23"/>
        <v/>
      </c>
      <c r="M235" s="31" t="str">
        <f t="shared" si="24"/>
        <v>{Freyer-Adam, 2018 #6445}</v>
      </c>
      <c r="N235" s="4" t="s">
        <v>3726</v>
      </c>
      <c r="O235" s="21" t="str">
        <f>IF(J235="Yes",IF(P235&lt;&gt;"",HYPERLINK(_xlfn.CONCAT(VLOOKUP(P235,AF:AG,2,FALSE),"\",IF(ISERROR(FIND(",",A235))=FALSE,LEFT(A235,FIND(",",A235)-1),A235),"-",C235,"-",H235,".pdf"),"PDF"),""),"")</f>
        <v>PDF</v>
      </c>
      <c r="P235" s="11" t="s">
        <v>229</v>
      </c>
      <c r="Q235" s="3" t="s">
        <v>14</v>
      </c>
      <c r="R235" s="3" t="s">
        <v>2282</v>
      </c>
      <c r="T235" s="21" t="str">
        <f>IF(J235="Yes",IF(U235&lt;&gt;"",HYPERLINK(_xlfn.CONCAT(VLOOKUP(U235,AF:AG,2,FALSE),"\",IF(ISERROR(FIND(",",A235))=FALSE,LEFT(A235,FIND(",",A235)-1),A235),"-",C235,"-",H235,".pdf"),"PDF"),""),"")</f>
        <v>PDF</v>
      </c>
      <c r="U235" s="10" t="s">
        <v>2924</v>
      </c>
      <c r="V235" s="3" t="s">
        <v>14</v>
      </c>
      <c r="W235" s="3" t="s">
        <v>2282</v>
      </c>
      <c r="Y235" s="12"/>
      <c r="Z235" s="36" t="str">
        <f t="shared" si="25"/>
        <v>Exclude</v>
      </c>
      <c r="AA235" s="33" t="str">
        <f t="shared" si="26"/>
        <v>0. Duplicate</v>
      </c>
    </row>
    <row r="236" spans="1:27" x14ac:dyDescent="0.25">
      <c r="A236" s="28" t="s">
        <v>3356</v>
      </c>
      <c r="B236" s="29" t="s">
        <v>3357</v>
      </c>
      <c r="C236" s="29">
        <v>2018</v>
      </c>
      <c r="D236" s="29" t="s">
        <v>3358</v>
      </c>
      <c r="E236" s="29">
        <v>37</v>
      </c>
      <c r="F236" s="29">
        <v>1</v>
      </c>
      <c r="G236" s="29" t="s">
        <v>3359</v>
      </c>
      <c r="H236" s="29">
        <v>6507</v>
      </c>
      <c r="I236" s="29" t="s">
        <v>3360</v>
      </c>
      <c r="J236" s="11" t="s">
        <v>543</v>
      </c>
      <c r="K236" s="21" t="str">
        <f t="shared" si="22"/>
        <v>Link</v>
      </c>
      <c r="L236" s="22" t="str">
        <f t="shared" si="23"/>
        <v/>
      </c>
      <c r="M236" s="31" t="str">
        <f t="shared" si="24"/>
        <v>{Freyer-Adam, 2018 #6507}</v>
      </c>
      <c r="N236" s="4" t="s">
        <v>3804</v>
      </c>
      <c r="O236" s="21" t="str">
        <f>IF(J236="Yes",IF(P236&lt;&gt;"",HYPERLINK(_xlfn.CONCAT(VLOOKUP(P236,AF:AG,2,FALSE),"\",IF(ISERROR(FIND(",",A236))=FALSE,LEFT(A236,FIND(",",A236)-1),A236),"-",C236,"-",H236,".pdf"),"PDF"),""),"")</f>
        <v>PDF</v>
      </c>
      <c r="P236" s="11" t="s">
        <v>229</v>
      </c>
      <c r="Q236" s="3" t="s">
        <v>14</v>
      </c>
      <c r="R236" s="3" t="s">
        <v>2282</v>
      </c>
      <c r="T236" s="21" t="str">
        <f>IF(J236="Yes",IF(U236&lt;&gt;"",HYPERLINK(_xlfn.CONCAT(VLOOKUP(U236,AF:AG,2,FALSE),"\",IF(ISERROR(FIND(",",A236))=FALSE,LEFT(A236,FIND(",",A236)-1),A236),"-",C236,"-",H236,".pdf"),"PDF"),""),"")</f>
        <v>PDF</v>
      </c>
      <c r="U236" s="10" t="s">
        <v>2924</v>
      </c>
      <c r="V236" s="3" t="s">
        <v>14</v>
      </c>
      <c r="W236" s="3" t="s">
        <v>2282</v>
      </c>
      <c r="Y236" s="12"/>
      <c r="Z236" s="36" t="str">
        <f t="shared" si="25"/>
        <v>Exclude</v>
      </c>
      <c r="AA236" s="33" t="str">
        <f t="shared" si="26"/>
        <v>0. Duplicate</v>
      </c>
    </row>
    <row r="237" spans="1:27" x14ac:dyDescent="0.25">
      <c r="A237" s="28" t="s">
        <v>3352</v>
      </c>
      <c r="B237" s="29" t="s">
        <v>3353</v>
      </c>
      <c r="C237" s="29">
        <v>2019</v>
      </c>
      <c r="D237" s="29" t="s">
        <v>2606</v>
      </c>
      <c r="E237" s="29">
        <v>49</v>
      </c>
      <c r="F237" s="29">
        <v>10</v>
      </c>
      <c r="G237" s="29" t="s">
        <v>3354</v>
      </c>
      <c r="H237" s="29">
        <v>2660</v>
      </c>
      <c r="I237" s="29" t="s">
        <v>3355</v>
      </c>
      <c r="J237" s="11" t="s">
        <v>543</v>
      </c>
      <c r="K237" s="21" t="str">
        <f t="shared" si="22"/>
        <v>Link</v>
      </c>
      <c r="L237" s="22" t="str">
        <f t="shared" si="23"/>
        <v/>
      </c>
      <c r="M237" s="31" t="str">
        <f t="shared" si="24"/>
        <v>{Freyer-Adam, 2019 #2660}</v>
      </c>
      <c r="N237" s="4" t="s">
        <v>3395</v>
      </c>
      <c r="O237" s="21" t="str">
        <f>IF(J237="Yes",IF(P237&lt;&gt;"",HYPERLINK(_xlfn.CONCAT(VLOOKUP(P237,AF:AG,2,FALSE),"\",IF(ISERROR(FIND(",",A237))=FALSE,LEFT(A237,FIND(",",A237)-1),A237),"-",C237,"-",H237,".pdf"),"PDF"),""),"")</f>
        <v>PDF</v>
      </c>
      <c r="P237" s="11" t="s">
        <v>229</v>
      </c>
      <c r="Q237" s="3" t="s">
        <v>14</v>
      </c>
      <c r="R237" s="3" t="s">
        <v>2286</v>
      </c>
      <c r="S237" s="4" t="s">
        <v>2954</v>
      </c>
      <c r="T237" s="21" t="str">
        <f>IF(J237="Yes",IF(U237&lt;&gt;"",HYPERLINK(_xlfn.CONCAT(VLOOKUP(U237,AF:AG,2,FALSE),"\",IF(ISERROR(FIND(",",A237))=FALSE,LEFT(A237,FIND(",",A237)-1),A237),"-",C237,"-",H237,".pdf"),"PDF"),""),"")</f>
        <v>PDF</v>
      </c>
      <c r="U237" s="10" t="s">
        <v>2924</v>
      </c>
      <c r="V237" s="3" t="s">
        <v>14</v>
      </c>
      <c r="W237" s="3" t="s">
        <v>2286</v>
      </c>
      <c r="X237" s="314"/>
      <c r="Y237" s="12"/>
      <c r="Z237" s="36" t="str">
        <f t="shared" si="25"/>
        <v>Exclude</v>
      </c>
      <c r="AA237" s="33" t="str">
        <f t="shared" si="26"/>
        <v>3. Wrong intervention</v>
      </c>
    </row>
    <row r="238" spans="1:27" x14ac:dyDescent="0.25">
      <c r="A238" s="28" t="s">
        <v>3352</v>
      </c>
      <c r="B238" s="29" t="s">
        <v>3353</v>
      </c>
      <c r="C238" s="29">
        <v>2019</v>
      </c>
      <c r="D238" s="29" t="s">
        <v>2606</v>
      </c>
      <c r="E238" s="29">
        <v>49</v>
      </c>
      <c r="F238" s="29">
        <v>10</v>
      </c>
      <c r="G238" s="29" t="s">
        <v>3354</v>
      </c>
      <c r="H238" s="29">
        <v>6434</v>
      </c>
      <c r="I238" s="29" t="s">
        <v>3355</v>
      </c>
      <c r="J238" s="11" t="s">
        <v>543</v>
      </c>
      <c r="K238" s="21" t="str">
        <f t="shared" si="22"/>
        <v>Link</v>
      </c>
      <c r="L238" s="22" t="str">
        <f t="shared" si="23"/>
        <v/>
      </c>
      <c r="M238" s="31" t="str">
        <f t="shared" si="24"/>
        <v>{Freyer-Adam, 2019 #6434}</v>
      </c>
      <c r="N238" s="4" t="s">
        <v>3726</v>
      </c>
      <c r="O238" s="21" t="str">
        <f>IF(J238="Yes",IF(P238&lt;&gt;"",HYPERLINK(_xlfn.CONCAT(VLOOKUP(P238,AF:AG,2,FALSE),"\",IF(ISERROR(FIND(",",A238))=FALSE,LEFT(A238,FIND(",",A238)-1),A238),"-",C238,"-",H238,".pdf"),"PDF"),""),"")</f>
        <v>PDF</v>
      </c>
      <c r="P238" s="11" t="s">
        <v>229</v>
      </c>
      <c r="Q238" s="3" t="s">
        <v>14</v>
      </c>
      <c r="R238" s="3" t="s">
        <v>2282</v>
      </c>
      <c r="T238" s="21" t="str">
        <f>IF(J238="Yes",IF(U238&lt;&gt;"",HYPERLINK(_xlfn.CONCAT(VLOOKUP(U238,AF:AG,2,FALSE),"\",IF(ISERROR(FIND(",",A238))=FALSE,LEFT(A238,FIND(",",A238)-1),A238),"-",C238,"-",H238,".pdf"),"PDF"),""),"")</f>
        <v>PDF</v>
      </c>
      <c r="U238" s="10" t="s">
        <v>2924</v>
      </c>
      <c r="V238" s="3" t="s">
        <v>14</v>
      </c>
      <c r="W238" s="3" t="s">
        <v>2286</v>
      </c>
      <c r="Y238" s="12"/>
      <c r="Z238" s="36" t="str">
        <f t="shared" si="25"/>
        <v>Exclude</v>
      </c>
      <c r="AA238" s="33" t="str">
        <f t="shared" si="26"/>
        <v>0. Duplicate</v>
      </c>
    </row>
    <row r="239" spans="1:27" x14ac:dyDescent="0.25">
      <c r="A239" s="28" t="s">
        <v>3757</v>
      </c>
      <c r="B239" s="29" t="s">
        <v>3758</v>
      </c>
      <c r="C239" s="29">
        <v>2020</v>
      </c>
      <c r="D239" s="29" t="s">
        <v>3759</v>
      </c>
      <c r="E239" s="29">
        <v>139</v>
      </c>
      <c r="G239" s="29">
        <v>106106</v>
      </c>
      <c r="H239" s="29">
        <v>6444</v>
      </c>
      <c r="I239" s="29" t="s">
        <v>3760</v>
      </c>
      <c r="J239" s="11" t="s">
        <v>543</v>
      </c>
      <c r="K239" s="21" t="str">
        <f t="shared" si="22"/>
        <v>Link</v>
      </c>
      <c r="L239" s="22" t="str">
        <f t="shared" si="23"/>
        <v/>
      </c>
      <c r="M239" s="31" t="str">
        <f t="shared" si="24"/>
        <v>{Freyer-Adam, 2020 #6444}</v>
      </c>
      <c r="N239" s="4" t="s">
        <v>3726</v>
      </c>
      <c r="O239" s="21" t="str">
        <f>IF(J239="Yes",IF(P239&lt;&gt;"",HYPERLINK(_xlfn.CONCAT(VLOOKUP(P239,AF:AG,2,FALSE),"\",IF(ISERROR(FIND(",",A239))=FALSE,LEFT(A239,FIND(",",A239)-1),A239),"-",C239,"-",H239,".pdf"),"PDF"),""),"")</f>
        <v>PDF</v>
      </c>
      <c r="P239" s="11" t="s">
        <v>229</v>
      </c>
      <c r="Q239" s="3" t="s">
        <v>14</v>
      </c>
      <c r="R239" s="3" t="s">
        <v>2286</v>
      </c>
      <c r="S239" s="4" t="s">
        <v>2954</v>
      </c>
      <c r="T239" s="21" t="str">
        <f>IF(J239="Yes",IF(U239&lt;&gt;"",HYPERLINK(_xlfn.CONCAT(VLOOKUP(U239,AF:AG,2,FALSE),"\",IF(ISERROR(FIND(",",A239))=FALSE,LEFT(A239,FIND(",",A239)-1),A239),"-",C239,"-",H239,".pdf"),"PDF"),""),"")</f>
        <v>PDF</v>
      </c>
      <c r="U239" s="10" t="s">
        <v>2924</v>
      </c>
      <c r="V239" s="3" t="s">
        <v>14</v>
      </c>
      <c r="W239" s="3" t="s">
        <v>2286</v>
      </c>
      <c r="Y239" s="12"/>
      <c r="Z239" s="36" t="str">
        <f t="shared" si="25"/>
        <v>Exclude</v>
      </c>
      <c r="AA239" s="33" t="str">
        <f t="shared" si="26"/>
        <v>3. Wrong intervention</v>
      </c>
    </row>
    <row r="240" spans="1:27" x14ac:dyDescent="0.25">
      <c r="A240" s="28" t="s">
        <v>3586</v>
      </c>
      <c r="B240" s="29" t="s">
        <v>3587</v>
      </c>
      <c r="C240" s="29">
        <v>2021</v>
      </c>
      <c r="D240" s="29" t="s">
        <v>231</v>
      </c>
      <c r="G240" s="29" t="s">
        <v>2161</v>
      </c>
      <c r="H240" s="29">
        <v>6235</v>
      </c>
      <c r="I240" s="29" t="s">
        <v>3588</v>
      </c>
      <c r="J240" s="11" t="s">
        <v>543</v>
      </c>
      <c r="K240" s="21" t="str">
        <f t="shared" si="22"/>
        <v>Link</v>
      </c>
      <c r="L240" s="22" t="str">
        <f t="shared" si="23"/>
        <v/>
      </c>
      <c r="M240" s="31" t="str">
        <f t="shared" si="24"/>
        <v>{Freyer-Adam, 2021 #6235}</v>
      </c>
      <c r="N240" s="4" t="s">
        <v>3727</v>
      </c>
      <c r="O240" s="21" t="str">
        <f>IF(J240="Yes",IF(P240&lt;&gt;"",HYPERLINK(_xlfn.CONCAT(VLOOKUP(P240,AF:AG,2,FALSE),"\",IF(ISERROR(FIND(",",A240))=FALSE,LEFT(A240,FIND(",",A240)-1),A240),"-",C240,"-",H240,".pdf"),"PDF"),""),"")</f>
        <v>PDF</v>
      </c>
      <c r="P240" s="11" t="s">
        <v>229</v>
      </c>
      <c r="Q240" s="3" t="s">
        <v>14</v>
      </c>
      <c r="R240" s="3" t="s">
        <v>2286</v>
      </c>
      <c r="S240" s="4" t="s">
        <v>3691</v>
      </c>
      <c r="T240" s="21" t="str">
        <f>IF(J240="Yes",IF(U240&lt;&gt;"",HYPERLINK(_xlfn.CONCAT(VLOOKUP(U240,AF:AG,2,FALSE),"\",IF(ISERROR(FIND(",",A240))=FALSE,LEFT(A240,FIND(",",A240)-1),A240),"-",C240,"-",H240,".pdf"),"PDF"),""),"")</f>
        <v>PDF</v>
      </c>
      <c r="U240" s="10" t="s">
        <v>2924</v>
      </c>
      <c r="V240" s="3" t="s">
        <v>14</v>
      </c>
      <c r="W240" s="3" t="s">
        <v>2286</v>
      </c>
      <c r="Y240" s="12"/>
      <c r="Z240" s="36" t="str">
        <f t="shared" si="25"/>
        <v>Exclude</v>
      </c>
      <c r="AA240" s="33" t="str">
        <f t="shared" si="26"/>
        <v>3. Wrong intervention</v>
      </c>
    </row>
    <row r="241" spans="1:27" x14ac:dyDescent="0.25">
      <c r="A241" s="28" t="s">
        <v>3586</v>
      </c>
      <c r="B241" s="29" t="s">
        <v>3587</v>
      </c>
      <c r="C241" s="29">
        <v>2021</v>
      </c>
      <c r="D241" s="29" t="s">
        <v>231</v>
      </c>
      <c r="G241" s="29" t="s">
        <v>2161</v>
      </c>
      <c r="H241" s="29">
        <v>6448</v>
      </c>
      <c r="I241" s="29" t="s">
        <v>3588</v>
      </c>
      <c r="J241" s="11" t="s">
        <v>543</v>
      </c>
      <c r="K241" s="21" t="str">
        <f t="shared" si="22"/>
        <v>Link</v>
      </c>
      <c r="L241" s="22" t="str">
        <f t="shared" si="23"/>
        <v/>
      </c>
      <c r="M241" s="31" t="str">
        <f t="shared" si="24"/>
        <v>{Freyer-Adam, 2021 #6448}</v>
      </c>
      <c r="N241" s="4" t="s">
        <v>3726</v>
      </c>
      <c r="O241" s="21" t="str">
        <f>IF(J241="Yes",IF(P241&lt;&gt;"",HYPERLINK(_xlfn.CONCAT(VLOOKUP(P241,AF:AG,2,FALSE),"\",IF(ISERROR(FIND(",",A241))=FALSE,LEFT(A241,FIND(",",A241)-1),A241),"-",C241,"-",H241,".pdf"),"PDF"),""),"")</f>
        <v>PDF</v>
      </c>
      <c r="P241" s="11" t="s">
        <v>229</v>
      </c>
      <c r="Q241" s="3" t="s">
        <v>14</v>
      </c>
      <c r="R241" s="3" t="s">
        <v>2282</v>
      </c>
      <c r="T241" s="21" t="str">
        <f>IF(J241="Yes",IF(U241&lt;&gt;"",HYPERLINK(_xlfn.CONCAT(VLOOKUP(U241,AF:AG,2,FALSE),"\",IF(ISERROR(FIND(",",A241))=FALSE,LEFT(A241,FIND(",",A241)-1),A241),"-",C241,"-",H241,".pdf"),"PDF"),""),"")</f>
        <v>PDF</v>
      </c>
      <c r="U241" s="10" t="s">
        <v>2924</v>
      </c>
      <c r="V241" s="3" t="s">
        <v>14</v>
      </c>
      <c r="W241" s="3" t="s">
        <v>2282</v>
      </c>
      <c r="Y241" s="12"/>
      <c r="Z241" s="36" t="str">
        <f t="shared" si="25"/>
        <v>Exclude</v>
      </c>
      <c r="AA241" s="33" t="str">
        <f t="shared" si="26"/>
        <v>0. Duplicate</v>
      </c>
    </row>
    <row r="242" spans="1:27" x14ac:dyDescent="0.25">
      <c r="A242" s="28" t="s">
        <v>3586</v>
      </c>
      <c r="B242" s="29" t="s">
        <v>3589</v>
      </c>
      <c r="C242" s="29">
        <v>2022</v>
      </c>
      <c r="D242" s="29" t="s">
        <v>3285</v>
      </c>
      <c r="E242" s="29">
        <v>9</v>
      </c>
      <c r="F242" s="29">
        <v>1</v>
      </c>
      <c r="G242" s="29" t="s">
        <v>3590</v>
      </c>
      <c r="H242" s="29">
        <v>6224</v>
      </c>
      <c r="I242" s="29" t="s">
        <v>3591</v>
      </c>
      <c r="J242" s="11" t="s">
        <v>543</v>
      </c>
      <c r="K242" s="21" t="str">
        <f t="shared" si="22"/>
        <v>Link</v>
      </c>
      <c r="L242" s="22" t="str">
        <f t="shared" si="23"/>
        <v/>
      </c>
      <c r="M242" s="31" t="str">
        <f t="shared" si="24"/>
        <v>{Freyer-Adam, 2022 #6224}</v>
      </c>
      <c r="N242" s="4" t="s">
        <v>3727</v>
      </c>
      <c r="O242" s="21" t="str">
        <f>IF(J242="Yes",IF(P242&lt;&gt;"",HYPERLINK(_xlfn.CONCAT(VLOOKUP(P242,AF:AG,2,FALSE),"\",IF(ISERROR(FIND(",",A242))=FALSE,LEFT(A242,FIND(",",A242)-1),A242),"-",C242,"-",H242,".pdf"),"PDF"),""),"")</f>
        <v>PDF</v>
      </c>
      <c r="P242" s="11" t="s">
        <v>229</v>
      </c>
      <c r="Q242" s="3" t="s">
        <v>14</v>
      </c>
      <c r="R242" s="3" t="s">
        <v>2286</v>
      </c>
      <c r="S242" s="4" t="s">
        <v>3692</v>
      </c>
      <c r="T242" s="21" t="str">
        <f>IF(J242="Yes",IF(U242&lt;&gt;"",HYPERLINK(_xlfn.CONCAT(VLOOKUP(U242,AF:AG,2,FALSE),"\",IF(ISERROR(FIND(",",A242))=FALSE,LEFT(A242,FIND(",",A242)-1),A242),"-",C242,"-",H242,".pdf"),"PDF"),""),"")</f>
        <v>PDF</v>
      </c>
      <c r="U242" s="10" t="s">
        <v>2924</v>
      </c>
      <c r="V242" s="3" t="s">
        <v>14</v>
      </c>
      <c r="W242" s="3" t="s">
        <v>2286</v>
      </c>
      <c r="Y242" s="12"/>
      <c r="Z242" s="36" t="str">
        <f t="shared" si="25"/>
        <v>Exclude</v>
      </c>
      <c r="AA242" s="33" t="str">
        <f t="shared" si="26"/>
        <v>3. Wrong intervention</v>
      </c>
    </row>
    <row r="243" spans="1:27" x14ac:dyDescent="0.25">
      <c r="A243" s="28" t="s">
        <v>3586</v>
      </c>
      <c r="B243" s="29" t="s">
        <v>3589</v>
      </c>
      <c r="C243" s="29">
        <v>2022</v>
      </c>
      <c r="D243" s="29" t="s">
        <v>3285</v>
      </c>
      <c r="E243" s="29">
        <v>9</v>
      </c>
      <c r="F243" s="29">
        <v>1</v>
      </c>
      <c r="G243" s="29" t="s">
        <v>3590</v>
      </c>
      <c r="H243" s="29">
        <v>6440</v>
      </c>
      <c r="I243" s="29" t="s">
        <v>3591</v>
      </c>
      <c r="J243" s="11" t="s">
        <v>543</v>
      </c>
      <c r="K243" s="21" t="str">
        <f t="shared" si="22"/>
        <v>Link</v>
      </c>
      <c r="L243" s="22" t="str">
        <f t="shared" si="23"/>
        <v/>
      </c>
      <c r="M243" s="31" t="str">
        <f t="shared" si="24"/>
        <v>{Freyer-Adam, 2022 #6440}</v>
      </c>
      <c r="N243" s="4" t="s">
        <v>3726</v>
      </c>
      <c r="O243" s="21" t="str">
        <f>IF(J243="Yes",IF(P243&lt;&gt;"",HYPERLINK(_xlfn.CONCAT(VLOOKUP(P243,AF:AG,2,FALSE),"\",IF(ISERROR(FIND(",",A243))=FALSE,LEFT(A243,FIND(",",A243)-1),A243),"-",C243,"-",H243,".pdf"),"PDF"),""),"")</f>
        <v>PDF</v>
      </c>
      <c r="P243" s="11" t="s">
        <v>229</v>
      </c>
      <c r="Q243" s="3" t="s">
        <v>14</v>
      </c>
      <c r="R243" s="3" t="s">
        <v>2282</v>
      </c>
      <c r="T243" s="21" t="str">
        <f>IF(J243="Yes",IF(U243&lt;&gt;"",HYPERLINK(_xlfn.CONCAT(VLOOKUP(U243,AF:AG,2,FALSE),"\",IF(ISERROR(FIND(",",A243))=FALSE,LEFT(A243,FIND(",",A243)-1),A243),"-",C243,"-",H243,".pdf"),"PDF"),""),"")</f>
        <v>PDF</v>
      </c>
      <c r="U243" s="10" t="s">
        <v>2924</v>
      </c>
      <c r="V243" s="3" t="s">
        <v>14</v>
      </c>
      <c r="W243" s="3" t="s">
        <v>2282</v>
      </c>
      <c r="Y243" s="12"/>
      <c r="Z243" s="36" t="str">
        <f t="shared" si="25"/>
        <v>Exclude</v>
      </c>
      <c r="AA243" s="33" t="str">
        <f t="shared" si="26"/>
        <v>0. Duplicate</v>
      </c>
    </row>
    <row r="244" spans="1:27" x14ac:dyDescent="0.25">
      <c r="A244" s="28" t="s">
        <v>1784</v>
      </c>
      <c r="B244" s="29" t="s">
        <v>1785</v>
      </c>
      <c r="C244" s="29">
        <v>2021</v>
      </c>
      <c r="D244" s="29" t="s">
        <v>1507</v>
      </c>
      <c r="E244" s="29">
        <v>14</v>
      </c>
      <c r="G244" s="29" t="s">
        <v>1786</v>
      </c>
      <c r="H244" s="29">
        <v>1703</v>
      </c>
      <c r="I244" s="29" t="s">
        <v>1787</v>
      </c>
      <c r="J244" s="11" t="s">
        <v>543</v>
      </c>
      <c r="K244" s="21" t="str">
        <f t="shared" si="22"/>
        <v>Link</v>
      </c>
      <c r="L244" s="22" t="str">
        <f t="shared" si="23"/>
        <v/>
      </c>
      <c r="M244" s="31" t="str">
        <f t="shared" si="24"/>
        <v>{Frohlich, 2021 #1703}</v>
      </c>
      <c r="N244" s="4" t="s">
        <v>1470</v>
      </c>
      <c r="O244" s="21" t="str">
        <f>IF(J244="Yes",IF(P244&lt;&gt;"",HYPERLINK(_xlfn.CONCAT(VLOOKUP(P244,AF:AG,2,FALSE),"\",IF(ISERROR(FIND(",",A244))=FALSE,LEFT(A244,FIND(",",A244)-1),A244),"-",C244,"-",H244,".pdf"),"PDF"),""),"")</f>
        <v>PDF</v>
      </c>
      <c r="P244" s="11" t="s">
        <v>229</v>
      </c>
      <c r="Q244" s="3" t="s">
        <v>14</v>
      </c>
      <c r="R244" s="3" t="s">
        <v>2286</v>
      </c>
      <c r="S244" s="4" t="s">
        <v>2289</v>
      </c>
      <c r="T244" s="21" t="str">
        <f>IF(J244="Yes",IF(U244&lt;&gt;"",HYPERLINK(_xlfn.CONCAT(VLOOKUP(U244,AF:AG,2,FALSE),"\",IF(ISERROR(FIND(",",A244))=FALSE,LEFT(A244,FIND(",",A244)-1),A244),"-",C244,"-",H244,".pdf"),"PDF"),""),"")</f>
        <v>PDF</v>
      </c>
      <c r="U244" s="10" t="s">
        <v>2924</v>
      </c>
      <c r="V244" s="3" t="s">
        <v>14</v>
      </c>
      <c r="W244" s="3" t="s">
        <v>2286</v>
      </c>
      <c r="Y244" s="12" t="str">
        <f>IF(R244="Include","No",IF(V244="Include","No",""))</f>
        <v/>
      </c>
      <c r="Z244" s="36" t="str">
        <f t="shared" si="25"/>
        <v>Exclude</v>
      </c>
      <c r="AA244" s="33" t="str">
        <f t="shared" si="26"/>
        <v>3. Wrong intervention</v>
      </c>
    </row>
    <row r="245" spans="1:27" x14ac:dyDescent="0.25">
      <c r="A245" s="28" t="s">
        <v>3708</v>
      </c>
      <c r="B245" s="29" t="s">
        <v>3709</v>
      </c>
      <c r="C245" s="29">
        <v>2022</v>
      </c>
      <c r="D245" s="29" t="s">
        <v>3710</v>
      </c>
      <c r="E245" s="29">
        <v>16</v>
      </c>
      <c r="G245" s="29">
        <v>100437</v>
      </c>
      <c r="H245" s="29">
        <v>6463</v>
      </c>
      <c r="I245" s="29" t="s">
        <v>3711</v>
      </c>
      <c r="J245" s="11" t="s">
        <v>543</v>
      </c>
      <c r="K245" s="21" t="str">
        <f t="shared" si="22"/>
        <v>Link</v>
      </c>
      <c r="L245" s="22" t="str">
        <f t="shared" si="23"/>
        <v/>
      </c>
      <c r="M245" s="31" t="str">
        <f t="shared" si="24"/>
        <v>{Frohlich, 2022 #6463}</v>
      </c>
      <c r="N245" s="4" t="s">
        <v>3726</v>
      </c>
      <c r="O245" s="21" t="str">
        <f>IF(J245="Yes",IF(P245&lt;&gt;"",HYPERLINK(_xlfn.CONCAT(VLOOKUP(P245,AF:AG,2,FALSE),"\",IF(ISERROR(FIND(",",A245))=FALSE,LEFT(A245,FIND(",",A245)-1),A245),"-",C245,"-",H245,".pdf"),"PDF"),""),"")</f>
        <v>PDF</v>
      </c>
      <c r="P245" s="11" t="s">
        <v>229</v>
      </c>
      <c r="Q245" s="3" t="s">
        <v>14</v>
      </c>
      <c r="R245" s="3" t="s">
        <v>2291</v>
      </c>
      <c r="S245" s="4" t="s">
        <v>2908</v>
      </c>
      <c r="T245" s="21" t="str">
        <f>IF(J245="Yes",IF(U245&lt;&gt;"",HYPERLINK(_xlfn.CONCAT(VLOOKUP(U245,AF:AG,2,FALSE),"\",IF(ISERROR(FIND(",",A245))=FALSE,LEFT(A245,FIND(",",A245)-1),A245),"-",C245,"-",H245,".pdf"),"PDF"),""),"")</f>
        <v>PDF</v>
      </c>
      <c r="U245" s="10" t="s">
        <v>2924</v>
      </c>
      <c r="V245" s="3" t="s">
        <v>14</v>
      </c>
      <c r="W245" s="3" t="s">
        <v>2286</v>
      </c>
      <c r="Y245" s="12"/>
      <c r="Z245" s="36" t="str">
        <f t="shared" si="25"/>
        <v>Exclude</v>
      </c>
      <c r="AA245" s="33" t="str">
        <f t="shared" si="26"/>
        <v>5. Wrong study design</v>
      </c>
    </row>
    <row r="246" spans="1:27" x14ac:dyDescent="0.25">
      <c r="A246" s="28" t="s">
        <v>1788</v>
      </c>
      <c r="B246" s="29" t="s">
        <v>1789</v>
      </c>
      <c r="C246" s="29">
        <v>2017</v>
      </c>
      <c r="D246" s="29" t="s">
        <v>1734</v>
      </c>
      <c r="E246" s="29">
        <v>41</v>
      </c>
      <c r="F246" s="29">
        <v>4</v>
      </c>
      <c r="G246" s="29" t="s">
        <v>1790</v>
      </c>
      <c r="H246" s="29">
        <v>1704</v>
      </c>
      <c r="I246" s="29" t="s">
        <v>1791</v>
      </c>
      <c r="J246" s="11" t="s">
        <v>543</v>
      </c>
      <c r="K246" s="21" t="str">
        <f t="shared" si="22"/>
        <v>Link</v>
      </c>
      <c r="L246" s="22" t="str">
        <f t="shared" si="23"/>
        <v/>
      </c>
      <c r="M246" s="31" t="str">
        <f t="shared" si="24"/>
        <v>{Fucito, 2017 #1704}</v>
      </c>
      <c r="N246" s="4" t="s">
        <v>1470</v>
      </c>
      <c r="O246" s="21" t="str">
        <f>IF(J246="Yes",IF(P246&lt;&gt;"",HYPERLINK(_xlfn.CONCAT(VLOOKUP(P246,AF:AG,2,FALSE),"\",IF(ISERROR(FIND(",",A246))=FALSE,LEFT(A246,FIND(",",A246)-1),A246),"-",C246,"-",H246,".pdf"),"PDF"),""),"")</f>
        <v>PDF</v>
      </c>
      <c r="P246" s="11" t="s">
        <v>229</v>
      </c>
      <c r="Q246" s="3" t="s">
        <v>14</v>
      </c>
      <c r="R246" s="3" t="s">
        <v>2286</v>
      </c>
      <c r="S246" s="4" t="s">
        <v>2289</v>
      </c>
      <c r="T246" s="21" t="str">
        <f>IF(J246="Yes",IF(U246&lt;&gt;"",HYPERLINK(_xlfn.CONCAT(VLOOKUP(U246,AF:AG,2,FALSE),"\",IF(ISERROR(FIND(",",A246))=FALSE,LEFT(A246,FIND(",",A246)-1),A246),"-",C246,"-",H246,".pdf"),"PDF"),""),"")</f>
        <v>PDF</v>
      </c>
      <c r="U246" s="10" t="s">
        <v>2924</v>
      </c>
      <c r="V246" s="3" t="s">
        <v>14</v>
      </c>
      <c r="W246" s="3" t="s">
        <v>2286</v>
      </c>
      <c r="Y246" s="12" t="str">
        <f>IF(R246="Include","No",IF(V246="Include","No",""))</f>
        <v/>
      </c>
      <c r="Z246" s="36" t="str">
        <f t="shared" si="25"/>
        <v>Exclude</v>
      </c>
      <c r="AA246" s="33" t="str">
        <f t="shared" si="26"/>
        <v>3. Wrong intervention</v>
      </c>
    </row>
    <row r="247" spans="1:27" x14ac:dyDescent="0.25">
      <c r="A247" s="28" t="s">
        <v>1792</v>
      </c>
      <c r="B247" s="29" t="s">
        <v>615</v>
      </c>
      <c r="C247" s="29">
        <v>2014</v>
      </c>
      <c r="D247" s="29" t="s">
        <v>616</v>
      </c>
      <c r="E247" s="29">
        <v>9</v>
      </c>
      <c r="F247" s="29">
        <v>1</v>
      </c>
      <c r="G247" s="92">
        <v>45972</v>
      </c>
      <c r="H247" s="29">
        <v>1705</v>
      </c>
      <c r="I247" s="29" t="s">
        <v>1793</v>
      </c>
      <c r="J247" s="11" t="s">
        <v>543</v>
      </c>
      <c r="K247" s="21" t="str">
        <f t="shared" si="22"/>
        <v>Link</v>
      </c>
      <c r="L247" s="22" t="str">
        <f t="shared" si="23"/>
        <v/>
      </c>
      <c r="M247" s="31" t="str">
        <f t="shared" si="24"/>
        <v>{Gajecki, 2014 #1705}</v>
      </c>
      <c r="N247" s="4" t="s">
        <v>1470</v>
      </c>
      <c r="O247" s="21" t="str">
        <f>IF(J247="Yes",IF(P247&lt;&gt;"",HYPERLINK(_xlfn.CONCAT(VLOOKUP(P247,AF:AG,2,FALSE),"\",IF(ISERROR(FIND(",",A247))=FALSE,LEFT(A247,FIND(",",A247)-1),A247),"-",C247,"-",H247,".pdf"),"PDF"),""),"")</f>
        <v>PDF</v>
      </c>
      <c r="P247" s="11" t="s">
        <v>229</v>
      </c>
      <c r="Q247" s="3" t="s">
        <v>14</v>
      </c>
      <c r="R247" s="3" t="s">
        <v>2286</v>
      </c>
      <c r="S247" s="4" t="s">
        <v>2289</v>
      </c>
      <c r="T247" s="21" t="str">
        <f>IF(J247="Yes",IF(U247&lt;&gt;"",HYPERLINK(_xlfn.CONCAT(VLOOKUP(U247,AF:AG,2,FALSE),"\",IF(ISERROR(FIND(",",A247))=FALSE,LEFT(A247,FIND(",",A247)-1),A247),"-",C247,"-",H247,".pdf"),"PDF"),""),"")</f>
        <v>PDF</v>
      </c>
      <c r="U247" s="10" t="s">
        <v>2924</v>
      </c>
      <c r="V247" s="3" t="s">
        <v>14</v>
      </c>
      <c r="W247" s="3" t="s">
        <v>2286</v>
      </c>
      <c r="Y247" s="12" t="str">
        <f>IF(R247="Include","No",IF(V247="Include","No",""))</f>
        <v/>
      </c>
      <c r="Z247" s="36" t="str">
        <f t="shared" si="25"/>
        <v>Exclude</v>
      </c>
      <c r="AA247" s="33" t="str">
        <f t="shared" si="26"/>
        <v>3. Wrong intervention</v>
      </c>
    </row>
    <row r="248" spans="1:27" x14ac:dyDescent="0.25">
      <c r="A248" s="28" t="s">
        <v>1792</v>
      </c>
      <c r="B248" s="29" t="s">
        <v>615</v>
      </c>
      <c r="C248" s="29">
        <v>2014</v>
      </c>
      <c r="D248" s="29" t="s">
        <v>597</v>
      </c>
      <c r="E248" s="29">
        <v>9</v>
      </c>
      <c r="F248" s="29">
        <v>1</v>
      </c>
      <c r="G248" s="29">
        <v>11</v>
      </c>
      <c r="H248" s="29">
        <v>1706</v>
      </c>
      <c r="I248" s="29" t="s">
        <v>1793</v>
      </c>
      <c r="J248" s="11" t="s">
        <v>543</v>
      </c>
      <c r="K248" s="21" t="str">
        <f t="shared" si="22"/>
        <v>Link</v>
      </c>
      <c r="L248" s="22" t="str">
        <f t="shared" si="23"/>
        <v/>
      </c>
      <c r="M248" s="31" t="str">
        <f t="shared" si="24"/>
        <v>{Gajecki, 2014 #1706}</v>
      </c>
      <c r="N248" s="4" t="s">
        <v>1470</v>
      </c>
      <c r="O248" s="21" t="str">
        <f>IF(J248="Yes",IF(P248&lt;&gt;"",HYPERLINK(_xlfn.CONCAT(VLOOKUP(P248,AF:AG,2,FALSE),"\",IF(ISERROR(FIND(",",A248))=FALSE,LEFT(A248,FIND(",",A248)-1),A248),"-",C248,"-",H248,".pdf"),"PDF"),""),"")</f>
        <v>PDF</v>
      </c>
      <c r="P248" s="11" t="s">
        <v>229</v>
      </c>
      <c r="Q248" s="3" t="s">
        <v>14</v>
      </c>
      <c r="R248" s="3" t="s">
        <v>2282</v>
      </c>
      <c r="S248" s="4" t="s">
        <v>2293</v>
      </c>
      <c r="T248" s="21" t="str">
        <f>IF(J248="Yes",IF(U248&lt;&gt;"",HYPERLINK(_xlfn.CONCAT(VLOOKUP(U248,AF:AG,2,FALSE),"\",IF(ISERROR(FIND(",",A248))=FALSE,LEFT(A248,FIND(",",A248)-1),A248),"-",C248,"-",H248,".pdf"),"PDF"),""),"")</f>
        <v>PDF</v>
      </c>
      <c r="U248" s="10" t="s">
        <v>2924</v>
      </c>
      <c r="V248" s="3" t="s">
        <v>14</v>
      </c>
      <c r="W248" s="3" t="s">
        <v>2282</v>
      </c>
      <c r="Y248" s="12" t="str">
        <f>IF(R248="Include","No",IF(V248="Include","No",""))</f>
        <v/>
      </c>
      <c r="Z248" s="36" t="str">
        <f t="shared" si="25"/>
        <v>Exclude</v>
      </c>
      <c r="AA248" s="33" t="str">
        <f t="shared" si="26"/>
        <v>0. Duplicate</v>
      </c>
    </row>
    <row r="249" spans="1:27" x14ac:dyDescent="0.25">
      <c r="A249" s="28" t="s">
        <v>1794</v>
      </c>
      <c r="B249" s="29" t="s">
        <v>1795</v>
      </c>
      <c r="C249" s="29">
        <v>2017</v>
      </c>
      <c r="D249" s="29" t="s">
        <v>293</v>
      </c>
      <c r="E249" s="29">
        <v>77</v>
      </c>
      <c r="G249" s="29" t="s">
        <v>1796</v>
      </c>
      <c r="H249" s="29">
        <v>1707</v>
      </c>
      <c r="I249" s="29" t="s">
        <v>1797</v>
      </c>
      <c r="J249" s="11" t="s">
        <v>543</v>
      </c>
      <c r="K249" s="21" t="str">
        <f t="shared" si="22"/>
        <v>Link</v>
      </c>
      <c r="L249" s="22" t="str">
        <f t="shared" si="23"/>
        <v/>
      </c>
      <c r="M249" s="31" t="str">
        <f t="shared" si="24"/>
        <v>{Ganz, 2017 #1707}</v>
      </c>
      <c r="N249" s="4" t="s">
        <v>1470</v>
      </c>
      <c r="O249" s="21" t="str">
        <f>IF(J249="Yes",IF(P249&lt;&gt;"",HYPERLINK(_xlfn.CONCAT(VLOOKUP(P249,AF:AG,2,FALSE),"\",IF(ISERROR(FIND(",",A249))=FALSE,LEFT(A249,FIND(",",A249)-1),A249),"-",C249,"-",H249,".pdf"),"PDF"),""),"")</f>
        <v>PDF</v>
      </c>
      <c r="P249" s="11" t="s">
        <v>229</v>
      </c>
      <c r="Q249" s="3" t="s">
        <v>14</v>
      </c>
      <c r="R249" s="3" t="s">
        <v>2286</v>
      </c>
      <c r="S249" s="4" t="s">
        <v>2289</v>
      </c>
      <c r="T249" s="21" t="str">
        <f>IF(J249="Yes",IF(U249&lt;&gt;"",HYPERLINK(_xlfn.CONCAT(VLOOKUP(U249,AF:AG,2,FALSE),"\",IF(ISERROR(FIND(",",A249))=FALSE,LEFT(A249,FIND(",",A249)-1),A249),"-",C249,"-",H249,".pdf"),"PDF"),""),"")</f>
        <v>PDF</v>
      </c>
      <c r="U249" s="10" t="s">
        <v>2924</v>
      </c>
      <c r="V249" s="3" t="s">
        <v>14</v>
      </c>
      <c r="W249" s="3" t="s">
        <v>2286</v>
      </c>
      <c r="Y249" s="12" t="str">
        <f>IF(R249="Include","No",IF(V249="Include","No",""))</f>
        <v/>
      </c>
      <c r="Z249" s="36" t="str">
        <f t="shared" si="25"/>
        <v>Exclude</v>
      </c>
      <c r="AA249" s="33" t="str">
        <f t="shared" si="26"/>
        <v>3. Wrong intervention</v>
      </c>
    </row>
    <row r="250" spans="1:27" x14ac:dyDescent="0.25">
      <c r="A250" s="28" t="s">
        <v>3651</v>
      </c>
      <c r="B250" s="29" t="s">
        <v>3652</v>
      </c>
      <c r="C250" s="29">
        <v>2016</v>
      </c>
      <c r="D250" s="29" t="s">
        <v>717</v>
      </c>
      <c r="E250" s="29">
        <v>16</v>
      </c>
      <c r="F250" s="29">
        <v>1</v>
      </c>
      <c r="G250" s="29">
        <v>536</v>
      </c>
      <c r="H250" s="29">
        <v>6220</v>
      </c>
      <c r="I250" s="29" t="s">
        <v>3653</v>
      </c>
      <c r="J250" s="11" t="s">
        <v>543</v>
      </c>
      <c r="K250" s="21" t="str">
        <f t="shared" si="22"/>
        <v>Link</v>
      </c>
      <c r="L250" s="22" t="str">
        <f t="shared" si="23"/>
        <v/>
      </c>
      <c r="M250" s="31" t="str">
        <f t="shared" si="24"/>
        <v>{Garnett, 2016 #6220}</v>
      </c>
      <c r="N250" s="4" t="s">
        <v>3727</v>
      </c>
      <c r="O250" s="21" t="str">
        <f>IF(J250="Yes",IF(P250&lt;&gt;"",HYPERLINK(_xlfn.CONCAT(VLOOKUP(P250,AF:AG,2,FALSE),"\",IF(ISERROR(FIND(",",A250))=FALSE,LEFT(A250,FIND(",",A250)-1),A250),"-",C250,"-",H250,".pdf"),"PDF"),""),"")</f>
        <v>PDF</v>
      </c>
      <c r="P250" s="11" t="s">
        <v>229</v>
      </c>
      <c r="Q250" s="3" t="s">
        <v>14</v>
      </c>
      <c r="R250" s="3" t="s">
        <v>2286</v>
      </c>
      <c r="S250" s="4" t="s">
        <v>2289</v>
      </c>
      <c r="T250" s="21" t="str">
        <f>IF(J250="Yes",IF(U250&lt;&gt;"",HYPERLINK(_xlfn.CONCAT(VLOOKUP(U250,AF:AG,2,FALSE),"\",IF(ISERROR(FIND(",",A250))=FALSE,LEFT(A250,FIND(",",A250)-1),A250),"-",C250,"-",H250,".pdf"),"PDF"),""),"")</f>
        <v>PDF</v>
      </c>
      <c r="U250" s="10" t="s">
        <v>2924</v>
      </c>
      <c r="V250" s="3" t="s">
        <v>14</v>
      </c>
      <c r="W250" s="3" t="s">
        <v>2286</v>
      </c>
      <c r="Y250" s="12"/>
      <c r="Z250" s="36" t="str">
        <f t="shared" si="25"/>
        <v>Exclude</v>
      </c>
      <c r="AA250" s="33" t="str">
        <f t="shared" si="26"/>
        <v>3. Wrong intervention</v>
      </c>
    </row>
    <row r="251" spans="1:27" x14ac:dyDescent="0.25">
      <c r="A251" s="28" t="s">
        <v>2467</v>
      </c>
      <c r="B251" s="29" t="s">
        <v>2468</v>
      </c>
      <c r="C251" s="29">
        <v>2019</v>
      </c>
      <c r="D251" s="29" t="s">
        <v>2469</v>
      </c>
      <c r="E251" s="29">
        <v>89</v>
      </c>
      <c r="F251" s="29">
        <v>11</v>
      </c>
      <c r="G251" s="29" t="s">
        <v>2470</v>
      </c>
      <c r="H251" s="29">
        <v>1863</v>
      </c>
      <c r="I251" s="29" t="s">
        <v>2471</v>
      </c>
      <c r="J251" s="11" t="s">
        <v>543</v>
      </c>
      <c r="K251" s="21" t="str">
        <f t="shared" si="22"/>
        <v>Link</v>
      </c>
      <c r="L251" s="22" t="str">
        <f t="shared" si="23"/>
        <v/>
      </c>
      <c r="M251" s="31" t="str">
        <f t="shared" si="24"/>
        <v>{Garrett, 2019 #1863}</v>
      </c>
      <c r="N251" s="4" t="s">
        <v>2324</v>
      </c>
      <c r="O251" s="21" t="str">
        <f>IF(J251="Yes",IF(P251&lt;&gt;"",HYPERLINK(_xlfn.CONCAT(VLOOKUP(P251,AF:AG,2,FALSE),"\",IF(ISERROR(FIND(",",A251))=FALSE,LEFT(A251,FIND(",",A251)-1),A251),"-",C251,"-",H251,".pdf"),"PDF"),""),"")</f>
        <v>PDF</v>
      </c>
      <c r="P251" s="11" t="s">
        <v>229</v>
      </c>
      <c r="Q251" s="3" t="s">
        <v>14</v>
      </c>
      <c r="R251" s="3" t="s">
        <v>2286</v>
      </c>
      <c r="S251" s="4" t="s">
        <v>2289</v>
      </c>
      <c r="T251" s="21" t="str">
        <f>IF(J251="Yes",IF(U251&lt;&gt;"",HYPERLINK(_xlfn.CONCAT(VLOOKUP(U251,AF:AG,2,FALSE),"\",IF(ISERROR(FIND(",",A251))=FALSE,LEFT(A251,FIND(",",A251)-1),A251),"-",C251,"-",H251,".pdf"),"PDF"),""),"")</f>
        <v>PDF</v>
      </c>
      <c r="U251" s="10" t="s">
        <v>2924</v>
      </c>
      <c r="V251" s="3" t="s">
        <v>14</v>
      </c>
      <c r="W251" s="3" t="s">
        <v>2286</v>
      </c>
      <c r="Y251" s="12" t="str">
        <f>IF(R251="Include","No",IF(V251="Include","No",""))</f>
        <v/>
      </c>
      <c r="Z251" s="36" t="str">
        <f t="shared" si="25"/>
        <v>Exclude</v>
      </c>
      <c r="AA251" s="33" t="str">
        <f t="shared" si="26"/>
        <v>3. Wrong intervention</v>
      </c>
    </row>
    <row r="252" spans="1:27" x14ac:dyDescent="0.25">
      <c r="A252" s="28" t="s">
        <v>2472</v>
      </c>
      <c r="B252" s="29" t="s">
        <v>2473</v>
      </c>
      <c r="C252" s="29">
        <v>2021</v>
      </c>
      <c r="D252" s="29" t="s">
        <v>2474</v>
      </c>
      <c r="E252" s="29">
        <v>89</v>
      </c>
      <c r="F252" s="29">
        <v>8</v>
      </c>
      <c r="G252" s="29" t="s">
        <v>2475</v>
      </c>
      <c r="H252" s="29">
        <v>1895</v>
      </c>
      <c r="I252" s="29" t="s">
        <v>2476</v>
      </c>
      <c r="J252" s="11" t="s">
        <v>543</v>
      </c>
      <c r="K252" s="21" t="str">
        <f t="shared" si="22"/>
        <v>Link</v>
      </c>
      <c r="L252" s="22" t="str">
        <f t="shared" si="23"/>
        <v/>
      </c>
      <c r="M252" s="31" t="str">
        <f t="shared" si="24"/>
        <v>{Gaume, 2021 #1895}</v>
      </c>
      <c r="N252" s="4" t="s">
        <v>2324</v>
      </c>
      <c r="O252" s="21" t="str">
        <f>IF(J252="Yes",IF(P252&lt;&gt;"",HYPERLINK(_xlfn.CONCAT(VLOOKUP(P252,AF:AG,2,FALSE),"\",IF(ISERROR(FIND(",",A252))=FALSE,LEFT(A252,FIND(",",A252)-1),A252),"-",C252,"-",H252,".pdf"),"PDF"),""),"")</f>
        <v>PDF</v>
      </c>
      <c r="P252" s="11" t="s">
        <v>229</v>
      </c>
      <c r="Q252" s="3" t="s">
        <v>14</v>
      </c>
      <c r="R252" s="3" t="s">
        <v>2291</v>
      </c>
      <c r="S252" s="4" t="s">
        <v>2559</v>
      </c>
      <c r="T252" s="21" t="str">
        <f>IF(J252="Yes",IF(U252&lt;&gt;"",HYPERLINK(_xlfn.CONCAT(VLOOKUP(U252,AF:AG,2,FALSE),"\",IF(ISERROR(FIND(",",A252))=FALSE,LEFT(A252,FIND(",",A252)-1),A252),"-",C252,"-",H252,".pdf"),"PDF"),""),"")</f>
        <v>PDF</v>
      </c>
      <c r="U252" s="10" t="s">
        <v>2924</v>
      </c>
      <c r="V252" s="3" t="s">
        <v>14</v>
      </c>
      <c r="W252" s="3" t="s">
        <v>2291</v>
      </c>
      <c r="Y252" s="12" t="str">
        <f>IF(R252="Include","No",IF(V252="Include","No",""))</f>
        <v/>
      </c>
      <c r="Z252" s="36" t="str">
        <f t="shared" si="25"/>
        <v>Exclude</v>
      </c>
      <c r="AA252" s="33" t="str">
        <f t="shared" si="26"/>
        <v>5. Wrong study design</v>
      </c>
    </row>
    <row r="253" spans="1:27" x14ac:dyDescent="0.25">
      <c r="A253" s="28" t="s">
        <v>3712</v>
      </c>
      <c r="B253" s="29" t="s">
        <v>3713</v>
      </c>
      <c r="C253" s="29">
        <v>2023</v>
      </c>
      <c r="D253" s="29" t="s">
        <v>2844</v>
      </c>
      <c r="E253" s="29">
        <v>47</v>
      </c>
      <c r="F253" s="29">
        <v>8</v>
      </c>
      <c r="G253" s="29" t="s">
        <v>3714</v>
      </c>
      <c r="H253" s="29">
        <v>6500</v>
      </c>
      <c r="I253" s="29" t="s">
        <v>3715</v>
      </c>
      <c r="J253" s="11" t="s">
        <v>543</v>
      </c>
      <c r="K253" s="21" t="str">
        <f t="shared" si="22"/>
        <v>Link</v>
      </c>
      <c r="L253" s="22" t="str">
        <f t="shared" si="23"/>
        <v/>
      </c>
      <c r="M253" s="31" t="str">
        <f t="shared" si="24"/>
        <v>{Gaume, 2023 #6500}</v>
      </c>
      <c r="N253" s="4" t="s">
        <v>3726</v>
      </c>
      <c r="O253" s="21" t="str">
        <f>IF(J253="Yes",IF(P253&lt;&gt;"",HYPERLINK(_xlfn.CONCAT(VLOOKUP(P253,AF:AG,2,FALSE),"\",IF(ISERROR(FIND(",",A253))=FALSE,LEFT(A253,FIND(",",A253)-1),A253),"-",C253,"-",H253,".pdf"),"PDF"),""),"")</f>
        <v>PDF</v>
      </c>
      <c r="P253" s="11" t="s">
        <v>229</v>
      </c>
      <c r="Q253" s="3" t="s">
        <v>14</v>
      </c>
      <c r="R253" s="3" t="s">
        <v>2291</v>
      </c>
      <c r="S253" s="4" t="s">
        <v>2908</v>
      </c>
      <c r="T253" s="21" t="str">
        <f>IF(J253="Yes",IF(U253&lt;&gt;"",HYPERLINK(_xlfn.CONCAT(VLOOKUP(U253,AF:AG,2,FALSE),"\",IF(ISERROR(FIND(",",A253))=FALSE,LEFT(A253,FIND(",",A253)-1),A253),"-",C253,"-",H253,".pdf"),"PDF"),""),"")</f>
        <v>PDF</v>
      </c>
      <c r="U253" s="10" t="s">
        <v>2924</v>
      </c>
      <c r="V253" s="3" t="s">
        <v>14</v>
      </c>
      <c r="W253" s="3" t="s">
        <v>2286</v>
      </c>
      <c r="Y253" s="12"/>
      <c r="Z253" s="36" t="str">
        <f t="shared" si="25"/>
        <v>Exclude</v>
      </c>
      <c r="AA253" s="33" t="str">
        <f t="shared" si="26"/>
        <v>5. Wrong study design</v>
      </c>
    </row>
    <row r="254" spans="1:27" x14ac:dyDescent="0.25">
      <c r="A254" s="28" t="s">
        <v>1798</v>
      </c>
      <c r="B254" s="29" t="s">
        <v>1799</v>
      </c>
      <c r="C254" s="29">
        <v>2014</v>
      </c>
      <c r="D254" s="29" t="s">
        <v>293</v>
      </c>
      <c r="E254" s="29">
        <v>42</v>
      </c>
      <c r="G254" s="29" t="s">
        <v>619</v>
      </c>
      <c r="H254" s="29">
        <v>1708</v>
      </c>
      <c r="I254" s="29" t="s">
        <v>1800</v>
      </c>
      <c r="J254" s="11" t="s">
        <v>543</v>
      </c>
      <c r="K254" s="21" t="str">
        <f t="shared" si="22"/>
        <v>Link</v>
      </c>
      <c r="L254" s="22" t="str">
        <f t="shared" si="23"/>
        <v/>
      </c>
      <c r="M254" s="31" t="str">
        <f t="shared" si="24"/>
        <v>{Geisner, 2014 #1708}</v>
      </c>
      <c r="N254" s="4" t="s">
        <v>1470</v>
      </c>
      <c r="O254" s="21" t="str">
        <f>IF(J254="Yes",IF(P254&lt;&gt;"",HYPERLINK(_xlfn.CONCAT(VLOOKUP(P254,AF:AG,2,FALSE),"\",IF(ISERROR(FIND(",",A254))=FALSE,LEFT(A254,FIND(",",A254)-1),A254),"-",C254,"-",H254,".pdf"),"PDF"),""),"")</f>
        <v>PDF</v>
      </c>
      <c r="P254" s="11" t="s">
        <v>229</v>
      </c>
      <c r="Q254" s="3" t="s">
        <v>14</v>
      </c>
      <c r="R254" s="3" t="s">
        <v>2286</v>
      </c>
      <c r="S254" s="4" t="s">
        <v>2289</v>
      </c>
      <c r="T254" s="21" t="str">
        <f>IF(J254="Yes",IF(U254&lt;&gt;"",HYPERLINK(_xlfn.CONCAT(VLOOKUP(U254,AF:AG,2,FALSE),"\",IF(ISERROR(FIND(",",A254))=FALSE,LEFT(A254,FIND(",",A254)-1),A254),"-",C254,"-",H254,".pdf"),"PDF"),""),"")</f>
        <v>PDF</v>
      </c>
      <c r="U254" s="10" t="s">
        <v>2924</v>
      </c>
      <c r="V254" s="3" t="s">
        <v>14</v>
      </c>
      <c r="W254" s="3" t="s">
        <v>2286</v>
      </c>
      <c r="Y254" s="12" t="str">
        <f t="shared" ref="Y254:Y263" si="27">IF(R254="Include","No",IF(V254="Include","No",""))</f>
        <v/>
      </c>
      <c r="Z254" s="36" t="str">
        <f t="shared" si="25"/>
        <v>Exclude</v>
      </c>
      <c r="AA254" s="33" t="str">
        <f t="shared" si="26"/>
        <v>3. Wrong intervention</v>
      </c>
    </row>
    <row r="255" spans="1:27" x14ac:dyDescent="0.25">
      <c r="A255" s="28" t="s">
        <v>1798</v>
      </c>
      <c r="B255" s="29" t="s">
        <v>1799</v>
      </c>
      <c r="C255" s="29">
        <v>2015</v>
      </c>
      <c r="D255" s="29" t="s">
        <v>612</v>
      </c>
      <c r="E255" s="29">
        <v>42</v>
      </c>
      <c r="G255" s="29" t="s">
        <v>619</v>
      </c>
      <c r="H255" s="29">
        <v>1709</v>
      </c>
      <c r="I255" s="29" t="s">
        <v>1800</v>
      </c>
      <c r="J255" s="11" t="s">
        <v>543</v>
      </c>
      <c r="K255" s="21" t="str">
        <f t="shared" si="22"/>
        <v>Link</v>
      </c>
      <c r="L255" s="22" t="str">
        <f t="shared" si="23"/>
        <v/>
      </c>
      <c r="M255" s="31" t="str">
        <f t="shared" si="24"/>
        <v>{Geisner, 2015 #1709}</v>
      </c>
      <c r="N255" s="4" t="s">
        <v>1470</v>
      </c>
      <c r="O255" s="21" t="str">
        <f>IF(J255="Yes",IF(P255&lt;&gt;"",HYPERLINK(_xlfn.CONCAT(VLOOKUP(P255,AF:AG,2,FALSE),"\",IF(ISERROR(FIND(",",A255))=FALSE,LEFT(A255,FIND(",",A255)-1),A255),"-",C255,"-",H255,".pdf"),"PDF"),""),"")</f>
        <v>PDF</v>
      </c>
      <c r="P255" s="11" t="s">
        <v>229</v>
      </c>
      <c r="Q255" s="3" t="s">
        <v>14</v>
      </c>
      <c r="R255" s="3" t="s">
        <v>2282</v>
      </c>
      <c r="S255" s="4" t="s">
        <v>2300</v>
      </c>
      <c r="T255" s="21" t="str">
        <f>IF(J255="Yes",IF(U255&lt;&gt;"",HYPERLINK(_xlfn.CONCAT(VLOOKUP(U255,AF:AG,2,FALSE),"\",IF(ISERROR(FIND(",",A255))=FALSE,LEFT(A255,FIND(",",A255)-1),A255),"-",C255,"-",H255,".pdf"),"PDF"),""),"")</f>
        <v>PDF</v>
      </c>
      <c r="U255" s="10" t="s">
        <v>2924</v>
      </c>
      <c r="V255" s="3" t="s">
        <v>14</v>
      </c>
      <c r="W255" s="3" t="s">
        <v>2282</v>
      </c>
      <c r="Y255" s="12" t="str">
        <f t="shared" si="27"/>
        <v/>
      </c>
      <c r="Z255" s="36" t="str">
        <f t="shared" si="25"/>
        <v>Exclude</v>
      </c>
      <c r="AA255" s="33" t="str">
        <f t="shared" si="26"/>
        <v>0. Duplicate</v>
      </c>
    </row>
    <row r="256" spans="1:27" x14ac:dyDescent="0.25">
      <c r="A256" s="28" t="s">
        <v>1801</v>
      </c>
      <c r="B256" s="29" t="s">
        <v>1802</v>
      </c>
      <c r="C256" s="29">
        <v>2022</v>
      </c>
      <c r="D256" s="29" t="s">
        <v>1610</v>
      </c>
      <c r="E256" s="29">
        <v>37</v>
      </c>
      <c r="F256" s="29">
        <v>3</v>
      </c>
      <c r="G256" s="29" t="s">
        <v>1803</v>
      </c>
      <c r="H256" s="29">
        <v>1710</v>
      </c>
      <c r="I256" s="29" t="s">
        <v>1804</v>
      </c>
      <c r="J256" s="11" t="s">
        <v>543</v>
      </c>
      <c r="K256" s="21" t="str">
        <f t="shared" si="22"/>
        <v>Link</v>
      </c>
      <c r="L256" s="22" t="str">
        <f t="shared" si="23"/>
        <v/>
      </c>
      <c r="M256" s="31" t="str">
        <f t="shared" si="24"/>
        <v>{Gex, 2022 #1710}</v>
      </c>
      <c r="N256" s="4" t="s">
        <v>1470</v>
      </c>
      <c r="O256" s="21" t="str">
        <f>IF(J256="Yes",IF(P256&lt;&gt;"",HYPERLINK(_xlfn.CONCAT(VLOOKUP(P256,AF:AG,2,FALSE),"\",IF(ISERROR(FIND(",",A256))=FALSE,LEFT(A256,FIND(",",A256)-1),A256),"-",C256,"-",H256,".pdf"),"PDF"),""),"")</f>
        <v>PDF</v>
      </c>
      <c r="P256" s="11" t="s">
        <v>229</v>
      </c>
      <c r="Q256" s="3" t="s">
        <v>14</v>
      </c>
      <c r="R256" s="3" t="s">
        <v>2286</v>
      </c>
      <c r="S256" s="4" t="s">
        <v>2289</v>
      </c>
      <c r="T256" s="21" t="str">
        <f>IF(J256="Yes",IF(U256&lt;&gt;"",HYPERLINK(_xlfn.CONCAT(VLOOKUP(U256,AF:AG,2,FALSE),"\",IF(ISERROR(FIND(",",A256))=FALSE,LEFT(A256,FIND(",",A256)-1),A256),"-",C256,"-",H256,".pdf"),"PDF"),""),"")</f>
        <v>PDF</v>
      </c>
      <c r="U256" s="10" t="s">
        <v>2924</v>
      </c>
      <c r="V256" s="3" t="s">
        <v>14</v>
      </c>
      <c r="W256" s="3" t="s">
        <v>2286</v>
      </c>
      <c r="Y256" s="12" t="str">
        <f t="shared" si="27"/>
        <v/>
      </c>
      <c r="Z256" s="36" t="str">
        <f t="shared" si="25"/>
        <v>Exclude</v>
      </c>
      <c r="AA256" s="33" t="str">
        <f t="shared" si="26"/>
        <v>3. Wrong intervention</v>
      </c>
    </row>
    <row r="257" spans="1:27" x14ac:dyDescent="0.25">
      <c r="A257" s="28" t="s">
        <v>2572</v>
      </c>
      <c r="B257" s="29" t="s">
        <v>2573</v>
      </c>
      <c r="C257" s="29">
        <v>2012</v>
      </c>
      <c r="D257" s="29" t="s">
        <v>1189</v>
      </c>
      <c r="E257" s="29">
        <v>13</v>
      </c>
      <c r="F257" s="29">
        <v>1</v>
      </c>
      <c r="G257" s="29">
        <v>19</v>
      </c>
      <c r="H257" s="29">
        <v>2006</v>
      </c>
      <c r="I257" s="29" t="s">
        <v>2574</v>
      </c>
      <c r="J257" s="11" t="s">
        <v>543</v>
      </c>
      <c r="K257" s="21" t="str">
        <f t="shared" si="22"/>
        <v>Link</v>
      </c>
      <c r="L257" s="22" t="str">
        <f t="shared" si="23"/>
        <v/>
      </c>
      <c r="M257" s="31" t="str">
        <f t="shared" si="24"/>
        <v>{Gilburt, 2012 #2006}</v>
      </c>
      <c r="N257" s="4" t="s">
        <v>1470</v>
      </c>
      <c r="O257" s="21" t="str">
        <f>IF(J257="Yes",IF(P257&lt;&gt;"",HYPERLINK(_xlfn.CONCAT(VLOOKUP(P257,AF:AG,2,FALSE),"\",IF(ISERROR(FIND(",",A257))=FALSE,LEFT(A257,FIND(",",A257)-1),A257),"-",C257,"-",H257,".pdf"),"PDF"),""),"")</f>
        <v>PDF</v>
      </c>
      <c r="P257" s="11" t="s">
        <v>229</v>
      </c>
      <c r="Q257" s="3" t="s">
        <v>14</v>
      </c>
      <c r="R257" s="3" t="s">
        <v>2286</v>
      </c>
      <c r="S257" s="4" t="s">
        <v>2289</v>
      </c>
      <c r="T257" s="21" t="str">
        <f>IF(J257="Yes",IF(U257&lt;&gt;"",HYPERLINK(_xlfn.CONCAT(VLOOKUP(U257,AF:AG,2,FALSE),"\",IF(ISERROR(FIND(",",A257))=FALSE,LEFT(A257,FIND(",",A257)-1),A257),"-",C257,"-",H257,".pdf"),"PDF"),""),"")</f>
        <v>PDF</v>
      </c>
      <c r="U257" s="10" t="s">
        <v>2924</v>
      </c>
      <c r="V257" s="3" t="s">
        <v>14</v>
      </c>
      <c r="W257" s="3" t="s">
        <v>2286</v>
      </c>
      <c r="Y257" s="12" t="str">
        <f t="shared" si="27"/>
        <v/>
      </c>
      <c r="Z257" s="36" t="str">
        <f t="shared" si="25"/>
        <v>Exclude</v>
      </c>
      <c r="AA257" s="33" t="str">
        <f t="shared" si="26"/>
        <v>3. Wrong intervention</v>
      </c>
    </row>
    <row r="258" spans="1:27" x14ac:dyDescent="0.25">
      <c r="A258" s="28" t="s">
        <v>1805</v>
      </c>
      <c r="B258" s="29" t="s">
        <v>1806</v>
      </c>
      <c r="C258" s="29">
        <v>2017</v>
      </c>
      <c r="D258" s="29" t="s">
        <v>1495</v>
      </c>
      <c r="E258" s="29">
        <v>82</v>
      </c>
      <c r="G258" s="29" t="s">
        <v>1807</v>
      </c>
      <c r="H258" s="29">
        <v>1711</v>
      </c>
      <c r="I258" s="29" t="s">
        <v>1808</v>
      </c>
      <c r="J258" s="11" t="s">
        <v>543</v>
      </c>
      <c r="K258" s="21" t="str">
        <f t="shared" ref="K258:K321" si="28">IF(LEFT(I258,2)="10",HYPERLINK(_xlfn.CONCAT("https://doi.org/",I258),"Link"),IF(I258="","",HYPERLINK(I258,"Link")))</f>
        <v>Link</v>
      </c>
      <c r="L258" s="22" t="str">
        <f t="shared" ref="L258:L321" si="29">IF(A258&lt;&gt;"",IF(J258="No",_xlfn.CONCAT(IF(ISERROR(FIND(",",A258))=FALSE,LEFT(A258,FIND(",",A258)-1),A258),"-",C258,"-",H258),""),"")</f>
        <v/>
      </c>
      <c r="M258" s="31" t="str">
        <f t="shared" ref="M258:M321" si="30">IF(A258&lt;&gt;"",_xlfn.CONCAT("{",IF(ISERROR(FIND(",",A258))=FALSE,LEFT(A258,FIND(",",A258)-1),A258),", ",C258," #",H258,"}"),"")</f>
        <v>{Gilder, 2017 #1711}</v>
      </c>
      <c r="N258" s="4" t="s">
        <v>1470</v>
      </c>
      <c r="O258" s="21" t="str">
        <f>IF(J258="Yes",IF(P258&lt;&gt;"",HYPERLINK(_xlfn.CONCAT(VLOOKUP(P258,AF:AG,2,FALSE),"\",IF(ISERROR(FIND(",",A258))=FALSE,LEFT(A258,FIND(",",A258)-1),A258),"-",C258,"-",H258,".pdf"),"PDF"),""),"")</f>
        <v>PDF</v>
      </c>
      <c r="P258" s="11" t="s">
        <v>229</v>
      </c>
      <c r="Q258" s="3" t="s">
        <v>14</v>
      </c>
      <c r="R258" s="3" t="s">
        <v>2286</v>
      </c>
      <c r="S258" s="4" t="s">
        <v>2289</v>
      </c>
      <c r="T258" s="21" t="str">
        <f>IF(J258="Yes",IF(U258&lt;&gt;"",HYPERLINK(_xlfn.CONCAT(VLOOKUP(U258,AF:AG,2,FALSE),"\",IF(ISERROR(FIND(",",A258))=FALSE,LEFT(A258,FIND(",",A258)-1),A258),"-",C258,"-",H258,".pdf"),"PDF"),""),"")</f>
        <v>PDF</v>
      </c>
      <c r="U258" s="10" t="s">
        <v>2924</v>
      </c>
      <c r="V258" s="3" t="s">
        <v>14</v>
      </c>
      <c r="W258" s="3" t="s">
        <v>2286</v>
      </c>
      <c r="Y258" s="12" t="str">
        <f t="shared" si="27"/>
        <v/>
      </c>
      <c r="Z258" s="36" t="str">
        <f t="shared" ref="Z258:Z299" si="31">IF(J258="Yes",IF(Q258="","",IF(Q258="Include",IF(V258="",IF(Y258="No","Check for supplement","Include"),IF(V258="Exclude","Consensus required",IF(V258="Include",IF(Y258="No","Check for supplement","Include"),"Check required"))),IF(Q258="Exclude",IF(V258="","Check required",IF(V258="Exclude","Exclude",IF(V258="Include","Consensus required","Check required"))),"Check required"))),IF(L258="","","Find PDF"))</f>
        <v>Exclude</v>
      </c>
      <c r="AA258" s="33" t="str">
        <f t="shared" ref="AA258:AA321" si="32">IF(Z258="Exclude",R258,"")</f>
        <v>3. Wrong intervention</v>
      </c>
    </row>
    <row r="259" spans="1:27" x14ac:dyDescent="0.25">
      <c r="A259" s="28" t="s">
        <v>1805</v>
      </c>
      <c r="B259" s="29" t="s">
        <v>1806</v>
      </c>
      <c r="C259" s="29">
        <v>2017</v>
      </c>
      <c r="D259" s="29" t="s">
        <v>1495</v>
      </c>
      <c r="E259" s="29">
        <v>82</v>
      </c>
      <c r="G259" s="29" t="s">
        <v>1807</v>
      </c>
      <c r="H259" s="29">
        <v>1905</v>
      </c>
      <c r="I259" s="29" t="s">
        <v>2368</v>
      </c>
      <c r="J259" s="11" t="s">
        <v>543</v>
      </c>
      <c r="K259" s="21" t="str">
        <f t="shared" si="28"/>
        <v>Link</v>
      </c>
      <c r="L259" s="22" t="str">
        <f t="shared" si="29"/>
        <v/>
      </c>
      <c r="M259" s="31" t="str">
        <f t="shared" si="30"/>
        <v>{Gilder, 2017 #1905}</v>
      </c>
      <c r="N259" s="4" t="s">
        <v>2324</v>
      </c>
      <c r="O259" s="21" t="str">
        <f>IF(J259="Yes",IF(P259&lt;&gt;"",HYPERLINK(_xlfn.CONCAT(VLOOKUP(P259,AF:AG,2,FALSE),"\",IF(ISERROR(FIND(",",A259))=FALSE,LEFT(A259,FIND(",",A259)-1),A259),"-",C259,"-",H259,".pdf"),"PDF"),""),"")</f>
        <v>PDF</v>
      </c>
      <c r="P259" s="11" t="s">
        <v>229</v>
      </c>
      <c r="Q259" s="3" t="s">
        <v>14</v>
      </c>
      <c r="R259" s="3" t="s">
        <v>2282</v>
      </c>
      <c r="S259" s="4" t="s">
        <v>2560</v>
      </c>
      <c r="T259" s="21" t="str">
        <f>IF(J259="Yes",IF(U259&lt;&gt;"",HYPERLINK(_xlfn.CONCAT(VLOOKUP(U259,AF:AG,2,FALSE),"\",IF(ISERROR(FIND(",",A259))=FALSE,LEFT(A259,FIND(",",A259)-1),A259),"-",C259,"-",H259,".pdf"),"PDF"),""),"")</f>
        <v>PDF</v>
      </c>
      <c r="U259" s="10" t="s">
        <v>2924</v>
      </c>
      <c r="V259" s="3" t="s">
        <v>14</v>
      </c>
      <c r="W259" s="3" t="s">
        <v>2282</v>
      </c>
      <c r="Y259" s="12" t="str">
        <f t="shared" si="27"/>
        <v/>
      </c>
      <c r="Z259" s="36" t="str">
        <f t="shared" si="31"/>
        <v>Exclude</v>
      </c>
      <c r="AA259" s="33" t="str">
        <f t="shared" si="32"/>
        <v>0. Duplicate</v>
      </c>
    </row>
    <row r="260" spans="1:27" x14ac:dyDescent="0.25">
      <c r="A260" s="28" t="s">
        <v>2477</v>
      </c>
      <c r="B260" s="29" t="s">
        <v>2478</v>
      </c>
      <c r="C260" s="29">
        <v>2017</v>
      </c>
      <c r="D260" s="29" t="s">
        <v>334</v>
      </c>
      <c r="E260" s="29">
        <v>41</v>
      </c>
      <c r="G260" s="29" t="s">
        <v>2479</v>
      </c>
      <c r="H260" s="29">
        <v>1911</v>
      </c>
      <c r="I260" s="29" t="s">
        <v>2480</v>
      </c>
      <c r="J260" s="11" t="s">
        <v>543</v>
      </c>
      <c r="K260" s="21" t="str">
        <f t="shared" si="28"/>
        <v>Link</v>
      </c>
      <c r="L260" s="22" t="str">
        <f t="shared" si="29"/>
        <v/>
      </c>
      <c r="M260" s="31" t="str">
        <f t="shared" si="30"/>
        <v>{Gilder, 2017 #1911}</v>
      </c>
      <c r="N260" s="4" t="s">
        <v>2324</v>
      </c>
      <c r="O260" s="21" t="str">
        <f>IF(J260="Yes",IF(P260&lt;&gt;"",HYPERLINK(_xlfn.CONCAT(VLOOKUP(P260,AF:AG,2,FALSE),"\",IF(ISERROR(FIND(",",A260))=FALSE,LEFT(A260,FIND(",",A260)-1),A260),"-",C260,"-",H260,".pdf"),"PDF"),""),"")</f>
        <v>PDF</v>
      </c>
      <c r="P260" s="11" t="s">
        <v>229</v>
      </c>
      <c r="Q260" s="3" t="s">
        <v>14</v>
      </c>
      <c r="R260" s="3" t="s">
        <v>2286</v>
      </c>
      <c r="S260" s="4" t="s">
        <v>2289</v>
      </c>
      <c r="T260" s="21" t="str">
        <f>IF(J260="Yes",IF(U260&lt;&gt;"",HYPERLINK(_xlfn.CONCAT(VLOOKUP(U260,AF:AG,2,FALSE),"\",IF(ISERROR(FIND(",",A260))=FALSE,LEFT(A260,FIND(",",A260)-1),A260),"-",C260,"-",H260,".pdf"),"PDF"),""),"")</f>
        <v>PDF</v>
      </c>
      <c r="U260" s="10" t="s">
        <v>2924</v>
      </c>
      <c r="V260" s="3" t="s">
        <v>14</v>
      </c>
      <c r="W260" s="3" t="s">
        <v>2285</v>
      </c>
      <c r="Y260" s="12" t="str">
        <f t="shared" si="27"/>
        <v/>
      </c>
      <c r="Z260" s="36" t="str">
        <f t="shared" si="31"/>
        <v>Exclude</v>
      </c>
      <c r="AA260" s="33" t="str">
        <f t="shared" si="32"/>
        <v>3. Wrong intervention</v>
      </c>
    </row>
    <row r="261" spans="1:27" x14ac:dyDescent="0.25">
      <c r="A261" s="28" t="s">
        <v>1809</v>
      </c>
      <c r="B261" s="29" t="s">
        <v>1810</v>
      </c>
      <c r="C261" s="29">
        <v>2019</v>
      </c>
      <c r="D261" s="29" t="s">
        <v>1344</v>
      </c>
      <c r="G261" s="91"/>
      <c r="H261" s="29">
        <v>1712</v>
      </c>
      <c r="I261" s="29" t="s">
        <v>2277</v>
      </c>
      <c r="J261" s="11" t="s">
        <v>543</v>
      </c>
      <c r="K261" s="21" t="str">
        <f t="shared" si="28"/>
        <v>Link</v>
      </c>
      <c r="L261" s="22" t="str">
        <f t="shared" si="29"/>
        <v/>
      </c>
      <c r="M261" s="31" t="str">
        <f t="shared" si="30"/>
        <v>{Giles, 2019 #1712}</v>
      </c>
      <c r="N261" s="4" t="s">
        <v>1470</v>
      </c>
      <c r="O261" s="21" t="str">
        <f>IF(J261="Yes",IF(P261&lt;&gt;"",HYPERLINK(_xlfn.CONCAT(VLOOKUP(P261,AF:AG,2,FALSE),"\",IF(ISERROR(FIND(",",A261))=FALSE,LEFT(A261,FIND(",",A261)-1),A261),"-",C261,"-",H261,".pdf"),"PDF"),""),"")</f>
        <v>PDF</v>
      </c>
      <c r="P261" s="11" t="s">
        <v>229</v>
      </c>
      <c r="Q261" s="3" t="s">
        <v>14</v>
      </c>
      <c r="R261" s="3" t="s">
        <v>2286</v>
      </c>
      <c r="S261" s="4" t="s">
        <v>2289</v>
      </c>
      <c r="T261" s="21" t="str">
        <f>IF(J261="Yes",IF(U261&lt;&gt;"",HYPERLINK(_xlfn.CONCAT(VLOOKUP(U261,AF:AG,2,FALSE),"\",IF(ISERROR(FIND(",",A261))=FALSE,LEFT(A261,FIND(",",A261)-1),A261),"-",C261,"-",H261,".pdf"),"PDF"),""),"")</f>
        <v>PDF</v>
      </c>
      <c r="U261" s="10" t="s">
        <v>2924</v>
      </c>
      <c r="V261" s="3" t="s">
        <v>14</v>
      </c>
      <c r="W261" s="3" t="s">
        <v>2286</v>
      </c>
      <c r="Y261" s="12" t="str">
        <f t="shared" si="27"/>
        <v/>
      </c>
      <c r="Z261" s="36" t="str">
        <f t="shared" si="31"/>
        <v>Exclude</v>
      </c>
      <c r="AA261" s="33" t="str">
        <f t="shared" si="32"/>
        <v>3. Wrong intervention</v>
      </c>
    </row>
    <row r="262" spans="1:27" x14ac:dyDescent="0.25">
      <c r="A262" s="28" t="s">
        <v>1811</v>
      </c>
      <c r="B262" s="29" t="s">
        <v>621</v>
      </c>
      <c r="C262" s="29">
        <v>2015</v>
      </c>
      <c r="D262" s="29" t="s">
        <v>1773</v>
      </c>
      <c r="E262" s="29">
        <v>74</v>
      </c>
      <c r="G262" s="29" t="s">
        <v>623</v>
      </c>
      <c r="H262" s="29">
        <v>1713</v>
      </c>
      <c r="I262" s="29" t="s">
        <v>1812</v>
      </c>
      <c r="J262" s="11" t="s">
        <v>543</v>
      </c>
      <c r="K262" s="21" t="str">
        <f t="shared" si="28"/>
        <v>Link</v>
      </c>
      <c r="L262" s="22" t="str">
        <f t="shared" si="29"/>
        <v/>
      </c>
      <c r="M262" s="31" t="str">
        <f t="shared" si="30"/>
        <v>{Gilmore, 2015 #1713}</v>
      </c>
      <c r="N262" s="4" t="s">
        <v>1470</v>
      </c>
      <c r="O262" s="21" t="str">
        <f>IF(J262="Yes",IF(P262&lt;&gt;"",HYPERLINK(_xlfn.CONCAT(VLOOKUP(P262,AF:AG,2,FALSE),"\",IF(ISERROR(FIND(",",A262))=FALSE,LEFT(A262,FIND(",",A262)-1),A262),"-",C262,"-",H262,".pdf"),"PDF"),""),"")</f>
        <v>PDF</v>
      </c>
      <c r="P262" s="11" t="s">
        <v>229</v>
      </c>
      <c r="Q262" s="3" t="s">
        <v>14</v>
      </c>
      <c r="R262" s="3" t="s">
        <v>2286</v>
      </c>
      <c r="S262" s="4" t="s">
        <v>2289</v>
      </c>
      <c r="T262" s="21" t="str">
        <f>IF(J262="Yes",IF(U262&lt;&gt;"",HYPERLINK(_xlfn.CONCAT(VLOOKUP(U262,AF:AG,2,FALSE),"\",IF(ISERROR(FIND(",",A262))=FALSE,LEFT(A262,FIND(",",A262)-1),A262),"-",C262,"-",H262,".pdf"),"PDF"),""),"")</f>
        <v>PDF</v>
      </c>
      <c r="U262" s="10" t="s">
        <v>2924</v>
      </c>
      <c r="V262" s="3" t="s">
        <v>14</v>
      </c>
      <c r="W262" s="3" t="s">
        <v>2286</v>
      </c>
      <c r="Y262" s="12" t="str">
        <f t="shared" si="27"/>
        <v/>
      </c>
      <c r="Z262" s="36" t="str">
        <f t="shared" si="31"/>
        <v>Exclude</v>
      </c>
      <c r="AA262" s="33" t="str">
        <f t="shared" si="32"/>
        <v>3. Wrong intervention</v>
      </c>
    </row>
    <row r="263" spans="1:27" x14ac:dyDescent="0.25">
      <c r="A263" s="28" t="s">
        <v>1811</v>
      </c>
      <c r="B263" s="29" t="s">
        <v>621</v>
      </c>
      <c r="C263" s="29">
        <v>2015</v>
      </c>
      <c r="D263" s="29" t="s">
        <v>1813</v>
      </c>
      <c r="E263" s="29">
        <v>74</v>
      </c>
      <c r="G263" s="92" t="s">
        <v>623</v>
      </c>
      <c r="H263" s="29">
        <v>1714</v>
      </c>
      <c r="I263" s="29" t="s">
        <v>1812</v>
      </c>
      <c r="J263" s="11" t="s">
        <v>543</v>
      </c>
      <c r="K263" s="21" t="str">
        <f t="shared" si="28"/>
        <v>Link</v>
      </c>
      <c r="L263" s="22" t="str">
        <f t="shared" si="29"/>
        <v/>
      </c>
      <c r="M263" s="31" t="str">
        <f t="shared" si="30"/>
        <v>{Gilmore, 2015 #1714}</v>
      </c>
      <c r="N263" s="4" t="s">
        <v>1470</v>
      </c>
      <c r="O263" s="21" t="str">
        <f>IF(J263="Yes",IF(P263&lt;&gt;"",HYPERLINK(_xlfn.CONCAT(VLOOKUP(P263,AF:AG,2,FALSE),"\",IF(ISERROR(FIND(",",A263))=FALSE,LEFT(A263,FIND(",",A263)-1),A263),"-",C263,"-",H263,".pdf"),"PDF"),""),"")</f>
        <v>PDF</v>
      </c>
      <c r="P263" s="11" t="s">
        <v>229</v>
      </c>
      <c r="Q263" s="3" t="s">
        <v>14</v>
      </c>
      <c r="R263" s="3" t="s">
        <v>2282</v>
      </c>
      <c r="S263" s="4" t="s">
        <v>2301</v>
      </c>
      <c r="T263" s="21" t="str">
        <f>IF(J263="Yes",IF(U263&lt;&gt;"",HYPERLINK(_xlfn.CONCAT(VLOOKUP(U263,AF:AG,2,FALSE),"\",IF(ISERROR(FIND(",",A263))=FALSE,LEFT(A263,FIND(",",A263)-1),A263),"-",C263,"-",H263,".pdf"),"PDF"),""),"")</f>
        <v>PDF</v>
      </c>
      <c r="U263" s="10" t="s">
        <v>2924</v>
      </c>
      <c r="V263" s="3" t="s">
        <v>14</v>
      </c>
      <c r="W263" s="3" t="s">
        <v>2282</v>
      </c>
      <c r="Y263" s="12" t="str">
        <f t="shared" si="27"/>
        <v/>
      </c>
      <c r="Z263" s="36" t="str">
        <f t="shared" si="31"/>
        <v>Exclude</v>
      </c>
      <c r="AA263" s="33" t="str">
        <f t="shared" si="32"/>
        <v>0. Duplicate</v>
      </c>
    </row>
    <row r="264" spans="1:27" x14ac:dyDescent="0.25">
      <c r="A264" s="28" t="s">
        <v>3480</v>
      </c>
      <c r="B264" s="29" t="s">
        <v>3481</v>
      </c>
      <c r="C264" s="29">
        <v>2012</v>
      </c>
      <c r="D264" s="29" t="s">
        <v>3482</v>
      </c>
      <c r="E264" s="29">
        <v>57</v>
      </c>
      <c r="F264" s="29">
        <v>6</v>
      </c>
      <c r="G264" s="29" t="s">
        <v>3483</v>
      </c>
      <c r="H264" s="29">
        <v>6249</v>
      </c>
      <c r="I264" s="29" t="s">
        <v>3484</v>
      </c>
      <c r="J264" s="11" t="s">
        <v>543</v>
      </c>
      <c r="K264" s="21" t="str">
        <f t="shared" si="28"/>
        <v>Link</v>
      </c>
      <c r="L264" s="22" t="str">
        <f t="shared" si="29"/>
        <v/>
      </c>
      <c r="M264" s="31" t="str">
        <f t="shared" si="30"/>
        <v>{Gmel, 2012 #6249}</v>
      </c>
      <c r="N264" s="4" t="s">
        <v>3728</v>
      </c>
      <c r="O264" s="21" t="str">
        <f>IF(J264="Yes",IF(P264&lt;&gt;"",HYPERLINK(_xlfn.CONCAT(VLOOKUP(P264,AF:AG,2,FALSE),"\",IF(ISERROR(FIND(",",A264))=FALSE,LEFT(A264,FIND(",",A264)-1),A264),"-",C264,"-",H264,".pdf"),"PDF"),""),"")</f>
        <v>PDF</v>
      </c>
      <c r="P264" s="11" t="s">
        <v>229</v>
      </c>
      <c r="Q264" s="3" t="s">
        <v>14</v>
      </c>
      <c r="R264" s="3" t="s">
        <v>2291</v>
      </c>
      <c r="S264" s="4" t="s">
        <v>2908</v>
      </c>
      <c r="T264" s="21" t="str">
        <f>IF(J264="Yes",IF(U264&lt;&gt;"",HYPERLINK(_xlfn.CONCAT(VLOOKUP(U264,AF:AG,2,FALSE),"\",IF(ISERROR(FIND(",",A264))=FALSE,LEFT(A264,FIND(",",A264)-1),A264),"-",C264,"-",H264,".pdf"),"PDF"),""),"")</f>
        <v>PDF</v>
      </c>
      <c r="U264" s="10" t="s">
        <v>2924</v>
      </c>
      <c r="V264" s="3" t="s">
        <v>14</v>
      </c>
      <c r="W264" s="3" t="s">
        <v>2286</v>
      </c>
      <c r="Y264" s="12"/>
      <c r="Z264" s="36" t="str">
        <f t="shared" si="31"/>
        <v>Exclude</v>
      </c>
      <c r="AA264" s="33" t="str">
        <f t="shared" si="32"/>
        <v>5. Wrong study design</v>
      </c>
    </row>
    <row r="265" spans="1:27" x14ac:dyDescent="0.25">
      <c r="A265" s="28" t="s">
        <v>3480</v>
      </c>
      <c r="B265" s="29" t="s">
        <v>3481</v>
      </c>
      <c r="C265" s="29">
        <v>2012</v>
      </c>
      <c r="D265" s="29" t="s">
        <v>3482</v>
      </c>
      <c r="E265" s="29">
        <v>57</v>
      </c>
      <c r="F265" s="29">
        <v>6</v>
      </c>
      <c r="G265" s="29" t="s">
        <v>3483</v>
      </c>
      <c r="H265" s="29">
        <v>6258</v>
      </c>
      <c r="I265" s="29" t="s">
        <v>3484</v>
      </c>
      <c r="J265" s="11" t="s">
        <v>543</v>
      </c>
      <c r="K265" s="21" t="str">
        <f t="shared" si="28"/>
        <v>Link</v>
      </c>
      <c r="L265" s="22" t="str">
        <f t="shared" si="29"/>
        <v/>
      </c>
      <c r="M265" s="31" t="str">
        <f t="shared" si="30"/>
        <v>{Gmel, 2012 #6258}</v>
      </c>
      <c r="N265" s="4" t="s">
        <v>3728</v>
      </c>
      <c r="O265" s="21" t="str">
        <f>IF(J265="Yes",IF(P265&lt;&gt;"",HYPERLINK(_xlfn.CONCAT(VLOOKUP(P265,AF:AG,2,FALSE),"\",IF(ISERROR(FIND(",",A265))=FALSE,LEFT(A265,FIND(",",A265)-1),A265),"-",C265,"-",H265,".pdf"),"PDF"),""),"")</f>
        <v>PDF</v>
      </c>
      <c r="P265" s="11" t="s">
        <v>229</v>
      </c>
      <c r="Q265" s="3" t="s">
        <v>14</v>
      </c>
      <c r="R265" s="3" t="s">
        <v>2282</v>
      </c>
      <c r="S265" s="4" t="s">
        <v>3673</v>
      </c>
      <c r="T265" s="21" t="str">
        <f>IF(J265="Yes",IF(U265&lt;&gt;"",HYPERLINK(_xlfn.CONCAT(VLOOKUP(U265,AF:AG,2,FALSE),"\",IF(ISERROR(FIND(",",A265))=FALSE,LEFT(A265,FIND(",",A265)-1),A265),"-",C265,"-",H265,".pdf"),"PDF"),""),"")</f>
        <v>PDF</v>
      </c>
      <c r="U265" s="10" t="s">
        <v>2924</v>
      </c>
      <c r="V265" s="3" t="s">
        <v>14</v>
      </c>
      <c r="W265" s="3" t="s">
        <v>2282</v>
      </c>
      <c r="Y265" s="12"/>
      <c r="Z265" s="36" t="str">
        <f t="shared" si="31"/>
        <v>Exclude</v>
      </c>
      <c r="AA265" s="33" t="str">
        <f t="shared" si="32"/>
        <v>0. Duplicate</v>
      </c>
    </row>
    <row r="266" spans="1:27" x14ac:dyDescent="0.25">
      <c r="A266" s="28" t="s">
        <v>3480</v>
      </c>
      <c r="B266" s="29" t="s">
        <v>3481</v>
      </c>
      <c r="C266" s="29">
        <v>2012</v>
      </c>
      <c r="D266" s="29" t="s">
        <v>3482</v>
      </c>
      <c r="E266" s="29">
        <v>57</v>
      </c>
      <c r="F266" s="29">
        <v>6</v>
      </c>
      <c r="G266" s="29" t="s">
        <v>3483</v>
      </c>
      <c r="H266" s="29">
        <v>6508</v>
      </c>
      <c r="I266" s="29" t="s">
        <v>3484</v>
      </c>
      <c r="J266" s="11" t="s">
        <v>543</v>
      </c>
      <c r="K266" s="21" t="str">
        <f t="shared" si="28"/>
        <v>Link</v>
      </c>
      <c r="L266" s="22" t="str">
        <f t="shared" si="29"/>
        <v/>
      </c>
      <c r="M266" s="31" t="str">
        <f t="shared" si="30"/>
        <v>{Gmel, 2012 #6508}</v>
      </c>
      <c r="N266" s="4" t="s">
        <v>3804</v>
      </c>
      <c r="O266" s="21" t="str">
        <f>IF(J266="Yes",IF(P266&lt;&gt;"",HYPERLINK(_xlfn.CONCAT(VLOOKUP(P266,AF:AG,2,FALSE),"\",IF(ISERROR(FIND(",",A266))=FALSE,LEFT(A266,FIND(",",A266)-1),A266),"-",C266,"-",H266,".pdf"),"PDF"),""),"")</f>
        <v>PDF</v>
      </c>
      <c r="P266" s="11" t="s">
        <v>229</v>
      </c>
      <c r="Q266" s="3" t="s">
        <v>14</v>
      </c>
      <c r="R266" s="3" t="s">
        <v>2282</v>
      </c>
      <c r="S266" s="4" t="s">
        <v>3673</v>
      </c>
      <c r="T266" s="21" t="str">
        <f>IF(J266="Yes",IF(U266&lt;&gt;"",HYPERLINK(_xlfn.CONCAT(VLOOKUP(U266,AF:AG,2,FALSE),"\",IF(ISERROR(FIND(",",A266))=FALSE,LEFT(A266,FIND(",",A266)-1),A266),"-",C266,"-",H266,".pdf"),"PDF"),""),"")</f>
        <v>PDF</v>
      </c>
      <c r="U266" s="10" t="s">
        <v>2924</v>
      </c>
      <c r="V266" s="3" t="s">
        <v>14</v>
      </c>
      <c r="W266" s="3" t="s">
        <v>2282</v>
      </c>
      <c r="Y266" s="12"/>
      <c r="Z266" s="36" t="str">
        <f t="shared" si="31"/>
        <v>Exclude</v>
      </c>
      <c r="AA266" s="33" t="str">
        <f t="shared" si="32"/>
        <v>0. Duplicate</v>
      </c>
    </row>
    <row r="267" spans="1:27" x14ac:dyDescent="0.25">
      <c r="A267" s="28" t="s">
        <v>1814</v>
      </c>
      <c r="B267" s="29" t="s">
        <v>1815</v>
      </c>
      <c r="C267" s="29">
        <v>2012</v>
      </c>
      <c r="D267" s="29" t="s">
        <v>1578</v>
      </c>
      <c r="E267" s="29">
        <v>80</v>
      </c>
      <c r="F267" s="29">
        <v>1</v>
      </c>
      <c r="G267" s="91">
        <v>42370</v>
      </c>
      <c r="H267" s="29">
        <v>1715</v>
      </c>
      <c r="I267" s="29" t="s">
        <v>1816</v>
      </c>
      <c r="J267" s="11" t="s">
        <v>543</v>
      </c>
      <c r="K267" s="21" t="str">
        <f t="shared" si="28"/>
        <v>Link</v>
      </c>
      <c r="L267" s="22" t="str">
        <f t="shared" si="29"/>
        <v/>
      </c>
      <c r="M267" s="31" t="str">
        <f t="shared" si="30"/>
        <v>{Gonzales, 2012 #1715}</v>
      </c>
      <c r="N267" s="4" t="s">
        <v>1470</v>
      </c>
      <c r="O267" s="21" t="str">
        <f>IF(J267="Yes",IF(P267&lt;&gt;"",HYPERLINK(_xlfn.CONCAT(VLOOKUP(P267,AF:AG,2,FALSE),"\",IF(ISERROR(FIND(",",A267))=FALSE,LEFT(A267,FIND(",",A267)-1),A267),"-",C267,"-",H267,".pdf"),"PDF"),""),"")</f>
        <v>PDF</v>
      </c>
      <c r="P267" s="11" t="s">
        <v>229</v>
      </c>
      <c r="Q267" s="3" t="s">
        <v>14</v>
      </c>
      <c r="R267" s="3" t="s">
        <v>2286</v>
      </c>
      <c r="S267" s="4" t="s">
        <v>2289</v>
      </c>
      <c r="T267" s="21" t="str">
        <f>IF(J267="Yes",IF(U267&lt;&gt;"",HYPERLINK(_xlfn.CONCAT(VLOOKUP(U267,AF:AG,2,FALSE),"\",IF(ISERROR(FIND(",",A267))=FALSE,LEFT(A267,FIND(",",A267)-1),A267),"-",C267,"-",H267,".pdf"),"PDF"),""),"")</f>
        <v>PDF</v>
      </c>
      <c r="U267" s="10" t="s">
        <v>2924</v>
      </c>
      <c r="V267" s="3" t="s">
        <v>14</v>
      </c>
      <c r="W267" s="3" t="s">
        <v>2286</v>
      </c>
      <c r="Y267" s="12" t="str">
        <f>IF(R267="Include","No",IF(V267="Include","No",""))</f>
        <v/>
      </c>
      <c r="Z267" s="36" t="str">
        <f t="shared" si="31"/>
        <v>Exclude</v>
      </c>
      <c r="AA267" s="33" t="str">
        <f t="shared" si="32"/>
        <v>3. Wrong intervention</v>
      </c>
    </row>
    <row r="268" spans="1:27" x14ac:dyDescent="0.25">
      <c r="A268" s="28" t="s">
        <v>1817</v>
      </c>
      <c r="B268" s="29" t="s">
        <v>1818</v>
      </c>
      <c r="C268" s="29">
        <v>2014</v>
      </c>
      <c r="D268" s="29" t="s">
        <v>1642</v>
      </c>
      <c r="E268" s="29">
        <v>15</v>
      </c>
      <c r="F268" s="29">
        <v>6</v>
      </c>
      <c r="G268" s="29" t="s">
        <v>1819</v>
      </c>
      <c r="H268" s="29">
        <v>1716</v>
      </c>
      <c r="I268" s="29" t="s">
        <v>1820</v>
      </c>
      <c r="J268" s="11" t="s">
        <v>543</v>
      </c>
      <c r="K268" s="21" t="str">
        <f t="shared" si="28"/>
        <v>Link</v>
      </c>
      <c r="L268" s="22" t="str">
        <f t="shared" si="29"/>
        <v/>
      </c>
      <c r="M268" s="31" t="str">
        <f t="shared" si="30"/>
        <v>{Gonzales, 2014 #1716}</v>
      </c>
      <c r="N268" s="4" t="s">
        <v>1470</v>
      </c>
      <c r="O268" s="21" t="str">
        <f>IF(J268="Yes",IF(P268&lt;&gt;"",HYPERLINK(_xlfn.CONCAT(VLOOKUP(P268,AF:AG,2,FALSE),"\",IF(ISERROR(FIND(",",A268))=FALSE,LEFT(A268,FIND(",",A268)-1),A268),"-",C268,"-",H268,".pdf"),"PDF"),""),"")</f>
        <v>PDF</v>
      </c>
      <c r="P268" s="11" t="s">
        <v>229</v>
      </c>
      <c r="Q268" s="3" t="s">
        <v>14</v>
      </c>
      <c r="R268" s="3" t="s">
        <v>2286</v>
      </c>
      <c r="S268" s="4" t="s">
        <v>2289</v>
      </c>
      <c r="T268" s="21" t="str">
        <f>IF(J268="Yes",IF(U268&lt;&gt;"",HYPERLINK(_xlfn.CONCAT(VLOOKUP(U268,AF:AG,2,FALSE),"\",IF(ISERROR(FIND(",",A268))=FALSE,LEFT(A268,FIND(",",A268)-1),A268),"-",C268,"-",H268,".pdf"),"PDF"),""),"")</f>
        <v>PDF</v>
      </c>
      <c r="U268" s="10" t="s">
        <v>2924</v>
      </c>
      <c r="V268" s="3" t="s">
        <v>14</v>
      </c>
      <c r="W268" s="3" t="s">
        <v>2286</v>
      </c>
      <c r="Y268" s="12" t="str">
        <f>IF(R268="Include","No",IF(V268="Include","No",""))</f>
        <v/>
      </c>
      <c r="Z268" s="36" t="str">
        <f t="shared" si="31"/>
        <v>Exclude</v>
      </c>
      <c r="AA268" s="33" t="str">
        <f t="shared" si="32"/>
        <v>3. Wrong intervention</v>
      </c>
    </row>
    <row r="269" spans="1:27" x14ac:dyDescent="0.25">
      <c r="A269" s="28" t="s">
        <v>2575</v>
      </c>
      <c r="B269" s="29" t="s">
        <v>2576</v>
      </c>
      <c r="C269" s="29">
        <v>2018</v>
      </c>
      <c r="D269" s="29" t="s">
        <v>835</v>
      </c>
      <c r="E269" s="29">
        <v>75</v>
      </c>
      <c r="F269" s="29">
        <v>5</v>
      </c>
      <c r="G269" s="29" t="s">
        <v>2577</v>
      </c>
      <c r="H269" s="29">
        <v>2010</v>
      </c>
      <c r="I269" s="29" t="s">
        <v>2578</v>
      </c>
      <c r="J269" s="11" t="s">
        <v>543</v>
      </c>
      <c r="K269" s="21" t="str">
        <f t="shared" si="28"/>
        <v>Link</v>
      </c>
      <c r="L269" s="22" t="str">
        <f t="shared" si="29"/>
        <v/>
      </c>
      <c r="M269" s="31" t="str">
        <f t="shared" si="30"/>
        <v>{Gonzales, 2018 #2010}</v>
      </c>
      <c r="N269" s="4" t="s">
        <v>1470</v>
      </c>
      <c r="O269" s="21" t="str">
        <f>IF(J269="Yes",IF(P269&lt;&gt;"",HYPERLINK(_xlfn.CONCAT(VLOOKUP(P269,AF:AG,2,FALSE),"\",IF(ISERROR(FIND(",",A269))=FALSE,LEFT(A269,FIND(",",A269)-1),A269),"-",C269,"-",H269,".pdf"),"PDF"),""),"")</f>
        <v>PDF</v>
      </c>
      <c r="P269" s="11" t="s">
        <v>229</v>
      </c>
      <c r="Q269" s="3" t="s">
        <v>14</v>
      </c>
      <c r="R269" s="3" t="s">
        <v>2286</v>
      </c>
      <c r="S269" s="4" t="s">
        <v>2289</v>
      </c>
      <c r="T269" s="21" t="str">
        <f>IF(J269="Yes",IF(U269&lt;&gt;"",HYPERLINK(_xlfn.CONCAT(VLOOKUP(U269,AF:AG,2,FALSE),"\",IF(ISERROR(FIND(",",A269))=FALSE,LEFT(A269,FIND(",",A269)-1),A269),"-",C269,"-",H269,".pdf"),"PDF"),""),"")</f>
        <v>PDF</v>
      </c>
      <c r="U269" s="10" t="s">
        <v>2924</v>
      </c>
      <c r="V269" s="3" t="s">
        <v>14</v>
      </c>
      <c r="W269" s="3" t="s">
        <v>2286</v>
      </c>
      <c r="Y269" s="12" t="str">
        <f>IF(R269="Include","No",IF(V269="Include","No",""))</f>
        <v/>
      </c>
      <c r="Z269" s="36" t="str">
        <f t="shared" si="31"/>
        <v>Exclude</v>
      </c>
      <c r="AA269" s="33" t="str">
        <f t="shared" si="32"/>
        <v>3. Wrong intervention</v>
      </c>
    </row>
    <row r="270" spans="1:27" x14ac:dyDescent="0.25">
      <c r="A270" s="28" t="s">
        <v>3369</v>
      </c>
      <c r="B270" s="29" t="s">
        <v>3370</v>
      </c>
      <c r="C270" s="29">
        <v>2015</v>
      </c>
      <c r="D270" s="29" t="s">
        <v>1578</v>
      </c>
      <c r="E270" s="29">
        <v>83</v>
      </c>
      <c r="F270" s="29">
        <v>2</v>
      </c>
      <c r="G270" s="29" t="s">
        <v>3371</v>
      </c>
      <c r="H270" s="29">
        <v>2693</v>
      </c>
      <c r="I270" s="29" t="s">
        <v>3372</v>
      </c>
      <c r="J270" s="11" t="s">
        <v>543</v>
      </c>
      <c r="K270" s="21" t="str">
        <f t="shared" si="28"/>
        <v>Link</v>
      </c>
      <c r="L270" s="22" t="str">
        <f t="shared" si="29"/>
        <v/>
      </c>
      <c r="M270" s="31" t="str">
        <f t="shared" si="30"/>
        <v>{Gonzalez, 2015 #2693}</v>
      </c>
      <c r="N270" s="4" t="s">
        <v>3395</v>
      </c>
      <c r="O270" s="21" t="str">
        <f>IF(J270="Yes",IF(P270&lt;&gt;"",HYPERLINK(_xlfn.CONCAT(VLOOKUP(P270,AF:AG,2,FALSE),"\",IF(ISERROR(FIND(",",A270))=FALSE,LEFT(A270,FIND(",",A270)-1),A270),"-",C270,"-",H270,".pdf"),"PDF"),""),"")</f>
        <v>PDF</v>
      </c>
      <c r="P270" s="11" t="s">
        <v>229</v>
      </c>
      <c r="Q270" s="3" t="s">
        <v>14</v>
      </c>
      <c r="R270" s="3" t="s">
        <v>2286</v>
      </c>
      <c r="S270" s="4" t="s">
        <v>2289</v>
      </c>
      <c r="T270" s="21" t="str">
        <f>IF(J270="Yes",IF(U270&lt;&gt;"",HYPERLINK(_xlfn.CONCAT(VLOOKUP(U270,AF:AG,2,FALSE),"\",IF(ISERROR(FIND(",",A270))=FALSE,LEFT(A270,FIND(",",A270)-1),A270),"-",C270,"-",H270,".pdf"),"PDF"),""),"")</f>
        <v>PDF</v>
      </c>
      <c r="U270" s="10" t="s">
        <v>2924</v>
      </c>
      <c r="V270" s="3" t="s">
        <v>14</v>
      </c>
      <c r="W270" s="3" t="s">
        <v>2286</v>
      </c>
      <c r="Y270" s="12"/>
      <c r="Z270" s="36" t="str">
        <f t="shared" si="31"/>
        <v>Exclude</v>
      </c>
      <c r="AA270" s="33" t="str">
        <f t="shared" si="32"/>
        <v>3. Wrong intervention</v>
      </c>
    </row>
    <row r="271" spans="1:27" x14ac:dyDescent="0.25">
      <c r="A271" s="28" t="s">
        <v>3258</v>
      </c>
      <c r="B271" s="29" t="s">
        <v>3259</v>
      </c>
      <c r="C271" s="29">
        <v>2023</v>
      </c>
      <c r="D271" s="29" t="s">
        <v>3260</v>
      </c>
      <c r="G271" s="29" t="s">
        <v>3261</v>
      </c>
      <c r="H271" s="29">
        <v>2100</v>
      </c>
      <c r="I271" s="29" t="s">
        <v>3262</v>
      </c>
      <c r="J271" s="11" t="s">
        <v>543</v>
      </c>
      <c r="K271" s="21" t="str">
        <f t="shared" si="28"/>
        <v>Link</v>
      </c>
      <c r="L271" s="22" t="str">
        <f t="shared" si="29"/>
        <v/>
      </c>
      <c r="M271" s="31" t="str">
        <f t="shared" si="30"/>
        <v>{Graziani, 2023 #2100}</v>
      </c>
      <c r="N271" s="4" t="s">
        <v>3276</v>
      </c>
      <c r="O271" s="21" t="str">
        <f>IF(J271="Yes",IF(P271&lt;&gt;"",HYPERLINK(_xlfn.CONCAT(VLOOKUP(P271,AF:AG,2,FALSE),"\",IF(ISERROR(FIND(",",A271))=FALSE,LEFT(A271,FIND(",",A271)-1),A271),"-",C271,"-",H271,".pdf"),"PDF"),""),"")</f>
        <v>PDF</v>
      </c>
      <c r="P271" s="11" t="s">
        <v>229</v>
      </c>
      <c r="Q271" s="3" t="s">
        <v>14</v>
      </c>
      <c r="R271" s="3" t="s">
        <v>2291</v>
      </c>
      <c r="S271" s="4" t="s">
        <v>3263</v>
      </c>
      <c r="T271" s="21" t="str">
        <f>IF(J271="Yes",IF(U271&lt;&gt;"",HYPERLINK(_xlfn.CONCAT(VLOOKUP(U271,AF:AG,2,FALSE),"\",IF(ISERROR(FIND(",",A271))=FALSE,LEFT(A271,FIND(",",A271)-1),A271),"-",C271,"-",H271,".pdf"),"PDF"),""),"")</f>
        <v>PDF</v>
      </c>
      <c r="U271" s="10" t="s">
        <v>2924</v>
      </c>
      <c r="V271" s="3" t="s">
        <v>14</v>
      </c>
      <c r="W271" s="3" t="s">
        <v>2291</v>
      </c>
      <c r="Y271" s="12"/>
      <c r="Z271" s="36" t="str">
        <f t="shared" si="31"/>
        <v>Exclude</v>
      </c>
      <c r="AA271" s="33" t="str">
        <f t="shared" si="32"/>
        <v>5. Wrong study design</v>
      </c>
    </row>
    <row r="272" spans="1:27" x14ac:dyDescent="0.25">
      <c r="A272" s="28" t="s">
        <v>2876</v>
      </c>
      <c r="B272" s="29" t="s">
        <v>2877</v>
      </c>
      <c r="C272" s="29">
        <v>2024</v>
      </c>
      <c r="D272" s="29" t="s">
        <v>2844</v>
      </c>
      <c r="E272" s="29">
        <v>48</v>
      </c>
      <c r="F272" s="29">
        <v>9</v>
      </c>
      <c r="G272" s="29" t="s">
        <v>2878</v>
      </c>
      <c r="H272" s="29">
        <v>1931</v>
      </c>
      <c r="I272" s="29" t="s">
        <v>2879</v>
      </c>
      <c r="J272" s="11" t="s">
        <v>543</v>
      </c>
      <c r="K272" s="21" t="str">
        <f t="shared" si="28"/>
        <v>Link</v>
      </c>
      <c r="L272" s="22" t="str">
        <f t="shared" si="29"/>
        <v/>
      </c>
      <c r="M272" s="31" t="str">
        <f t="shared" si="30"/>
        <v>{Green, 2024 #1931}</v>
      </c>
      <c r="N272" s="4" t="s">
        <v>2324</v>
      </c>
      <c r="O272" s="21" t="str">
        <f>IF(J272="Yes",IF(P272&lt;&gt;"",HYPERLINK(_xlfn.CONCAT(VLOOKUP(P272,AF:AG,2,FALSE),"\",IF(ISERROR(FIND(",",A272))=FALSE,LEFT(A272,FIND(",",A272)-1),A272),"-",C272,"-",H272,".pdf"),"PDF"),""),"")</f>
        <v>PDF</v>
      </c>
      <c r="P272" s="11" t="s">
        <v>229</v>
      </c>
      <c r="Q272" s="3" t="s">
        <v>14</v>
      </c>
      <c r="R272" s="3" t="s">
        <v>2286</v>
      </c>
      <c r="S272" s="4" t="s">
        <v>2289</v>
      </c>
      <c r="T272" s="21" t="str">
        <f>IF(J272="Yes",IF(U272&lt;&gt;"",HYPERLINK(_xlfn.CONCAT(VLOOKUP(U272,AF:AG,2,FALSE),"\",IF(ISERROR(FIND(",",A272))=FALSE,LEFT(A272,FIND(",",A272)-1),A272),"-",C272,"-",H272,".pdf"),"PDF"),""),"")</f>
        <v>PDF</v>
      </c>
      <c r="U272" s="10" t="s">
        <v>2924</v>
      </c>
      <c r="V272" s="3" t="s">
        <v>14</v>
      </c>
      <c r="W272" s="3" t="s">
        <v>2285</v>
      </c>
      <c r="Y272" s="12" t="str">
        <f>IF(R272="Include","No",IF(V272="Include","No",""))</f>
        <v/>
      </c>
      <c r="Z272" s="36" t="str">
        <f t="shared" si="31"/>
        <v>Exclude</v>
      </c>
      <c r="AA272" s="33" t="str">
        <f t="shared" si="32"/>
        <v>3. Wrong intervention</v>
      </c>
    </row>
    <row r="273" spans="1:27" x14ac:dyDescent="0.25">
      <c r="A273" s="28" t="s">
        <v>2369</v>
      </c>
      <c r="B273" s="29" t="s">
        <v>2370</v>
      </c>
      <c r="C273" s="29">
        <v>2024</v>
      </c>
      <c r="D273" s="29" t="s">
        <v>2371</v>
      </c>
      <c r="H273" s="29">
        <v>1890</v>
      </c>
      <c r="I273" s="29" t="s">
        <v>2372</v>
      </c>
      <c r="J273" s="11" t="s">
        <v>543</v>
      </c>
      <c r="K273" s="21" t="str">
        <f t="shared" si="28"/>
        <v>Link</v>
      </c>
      <c r="L273" s="22" t="str">
        <f t="shared" si="29"/>
        <v/>
      </c>
      <c r="M273" s="31" t="str">
        <f t="shared" si="30"/>
        <v>{Griffith, 2024 #1890}</v>
      </c>
      <c r="N273" s="4" t="s">
        <v>2324</v>
      </c>
      <c r="O273" s="21" t="str">
        <f>IF(J273="Yes",IF(P273&lt;&gt;"",HYPERLINK(_xlfn.CONCAT(VLOOKUP(P273,AF:AG,2,FALSE),"\",IF(ISERROR(FIND(",",A273))=FALSE,LEFT(A273,FIND(",",A273)-1),A273),"-",C273,"-",H273,".pdf"),"PDF"),""),"")</f>
        <v>PDF</v>
      </c>
      <c r="P273" s="11" t="s">
        <v>229</v>
      </c>
      <c r="Q273" s="3" t="s">
        <v>14</v>
      </c>
      <c r="R273" s="3" t="s">
        <v>2291</v>
      </c>
      <c r="S273" s="4" t="s">
        <v>2561</v>
      </c>
      <c r="T273" s="21" t="str">
        <f>IF(J273="Yes",IF(U273&lt;&gt;"",HYPERLINK(_xlfn.CONCAT(VLOOKUP(U273,AF:AG,2,FALSE),"\",IF(ISERROR(FIND(",",A273))=FALSE,LEFT(A273,FIND(",",A273)-1),A273),"-",C273,"-",H273,".pdf"),"PDF"),""),"")</f>
        <v>PDF</v>
      </c>
      <c r="U273" s="10" t="s">
        <v>2924</v>
      </c>
      <c r="V273" s="3" t="s">
        <v>14</v>
      </c>
      <c r="W273" s="3" t="s">
        <v>2286</v>
      </c>
      <c r="Y273" s="12" t="str">
        <f>IF(R273="Include","No",IF(V273="Include","No",""))</f>
        <v/>
      </c>
      <c r="Z273" s="36" t="str">
        <f t="shared" si="31"/>
        <v>Exclude</v>
      </c>
      <c r="AA273" s="33" t="str">
        <f t="shared" si="32"/>
        <v>5. Wrong study design</v>
      </c>
    </row>
    <row r="274" spans="1:27" x14ac:dyDescent="0.25">
      <c r="A274" s="28" t="s">
        <v>2369</v>
      </c>
      <c r="B274" s="29" t="s">
        <v>2373</v>
      </c>
      <c r="C274" s="29">
        <v>2024</v>
      </c>
      <c r="D274" s="29" t="s">
        <v>2138</v>
      </c>
      <c r="E274" s="29">
        <v>7</v>
      </c>
      <c r="F274" s="29">
        <v>1</v>
      </c>
      <c r="G274" s="29">
        <v>342</v>
      </c>
      <c r="H274" s="29">
        <v>1898</v>
      </c>
      <c r="I274" s="29" t="s">
        <v>2374</v>
      </c>
      <c r="J274" s="11" t="s">
        <v>543</v>
      </c>
      <c r="K274" s="21" t="str">
        <f t="shared" si="28"/>
        <v>Link</v>
      </c>
      <c r="L274" s="22" t="str">
        <f t="shared" si="29"/>
        <v/>
      </c>
      <c r="M274" s="31" t="str">
        <f t="shared" si="30"/>
        <v>{Griffith, 2024 #1898}</v>
      </c>
      <c r="N274" s="4" t="s">
        <v>2324</v>
      </c>
      <c r="O274" s="21" t="str">
        <f>IF(J274="Yes",IF(P274&lt;&gt;"",HYPERLINK(_xlfn.CONCAT(VLOOKUP(P274,AF:AG,2,FALSE),"\",IF(ISERROR(FIND(",",A274))=FALSE,LEFT(A274,FIND(",",A274)-1),A274),"-",C274,"-",H274,".pdf"),"PDF"),""),"")</f>
        <v>PDF</v>
      </c>
      <c r="P274" s="11" t="s">
        <v>229</v>
      </c>
      <c r="Q274" s="3" t="s">
        <v>14</v>
      </c>
      <c r="R274" s="3" t="s">
        <v>2291</v>
      </c>
      <c r="S274" s="4" t="s">
        <v>2561</v>
      </c>
      <c r="T274" s="21" t="str">
        <f>IF(J274="Yes",IF(U274&lt;&gt;"",HYPERLINK(_xlfn.CONCAT(VLOOKUP(U274,AF:AG,2,FALSE),"\",IF(ISERROR(FIND(",",A274))=FALSE,LEFT(A274,FIND(",",A274)-1),A274),"-",C274,"-",H274,".pdf"),"PDF"),""),"")</f>
        <v>PDF</v>
      </c>
      <c r="U274" s="10" t="s">
        <v>2924</v>
      </c>
      <c r="V274" s="3" t="s">
        <v>14</v>
      </c>
      <c r="W274" s="3" t="s">
        <v>2286</v>
      </c>
      <c r="Y274" s="12" t="str">
        <f>IF(R274="Include","No",IF(V274="Include","No",""))</f>
        <v/>
      </c>
      <c r="Z274" s="36" t="str">
        <f t="shared" si="31"/>
        <v>Exclude</v>
      </c>
      <c r="AA274" s="33" t="str">
        <f t="shared" si="32"/>
        <v>5. Wrong study design</v>
      </c>
    </row>
    <row r="275" spans="1:27" x14ac:dyDescent="0.25">
      <c r="A275" s="28" t="s">
        <v>3809</v>
      </c>
      <c r="B275" s="29" t="s">
        <v>3810</v>
      </c>
      <c r="C275" s="29">
        <v>2016</v>
      </c>
      <c r="D275" s="29" t="s">
        <v>612</v>
      </c>
      <c r="E275" s="29">
        <v>52</v>
      </c>
      <c r="G275" s="29" t="s">
        <v>3811</v>
      </c>
      <c r="H275" s="29">
        <v>6516</v>
      </c>
      <c r="I275" s="29" t="s">
        <v>3812</v>
      </c>
      <c r="J275" s="11" t="s">
        <v>543</v>
      </c>
      <c r="K275" s="21" t="str">
        <f t="shared" si="28"/>
        <v>Link</v>
      </c>
      <c r="L275" s="22" t="str">
        <f t="shared" si="29"/>
        <v/>
      </c>
      <c r="M275" s="31" t="str">
        <f t="shared" si="30"/>
        <v>{Grossbard, 2016 #6516}</v>
      </c>
      <c r="N275" s="4" t="s">
        <v>3804</v>
      </c>
      <c r="O275" s="21" t="str">
        <f>IF(J275="Yes",IF(P275&lt;&gt;"",HYPERLINK(_xlfn.CONCAT(VLOOKUP(P275,AF:AG,2,FALSE),"\",IF(ISERROR(FIND(",",A275))=FALSE,LEFT(A275,FIND(",",A275)-1),A275),"-",C275,"-",H275,".pdf"),"PDF"),""),"")</f>
        <v>PDF</v>
      </c>
      <c r="P275" s="11" t="s">
        <v>229</v>
      </c>
      <c r="Q275" s="3" t="s">
        <v>14</v>
      </c>
      <c r="R275" s="3" t="s">
        <v>2286</v>
      </c>
      <c r="S275" s="4" t="s">
        <v>2289</v>
      </c>
      <c r="T275" s="21" t="str">
        <f>IF(J275="Yes",IF(U275&lt;&gt;"",HYPERLINK(_xlfn.CONCAT(VLOOKUP(U275,AF:AG,2,FALSE),"\",IF(ISERROR(FIND(",",A275))=FALSE,LEFT(A275,FIND(",",A275)-1),A275),"-",C275,"-",H275,".pdf"),"PDF"),""),"")</f>
        <v>PDF</v>
      </c>
      <c r="U275" s="10" t="s">
        <v>2924</v>
      </c>
      <c r="V275" s="3" t="s">
        <v>14</v>
      </c>
      <c r="W275" s="3" t="s">
        <v>2286</v>
      </c>
      <c r="Y275" s="12"/>
      <c r="Z275" s="36" t="str">
        <f t="shared" si="31"/>
        <v>Exclude</v>
      </c>
      <c r="AA275" s="33" t="str">
        <f t="shared" si="32"/>
        <v>3. Wrong intervention</v>
      </c>
    </row>
    <row r="276" spans="1:27" x14ac:dyDescent="0.25">
      <c r="A276" s="28" t="s">
        <v>3907</v>
      </c>
      <c r="B276" s="29" t="s">
        <v>3908</v>
      </c>
      <c r="C276" s="29">
        <v>2024</v>
      </c>
      <c r="D276" s="29" t="s">
        <v>231</v>
      </c>
      <c r="G276" s="29" t="s">
        <v>2161</v>
      </c>
      <c r="H276" s="29">
        <v>6954</v>
      </c>
      <c r="I276" s="29" t="s">
        <v>3831</v>
      </c>
      <c r="J276" s="11" t="s">
        <v>543</v>
      </c>
      <c r="K276" s="21" t="str">
        <f t="shared" si="28"/>
        <v>Link</v>
      </c>
      <c r="L276" s="22" t="str">
        <f t="shared" si="29"/>
        <v/>
      </c>
      <c r="M276" s="31" t="str">
        <f t="shared" si="30"/>
        <v>{Guertler, 2024 #6954}</v>
      </c>
      <c r="N276" s="4" t="s">
        <v>3932</v>
      </c>
      <c r="O276" s="21" t="str">
        <f>IF(J276="Yes",IF(P276&lt;&gt;"",HYPERLINK(_xlfn.CONCAT(VLOOKUP(P276,AF:AG,2,FALSE),"\",IF(ISERROR(FIND(",",A276))=FALSE,LEFT(A276,FIND(",",A276)-1),A276),"-",C276,"-",H276,".pdf"),"PDF"),""),"")</f>
        <v>PDF</v>
      </c>
      <c r="P276" s="11" t="s">
        <v>229</v>
      </c>
      <c r="Q276" s="3" t="s">
        <v>13</v>
      </c>
      <c r="T276" s="21" t="str">
        <f>IF(J276="Yes",IF(U276&lt;&gt;"",HYPERLINK(_xlfn.CONCAT(VLOOKUP(U276,AF:AG,2,FALSE),"\",IF(ISERROR(FIND(",",A276))=FALSE,LEFT(A276,FIND(",",A276)-1),A276),"-",C276,"-",H276,".pdf"),"PDF"),""),"")</f>
        <v>PDF</v>
      </c>
      <c r="U276" s="10" t="s">
        <v>2924</v>
      </c>
      <c r="V276" s="3" t="s">
        <v>13</v>
      </c>
      <c r="Y276" s="12"/>
      <c r="Z276" s="36" t="str">
        <f t="shared" si="31"/>
        <v>Include</v>
      </c>
      <c r="AA276" s="33" t="str">
        <f t="shared" si="32"/>
        <v/>
      </c>
    </row>
    <row r="277" spans="1:27" x14ac:dyDescent="0.25">
      <c r="A277" s="28" t="s">
        <v>3903</v>
      </c>
      <c r="B277" s="29" t="s">
        <v>3904</v>
      </c>
      <c r="C277" s="29">
        <v>2024</v>
      </c>
      <c r="D277" s="29" t="s">
        <v>1642</v>
      </c>
      <c r="E277" s="29">
        <v>25</v>
      </c>
      <c r="F277" s="29">
        <v>5</v>
      </c>
      <c r="G277" s="29" t="s">
        <v>3905</v>
      </c>
      <c r="H277" s="29">
        <v>6956</v>
      </c>
      <c r="I277" s="29" t="s">
        <v>3906</v>
      </c>
      <c r="J277" s="11" t="s">
        <v>543</v>
      </c>
      <c r="K277" s="21" t="str">
        <f t="shared" si="28"/>
        <v>Link</v>
      </c>
      <c r="L277" s="22" t="str">
        <f t="shared" si="29"/>
        <v/>
      </c>
      <c r="M277" s="31" t="str">
        <f t="shared" si="30"/>
        <v>{Guertler, 2024 #6956}</v>
      </c>
      <c r="N277" s="4" t="s">
        <v>3932</v>
      </c>
      <c r="O277" s="21" t="str">
        <f>IF(J277="Yes",IF(P277&lt;&gt;"",HYPERLINK(_xlfn.CONCAT(VLOOKUP(P277,AF:AG,2,FALSE),"\",IF(ISERROR(FIND(",",A277))=FALSE,LEFT(A277,FIND(",",A277)-1),A277),"-",C277,"-",H277,".pdf"),"PDF"),""),"")</f>
        <v>PDF</v>
      </c>
      <c r="P277" s="11" t="s">
        <v>229</v>
      </c>
      <c r="Q277" s="3" t="s">
        <v>13</v>
      </c>
      <c r="T277" s="21" t="str">
        <f>IF(J277="Yes",IF(U277&lt;&gt;"",HYPERLINK(_xlfn.CONCAT(VLOOKUP(U277,AF:AG,2,FALSE),"\",IF(ISERROR(FIND(",",A277))=FALSE,LEFT(A277,FIND(",",A277)-1),A277),"-",C277,"-",H277,".pdf"),"PDF"),""),"")</f>
        <v>PDF</v>
      </c>
      <c r="U277" s="10" t="s">
        <v>2924</v>
      </c>
      <c r="V277" s="3" t="s">
        <v>13</v>
      </c>
      <c r="Y277" s="12"/>
      <c r="Z277" s="36" t="str">
        <f t="shared" si="31"/>
        <v>Include</v>
      </c>
      <c r="AA277" s="33" t="str">
        <f t="shared" si="32"/>
        <v/>
      </c>
    </row>
    <row r="278" spans="1:27" x14ac:dyDescent="0.25">
      <c r="A278" s="28" t="s">
        <v>3191</v>
      </c>
      <c r="B278" s="29" t="s">
        <v>3192</v>
      </c>
      <c r="C278" s="29">
        <v>2025</v>
      </c>
      <c r="D278" s="29" t="s">
        <v>2740</v>
      </c>
      <c r="E278" s="29">
        <v>382</v>
      </c>
      <c r="G278" s="29" t="s">
        <v>3193</v>
      </c>
      <c r="H278" s="29">
        <v>2112</v>
      </c>
      <c r="I278" s="29" t="s">
        <v>3194</v>
      </c>
      <c r="J278" s="11" t="s">
        <v>543</v>
      </c>
      <c r="K278" s="21" t="str">
        <f t="shared" si="28"/>
        <v>Link</v>
      </c>
      <c r="L278" s="22" t="str">
        <f t="shared" si="29"/>
        <v/>
      </c>
      <c r="M278" s="31" t="str">
        <f t="shared" si="30"/>
        <v>{Guertler, 2025 #2112}</v>
      </c>
      <c r="N278" s="4" t="s">
        <v>3276</v>
      </c>
      <c r="O278" s="21" t="str">
        <f>IF(J278="Yes",IF(P278&lt;&gt;"",HYPERLINK(_xlfn.CONCAT(VLOOKUP(P278,AF:AG,2,FALSE),"\",IF(ISERROR(FIND(",",A278))=FALSE,LEFT(A278,FIND(",",A278)-1),A278),"-",C278,"-",H278,".pdf"),"PDF"),""),"")</f>
        <v>PDF</v>
      </c>
      <c r="P278" s="11" t="s">
        <v>229</v>
      </c>
      <c r="Q278" s="3" t="s">
        <v>14</v>
      </c>
      <c r="R278" s="3" t="s">
        <v>2286</v>
      </c>
      <c r="S278" s="4" t="s">
        <v>2954</v>
      </c>
      <c r="T278" s="21" t="str">
        <f>IF(J278="Yes",IF(U278&lt;&gt;"",HYPERLINK(_xlfn.CONCAT(VLOOKUP(U278,AF:AG,2,FALSE),"\",IF(ISERROR(FIND(",",A278))=FALSE,LEFT(A278,FIND(",",A278)-1),A278),"-",C278,"-",H278,".pdf"),"PDF"),""),"")</f>
        <v>PDF</v>
      </c>
      <c r="U278" s="10" t="s">
        <v>2924</v>
      </c>
      <c r="V278" s="3" t="s">
        <v>14</v>
      </c>
      <c r="W278" s="3" t="s">
        <v>2286</v>
      </c>
      <c r="X278" s="314"/>
      <c r="Y278" s="12"/>
      <c r="Z278" s="36" t="str">
        <f t="shared" si="31"/>
        <v>Exclude</v>
      </c>
      <c r="AA278" s="33" t="str">
        <f t="shared" si="32"/>
        <v>3. Wrong intervention</v>
      </c>
    </row>
    <row r="279" spans="1:27" x14ac:dyDescent="0.25">
      <c r="A279" s="28" t="s">
        <v>3597</v>
      </c>
      <c r="B279" s="29" t="s">
        <v>3598</v>
      </c>
      <c r="C279" s="29">
        <v>2025</v>
      </c>
      <c r="D279" s="29" t="s">
        <v>737</v>
      </c>
      <c r="E279" s="29">
        <v>13</v>
      </c>
      <c r="G279" s="29" t="s">
        <v>3599</v>
      </c>
      <c r="H279" s="29">
        <v>6230</v>
      </c>
      <c r="I279" s="29" t="s">
        <v>3600</v>
      </c>
      <c r="J279" s="11" t="s">
        <v>543</v>
      </c>
      <c r="K279" s="21" t="str">
        <f t="shared" si="28"/>
        <v>Link</v>
      </c>
      <c r="L279" s="22" t="str">
        <f t="shared" si="29"/>
        <v/>
      </c>
      <c r="M279" s="31" t="str">
        <f t="shared" si="30"/>
        <v>{Guertler, 2025 #6230}</v>
      </c>
      <c r="N279" s="4" t="s">
        <v>3727</v>
      </c>
      <c r="O279" s="21" t="str">
        <f>IF(J279="Yes",IF(P279&lt;&gt;"",HYPERLINK(_xlfn.CONCAT(VLOOKUP(P279,AF:AG,2,FALSE),"\",IF(ISERROR(FIND(",",A279))=FALSE,LEFT(A279,FIND(",",A279)-1),A279),"-",C279,"-",H279,".pdf"),"PDF"),""),"")</f>
        <v>PDF</v>
      </c>
      <c r="P279" s="11" t="s">
        <v>229</v>
      </c>
      <c r="Q279" s="3" t="s">
        <v>13</v>
      </c>
      <c r="T279" s="21" t="str">
        <f>IF(J279="Yes",IF(U279&lt;&gt;"",HYPERLINK(_xlfn.CONCAT(VLOOKUP(U279,AF:AG,2,FALSE),"\",IF(ISERROR(FIND(",",A279))=FALSE,LEFT(A279,FIND(",",A279)-1),A279),"-",C279,"-",H279,".pdf"),"PDF"),""),"")</f>
        <v>PDF</v>
      </c>
      <c r="U279" s="10" t="s">
        <v>2924</v>
      </c>
      <c r="V279" s="3" t="s">
        <v>13</v>
      </c>
      <c r="Y279" s="12"/>
      <c r="Z279" s="36" t="str">
        <f t="shared" si="31"/>
        <v>Include</v>
      </c>
      <c r="AA279" s="33" t="str">
        <f t="shared" si="32"/>
        <v/>
      </c>
    </row>
    <row r="280" spans="1:27" x14ac:dyDescent="0.25">
      <c r="A280" s="28" t="s">
        <v>3597</v>
      </c>
      <c r="B280" s="29" t="s">
        <v>3598</v>
      </c>
      <c r="C280" s="29">
        <v>2025</v>
      </c>
      <c r="D280" s="29" t="s">
        <v>737</v>
      </c>
      <c r="E280" s="29">
        <v>13</v>
      </c>
      <c r="G280" s="29" t="s">
        <v>3599</v>
      </c>
      <c r="H280" s="29">
        <v>6478</v>
      </c>
      <c r="I280" s="29" t="s">
        <v>3600</v>
      </c>
      <c r="J280" s="11" t="s">
        <v>543</v>
      </c>
      <c r="K280" s="21" t="str">
        <f t="shared" si="28"/>
        <v>Link</v>
      </c>
      <c r="L280" s="22" t="str">
        <f t="shared" si="29"/>
        <v/>
      </c>
      <c r="M280" s="31" t="str">
        <f t="shared" si="30"/>
        <v>{Guertler, 2025 #6478}</v>
      </c>
      <c r="N280" s="4" t="s">
        <v>3726</v>
      </c>
      <c r="O280" s="21" t="str">
        <f>IF(J280="Yes",IF(P280&lt;&gt;"",HYPERLINK(_xlfn.CONCAT(VLOOKUP(P280,AF:AG,2,FALSE),"\",IF(ISERROR(FIND(",",A280))=FALSE,LEFT(A280,FIND(",",A280)-1),A280),"-",C280,"-",H280,".pdf"),"PDF"),""),"")</f>
        <v>PDF</v>
      </c>
      <c r="P280" s="11" t="s">
        <v>229</v>
      </c>
      <c r="Q280" s="3" t="s">
        <v>14</v>
      </c>
      <c r="R280" s="3" t="s">
        <v>2282</v>
      </c>
      <c r="T280" s="21" t="str">
        <f>IF(J280="Yes",IF(U280&lt;&gt;"",HYPERLINK(_xlfn.CONCAT(VLOOKUP(U280,AF:AG,2,FALSE),"\",IF(ISERROR(FIND(",",A280))=FALSE,LEFT(A280,FIND(",",A280)-1),A280),"-",C280,"-",H280,".pdf"),"PDF"),""),"")</f>
        <v>PDF</v>
      </c>
      <c r="U280" s="10" t="s">
        <v>2924</v>
      </c>
      <c r="V280" s="3" t="s">
        <v>14</v>
      </c>
      <c r="W280" s="3" t="s">
        <v>2286</v>
      </c>
      <c r="Y280" s="12"/>
      <c r="Z280" s="36" t="str">
        <f t="shared" si="31"/>
        <v>Exclude</v>
      </c>
      <c r="AA280" s="33" t="str">
        <f t="shared" si="32"/>
        <v>0. Duplicate</v>
      </c>
    </row>
    <row r="281" spans="1:27" x14ac:dyDescent="0.25">
      <c r="A281" s="28" t="s">
        <v>3191</v>
      </c>
      <c r="B281" s="29" t="s">
        <v>3192</v>
      </c>
      <c r="C281" s="29">
        <v>2025</v>
      </c>
      <c r="D281" s="29" t="s">
        <v>2740</v>
      </c>
      <c r="E281" s="29">
        <v>382</v>
      </c>
      <c r="G281" s="29" t="s">
        <v>3193</v>
      </c>
      <c r="H281" s="29">
        <v>6491</v>
      </c>
      <c r="I281" s="29" t="s">
        <v>3194</v>
      </c>
      <c r="J281" s="11" t="s">
        <v>543</v>
      </c>
      <c r="K281" s="21" t="str">
        <f t="shared" si="28"/>
        <v>Link</v>
      </c>
      <c r="L281" s="22" t="str">
        <f t="shared" si="29"/>
        <v/>
      </c>
      <c r="M281" s="31" t="str">
        <f t="shared" si="30"/>
        <v>{Guertler, 2025 #6491}</v>
      </c>
      <c r="N281" s="4" t="s">
        <v>3726</v>
      </c>
      <c r="O281" s="21" t="str">
        <f>IF(J281="Yes",IF(P281&lt;&gt;"",HYPERLINK(_xlfn.CONCAT(VLOOKUP(P281,AF:AG,2,FALSE),"\",IF(ISERROR(FIND(",",A281))=FALSE,LEFT(A281,FIND(",",A281)-1),A281),"-",C281,"-",H281,".pdf"),"PDF"),""),"")</f>
        <v>PDF</v>
      </c>
      <c r="P281" s="11" t="s">
        <v>229</v>
      </c>
      <c r="Q281" s="3" t="s">
        <v>14</v>
      </c>
      <c r="R281" s="3" t="s">
        <v>2282</v>
      </c>
      <c r="T281" s="21" t="str">
        <f>IF(J281="Yes",IF(U281&lt;&gt;"",HYPERLINK(_xlfn.CONCAT(VLOOKUP(U281,AF:AG,2,FALSE),"\",IF(ISERROR(FIND(",",A281))=FALSE,LEFT(A281,FIND(",",A281)-1),A281),"-",C281,"-",H281,".pdf"),"PDF"),""),"")</f>
        <v>PDF</v>
      </c>
      <c r="U281" s="10" t="s">
        <v>2924</v>
      </c>
      <c r="V281" s="3" t="s">
        <v>14</v>
      </c>
      <c r="W281" s="3" t="s">
        <v>2286</v>
      </c>
      <c r="Y281" s="12"/>
      <c r="Z281" s="36" t="str">
        <f t="shared" si="31"/>
        <v>Exclude</v>
      </c>
      <c r="AA281" s="33" t="str">
        <f t="shared" si="32"/>
        <v>0. Duplicate</v>
      </c>
    </row>
    <row r="282" spans="1:27" x14ac:dyDescent="0.25">
      <c r="A282" s="28" t="s">
        <v>3909</v>
      </c>
      <c r="B282" s="29" t="s">
        <v>3910</v>
      </c>
      <c r="C282" s="29">
        <v>2025</v>
      </c>
      <c r="D282" s="29" t="s">
        <v>1540</v>
      </c>
      <c r="E282" s="29">
        <v>27</v>
      </c>
      <c r="G282" s="29" t="s">
        <v>3911</v>
      </c>
      <c r="H282" s="29">
        <v>6953</v>
      </c>
      <c r="I282" s="29" t="s">
        <v>3830</v>
      </c>
      <c r="J282" s="11" t="s">
        <v>543</v>
      </c>
      <c r="K282" s="21" t="str">
        <f t="shared" si="28"/>
        <v>Link</v>
      </c>
      <c r="L282" s="22" t="str">
        <f t="shared" si="29"/>
        <v/>
      </c>
      <c r="M282" s="31" t="str">
        <f t="shared" si="30"/>
        <v>{Guertler, 2025 #6953}</v>
      </c>
      <c r="N282" s="4" t="s">
        <v>3932</v>
      </c>
      <c r="O282" s="21" t="str">
        <f>IF(J282="Yes",IF(P282&lt;&gt;"",HYPERLINK(_xlfn.CONCAT(VLOOKUP(P282,AF:AG,2,FALSE),"\",IF(ISERROR(FIND(",",A282))=FALSE,LEFT(A282,FIND(",",A282)-1),A282),"-",C282,"-",H282,".pdf"),"PDF"),""),"")</f>
        <v>PDF</v>
      </c>
      <c r="P282" s="11" t="s">
        <v>229</v>
      </c>
      <c r="Q282" s="3" t="s">
        <v>13</v>
      </c>
      <c r="T282" s="21" t="str">
        <f>IF(J282="Yes",IF(U282&lt;&gt;"",HYPERLINK(_xlfn.CONCAT(VLOOKUP(U282,AF:AG,2,FALSE),"\",IF(ISERROR(FIND(",",A282))=FALSE,LEFT(A282,FIND(",",A282)-1),A282),"-",C282,"-",H282,".pdf"),"PDF"),""),"")</f>
        <v>PDF</v>
      </c>
      <c r="U282" s="10" t="s">
        <v>2924</v>
      </c>
      <c r="V282" s="3" t="s">
        <v>13</v>
      </c>
      <c r="Y282" s="12"/>
      <c r="Z282" s="36" t="str">
        <f t="shared" si="31"/>
        <v>Include</v>
      </c>
      <c r="AA282" s="33" t="str">
        <f t="shared" si="32"/>
        <v/>
      </c>
    </row>
    <row r="283" spans="1:27" x14ac:dyDescent="0.25">
      <c r="A283" s="28" t="s">
        <v>3912</v>
      </c>
      <c r="B283" s="29" t="s">
        <v>3913</v>
      </c>
      <c r="C283" s="29">
        <v>2025</v>
      </c>
      <c r="D283" s="29" t="s">
        <v>3914</v>
      </c>
      <c r="E283" s="29">
        <v>76</v>
      </c>
      <c r="F283" s="29">
        <v>3</v>
      </c>
      <c r="G283" s="29" t="s">
        <v>3915</v>
      </c>
      <c r="H283" s="29">
        <v>6955</v>
      </c>
      <c r="I283" s="29" t="s">
        <v>3829</v>
      </c>
      <c r="J283" s="11" t="s">
        <v>543</v>
      </c>
      <c r="K283" s="21" t="str">
        <f t="shared" si="28"/>
        <v>Link</v>
      </c>
      <c r="L283" s="22" t="str">
        <f t="shared" si="29"/>
        <v/>
      </c>
      <c r="M283" s="31" t="str">
        <f t="shared" si="30"/>
        <v>{Guertler, 2025 #6955}</v>
      </c>
      <c r="N283" s="4" t="s">
        <v>3932</v>
      </c>
      <c r="O283" s="21" t="str">
        <f>IF(J283="Yes",IF(P283&lt;&gt;"",HYPERLINK(_xlfn.CONCAT(VLOOKUP(P283,AF:AG,2,FALSE),"\",IF(ISERROR(FIND(",",A283))=FALSE,LEFT(A283,FIND(",",A283)-1),A283),"-",C283,"-",H283,".pdf"),"PDF"),""),"")</f>
        <v>PDF</v>
      </c>
      <c r="P283" s="11" t="s">
        <v>229</v>
      </c>
      <c r="Q283" s="3" t="s">
        <v>13</v>
      </c>
      <c r="T283" s="21" t="str">
        <f>IF(J283="Yes",IF(U283&lt;&gt;"",HYPERLINK(_xlfn.CONCAT(VLOOKUP(U283,AF:AG,2,FALSE),"\",IF(ISERROR(FIND(",",A283))=FALSE,LEFT(A283,FIND(",",A283)-1),A283),"-",C283,"-",H283,".pdf"),"PDF"),""),"")</f>
        <v>PDF</v>
      </c>
      <c r="U283" s="10" t="s">
        <v>2924</v>
      </c>
      <c r="V283" s="3" t="s">
        <v>13</v>
      </c>
      <c r="Y283" s="12"/>
      <c r="Z283" s="36" t="str">
        <f t="shared" si="31"/>
        <v>Include</v>
      </c>
      <c r="AA283" s="33" t="str">
        <f t="shared" si="32"/>
        <v/>
      </c>
    </row>
    <row r="284" spans="1:27" x14ac:dyDescent="0.25">
      <c r="A284" s="28" t="s">
        <v>1821</v>
      </c>
      <c r="B284" s="29" t="s">
        <v>625</v>
      </c>
      <c r="C284" s="29">
        <v>2017</v>
      </c>
      <c r="D284" s="29" t="s">
        <v>1822</v>
      </c>
      <c r="E284" s="29">
        <v>32</v>
      </c>
      <c r="F284" s="29">
        <v>4</v>
      </c>
      <c r="G284" s="29" t="s">
        <v>1823</v>
      </c>
      <c r="H284" s="29">
        <v>1717</v>
      </c>
      <c r="I284" s="29" t="s">
        <v>1824</v>
      </c>
      <c r="J284" s="11" t="s">
        <v>543</v>
      </c>
      <c r="K284" s="21" t="str">
        <f t="shared" si="28"/>
        <v>Link</v>
      </c>
      <c r="L284" s="22" t="str">
        <f t="shared" si="29"/>
        <v/>
      </c>
      <c r="M284" s="31" t="str">
        <f t="shared" si="30"/>
        <v>{Guillemont, 2017 #1717}</v>
      </c>
      <c r="N284" s="4" t="s">
        <v>1470</v>
      </c>
      <c r="O284" s="21" t="str">
        <f>IF(J284="Yes",IF(P284&lt;&gt;"",HYPERLINK(_xlfn.CONCAT(VLOOKUP(P284,AF:AG,2,FALSE),"\",IF(ISERROR(FIND(",",A284))=FALSE,LEFT(A284,FIND(",",A284)-1),A284),"-",C284,"-",H284,".pdf"),"PDF"),""),"")</f>
        <v>PDF</v>
      </c>
      <c r="P284" s="11" t="s">
        <v>229</v>
      </c>
      <c r="Q284" s="3" t="s">
        <v>14</v>
      </c>
      <c r="R284" s="3" t="s">
        <v>2286</v>
      </c>
      <c r="S284" s="4" t="s">
        <v>2289</v>
      </c>
      <c r="T284" s="21" t="str">
        <f>IF(J284="Yes",IF(U284&lt;&gt;"",HYPERLINK(_xlfn.CONCAT(VLOOKUP(U284,AF:AG,2,FALSE),"\",IF(ISERROR(FIND(",",A284))=FALSE,LEFT(A284,FIND(",",A284)-1),A284),"-",C284,"-",H284,".pdf"),"PDF"),""),"")</f>
        <v>PDF</v>
      </c>
      <c r="U284" s="10" t="s">
        <v>2924</v>
      </c>
      <c r="V284" s="3" t="s">
        <v>14</v>
      </c>
      <c r="W284" s="3" t="s">
        <v>2286</v>
      </c>
      <c r="Y284" s="12" t="str">
        <f>IF(R284="Include","No",IF(V284="Include","No",""))</f>
        <v/>
      </c>
      <c r="Z284" s="36" t="str">
        <f t="shared" si="31"/>
        <v>Exclude</v>
      </c>
      <c r="AA284" s="33" t="str">
        <f t="shared" si="32"/>
        <v>3. Wrong intervention</v>
      </c>
    </row>
    <row r="285" spans="1:27" x14ac:dyDescent="0.25">
      <c r="A285" s="28" t="s">
        <v>1821</v>
      </c>
      <c r="B285" s="29" t="s">
        <v>625</v>
      </c>
      <c r="C285" s="29">
        <v>2017</v>
      </c>
      <c r="D285" s="29" t="s">
        <v>1825</v>
      </c>
      <c r="E285" s="29">
        <v>32</v>
      </c>
      <c r="F285" s="29">
        <v>4</v>
      </c>
      <c r="G285" s="29" t="s">
        <v>1823</v>
      </c>
      <c r="H285" s="29">
        <v>1718</v>
      </c>
      <c r="I285" s="29" t="s">
        <v>1824</v>
      </c>
      <c r="J285" s="11" t="s">
        <v>543</v>
      </c>
      <c r="K285" s="21" t="str">
        <f t="shared" si="28"/>
        <v>Link</v>
      </c>
      <c r="L285" s="22" t="str">
        <f t="shared" si="29"/>
        <v/>
      </c>
      <c r="M285" s="31" t="str">
        <f t="shared" si="30"/>
        <v>{Guillemont, 2017 #1718}</v>
      </c>
      <c r="N285" s="4" t="s">
        <v>1470</v>
      </c>
      <c r="O285" s="21" t="str">
        <f>IF(J285="Yes",IF(P285&lt;&gt;"",HYPERLINK(_xlfn.CONCAT(VLOOKUP(P285,AF:AG,2,FALSE),"\",IF(ISERROR(FIND(",",A285))=FALSE,LEFT(A285,FIND(",",A285)-1),A285),"-",C285,"-",H285,".pdf"),"PDF"),""),"")</f>
        <v>PDF</v>
      </c>
      <c r="P285" s="11" t="s">
        <v>229</v>
      </c>
      <c r="Q285" s="3" t="s">
        <v>14</v>
      </c>
      <c r="R285" s="3" t="s">
        <v>2282</v>
      </c>
      <c r="S285" s="4" t="s">
        <v>2263</v>
      </c>
      <c r="T285" s="21" t="str">
        <f>IF(J285="Yes",IF(U285&lt;&gt;"",HYPERLINK(_xlfn.CONCAT(VLOOKUP(U285,AF:AG,2,FALSE),"\",IF(ISERROR(FIND(",",A285))=FALSE,LEFT(A285,FIND(",",A285)-1),A285),"-",C285,"-",H285,".pdf"),"PDF"),""),"")</f>
        <v>PDF</v>
      </c>
      <c r="U285" s="10" t="s">
        <v>2924</v>
      </c>
      <c r="V285" s="3" t="s">
        <v>14</v>
      </c>
      <c r="W285" s="3" t="s">
        <v>2282</v>
      </c>
      <c r="Y285" s="12" t="str">
        <f>IF(R285="Include","No",IF(V285="Include","No",""))</f>
        <v/>
      </c>
      <c r="Z285" s="36" t="str">
        <f t="shared" si="31"/>
        <v>Exclude</v>
      </c>
      <c r="AA285" s="33" t="str">
        <f t="shared" si="32"/>
        <v>0. Duplicate</v>
      </c>
    </row>
    <row r="286" spans="1:27" x14ac:dyDescent="0.25">
      <c r="A286" s="28" t="s">
        <v>1826</v>
      </c>
      <c r="B286" s="29" t="s">
        <v>1827</v>
      </c>
      <c r="C286" s="29">
        <v>2022</v>
      </c>
      <c r="D286" s="29" t="s">
        <v>283</v>
      </c>
      <c r="E286" s="29">
        <v>232</v>
      </c>
      <c r="G286" s="29" t="s">
        <v>1828</v>
      </c>
      <c r="H286" s="29">
        <v>1719</v>
      </c>
      <c r="I286" s="29" t="s">
        <v>1829</v>
      </c>
      <c r="J286" s="11" t="s">
        <v>543</v>
      </c>
      <c r="K286" s="21" t="str">
        <f t="shared" si="28"/>
        <v>Link</v>
      </c>
      <c r="L286" s="22" t="str">
        <f t="shared" si="29"/>
        <v/>
      </c>
      <c r="M286" s="31" t="str">
        <f t="shared" si="30"/>
        <v>{Gunillasdotter, 2022 #1719}</v>
      </c>
      <c r="N286" s="4" t="s">
        <v>1470</v>
      </c>
      <c r="O286" s="21" t="str">
        <f>IF(J286="Yes",IF(P286&lt;&gt;"",HYPERLINK(_xlfn.CONCAT(VLOOKUP(P286,AF:AG,2,FALSE),"\",IF(ISERROR(FIND(",",A286))=FALSE,LEFT(A286,FIND(",",A286)-1),A286),"-",C286,"-",H286,".pdf"),"PDF"),""),"")</f>
        <v>PDF</v>
      </c>
      <c r="P286" s="11" t="s">
        <v>229</v>
      </c>
      <c r="Q286" s="3" t="s">
        <v>14</v>
      </c>
      <c r="R286" s="3" t="s">
        <v>2286</v>
      </c>
      <c r="S286" s="4" t="s">
        <v>2289</v>
      </c>
      <c r="T286" s="21" t="str">
        <f>IF(J286="Yes",IF(U286&lt;&gt;"",HYPERLINK(_xlfn.CONCAT(VLOOKUP(U286,AF:AG,2,FALSE),"\",IF(ISERROR(FIND(",",A286))=FALSE,LEFT(A286,FIND(",",A286)-1),A286),"-",C286,"-",H286,".pdf"),"PDF"),""),"")</f>
        <v>PDF</v>
      </c>
      <c r="U286" s="10" t="s">
        <v>2924</v>
      </c>
      <c r="V286" s="3" t="s">
        <v>14</v>
      </c>
      <c r="W286" s="3" t="s">
        <v>2286</v>
      </c>
      <c r="Y286" s="12" t="str">
        <f>IF(R286="Include","No",IF(V286="Include","No",""))</f>
        <v/>
      </c>
      <c r="Z286" s="36" t="str">
        <f t="shared" si="31"/>
        <v>Exclude</v>
      </c>
      <c r="AA286" s="33" t="str">
        <f t="shared" si="32"/>
        <v>3. Wrong intervention</v>
      </c>
    </row>
    <row r="287" spans="1:27" x14ac:dyDescent="0.25">
      <c r="A287" s="28" t="s">
        <v>2579</v>
      </c>
      <c r="B287" s="29" t="s">
        <v>2580</v>
      </c>
      <c r="C287" s="29">
        <v>2014</v>
      </c>
      <c r="D287" s="29" t="s">
        <v>835</v>
      </c>
      <c r="E287" s="29">
        <v>71</v>
      </c>
      <c r="F287" s="29">
        <v>5</v>
      </c>
      <c r="G287" s="29" t="s">
        <v>2581</v>
      </c>
      <c r="H287" s="29">
        <v>1997</v>
      </c>
      <c r="I287" s="29" t="s">
        <v>2582</v>
      </c>
      <c r="J287" s="11" t="s">
        <v>543</v>
      </c>
      <c r="K287" s="21" t="str">
        <f t="shared" si="28"/>
        <v>Link</v>
      </c>
      <c r="L287" s="22" t="str">
        <f t="shared" si="29"/>
        <v/>
      </c>
      <c r="M287" s="31" t="str">
        <f t="shared" si="30"/>
        <v>{Gustafson, 2014 #1997}</v>
      </c>
      <c r="N287" s="4" t="s">
        <v>1470</v>
      </c>
      <c r="O287" s="21" t="str">
        <f>IF(J287="Yes",IF(P287&lt;&gt;"",HYPERLINK(_xlfn.CONCAT(VLOOKUP(P287,AF:AG,2,FALSE),"\",IF(ISERROR(FIND(",",A287))=FALSE,LEFT(A287,FIND(",",A287)-1),A287),"-",C287,"-",H287,".pdf"),"PDF"),""),"")</f>
        <v>PDF</v>
      </c>
      <c r="P287" s="11" t="s">
        <v>229</v>
      </c>
      <c r="Q287" s="3" t="s">
        <v>14</v>
      </c>
      <c r="R287" s="3" t="s">
        <v>2286</v>
      </c>
      <c r="S287" s="4" t="s">
        <v>2289</v>
      </c>
      <c r="T287" s="21" t="str">
        <f>IF(J287="Yes",IF(U287&lt;&gt;"",HYPERLINK(_xlfn.CONCAT(VLOOKUP(U287,AF:AG,2,FALSE),"\",IF(ISERROR(FIND(",",A287))=FALSE,LEFT(A287,FIND(",",A287)-1),A287),"-",C287,"-",H287,".pdf"),"PDF"),""),"")</f>
        <v>PDF</v>
      </c>
      <c r="U287" s="10" t="s">
        <v>2924</v>
      </c>
      <c r="V287" s="3" t="s">
        <v>14</v>
      </c>
      <c r="W287" s="3" t="s">
        <v>2286</v>
      </c>
      <c r="Y287" s="12" t="str">
        <f>IF(R287="Include","No",IF(V287="Include","No",""))</f>
        <v/>
      </c>
      <c r="Z287" s="36" t="str">
        <f t="shared" si="31"/>
        <v>Exclude</v>
      </c>
      <c r="AA287" s="33" t="str">
        <f t="shared" si="32"/>
        <v>3. Wrong intervention</v>
      </c>
    </row>
    <row r="288" spans="1:27" x14ac:dyDescent="0.25">
      <c r="A288" s="28" t="s">
        <v>3549</v>
      </c>
      <c r="B288" s="29" t="s">
        <v>3550</v>
      </c>
      <c r="C288" s="29">
        <v>2018</v>
      </c>
      <c r="D288" s="29" t="s">
        <v>3190</v>
      </c>
      <c r="E288" s="29">
        <v>28</v>
      </c>
      <c r="F288" s="29">
        <v>3</v>
      </c>
      <c r="G288" s="29" t="s">
        <v>3551</v>
      </c>
      <c r="H288" s="29">
        <v>6207</v>
      </c>
      <c r="I288" s="29" t="s">
        <v>3552</v>
      </c>
      <c r="J288" s="11" t="s">
        <v>543</v>
      </c>
      <c r="K288" s="21" t="str">
        <f t="shared" si="28"/>
        <v>Link</v>
      </c>
      <c r="L288" s="22" t="str">
        <f t="shared" si="29"/>
        <v/>
      </c>
      <c r="M288" s="31" t="str">
        <f t="shared" si="30"/>
        <v>{Haberecht, 2018 #6207}</v>
      </c>
      <c r="N288" s="4" t="s">
        <v>3727</v>
      </c>
      <c r="O288" s="21" t="str">
        <f>IF(J288="Yes",IF(P288&lt;&gt;"",HYPERLINK(_xlfn.CONCAT(VLOOKUP(P288,AF:AG,2,FALSE),"\",IF(ISERROR(FIND(",",A288))=FALSE,LEFT(A288,FIND(",",A288)-1),A288),"-",C288,"-",H288,".pdf"),"PDF"),""),"")</f>
        <v>PDF</v>
      </c>
      <c r="P288" s="11" t="s">
        <v>229</v>
      </c>
      <c r="Q288" s="3" t="s">
        <v>14</v>
      </c>
      <c r="R288" s="3" t="s">
        <v>2286</v>
      </c>
      <c r="S288" s="4" t="s">
        <v>3686</v>
      </c>
      <c r="T288" s="21" t="str">
        <f>IF(J288="Yes",IF(U288&lt;&gt;"",HYPERLINK(_xlfn.CONCAT(VLOOKUP(U288,AF:AG,2,FALSE),"\",IF(ISERROR(FIND(",",A288))=FALSE,LEFT(A288,FIND(",",A288)-1),A288),"-",C288,"-",H288,".pdf"),"PDF"),""),"")</f>
        <v>PDF</v>
      </c>
      <c r="U288" s="10" t="s">
        <v>2924</v>
      </c>
      <c r="V288" s="3" t="s">
        <v>14</v>
      </c>
      <c r="W288" s="3" t="s">
        <v>2286</v>
      </c>
      <c r="Y288" s="12"/>
      <c r="Z288" s="36" t="str">
        <f t="shared" si="31"/>
        <v>Exclude</v>
      </c>
      <c r="AA288" s="33" t="str">
        <f t="shared" si="32"/>
        <v>3. Wrong intervention</v>
      </c>
    </row>
    <row r="289" spans="1:27" x14ac:dyDescent="0.25">
      <c r="A289" s="28" t="s">
        <v>3549</v>
      </c>
      <c r="B289" s="29" t="s">
        <v>3550</v>
      </c>
      <c r="C289" s="29">
        <v>2018</v>
      </c>
      <c r="D289" s="29" t="s">
        <v>3190</v>
      </c>
      <c r="E289" s="29">
        <v>28</v>
      </c>
      <c r="F289" s="29">
        <v>3</v>
      </c>
      <c r="G289" s="29" t="s">
        <v>3551</v>
      </c>
      <c r="H289" s="29">
        <v>6436</v>
      </c>
      <c r="I289" s="29" t="s">
        <v>3552</v>
      </c>
      <c r="J289" s="11" t="s">
        <v>543</v>
      </c>
      <c r="K289" s="21" t="str">
        <f t="shared" si="28"/>
        <v>Link</v>
      </c>
      <c r="L289" s="22" t="str">
        <f t="shared" si="29"/>
        <v/>
      </c>
      <c r="M289" s="31" t="str">
        <f t="shared" si="30"/>
        <v>{Haberecht, 2018 #6436}</v>
      </c>
      <c r="N289" s="4" t="s">
        <v>3726</v>
      </c>
      <c r="O289" s="21" t="str">
        <f>IF(J289="Yes",IF(P289&lt;&gt;"",HYPERLINK(_xlfn.CONCAT(VLOOKUP(P289,AF:AG,2,FALSE),"\",IF(ISERROR(FIND(",",A289))=FALSE,LEFT(A289,FIND(",",A289)-1),A289),"-",C289,"-",H289,".pdf"),"PDF"),""),"")</f>
        <v>PDF</v>
      </c>
      <c r="P289" s="11" t="s">
        <v>229</v>
      </c>
      <c r="Q289" s="3" t="s">
        <v>14</v>
      </c>
      <c r="R289" s="3" t="s">
        <v>2282</v>
      </c>
      <c r="T289" s="21" t="str">
        <f>IF(J289="Yes",IF(U289&lt;&gt;"",HYPERLINK(_xlfn.CONCAT(VLOOKUP(U289,AF:AG,2,FALSE),"\",IF(ISERROR(FIND(",",A289))=FALSE,LEFT(A289,FIND(",",A289)-1),A289),"-",C289,"-",H289,".pdf"),"PDF"),""),"")</f>
        <v>PDF</v>
      </c>
      <c r="U289" s="10" t="s">
        <v>2924</v>
      </c>
      <c r="V289" s="3" t="s">
        <v>14</v>
      </c>
      <c r="W289" s="3" t="s">
        <v>2286</v>
      </c>
      <c r="Y289" s="12"/>
      <c r="Z289" s="36" t="str">
        <f t="shared" si="31"/>
        <v>Exclude</v>
      </c>
      <c r="AA289" s="33" t="str">
        <f t="shared" si="32"/>
        <v>0. Duplicate</v>
      </c>
    </row>
    <row r="290" spans="1:27" x14ac:dyDescent="0.25">
      <c r="A290" s="28" t="s">
        <v>1830</v>
      </c>
      <c r="B290" s="29" t="s">
        <v>1831</v>
      </c>
      <c r="C290" s="29">
        <v>2014</v>
      </c>
      <c r="D290" s="29" t="s">
        <v>1832</v>
      </c>
      <c r="E290" s="29">
        <v>22</v>
      </c>
      <c r="F290" s="29">
        <v>3</v>
      </c>
      <c r="G290" s="29" t="s">
        <v>1833</v>
      </c>
      <c r="H290" s="29">
        <v>1720</v>
      </c>
      <c r="I290" s="29" t="s">
        <v>1834</v>
      </c>
      <c r="J290" s="11" t="s">
        <v>543</v>
      </c>
      <c r="K290" s="21" t="str">
        <f t="shared" si="28"/>
        <v>Link</v>
      </c>
      <c r="L290" s="22" t="str">
        <f t="shared" si="29"/>
        <v/>
      </c>
      <c r="M290" s="31" t="str">
        <f t="shared" si="30"/>
        <v>{Hallgren, 2014 #1720}</v>
      </c>
      <c r="N290" s="4" t="s">
        <v>1470</v>
      </c>
      <c r="O290" s="21" t="str">
        <f>IF(J290="Yes",IF(P290&lt;&gt;"",HYPERLINK(_xlfn.CONCAT(VLOOKUP(P290,AF:AG,2,FALSE),"\",IF(ISERROR(FIND(",",A290))=FALSE,LEFT(A290,FIND(",",A290)-1),A290),"-",C290,"-",H290,".pdf"),"PDF"),""),"")</f>
        <v>PDF</v>
      </c>
      <c r="P290" s="11" t="s">
        <v>229</v>
      </c>
      <c r="Q290" s="3" t="s">
        <v>14</v>
      </c>
      <c r="R290" s="3" t="s">
        <v>2286</v>
      </c>
      <c r="S290" s="4" t="s">
        <v>2289</v>
      </c>
      <c r="T290" s="21" t="str">
        <f>IF(J290="Yes",IF(U290&lt;&gt;"",HYPERLINK(_xlfn.CONCAT(VLOOKUP(U290,AF:AG,2,FALSE),"\",IF(ISERROR(FIND(",",A290))=FALSE,LEFT(A290,FIND(",",A290)-1),A290),"-",C290,"-",H290,".pdf"),"PDF"),""),"")</f>
        <v>PDF</v>
      </c>
      <c r="U290" s="10" t="s">
        <v>2924</v>
      </c>
      <c r="V290" s="3" t="s">
        <v>14</v>
      </c>
      <c r="W290" s="3" t="s">
        <v>2286</v>
      </c>
      <c r="Y290" s="12" t="str">
        <f>IF(R290="Include","No",IF(V290="Include","No",""))</f>
        <v/>
      </c>
      <c r="Z290" s="36" t="str">
        <f t="shared" si="31"/>
        <v>Exclude</v>
      </c>
      <c r="AA290" s="33" t="str">
        <f t="shared" si="32"/>
        <v>3. Wrong intervention</v>
      </c>
    </row>
    <row r="291" spans="1:27" x14ac:dyDescent="0.25">
      <c r="A291" s="28" t="s">
        <v>1835</v>
      </c>
      <c r="B291" s="29" t="s">
        <v>1836</v>
      </c>
      <c r="C291" s="29">
        <v>2021</v>
      </c>
      <c r="D291" s="29" t="s">
        <v>1507</v>
      </c>
      <c r="E291" s="29">
        <v>15</v>
      </c>
      <c r="G291" s="29" t="s">
        <v>1837</v>
      </c>
      <c r="H291" s="29">
        <v>1721</v>
      </c>
      <c r="I291" s="29" t="s">
        <v>1838</v>
      </c>
      <c r="J291" s="11" t="s">
        <v>543</v>
      </c>
      <c r="K291" s="21" t="str">
        <f t="shared" si="28"/>
        <v>Link</v>
      </c>
      <c r="L291" s="22" t="str">
        <f t="shared" si="29"/>
        <v/>
      </c>
      <c r="M291" s="31" t="str">
        <f t="shared" si="30"/>
        <v>{Hamamura, 2021 #1721}</v>
      </c>
      <c r="N291" s="4" t="s">
        <v>1470</v>
      </c>
      <c r="O291" s="21" t="str">
        <f>IF(J291="Yes",IF(P291&lt;&gt;"",HYPERLINK(_xlfn.CONCAT(VLOOKUP(P291,AF:AG,2,FALSE),"\",IF(ISERROR(FIND(",",A291))=FALSE,LEFT(A291,FIND(",",A291)-1),A291),"-",C291,"-",H291,".pdf"),"PDF"),""),"")</f>
        <v>PDF</v>
      </c>
      <c r="P291" s="11" t="s">
        <v>229</v>
      </c>
      <c r="Q291" s="3" t="s">
        <v>14</v>
      </c>
      <c r="R291" s="3" t="s">
        <v>2286</v>
      </c>
      <c r="S291" s="4" t="s">
        <v>2289</v>
      </c>
      <c r="T291" s="21" t="str">
        <f>IF(J291="Yes",IF(U291&lt;&gt;"",HYPERLINK(_xlfn.CONCAT(VLOOKUP(U291,AF:AG,2,FALSE),"\",IF(ISERROR(FIND(",",A291))=FALSE,LEFT(A291,FIND(",",A291)-1),A291),"-",C291,"-",H291,".pdf"),"PDF"),""),"")</f>
        <v>PDF</v>
      </c>
      <c r="U291" s="10" t="s">
        <v>2924</v>
      </c>
      <c r="V291" s="3" t="s">
        <v>14</v>
      </c>
      <c r="W291" s="3" t="s">
        <v>2286</v>
      </c>
      <c r="Y291" s="12" t="str">
        <f>IF(R291="Include","No",IF(V291="Include","No",""))</f>
        <v/>
      </c>
      <c r="Z291" s="36" t="str">
        <f t="shared" si="31"/>
        <v>Exclude</v>
      </c>
      <c r="AA291" s="33" t="str">
        <f t="shared" si="32"/>
        <v>3. Wrong intervention</v>
      </c>
    </row>
    <row r="292" spans="1:27" x14ac:dyDescent="0.25">
      <c r="A292" s="28" t="s">
        <v>1835</v>
      </c>
      <c r="B292" s="29" t="s">
        <v>1836</v>
      </c>
      <c r="C292" s="29">
        <v>2022</v>
      </c>
      <c r="D292" s="29" t="s">
        <v>3710</v>
      </c>
      <c r="E292" s="29">
        <v>15</v>
      </c>
      <c r="G292" s="29">
        <v>100400</v>
      </c>
      <c r="H292" s="29">
        <v>6470</v>
      </c>
      <c r="I292" s="29" t="s">
        <v>1838</v>
      </c>
      <c r="J292" s="11" t="s">
        <v>543</v>
      </c>
      <c r="K292" s="21" t="str">
        <f t="shared" si="28"/>
        <v>Link</v>
      </c>
      <c r="L292" s="22" t="str">
        <f t="shared" si="29"/>
        <v/>
      </c>
      <c r="M292" s="31" t="str">
        <f t="shared" si="30"/>
        <v>{Hamamura, 2022 #6470}</v>
      </c>
      <c r="N292" s="4" t="s">
        <v>3726</v>
      </c>
      <c r="O292" s="21" t="str">
        <f>IF(J292="Yes",IF(P292&lt;&gt;"",HYPERLINK(_xlfn.CONCAT(VLOOKUP(P292,AF:AG,2,FALSE),"\",IF(ISERROR(FIND(",",A292))=FALSE,LEFT(A292,FIND(",",A292)-1),A292),"-",C292,"-",H292,".pdf"),"PDF"),""),"")</f>
        <v>PDF</v>
      </c>
      <c r="P292" s="11" t="s">
        <v>229</v>
      </c>
      <c r="Q292" s="3" t="s">
        <v>14</v>
      </c>
      <c r="R292" s="3" t="s">
        <v>2282</v>
      </c>
      <c r="S292" s="4" t="s">
        <v>3818</v>
      </c>
      <c r="T292" s="21" t="str">
        <f>IF(J292="Yes",IF(U292&lt;&gt;"",HYPERLINK(_xlfn.CONCAT(VLOOKUP(U292,AF:AG,2,FALSE),"\",IF(ISERROR(FIND(",",A292))=FALSE,LEFT(A292,FIND(",",A292)-1),A292),"-",C292,"-",H292,".pdf"),"PDF"),""),"")</f>
        <v>PDF</v>
      </c>
      <c r="U292" s="10" t="s">
        <v>2924</v>
      </c>
      <c r="V292" s="3" t="s">
        <v>14</v>
      </c>
      <c r="W292" s="3" t="s">
        <v>2286</v>
      </c>
      <c r="Y292" s="12"/>
      <c r="Z292" s="36" t="str">
        <f t="shared" si="31"/>
        <v>Exclude</v>
      </c>
      <c r="AA292" s="33" t="str">
        <f t="shared" si="32"/>
        <v>0. Duplicate</v>
      </c>
    </row>
    <row r="293" spans="1:27" x14ac:dyDescent="0.25">
      <c r="A293" s="28" t="s">
        <v>1839</v>
      </c>
      <c r="B293" s="29" t="s">
        <v>629</v>
      </c>
      <c r="C293" s="29">
        <v>2012</v>
      </c>
      <c r="D293" s="29" t="s">
        <v>1540</v>
      </c>
      <c r="E293" s="29">
        <v>14</v>
      </c>
      <c r="F293" s="29">
        <v>4</v>
      </c>
      <c r="G293" s="29" t="s">
        <v>630</v>
      </c>
      <c r="H293" s="29">
        <v>1722</v>
      </c>
      <c r="I293" s="29" t="s">
        <v>1840</v>
      </c>
      <c r="J293" s="11" t="s">
        <v>543</v>
      </c>
      <c r="K293" s="21" t="str">
        <f t="shared" si="28"/>
        <v>Link</v>
      </c>
      <c r="L293" s="22" t="str">
        <f t="shared" si="29"/>
        <v/>
      </c>
      <c r="M293" s="31" t="str">
        <f t="shared" si="30"/>
        <v>{Hansen, 2012 #1722}</v>
      </c>
      <c r="N293" s="4" t="s">
        <v>1470</v>
      </c>
      <c r="O293" s="21" t="str">
        <f>IF(J293="Yes",IF(P293&lt;&gt;"",HYPERLINK(_xlfn.CONCAT(VLOOKUP(P293,AF:AG,2,FALSE),"\",IF(ISERROR(FIND(",",A293))=FALSE,LEFT(A293,FIND(",",A293)-1),A293),"-",C293,"-",H293,".pdf"),"PDF"),""),"")</f>
        <v>PDF</v>
      </c>
      <c r="P293" s="11" t="s">
        <v>229</v>
      </c>
      <c r="Q293" s="3" t="s">
        <v>14</v>
      </c>
      <c r="R293" s="3" t="s">
        <v>2286</v>
      </c>
      <c r="S293" s="4" t="s">
        <v>2289</v>
      </c>
      <c r="T293" s="21" t="str">
        <f>IF(J293="Yes",IF(U293&lt;&gt;"",HYPERLINK(_xlfn.CONCAT(VLOOKUP(U293,AF:AG,2,FALSE),"\",IF(ISERROR(FIND(",",A293))=FALSE,LEFT(A293,FIND(",",A293)-1),A293),"-",C293,"-",H293,".pdf"),"PDF"),""),"")</f>
        <v>PDF</v>
      </c>
      <c r="U293" s="10" t="s">
        <v>2924</v>
      </c>
      <c r="V293" s="3" t="s">
        <v>14</v>
      </c>
      <c r="W293" s="3" t="s">
        <v>2286</v>
      </c>
      <c r="Y293" s="12" t="str">
        <f t="shared" ref="Y293:Y299" si="33">IF(R293="Include","No",IF(V293="Include","No",""))</f>
        <v/>
      </c>
      <c r="Z293" s="36" t="str">
        <f t="shared" si="31"/>
        <v>Exclude</v>
      </c>
      <c r="AA293" s="33" t="str">
        <f t="shared" si="32"/>
        <v>3. Wrong intervention</v>
      </c>
    </row>
    <row r="294" spans="1:27" x14ac:dyDescent="0.25">
      <c r="A294" s="28" t="s">
        <v>1841</v>
      </c>
      <c r="B294" s="29" t="s">
        <v>1842</v>
      </c>
      <c r="C294" s="29">
        <v>2012</v>
      </c>
      <c r="D294" s="29" t="s">
        <v>1512</v>
      </c>
      <c r="E294" s="29">
        <v>14</v>
      </c>
      <c r="F294" s="29">
        <v>4</v>
      </c>
      <c r="G294" s="91">
        <v>44197</v>
      </c>
      <c r="H294" s="29">
        <v>1723</v>
      </c>
      <c r="I294" s="29" t="s">
        <v>1840</v>
      </c>
      <c r="J294" s="11" t="s">
        <v>543</v>
      </c>
      <c r="K294" s="21" t="str">
        <f t="shared" si="28"/>
        <v>Link</v>
      </c>
      <c r="L294" s="22" t="str">
        <f t="shared" si="29"/>
        <v/>
      </c>
      <c r="M294" s="31" t="str">
        <f t="shared" si="30"/>
        <v>{Hansen, 2012 #1723}</v>
      </c>
      <c r="N294" s="4" t="s">
        <v>1470</v>
      </c>
      <c r="O294" s="21" t="str">
        <f>IF(J294="Yes",IF(P294&lt;&gt;"",HYPERLINK(_xlfn.CONCAT(VLOOKUP(P294,AF:AG,2,FALSE),"\",IF(ISERROR(FIND(",",A294))=FALSE,LEFT(A294,FIND(",",A294)-1),A294),"-",C294,"-",H294,".pdf"),"PDF"),""),"")</f>
        <v>PDF</v>
      </c>
      <c r="P294" s="11" t="s">
        <v>229</v>
      </c>
      <c r="Q294" s="3" t="s">
        <v>14</v>
      </c>
      <c r="R294" s="3" t="s">
        <v>2282</v>
      </c>
      <c r="S294" s="4" t="s">
        <v>2264</v>
      </c>
      <c r="T294" s="21" t="str">
        <f>IF(J294="Yes",IF(U294&lt;&gt;"",HYPERLINK(_xlfn.CONCAT(VLOOKUP(U294,AF:AG,2,FALSE),"\",IF(ISERROR(FIND(",",A294))=FALSE,LEFT(A294,FIND(",",A294)-1),A294),"-",C294,"-",H294,".pdf"),"PDF"),""),"")</f>
        <v>PDF</v>
      </c>
      <c r="U294" s="10" t="s">
        <v>2924</v>
      </c>
      <c r="V294" s="3" t="s">
        <v>14</v>
      </c>
      <c r="W294" s="3" t="s">
        <v>2282</v>
      </c>
      <c r="Y294" s="12" t="str">
        <f t="shared" si="33"/>
        <v/>
      </c>
      <c r="Z294" s="36" t="str">
        <f t="shared" si="31"/>
        <v>Exclude</v>
      </c>
      <c r="AA294" s="33" t="str">
        <f t="shared" si="32"/>
        <v>0. Duplicate</v>
      </c>
    </row>
    <row r="295" spans="1:27" x14ac:dyDescent="0.25">
      <c r="A295" s="28" t="s">
        <v>1841</v>
      </c>
      <c r="B295" s="29" t="s">
        <v>1842</v>
      </c>
      <c r="C295" s="29">
        <v>2012</v>
      </c>
      <c r="D295" s="29" t="s">
        <v>1512</v>
      </c>
      <c r="E295" s="29">
        <v>14</v>
      </c>
      <c r="F295" s="29">
        <v>4</v>
      </c>
      <c r="G295" s="91">
        <v>44197</v>
      </c>
      <c r="H295" s="29">
        <v>1724</v>
      </c>
      <c r="I295" s="29" t="s">
        <v>1840</v>
      </c>
      <c r="J295" s="11" t="s">
        <v>543</v>
      </c>
      <c r="K295" s="21" t="str">
        <f t="shared" si="28"/>
        <v>Link</v>
      </c>
      <c r="L295" s="22" t="str">
        <f t="shared" si="29"/>
        <v/>
      </c>
      <c r="M295" s="31" t="str">
        <f t="shared" si="30"/>
        <v>{Hansen, 2012 #1724}</v>
      </c>
      <c r="N295" s="4" t="s">
        <v>1470</v>
      </c>
      <c r="O295" s="21" t="str">
        <f>IF(J295="Yes",IF(P295&lt;&gt;"",HYPERLINK(_xlfn.CONCAT(VLOOKUP(P295,AF:AG,2,FALSE),"\",IF(ISERROR(FIND(",",A295))=FALSE,LEFT(A295,FIND(",",A295)-1),A295),"-",C295,"-",H295,".pdf"),"PDF"),""),"")</f>
        <v>PDF</v>
      </c>
      <c r="P295" s="11" t="s">
        <v>229</v>
      </c>
      <c r="Q295" s="3" t="s">
        <v>14</v>
      </c>
      <c r="R295" s="3" t="s">
        <v>2282</v>
      </c>
      <c r="S295" s="4" t="s">
        <v>2265</v>
      </c>
      <c r="T295" s="21" t="str">
        <f>IF(J295="Yes",IF(U295&lt;&gt;"",HYPERLINK(_xlfn.CONCAT(VLOOKUP(U295,AF:AG,2,FALSE),"\",IF(ISERROR(FIND(",",A295))=FALSE,LEFT(A295,FIND(",",A295)-1),A295),"-",C295,"-",H295,".pdf"),"PDF"),""),"")</f>
        <v>PDF</v>
      </c>
      <c r="U295" s="10" t="s">
        <v>2924</v>
      </c>
      <c r="V295" s="3" t="s">
        <v>14</v>
      </c>
      <c r="W295" s="3" t="s">
        <v>2282</v>
      </c>
      <c r="Y295" s="12" t="str">
        <f t="shared" si="33"/>
        <v/>
      </c>
      <c r="Z295" s="36" t="str">
        <f t="shared" si="31"/>
        <v>Exclude</v>
      </c>
      <c r="AA295" s="33" t="str">
        <f t="shared" si="32"/>
        <v>0. Duplicate</v>
      </c>
    </row>
    <row r="296" spans="1:27" x14ac:dyDescent="0.25">
      <c r="A296" s="28" t="s">
        <v>2375</v>
      </c>
      <c r="B296" s="29" t="s">
        <v>2376</v>
      </c>
      <c r="C296" s="29">
        <v>2021</v>
      </c>
      <c r="D296" s="29" t="s">
        <v>2377</v>
      </c>
      <c r="E296" s="29">
        <v>104</v>
      </c>
      <c r="G296" s="29">
        <v>106351</v>
      </c>
      <c r="H296" s="29">
        <v>1865</v>
      </c>
      <c r="I296" s="29" t="s">
        <v>2378</v>
      </c>
      <c r="J296" s="11" t="s">
        <v>543</v>
      </c>
      <c r="K296" s="21" t="str">
        <f t="shared" si="28"/>
        <v>Link</v>
      </c>
      <c r="L296" s="22" t="str">
        <f t="shared" si="29"/>
        <v/>
      </c>
      <c r="M296" s="31" t="str">
        <f t="shared" si="30"/>
        <v>{Hanson, 2021 #1865}</v>
      </c>
      <c r="N296" s="4" t="s">
        <v>2324</v>
      </c>
      <c r="O296" s="21" t="str">
        <f>IF(J296="Yes",IF(P296&lt;&gt;"",HYPERLINK(_xlfn.CONCAT(VLOOKUP(P296,AF:AG,2,FALSE),"\",IF(ISERROR(FIND(",",A296))=FALSE,LEFT(A296,FIND(",",A296)-1),A296),"-",C296,"-",H296,".pdf"),"PDF"),""),"")</f>
        <v>PDF</v>
      </c>
      <c r="P296" s="11" t="s">
        <v>229</v>
      </c>
      <c r="Q296" s="3" t="s">
        <v>14</v>
      </c>
      <c r="R296" s="3" t="s">
        <v>2286</v>
      </c>
      <c r="S296" s="4" t="s">
        <v>2289</v>
      </c>
      <c r="T296" s="21" t="str">
        <f>IF(J296="Yes",IF(U296&lt;&gt;"",HYPERLINK(_xlfn.CONCAT(VLOOKUP(U296,AF:AG,2,FALSE),"\",IF(ISERROR(FIND(",",A296))=FALSE,LEFT(A296,FIND(",",A296)-1),A296),"-",C296,"-",H296,".pdf"),"PDF"),""),"")</f>
        <v>PDF</v>
      </c>
      <c r="U296" s="10" t="s">
        <v>2924</v>
      </c>
      <c r="V296" s="3" t="s">
        <v>14</v>
      </c>
      <c r="W296" s="3" t="s">
        <v>2286</v>
      </c>
      <c r="Y296" s="12" t="str">
        <f t="shared" si="33"/>
        <v/>
      </c>
      <c r="Z296" s="36" t="str">
        <f t="shared" si="31"/>
        <v>Exclude</v>
      </c>
      <c r="AA296" s="33" t="str">
        <f t="shared" si="32"/>
        <v>3. Wrong intervention</v>
      </c>
    </row>
    <row r="297" spans="1:27" x14ac:dyDescent="0.25">
      <c r="A297" s="28" t="s">
        <v>2481</v>
      </c>
      <c r="B297" s="29" t="s">
        <v>2482</v>
      </c>
      <c r="C297" s="29">
        <v>2024</v>
      </c>
      <c r="D297" s="29" t="s">
        <v>355</v>
      </c>
      <c r="H297" s="29">
        <v>1910</v>
      </c>
      <c r="I297" s="29" t="s">
        <v>2483</v>
      </c>
      <c r="J297" s="11" t="s">
        <v>543</v>
      </c>
      <c r="K297" s="21" t="str">
        <f t="shared" si="28"/>
        <v>Link</v>
      </c>
      <c r="L297" s="22" t="str">
        <f t="shared" si="29"/>
        <v/>
      </c>
      <c r="M297" s="31" t="str">
        <f t="shared" si="30"/>
        <v>{Hanson, 2024 #1910}</v>
      </c>
      <c r="N297" s="4" t="s">
        <v>2324</v>
      </c>
      <c r="O297" s="21" t="str">
        <f>IF(J297="Yes",IF(P297&lt;&gt;"",HYPERLINK(_xlfn.CONCAT(VLOOKUP(P297,AF:AG,2,FALSE),"\",IF(ISERROR(FIND(",",A297))=FALSE,LEFT(A297,FIND(",",A297)-1),A297),"-",C297,"-",H297,".pdf"),"PDF"),""),"")</f>
        <v>PDF</v>
      </c>
      <c r="P297" s="11" t="s">
        <v>229</v>
      </c>
      <c r="Q297" s="3" t="s">
        <v>14</v>
      </c>
      <c r="R297" s="3" t="s">
        <v>2286</v>
      </c>
      <c r="S297" s="4" t="s">
        <v>2289</v>
      </c>
      <c r="T297" s="21" t="str">
        <f>IF(J297="Yes",IF(U297&lt;&gt;"",HYPERLINK(_xlfn.CONCAT(VLOOKUP(U297,AF:AG,2,FALSE),"\",IF(ISERROR(FIND(",",A297))=FALSE,LEFT(A297,FIND(",",A297)-1),A297),"-",C297,"-",H297,".pdf"),"PDF"),""),"")</f>
        <v>PDF</v>
      </c>
      <c r="U297" s="10" t="s">
        <v>2924</v>
      </c>
      <c r="V297" s="3" t="s">
        <v>14</v>
      </c>
      <c r="W297" s="3" t="s">
        <v>2286</v>
      </c>
      <c r="Y297" s="12" t="str">
        <f t="shared" si="33"/>
        <v/>
      </c>
      <c r="Z297" s="36" t="str">
        <f t="shared" si="31"/>
        <v>Exclude</v>
      </c>
      <c r="AA297" s="33" t="str">
        <f t="shared" si="32"/>
        <v>3. Wrong intervention</v>
      </c>
    </row>
    <row r="298" spans="1:27" x14ac:dyDescent="0.25">
      <c r="A298" s="28" t="s">
        <v>2670</v>
      </c>
      <c r="B298" s="29" t="s">
        <v>2671</v>
      </c>
      <c r="C298" s="29">
        <v>2022</v>
      </c>
      <c r="D298" s="29" t="s">
        <v>2672</v>
      </c>
      <c r="E298" s="29">
        <v>42</v>
      </c>
      <c r="F298" s="29">
        <v>2</v>
      </c>
      <c r="G298" s="29" t="s">
        <v>2673</v>
      </c>
      <c r="H298" s="29">
        <v>1998</v>
      </c>
      <c r="I298" s="29" t="s">
        <v>2674</v>
      </c>
      <c r="J298" s="11" t="s">
        <v>543</v>
      </c>
      <c r="K298" s="21" t="str">
        <f t="shared" si="28"/>
        <v>Link</v>
      </c>
      <c r="L298" s="22" t="str">
        <f t="shared" si="29"/>
        <v/>
      </c>
      <c r="M298" s="31" t="str">
        <f t="shared" si="30"/>
        <v>{Harada, 2022 #1998}</v>
      </c>
      <c r="N298" s="4" t="s">
        <v>1470</v>
      </c>
      <c r="O298" s="21" t="str">
        <f>IF(J298="Yes",IF(P298&lt;&gt;"",HYPERLINK(_xlfn.CONCAT(VLOOKUP(P298,AF:AG,2,FALSE),"\",IF(ISERROR(FIND(",",A298))=FALSE,LEFT(A298,FIND(",",A298)-1),A298),"-",C298,"-",H298,".pdf"),"PDF"),""),"")</f>
        <v>PDF</v>
      </c>
      <c r="P298" s="11" t="s">
        <v>229</v>
      </c>
      <c r="Q298" s="3" t="s">
        <v>14</v>
      </c>
      <c r="R298" s="3" t="s">
        <v>2286</v>
      </c>
      <c r="S298" s="4" t="s">
        <v>2289</v>
      </c>
      <c r="T298" s="21" t="str">
        <f>IF(J298="Yes",IF(U298&lt;&gt;"",HYPERLINK(_xlfn.CONCAT(VLOOKUP(U298,AF:AG,2,FALSE),"\",IF(ISERROR(FIND(",",A298))=FALSE,LEFT(A298,FIND(",",A298)-1),A298),"-",C298,"-",H298,".pdf"),"PDF"),""),"")</f>
        <v>PDF</v>
      </c>
      <c r="U298" s="10" t="s">
        <v>2924</v>
      </c>
      <c r="V298" s="3" t="s">
        <v>14</v>
      </c>
      <c r="W298" s="3" t="s">
        <v>2286</v>
      </c>
      <c r="Y298" s="12" t="str">
        <f t="shared" si="33"/>
        <v/>
      </c>
      <c r="Z298" s="36" t="str">
        <f t="shared" si="31"/>
        <v>Exclude</v>
      </c>
      <c r="AA298" s="33" t="str">
        <f t="shared" si="32"/>
        <v>3. Wrong intervention</v>
      </c>
    </row>
    <row r="299" spans="1:27" x14ac:dyDescent="0.25">
      <c r="A299" s="28" t="s">
        <v>2810</v>
      </c>
      <c r="B299" s="29" t="s">
        <v>2811</v>
      </c>
      <c r="C299" s="29">
        <v>2022</v>
      </c>
      <c r="D299" s="29" t="s">
        <v>2812</v>
      </c>
      <c r="E299" s="29">
        <v>91</v>
      </c>
      <c r="F299" s="29">
        <v>12</v>
      </c>
      <c r="G299" s="29" t="s">
        <v>2813</v>
      </c>
      <c r="H299" s="29">
        <v>1942</v>
      </c>
      <c r="I299" s="29" t="s">
        <v>2814</v>
      </c>
      <c r="J299" s="11" t="s">
        <v>543</v>
      </c>
      <c r="K299" s="21" t="str">
        <f t="shared" si="28"/>
        <v>Link</v>
      </c>
      <c r="L299" s="22" t="str">
        <f t="shared" si="29"/>
        <v/>
      </c>
      <c r="M299" s="31" t="str">
        <f t="shared" si="30"/>
        <v>{Harel, 2022 #1942}</v>
      </c>
      <c r="N299" s="4" t="s">
        <v>2324</v>
      </c>
      <c r="O299" s="21" t="str">
        <f>IF(J299="Yes",IF(P299&lt;&gt;"",HYPERLINK(_xlfn.CONCAT(VLOOKUP(P299,AF:AG,2,FALSE),"\",IF(ISERROR(FIND(",",A299))=FALSE,LEFT(A299,FIND(",",A299)-1),A299),"-",C299,"-",H299,".pdf"),"PDF"),""),"")</f>
        <v>PDF</v>
      </c>
      <c r="P299" s="11" t="s">
        <v>229</v>
      </c>
      <c r="Q299" s="3" t="s">
        <v>14</v>
      </c>
      <c r="R299" s="3" t="s">
        <v>2287</v>
      </c>
      <c r="S299" s="4" t="s">
        <v>2909</v>
      </c>
      <c r="T299" s="21" t="str">
        <f>IF(J299="Yes",IF(U299&lt;&gt;"",HYPERLINK(_xlfn.CONCAT(VLOOKUP(U299,AF:AG,2,FALSE),"\",IF(ISERROR(FIND(",",A299))=FALSE,LEFT(A299,FIND(",",A299)-1),A299),"-",C299,"-",H299,".pdf"),"PDF"),""),"")</f>
        <v>PDF</v>
      </c>
      <c r="U299" s="10" t="s">
        <v>2924</v>
      </c>
      <c r="V299" s="3" t="s">
        <v>14</v>
      </c>
      <c r="W299" s="3" t="s">
        <v>2286</v>
      </c>
      <c r="Y299" s="12" t="str">
        <f t="shared" si="33"/>
        <v/>
      </c>
      <c r="Z299" s="36" t="str">
        <f t="shared" si="31"/>
        <v>Exclude</v>
      </c>
      <c r="AA299" s="33" t="str">
        <f t="shared" si="32"/>
        <v>4. Wrong setting</v>
      </c>
    </row>
    <row r="300" spans="1:27" x14ac:dyDescent="0.25">
      <c r="A300" s="28" t="s">
        <v>3795</v>
      </c>
      <c r="B300" s="29" t="s">
        <v>3796</v>
      </c>
      <c r="C300" s="29">
        <v>2013</v>
      </c>
      <c r="D300" s="29" t="s">
        <v>3797</v>
      </c>
      <c r="E300" s="29">
        <v>40</v>
      </c>
      <c r="F300" s="29">
        <v>6</v>
      </c>
      <c r="G300" s="29" t="s">
        <v>3798</v>
      </c>
      <c r="H300" s="29">
        <v>6511</v>
      </c>
      <c r="I300" s="29" t="s">
        <v>3799</v>
      </c>
      <c r="J300" s="11" t="s">
        <v>377</v>
      </c>
      <c r="K300" s="21" t="str">
        <f t="shared" si="28"/>
        <v>Link</v>
      </c>
      <c r="L300" s="22" t="str">
        <f t="shared" si="29"/>
        <v>Haug-2013-6511</v>
      </c>
      <c r="M300" s="31" t="str">
        <f t="shared" si="30"/>
        <v>{Haug, 2013 #6511}</v>
      </c>
      <c r="N300" s="4" t="s">
        <v>3804</v>
      </c>
      <c r="O300" s="21" t="str">
        <f>IF(J300="Yes",IF(P300&lt;&gt;"",HYPERLINK(_xlfn.CONCAT(VLOOKUP(P300,AF:AG,2,FALSE),"\",IF(ISERROR(FIND(",",A300))=FALSE,LEFT(A300,FIND(",",A300)-1),A300),"-",C300,"-",H300,".pdf"),"PDF"),""),"")</f>
        <v/>
      </c>
      <c r="P300" s="11" t="s">
        <v>229</v>
      </c>
      <c r="Q300" s="3" t="s">
        <v>14</v>
      </c>
      <c r="R300" s="3" t="s">
        <v>2286</v>
      </c>
      <c r="S300" s="4" t="s">
        <v>2289</v>
      </c>
      <c r="T300" s="21" t="str">
        <f>IF(J300="Yes",IF(U300&lt;&gt;"",HYPERLINK(_xlfn.CONCAT(VLOOKUP(U300,AF:AG,2,FALSE),"\",IF(ISERROR(FIND(",",A300))=FALSE,LEFT(A300,FIND(",",A300)-1),A300),"-",C300,"-",H300,".pdf"),"PDF"),""),"")</f>
        <v/>
      </c>
      <c r="U300" s="10" t="s">
        <v>2924</v>
      </c>
      <c r="V300" s="3" t="s">
        <v>14</v>
      </c>
      <c r="W300" s="3" t="s">
        <v>2286</v>
      </c>
      <c r="Y300" s="12"/>
      <c r="Z300" s="36" t="s">
        <v>14</v>
      </c>
      <c r="AA300" s="33" t="str">
        <f t="shared" si="32"/>
        <v>3. Wrong intervention</v>
      </c>
    </row>
    <row r="301" spans="1:27" x14ac:dyDescent="0.25">
      <c r="A301" s="28" t="s">
        <v>3400</v>
      </c>
      <c r="B301" s="29" t="s">
        <v>3401</v>
      </c>
      <c r="C301" s="29">
        <v>2014</v>
      </c>
      <c r="D301" s="29" t="s">
        <v>717</v>
      </c>
      <c r="E301" s="29">
        <v>14</v>
      </c>
      <c r="F301" s="29">
        <v>1</v>
      </c>
      <c r="G301" s="29">
        <v>809</v>
      </c>
      <c r="H301" s="29">
        <v>2678</v>
      </c>
      <c r="I301" s="29" t="s">
        <v>3402</v>
      </c>
      <c r="J301" s="11" t="s">
        <v>543</v>
      </c>
      <c r="K301" s="21" t="str">
        <f t="shared" si="28"/>
        <v>Link</v>
      </c>
      <c r="L301" s="22" t="str">
        <f t="shared" si="29"/>
        <v/>
      </c>
      <c r="M301" s="31" t="str">
        <f t="shared" si="30"/>
        <v>{Haug, 2014 #2678}</v>
      </c>
      <c r="N301" s="4" t="s">
        <v>3395</v>
      </c>
      <c r="O301" s="21" t="str">
        <f>IF(J301="Yes",IF(P301&lt;&gt;"",HYPERLINK(_xlfn.CONCAT(VLOOKUP(P301,AF:AG,2,FALSE),"\",IF(ISERROR(FIND(",",A301))=FALSE,LEFT(A301,FIND(",",A301)-1),A301),"-",C301,"-",H301,".pdf"),"PDF"),""),"")</f>
        <v>PDF</v>
      </c>
      <c r="P301" s="11" t="s">
        <v>229</v>
      </c>
      <c r="Q301" s="3" t="s">
        <v>14</v>
      </c>
      <c r="R301" s="3" t="s">
        <v>2286</v>
      </c>
      <c r="S301" s="4" t="s">
        <v>3693</v>
      </c>
      <c r="T301" s="21" t="str">
        <f>IF(J301="Yes",IF(U301&lt;&gt;"",HYPERLINK(_xlfn.CONCAT(VLOOKUP(U301,AF:AG,2,FALSE),"\",IF(ISERROR(FIND(",",A301))=FALSE,LEFT(A301,FIND(",",A301)-1),A301),"-",C301,"-",H301,".pdf"),"PDF"),""),"")</f>
        <v>PDF</v>
      </c>
      <c r="U301" s="10" t="s">
        <v>2924</v>
      </c>
      <c r="V301" s="3" t="s">
        <v>14</v>
      </c>
      <c r="W301" s="3" t="s">
        <v>2286</v>
      </c>
      <c r="X301" s="314"/>
      <c r="Y301" s="12"/>
      <c r="Z301" s="36" t="str">
        <f t="shared" ref="Z301:Z316" si="34">IF(J301="Yes",IF(Q301="","",IF(Q301="Include",IF(V301="",IF(Y301="No","Check for supplement","Include"),IF(V301="Exclude","Consensus required",IF(V301="Include",IF(Y301="No","Check for supplement","Include"),"Check required"))),IF(Q301="Exclude",IF(V301="","Check required",IF(V301="Exclude","Exclude",IF(V301="Include","Consensus required","Check required"))),"Check required"))),IF(L301="","","Find PDF"))</f>
        <v>Exclude</v>
      </c>
      <c r="AA301" s="33" t="str">
        <f t="shared" si="32"/>
        <v>3. Wrong intervention</v>
      </c>
    </row>
    <row r="302" spans="1:27" x14ac:dyDescent="0.25">
      <c r="A302" s="28" t="s">
        <v>3654</v>
      </c>
      <c r="B302" s="29" t="s">
        <v>3655</v>
      </c>
      <c r="C302" s="29">
        <v>2014</v>
      </c>
      <c r="D302" s="29" t="s">
        <v>717</v>
      </c>
      <c r="E302" s="29">
        <v>14</v>
      </c>
      <c r="F302" s="29">
        <v>1</v>
      </c>
      <c r="G302" s="29">
        <v>1140</v>
      </c>
      <c r="H302" s="29">
        <v>6243</v>
      </c>
      <c r="I302" s="29" t="s">
        <v>3656</v>
      </c>
      <c r="J302" s="11" t="s">
        <v>543</v>
      </c>
      <c r="K302" s="21" t="str">
        <f t="shared" si="28"/>
        <v>Link</v>
      </c>
      <c r="L302" s="22" t="str">
        <f t="shared" si="29"/>
        <v/>
      </c>
      <c r="M302" s="31" t="str">
        <f t="shared" si="30"/>
        <v>{Haug, 2014 #6243}</v>
      </c>
      <c r="N302" s="4" t="s">
        <v>3727</v>
      </c>
      <c r="O302" s="21" t="str">
        <f>IF(J302="Yes",IF(P302&lt;&gt;"",HYPERLINK(_xlfn.CONCAT(VLOOKUP(P302,AF:AG,2,FALSE),"\",IF(ISERROR(FIND(",",A302))=FALSE,LEFT(A302,FIND(",",A302)-1),A302),"-",C302,"-",H302,".pdf"),"PDF"),""),"")</f>
        <v>PDF</v>
      </c>
      <c r="P302" s="11" t="s">
        <v>229</v>
      </c>
      <c r="Q302" s="3" t="s">
        <v>14</v>
      </c>
      <c r="R302" s="3" t="s">
        <v>2286</v>
      </c>
      <c r="S302" s="4" t="s">
        <v>3694</v>
      </c>
      <c r="T302" s="21" t="str">
        <f>IF(J302="Yes",IF(U302&lt;&gt;"",HYPERLINK(_xlfn.CONCAT(VLOOKUP(U302,AF:AG,2,FALSE),"\",IF(ISERROR(FIND(",",A302))=FALSE,LEFT(A302,FIND(",",A302)-1),A302),"-",C302,"-",H302,".pdf"),"PDF"),""),"")</f>
        <v>PDF</v>
      </c>
      <c r="U302" s="10" t="s">
        <v>2924</v>
      </c>
      <c r="V302" s="3" t="s">
        <v>14</v>
      </c>
      <c r="W302" s="3" t="s">
        <v>2286</v>
      </c>
      <c r="Y302" s="12"/>
      <c r="Z302" s="36" t="str">
        <f t="shared" si="34"/>
        <v>Exclude</v>
      </c>
      <c r="AA302" s="33" t="str">
        <f t="shared" si="32"/>
        <v>3. Wrong intervention</v>
      </c>
    </row>
    <row r="303" spans="1:27" x14ac:dyDescent="0.25">
      <c r="A303" s="28" t="s">
        <v>3654</v>
      </c>
      <c r="B303" s="29" t="s">
        <v>3655</v>
      </c>
      <c r="C303" s="29">
        <v>2014</v>
      </c>
      <c r="D303" s="29" t="s">
        <v>717</v>
      </c>
      <c r="E303" s="29">
        <v>14</v>
      </c>
      <c r="F303" s="29">
        <v>1</v>
      </c>
      <c r="G303" s="29">
        <v>1140</v>
      </c>
      <c r="H303" s="29">
        <v>6495</v>
      </c>
      <c r="I303" s="29" t="s">
        <v>3656</v>
      </c>
      <c r="J303" s="11" t="s">
        <v>543</v>
      </c>
      <c r="K303" s="21" t="str">
        <f t="shared" si="28"/>
        <v>Link</v>
      </c>
      <c r="L303" s="22" t="str">
        <f t="shared" si="29"/>
        <v/>
      </c>
      <c r="M303" s="31" t="str">
        <f t="shared" si="30"/>
        <v>{Haug, 2014 #6495}</v>
      </c>
      <c r="N303" s="4" t="s">
        <v>3726</v>
      </c>
      <c r="O303" s="21" t="str">
        <f>IF(J303="Yes",IF(P303&lt;&gt;"",HYPERLINK(_xlfn.CONCAT(VLOOKUP(P303,AF:AG,2,FALSE),"\",IF(ISERROR(FIND(",",A303))=FALSE,LEFT(A303,FIND(",",A303)-1),A303),"-",C303,"-",H303,".pdf"),"PDF"),""),"")</f>
        <v>PDF</v>
      </c>
      <c r="P303" s="11" t="s">
        <v>229</v>
      </c>
      <c r="Q303" s="3" t="s">
        <v>14</v>
      </c>
      <c r="R303" s="3" t="s">
        <v>2282</v>
      </c>
      <c r="T303" s="21" t="str">
        <f>IF(J303="Yes",IF(U303&lt;&gt;"",HYPERLINK(_xlfn.CONCAT(VLOOKUP(U303,AF:AG,2,FALSE),"\",IF(ISERROR(FIND(",",A303))=FALSE,LEFT(A303,FIND(",",A303)-1),A303),"-",C303,"-",H303,".pdf"),"PDF"),""),"")</f>
        <v>PDF</v>
      </c>
      <c r="U303" s="10" t="s">
        <v>2924</v>
      </c>
      <c r="V303" s="3" t="s">
        <v>14</v>
      </c>
      <c r="W303" s="3" t="s">
        <v>2282</v>
      </c>
      <c r="Y303" s="12"/>
      <c r="Z303" s="36" t="str">
        <f t="shared" si="34"/>
        <v>Exclude</v>
      </c>
      <c r="AA303" s="33" t="str">
        <f t="shared" si="32"/>
        <v>0. Duplicate</v>
      </c>
    </row>
    <row r="304" spans="1:27" x14ac:dyDescent="0.25">
      <c r="A304" s="28" t="s">
        <v>3400</v>
      </c>
      <c r="B304" s="29" t="s">
        <v>3401</v>
      </c>
      <c r="C304" s="29">
        <v>2014</v>
      </c>
      <c r="D304" s="29" t="s">
        <v>717</v>
      </c>
      <c r="E304" s="29">
        <v>14</v>
      </c>
      <c r="F304" s="29">
        <v>1</v>
      </c>
      <c r="G304" s="29">
        <v>809</v>
      </c>
      <c r="H304" s="29">
        <v>6513</v>
      </c>
      <c r="I304" s="29" t="s">
        <v>3402</v>
      </c>
      <c r="J304" s="11" t="s">
        <v>543</v>
      </c>
      <c r="K304" s="21" t="str">
        <f t="shared" si="28"/>
        <v>Link</v>
      </c>
      <c r="L304" s="22" t="str">
        <f t="shared" si="29"/>
        <v/>
      </c>
      <c r="M304" s="31" t="str">
        <f t="shared" si="30"/>
        <v>{Haug, 2014 #6513}</v>
      </c>
      <c r="N304" s="4" t="s">
        <v>3804</v>
      </c>
      <c r="O304" s="21" t="str">
        <f>IF(J304="Yes",IF(P304&lt;&gt;"",HYPERLINK(_xlfn.CONCAT(VLOOKUP(P304,AF:AG,2,FALSE),"\",IF(ISERROR(FIND(",",A304))=FALSE,LEFT(A304,FIND(",",A304)-1),A304),"-",C304,"-",H304,".pdf"),"PDF"),""),"")</f>
        <v>PDF</v>
      </c>
      <c r="P304" s="11" t="s">
        <v>229</v>
      </c>
      <c r="Q304" s="3" t="s">
        <v>14</v>
      </c>
      <c r="R304" s="3" t="s">
        <v>2282</v>
      </c>
      <c r="T304" s="21" t="str">
        <f>IF(J304="Yes",IF(U304&lt;&gt;"",HYPERLINK(_xlfn.CONCAT(VLOOKUP(U304,AF:AG,2,FALSE),"\",IF(ISERROR(FIND(",",A304))=FALSE,LEFT(A304,FIND(",",A304)-1),A304),"-",C304,"-",H304,".pdf"),"PDF"),""),"")</f>
        <v>PDF</v>
      </c>
      <c r="U304" s="10" t="s">
        <v>2924</v>
      </c>
      <c r="V304" s="3" t="s">
        <v>14</v>
      </c>
      <c r="W304" s="3" t="s">
        <v>2282</v>
      </c>
      <c r="Y304" s="12"/>
      <c r="Z304" s="36" t="str">
        <f t="shared" si="34"/>
        <v>Exclude</v>
      </c>
      <c r="AA304" s="33" t="str">
        <f t="shared" si="32"/>
        <v>0. Duplicate</v>
      </c>
    </row>
    <row r="305" spans="1:27" x14ac:dyDescent="0.25">
      <c r="A305" s="28" t="s">
        <v>1843</v>
      </c>
      <c r="B305" s="29" t="s">
        <v>1844</v>
      </c>
      <c r="C305" s="29">
        <v>2016</v>
      </c>
      <c r="D305" s="29" t="s">
        <v>1582</v>
      </c>
      <c r="E305" s="29">
        <v>85</v>
      </c>
      <c r="F305" s="29">
        <v>2</v>
      </c>
      <c r="G305" s="29" t="s">
        <v>1845</v>
      </c>
      <c r="H305" s="29">
        <v>1725</v>
      </c>
      <c r="I305" s="29" t="s">
        <v>1846</v>
      </c>
      <c r="J305" s="11" t="s">
        <v>543</v>
      </c>
      <c r="K305" s="21" t="str">
        <f t="shared" si="28"/>
        <v>Link</v>
      </c>
      <c r="L305" s="22" t="str">
        <f t="shared" si="29"/>
        <v/>
      </c>
      <c r="M305" s="31" t="str">
        <f t="shared" si="30"/>
        <v>{Haug, 2016 #1725}</v>
      </c>
      <c r="N305" s="4" t="s">
        <v>1470</v>
      </c>
      <c r="O305" s="21" t="str">
        <f>IF(J305="Yes",IF(P305&lt;&gt;"",HYPERLINK(_xlfn.CONCAT(VLOOKUP(P305,AF:AG,2,FALSE),"\",IF(ISERROR(FIND(",",A305))=FALSE,LEFT(A305,FIND(",",A305)-1),A305),"-",C305,"-",H305,".pdf"),"PDF"),""),"")</f>
        <v>PDF</v>
      </c>
      <c r="P305" s="11" t="s">
        <v>229</v>
      </c>
      <c r="Q305" s="3" t="s">
        <v>14</v>
      </c>
      <c r="R305" s="3" t="s">
        <v>2286</v>
      </c>
      <c r="S305" s="4" t="s">
        <v>3937</v>
      </c>
      <c r="T305" s="21" t="str">
        <f>IF(J305="Yes",IF(U305&lt;&gt;"",HYPERLINK(_xlfn.CONCAT(VLOOKUP(U305,AF:AG,2,FALSE),"\",IF(ISERROR(FIND(",",A305))=FALSE,LEFT(A305,FIND(",",A305)-1),A305),"-",C305,"-",H305,".pdf"),"PDF"),""),"")</f>
        <v>PDF</v>
      </c>
      <c r="U305" s="10" t="s">
        <v>2924</v>
      </c>
      <c r="V305" s="3" t="s">
        <v>14</v>
      </c>
      <c r="W305" s="3" t="s">
        <v>2286</v>
      </c>
      <c r="X305" s="314"/>
      <c r="Y305" s="12" t="str">
        <f>IF(R305="Include","No",IF(V305="Include","No",""))</f>
        <v/>
      </c>
      <c r="Z305" s="36" t="str">
        <f t="shared" si="34"/>
        <v>Exclude</v>
      </c>
      <c r="AA305" s="33" t="str">
        <f t="shared" si="32"/>
        <v>3. Wrong intervention</v>
      </c>
    </row>
    <row r="306" spans="1:27" x14ac:dyDescent="0.25">
      <c r="A306" s="28" t="s">
        <v>3601</v>
      </c>
      <c r="B306" s="29" t="s">
        <v>3602</v>
      </c>
      <c r="C306" s="29">
        <v>2017</v>
      </c>
      <c r="D306" s="29" t="s">
        <v>1725</v>
      </c>
      <c r="E306" s="29">
        <v>82</v>
      </c>
      <c r="G306" s="29" t="s">
        <v>3603</v>
      </c>
      <c r="H306" s="29">
        <v>6233</v>
      </c>
      <c r="I306" s="29" t="s">
        <v>3604</v>
      </c>
      <c r="J306" s="11" t="s">
        <v>543</v>
      </c>
      <c r="K306" s="21" t="str">
        <f t="shared" si="28"/>
        <v>Link</v>
      </c>
      <c r="L306" s="22" t="str">
        <f t="shared" si="29"/>
        <v/>
      </c>
      <c r="M306" s="31" t="str">
        <f t="shared" si="30"/>
        <v>{Haug, 2017 #6233}</v>
      </c>
      <c r="N306" s="4" t="s">
        <v>3727</v>
      </c>
      <c r="O306" s="21" t="str">
        <f>IF(J306="Yes",IF(P306&lt;&gt;"",HYPERLINK(_xlfn.CONCAT(VLOOKUP(P306,AF:AG,2,FALSE),"\",IF(ISERROR(FIND(",",A306))=FALSE,LEFT(A306,FIND(",",A306)-1),A306),"-",C306,"-",H306,".pdf"),"PDF"),""),"")</f>
        <v>PDF</v>
      </c>
      <c r="P306" s="11" t="s">
        <v>229</v>
      </c>
      <c r="Q306" s="3" t="s">
        <v>14</v>
      </c>
      <c r="R306" s="3" t="s">
        <v>2286</v>
      </c>
      <c r="S306" s="4" t="s">
        <v>2954</v>
      </c>
      <c r="T306" s="21" t="str">
        <f>IF(J306="Yes",IF(U306&lt;&gt;"",HYPERLINK(_xlfn.CONCAT(VLOOKUP(U306,AF:AG,2,FALSE),"\",IF(ISERROR(FIND(",",A306))=FALSE,LEFT(A306,FIND(",",A306)-1),A306),"-",C306,"-",H306,".pdf"),"PDF"),""),"")</f>
        <v>PDF</v>
      </c>
      <c r="U306" s="10" t="s">
        <v>2924</v>
      </c>
      <c r="V306" s="3" t="s">
        <v>14</v>
      </c>
      <c r="W306" s="3" t="s">
        <v>2286</v>
      </c>
      <c r="Y306" s="12"/>
      <c r="Z306" s="36" t="str">
        <f t="shared" si="34"/>
        <v>Exclude</v>
      </c>
      <c r="AA306" s="33" t="str">
        <f t="shared" si="32"/>
        <v>3. Wrong intervention</v>
      </c>
    </row>
    <row r="307" spans="1:27" x14ac:dyDescent="0.25">
      <c r="A307" s="28" t="s">
        <v>3761</v>
      </c>
      <c r="B307" s="29" t="s">
        <v>3762</v>
      </c>
      <c r="C307" s="29">
        <v>2017</v>
      </c>
      <c r="D307" s="29" t="s">
        <v>737</v>
      </c>
      <c r="E307" s="29">
        <v>5</v>
      </c>
      <c r="F307" s="29">
        <v>10</v>
      </c>
      <c r="G307" s="29" t="s">
        <v>3491</v>
      </c>
      <c r="H307" s="29">
        <v>6438</v>
      </c>
      <c r="I307" s="29" t="s">
        <v>3763</v>
      </c>
      <c r="J307" s="11" t="s">
        <v>543</v>
      </c>
      <c r="K307" s="21" t="str">
        <f t="shared" si="28"/>
        <v>Link</v>
      </c>
      <c r="L307" s="22" t="str">
        <f t="shared" si="29"/>
        <v/>
      </c>
      <c r="M307" s="31" t="str">
        <f t="shared" si="30"/>
        <v>{Haug, 2017 #6438}</v>
      </c>
      <c r="N307" s="4" t="s">
        <v>3726</v>
      </c>
      <c r="O307" s="21" t="str">
        <f>IF(J307="Yes",IF(P307&lt;&gt;"",HYPERLINK(_xlfn.CONCAT(VLOOKUP(P307,AF:AG,2,FALSE),"\",IF(ISERROR(FIND(",",A307))=FALSE,LEFT(A307,FIND(",",A307)-1),A307),"-",C307,"-",H307,".pdf"),"PDF"),""),"")</f>
        <v>PDF</v>
      </c>
      <c r="P307" s="11" t="s">
        <v>229</v>
      </c>
      <c r="Q307" s="3" t="s">
        <v>14</v>
      </c>
      <c r="R307" s="3" t="s">
        <v>2291</v>
      </c>
      <c r="S307" s="4" t="s">
        <v>2908</v>
      </c>
      <c r="T307" s="21" t="str">
        <f>IF(J307="Yes",IF(U307&lt;&gt;"",HYPERLINK(_xlfn.CONCAT(VLOOKUP(U307,AF:AG,2,FALSE),"\",IF(ISERROR(FIND(",",A307))=FALSE,LEFT(A307,FIND(",",A307)-1),A307),"-",C307,"-",H307,".pdf"),"PDF"),""),"")</f>
        <v>PDF</v>
      </c>
      <c r="U307" s="10" t="s">
        <v>2924</v>
      </c>
      <c r="V307" s="3" t="s">
        <v>14</v>
      </c>
      <c r="W307" s="3" t="s">
        <v>2286</v>
      </c>
      <c r="Y307" s="12"/>
      <c r="Z307" s="36" t="str">
        <f t="shared" si="34"/>
        <v>Exclude</v>
      </c>
      <c r="AA307" s="33" t="str">
        <f t="shared" si="32"/>
        <v>5. Wrong study design</v>
      </c>
    </row>
    <row r="308" spans="1:27" x14ac:dyDescent="0.25">
      <c r="A308" s="28" t="s">
        <v>3601</v>
      </c>
      <c r="B308" s="29" t="s">
        <v>3602</v>
      </c>
      <c r="C308" s="29">
        <v>2017</v>
      </c>
      <c r="D308" s="29" t="s">
        <v>1725</v>
      </c>
      <c r="E308" s="29">
        <v>82</v>
      </c>
      <c r="G308" s="29" t="s">
        <v>3603</v>
      </c>
      <c r="H308" s="29">
        <v>6447</v>
      </c>
      <c r="I308" s="29" t="s">
        <v>3604</v>
      </c>
      <c r="J308" s="11" t="s">
        <v>543</v>
      </c>
      <c r="K308" s="21" t="str">
        <f t="shared" si="28"/>
        <v>Link</v>
      </c>
      <c r="L308" s="22" t="str">
        <f t="shared" si="29"/>
        <v/>
      </c>
      <c r="M308" s="31" t="str">
        <f t="shared" si="30"/>
        <v>{Haug, 2017 #6447}</v>
      </c>
      <c r="N308" s="4" t="s">
        <v>3726</v>
      </c>
      <c r="O308" s="21" t="str">
        <f>IF(J308="Yes",IF(P308&lt;&gt;"",HYPERLINK(_xlfn.CONCAT(VLOOKUP(P308,AF:AG,2,FALSE),"\",IF(ISERROR(FIND(",",A308))=FALSE,LEFT(A308,FIND(",",A308)-1),A308),"-",C308,"-",H308,".pdf"),"PDF"),""),"")</f>
        <v>PDF</v>
      </c>
      <c r="P308" s="11" t="s">
        <v>229</v>
      </c>
      <c r="Q308" s="3" t="s">
        <v>14</v>
      </c>
      <c r="R308" s="3" t="s">
        <v>2282</v>
      </c>
      <c r="T308" s="21" t="str">
        <f>IF(J308="Yes",IF(U308&lt;&gt;"",HYPERLINK(_xlfn.CONCAT(VLOOKUP(U308,AF:AG,2,FALSE),"\",IF(ISERROR(FIND(",",A308))=FALSE,LEFT(A308,FIND(",",A308)-1),A308),"-",C308,"-",H308,".pdf"),"PDF"),""),"")</f>
        <v>PDF</v>
      </c>
      <c r="U308" s="10" t="s">
        <v>2924</v>
      </c>
      <c r="V308" s="3" t="s">
        <v>14</v>
      </c>
      <c r="W308" s="3" t="s">
        <v>2282</v>
      </c>
      <c r="Y308" s="12"/>
      <c r="Z308" s="36" t="str">
        <f t="shared" si="34"/>
        <v>Exclude</v>
      </c>
      <c r="AA308" s="33" t="str">
        <f t="shared" si="32"/>
        <v>0. Duplicate</v>
      </c>
    </row>
    <row r="309" spans="1:27" x14ac:dyDescent="0.25">
      <c r="A309" s="28" t="s">
        <v>3733</v>
      </c>
      <c r="B309" s="29" t="s">
        <v>1844</v>
      </c>
      <c r="C309" s="29">
        <v>2017</v>
      </c>
      <c r="D309" s="29" t="s">
        <v>1578</v>
      </c>
      <c r="E309" s="29">
        <v>85</v>
      </c>
      <c r="F309" s="29">
        <v>2</v>
      </c>
      <c r="G309" s="29" t="s">
        <v>1845</v>
      </c>
      <c r="H309" s="29">
        <v>6477</v>
      </c>
      <c r="I309" s="29" t="s">
        <v>1846</v>
      </c>
      <c r="J309" s="11" t="s">
        <v>543</v>
      </c>
      <c r="K309" s="21" t="str">
        <f t="shared" si="28"/>
        <v>Link</v>
      </c>
      <c r="L309" s="22" t="str">
        <f t="shared" si="29"/>
        <v/>
      </c>
      <c r="M309" s="31" t="str">
        <f t="shared" si="30"/>
        <v>{Haug, 2017 #6477}</v>
      </c>
      <c r="N309" s="4" t="s">
        <v>3726</v>
      </c>
      <c r="O309" s="21" t="str">
        <f>IF(J309="Yes",IF(P309&lt;&gt;"",HYPERLINK(_xlfn.CONCAT(VLOOKUP(P309,AF:AG,2,FALSE),"\",IF(ISERROR(FIND(",",A309))=FALSE,LEFT(A309,FIND(",",A309)-1),A309),"-",C309,"-",H309,".pdf"),"PDF"),""),"")</f>
        <v>PDF</v>
      </c>
      <c r="P309" s="11" t="s">
        <v>229</v>
      </c>
      <c r="Q309" s="3" t="s">
        <v>14</v>
      </c>
      <c r="R309" s="3" t="s">
        <v>2282</v>
      </c>
      <c r="T309" s="21" t="str">
        <f>IF(J309="Yes",IF(U309&lt;&gt;"",HYPERLINK(_xlfn.CONCAT(VLOOKUP(U309,AF:AG,2,FALSE),"\",IF(ISERROR(FIND(",",A309))=FALSE,LEFT(A309,FIND(",",A309)-1),A309),"-",C309,"-",H309,".pdf"),"PDF"),""),"")</f>
        <v>PDF</v>
      </c>
      <c r="U309" s="10" t="s">
        <v>2924</v>
      </c>
      <c r="V309" s="3" t="s">
        <v>14</v>
      </c>
      <c r="W309" s="3" t="s">
        <v>2286</v>
      </c>
      <c r="Y309" s="12"/>
      <c r="Z309" s="36" t="str">
        <f t="shared" si="34"/>
        <v>Exclude</v>
      </c>
      <c r="AA309" s="33" t="str">
        <f t="shared" si="32"/>
        <v>0. Duplicate</v>
      </c>
    </row>
    <row r="310" spans="1:27" x14ac:dyDescent="0.25">
      <c r="A310" s="28" t="s">
        <v>3609</v>
      </c>
      <c r="B310" s="29" t="s">
        <v>3660</v>
      </c>
      <c r="C310" s="29">
        <v>2018</v>
      </c>
      <c r="D310" s="29" t="s">
        <v>717</v>
      </c>
      <c r="E310" s="29">
        <v>18</v>
      </c>
      <c r="F310" s="29">
        <v>1</v>
      </c>
      <c r="G310" s="29">
        <v>1102</v>
      </c>
      <c r="H310" s="29">
        <v>6232</v>
      </c>
      <c r="I310" s="29" t="s">
        <v>3661</v>
      </c>
      <c r="J310" s="11" t="s">
        <v>543</v>
      </c>
      <c r="K310" s="21" t="str">
        <f t="shared" si="28"/>
        <v>Link</v>
      </c>
      <c r="L310" s="22" t="str">
        <f t="shared" si="29"/>
        <v/>
      </c>
      <c r="M310" s="31" t="str">
        <f t="shared" si="30"/>
        <v>{Haug, 2018 #6232}</v>
      </c>
      <c r="N310" s="4" t="s">
        <v>3727</v>
      </c>
      <c r="O310" s="21" t="str">
        <f>IF(J310="Yes",IF(P310&lt;&gt;"",HYPERLINK(_xlfn.CONCAT(VLOOKUP(P310,AF:AG,2,FALSE),"\",IF(ISERROR(FIND(",",A310))=FALSE,LEFT(A310,FIND(",",A310)-1),A310),"-",C310,"-",H310,".pdf"),"PDF"),""),"")</f>
        <v>PDF</v>
      </c>
      <c r="P310" s="11" t="s">
        <v>229</v>
      </c>
      <c r="Q310" s="3" t="s">
        <v>14</v>
      </c>
      <c r="R310" s="3" t="s">
        <v>2286</v>
      </c>
      <c r="S310" s="4" t="s">
        <v>3695</v>
      </c>
      <c r="T310" s="21" t="str">
        <f>IF(J310="Yes",IF(U310&lt;&gt;"",HYPERLINK(_xlfn.CONCAT(VLOOKUP(U310,AF:AG,2,FALSE),"\",IF(ISERROR(FIND(",",A310))=FALSE,LEFT(A310,FIND(",",A310)-1),A310),"-",C310,"-",H310,".pdf"),"PDF"),""),"")</f>
        <v>PDF</v>
      </c>
      <c r="U310" s="10" t="s">
        <v>2924</v>
      </c>
      <c r="V310" s="3" t="s">
        <v>14</v>
      </c>
      <c r="W310" s="3" t="s">
        <v>2286</v>
      </c>
      <c r="Y310" s="12"/>
      <c r="Z310" s="36" t="str">
        <f t="shared" si="34"/>
        <v>Exclude</v>
      </c>
      <c r="AA310" s="33" t="str">
        <f t="shared" si="32"/>
        <v>3. Wrong intervention</v>
      </c>
    </row>
    <row r="311" spans="1:27" x14ac:dyDescent="0.25">
      <c r="A311" s="28" t="s">
        <v>3609</v>
      </c>
      <c r="B311" s="29" t="s">
        <v>3660</v>
      </c>
      <c r="C311" s="29">
        <v>2018</v>
      </c>
      <c r="D311" s="29" t="s">
        <v>717</v>
      </c>
      <c r="E311" s="29">
        <v>18</v>
      </c>
      <c r="F311" s="29">
        <v>1</v>
      </c>
      <c r="G311" s="29">
        <v>1102</v>
      </c>
      <c r="H311" s="29">
        <v>6481</v>
      </c>
      <c r="I311" s="29" t="s">
        <v>3661</v>
      </c>
      <c r="J311" s="11" t="s">
        <v>543</v>
      </c>
      <c r="K311" s="21" t="str">
        <f t="shared" si="28"/>
        <v>Link</v>
      </c>
      <c r="L311" s="22" t="str">
        <f t="shared" si="29"/>
        <v/>
      </c>
      <c r="M311" s="31" t="str">
        <f t="shared" si="30"/>
        <v>{Haug, 2018 #6481}</v>
      </c>
      <c r="N311" s="4" t="s">
        <v>3726</v>
      </c>
      <c r="O311" s="21" t="str">
        <f>IF(J311="Yes",IF(P311&lt;&gt;"",HYPERLINK(_xlfn.CONCAT(VLOOKUP(P311,AF:AG,2,FALSE),"\",IF(ISERROR(FIND(",",A311))=FALSE,LEFT(A311,FIND(",",A311)-1),A311),"-",C311,"-",H311,".pdf"),"PDF"),""),"")</f>
        <v>PDF</v>
      </c>
      <c r="P311" s="11" t="s">
        <v>229</v>
      </c>
      <c r="Q311" s="3" t="s">
        <v>14</v>
      </c>
      <c r="R311" s="3" t="s">
        <v>2282</v>
      </c>
      <c r="T311" s="21" t="str">
        <f>IF(J311="Yes",IF(U311&lt;&gt;"",HYPERLINK(_xlfn.CONCAT(VLOOKUP(U311,AF:AG,2,FALSE),"\",IF(ISERROR(FIND(",",A311))=FALSE,LEFT(A311,FIND(",",A311)-1),A311),"-",C311,"-",H311,".pdf"),"PDF"),""),"")</f>
        <v>PDF</v>
      </c>
      <c r="U311" s="10" t="s">
        <v>2924</v>
      </c>
      <c r="V311" s="3" t="s">
        <v>14</v>
      </c>
      <c r="W311" s="3" t="s">
        <v>2282</v>
      </c>
      <c r="Y311" s="12"/>
      <c r="Z311" s="36" t="str">
        <f t="shared" si="34"/>
        <v>Exclude</v>
      </c>
      <c r="AA311" s="33" t="str">
        <f t="shared" si="32"/>
        <v>0. Duplicate</v>
      </c>
    </row>
    <row r="312" spans="1:27" x14ac:dyDescent="0.25">
      <c r="A312" s="28" t="s">
        <v>3605</v>
      </c>
      <c r="B312" s="29" t="s">
        <v>3606</v>
      </c>
      <c r="C312" s="29">
        <v>2020</v>
      </c>
      <c r="D312" s="29" t="s">
        <v>737</v>
      </c>
      <c r="E312" s="29">
        <v>8</v>
      </c>
      <c r="F312" s="29">
        <v>5</v>
      </c>
      <c r="G312" s="29" t="s">
        <v>3607</v>
      </c>
      <c r="H312" s="29">
        <v>6225</v>
      </c>
      <c r="I312" s="29" t="s">
        <v>3608</v>
      </c>
      <c r="J312" s="11" t="s">
        <v>543</v>
      </c>
      <c r="K312" s="21" t="str">
        <f t="shared" si="28"/>
        <v>Link</v>
      </c>
      <c r="L312" s="22" t="str">
        <f t="shared" si="29"/>
        <v/>
      </c>
      <c r="M312" s="31" t="str">
        <f t="shared" si="30"/>
        <v>{Haug, 2020 #6225}</v>
      </c>
      <c r="N312" s="4" t="s">
        <v>3727</v>
      </c>
      <c r="O312" s="21" t="str">
        <f>IF(J312="Yes",IF(P312&lt;&gt;"",HYPERLINK(_xlfn.CONCAT(VLOOKUP(P312,AF:AG,2,FALSE),"\",IF(ISERROR(FIND(",",A312))=FALSE,LEFT(A312,FIND(",",A312)-1),A312),"-",C312,"-",H312,".pdf"),"PDF"),""),"")</f>
        <v>PDF</v>
      </c>
      <c r="P312" s="11" t="s">
        <v>229</v>
      </c>
      <c r="Q312" s="3" t="s">
        <v>14</v>
      </c>
      <c r="R312" s="3" t="s">
        <v>2286</v>
      </c>
      <c r="S312" s="4" t="s">
        <v>2289</v>
      </c>
      <c r="T312" s="21" t="str">
        <f>IF(J312="Yes",IF(U312&lt;&gt;"",HYPERLINK(_xlfn.CONCAT(VLOOKUP(U312,AF:AG,2,FALSE),"\",IF(ISERROR(FIND(",",A312))=FALSE,LEFT(A312,FIND(",",A312)-1),A312),"-",C312,"-",H312,".pdf"),"PDF"),""),"")</f>
        <v>PDF</v>
      </c>
      <c r="U312" s="10" t="s">
        <v>2924</v>
      </c>
      <c r="V312" s="3" t="s">
        <v>14</v>
      </c>
      <c r="W312" s="3" t="s">
        <v>2286</v>
      </c>
      <c r="Y312" s="12"/>
      <c r="Z312" s="36" t="str">
        <f t="shared" si="34"/>
        <v>Exclude</v>
      </c>
      <c r="AA312" s="33" t="str">
        <f t="shared" si="32"/>
        <v>3. Wrong intervention</v>
      </c>
    </row>
    <row r="313" spans="1:27" x14ac:dyDescent="0.25">
      <c r="A313" s="28" t="s">
        <v>3657</v>
      </c>
      <c r="B313" s="29" t="s">
        <v>3658</v>
      </c>
      <c r="C313" s="29">
        <v>2020</v>
      </c>
      <c r="D313" s="29" t="s">
        <v>717</v>
      </c>
      <c r="E313" s="29">
        <v>20</v>
      </c>
      <c r="F313" s="29">
        <v>1</v>
      </c>
      <c r="G313" s="29">
        <v>1910</v>
      </c>
      <c r="H313" s="29">
        <v>6229</v>
      </c>
      <c r="I313" s="29" t="s">
        <v>3659</v>
      </c>
      <c r="J313" s="11" t="s">
        <v>543</v>
      </c>
      <c r="K313" s="21" t="str">
        <f t="shared" si="28"/>
        <v>Link</v>
      </c>
      <c r="L313" s="22" t="str">
        <f t="shared" si="29"/>
        <v/>
      </c>
      <c r="M313" s="31" t="str">
        <f t="shared" si="30"/>
        <v>{Haug, 2020 #6229}</v>
      </c>
      <c r="N313" s="4" t="s">
        <v>3727</v>
      </c>
      <c r="O313" s="21" t="str">
        <f>IF(J313="Yes",IF(P313&lt;&gt;"",HYPERLINK(_xlfn.CONCAT(VLOOKUP(P313,AF:AG,2,FALSE),"\",IF(ISERROR(FIND(",",A313))=FALSE,LEFT(A313,FIND(",",A313)-1),A313),"-",C313,"-",H313,".pdf"),"PDF"),""),"")</f>
        <v>PDF</v>
      </c>
      <c r="P313" s="11" t="s">
        <v>229</v>
      </c>
      <c r="Q313" s="3" t="s">
        <v>13</v>
      </c>
      <c r="S313" s="4" t="s">
        <v>3680</v>
      </c>
      <c r="T313" s="21" t="str">
        <f>IF(J313="Yes",IF(U313&lt;&gt;"",HYPERLINK(_xlfn.CONCAT(VLOOKUP(U313,AF:AG,2,FALSE),"\",IF(ISERROR(FIND(",",A313))=FALSE,LEFT(A313,FIND(",",A313)-1),A313),"-",C313,"-",H313,".pdf"),"PDF"),""),"")</f>
        <v>PDF</v>
      </c>
      <c r="U313" s="10" t="s">
        <v>2924</v>
      </c>
      <c r="V313" s="3" t="s">
        <v>13</v>
      </c>
      <c r="Y313" s="12"/>
      <c r="Z313" s="36" t="str">
        <f t="shared" si="34"/>
        <v>Include</v>
      </c>
      <c r="AA313" s="33" t="str">
        <f t="shared" si="32"/>
        <v/>
      </c>
    </row>
    <row r="314" spans="1:27" x14ac:dyDescent="0.25">
      <c r="A314" s="28" t="s">
        <v>3605</v>
      </c>
      <c r="B314" s="29" t="s">
        <v>3606</v>
      </c>
      <c r="C314" s="29">
        <v>2020</v>
      </c>
      <c r="D314" s="29" t="s">
        <v>737</v>
      </c>
      <c r="E314" s="29">
        <v>8</v>
      </c>
      <c r="F314" s="29">
        <v>5</v>
      </c>
      <c r="G314" s="29" t="s">
        <v>3607</v>
      </c>
      <c r="H314" s="29">
        <v>6474</v>
      </c>
      <c r="I314" s="29" t="s">
        <v>3608</v>
      </c>
      <c r="J314" s="11" t="s">
        <v>543</v>
      </c>
      <c r="K314" s="21" t="str">
        <f t="shared" si="28"/>
        <v>Link</v>
      </c>
      <c r="L314" s="22" t="str">
        <f t="shared" si="29"/>
        <v/>
      </c>
      <c r="M314" s="31" t="str">
        <f t="shared" si="30"/>
        <v>{Haug, 2020 #6474}</v>
      </c>
      <c r="N314" s="4" t="s">
        <v>3726</v>
      </c>
      <c r="O314" s="21" t="str">
        <f>IF(J314="Yes",IF(P314&lt;&gt;"",HYPERLINK(_xlfn.CONCAT(VLOOKUP(P314,AF:AG,2,FALSE),"\",IF(ISERROR(FIND(",",A314))=FALSE,LEFT(A314,FIND(",",A314)-1),A314),"-",C314,"-",H314,".pdf"),"PDF"),""),"")</f>
        <v>PDF</v>
      </c>
      <c r="P314" s="11" t="s">
        <v>229</v>
      </c>
      <c r="Q314" s="3" t="s">
        <v>14</v>
      </c>
      <c r="R314" s="3" t="s">
        <v>2282</v>
      </c>
      <c r="T314" s="21" t="str">
        <f>IF(J314="Yes",IF(U314&lt;&gt;"",HYPERLINK(_xlfn.CONCAT(VLOOKUP(U314,AF:AG,2,FALSE),"\",IF(ISERROR(FIND(",",A314))=FALSE,LEFT(A314,FIND(",",A314)-1),A314),"-",C314,"-",H314,".pdf"),"PDF"),""),"")</f>
        <v>PDF</v>
      </c>
      <c r="U314" s="10" t="s">
        <v>2924</v>
      </c>
      <c r="V314" s="3" t="s">
        <v>14</v>
      </c>
      <c r="W314" s="3" t="s">
        <v>2282</v>
      </c>
      <c r="Y314" s="12"/>
      <c r="Z314" s="36" t="str">
        <f t="shared" si="34"/>
        <v>Exclude</v>
      </c>
      <c r="AA314" s="33" t="str">
        <f t="shared" si="32"/>
        <v>0. Duplicate</v>
      </c>
    </row>
    <row r="315" spans="1:27" x14ac:dyDescent="0.25">
      <c r="A315" s="28" t="s">
        <v>3657</v>
      </c>
      <c r="B315" s="29" t="s">
        <v>3658</v>
      </c>
      <c r="C315" s="29">
        <v>2020</v>
      </c>
      <c r="D315" s="29" t="s">
        <v>717</v>
      </c>
      <c r="E315" s="29">
        <v>20</v>
      </c>
      <c r="F315" s="29">
        <v>1</v>
      </c>
      <c r="G315" s="29">
        <v>1910</v>
      </c>
      <c r="H315" s="29">
        <v>6476</v>
      </c>
      <c r="I315" s="29" t="s">
        <v>3659</v>
      </c>
      <c r="J315" s="11" t="s">
        <v>543</v>
      </c>
      <c r="K315" s="21" t="str">
        <f t="shared" si="28"/>
        <v>Link</v>
      </c>
      <c r="L315" s="22" t="str">
        <f t="shared" si="29"/>
        <v/>
      </c>
      <c r="M315" s="31" t="str">
        <f t="shared" si="30"/>
        <v>{Haug, 2020 #6476}</v>
      </c>
      <c r="N315" s="4" t="s">
        <v>3726</v>
      </c>
      <c r="O315" s="21" t="str">
        <f>IF(J315="Yes",IF(P315&lt;&gt;"",HYPERLINK(_xlfn.CONCAT(VLOOKUP(P315,AF:AG,2,FALSE),"\",IF(ISERROR(FIND(",",A315))=FALSE,LEFT(A315,FIND(",",A315)-1),A315),"-",C315,"-",H315,".pdf"),"PDF"),""),"")</f>
        <v>PDF</v>
      </c>
      <c r="P315" s="11" t="s">
        <v>229</v>
      </c>
      <c r="Q315" s="3" t="s">
        <v>14</v>
      </c>
      <c r="R315" s="3" t="s">
        <v>2282</v>
      </c>
      <c r="T315" s="21" t="str">
        <f>IF(J315="Yes",IF(U315&lt;&gt;"",HYPERLINK(_xlfn.CONCAT(VLOOKUP(U315,AF:AG,2,FALSE),"\",IF(ISERROR(FIND(",",A315))=FALSE,LEFT(A315,FIND(",",A315)-1),A315),"-",C315,"-",H315,".pdf"),"PDF"),""),"")</f>
        <v>PDF</v>
      </c>
      <c r="U315" s="10" t="s">
        <v>2924</v>
      </c>
      <c r="V315" s="3" t="s">
        <v>14</v>
      </c>
      <c r="W315" s="3" t="s">
        <v>2282</v>
      </c>
      <c r="Y315" s="12"/>
      <c r="Z315" s="36" t="str">
        <f t="shared" si="34"/>
        <v>Exclude</v>
      </c>
      <c r="AA315" s="33" t="str">
        <f t="shared" si="32"/>
        <v>0. Duplicate</v>
      </c>
    </row>
    <row r="316" spans="1:27" x14ac:dyDescent="0.25">
      <c r="A316" s="28" t="s">
        <v>3609</v>
      </c>
      <c r="B316" s="29" t="s">
        <v>3610</v>
      </c>
      <c r="C316" s="29">
        <v>2021</v>
      </c>
      <c r="D316" s="29" t="s">
        <v>737</v>
      </c>
      <c r="E316" s="29">
        <v>9</v>
      </c>
      <c r="F316" s="29">
        <v>7</v>
      </c>
      <c r="G316" s="29" t="s">
        <v>3611</v>
      </c>
      <c r="H316" s="29">
        <v>6218</v>
      </c>
      <c r="I316" s="29" t="s">
        <v>3612</v>
      </c>
      <c r="J316" s="11" t="s">
        <v>543</v>
      </c>
      <c r="K316" s="21" t="str">
        <f t="shared" si="28"/>
        <v>Link</v>
      </c>
      <c r="L316" s="22" t="str">
        <f t="shared" si="29"/>
        <v/>
      </c>
      <c r="M316" s="31" t="str">
        <f t="shared" si="30"/>
        <v>{Haug, 2021 #6218}</v>
      </c>
      <c r="N316" s="4" t="s">
        <v>3727</v>
      </c>
      <c r="O316" s="21" t="str">
        <f>IF(J316="Yes",IF(P316&lt;&gt;"",HYPERLINK(_xlfn.CONCAT(VLOOKUP(P316,AF:AG,2,FALSE),"\",IF(ISERROR(FIND(",",A316))=FALSE,LEFT(A316,FIND(",",A316)-1),A316),"-",C316,"-",H316,".pdf"),"PDF"),""),"")</f>
        <v>PDF</v>
      </c>
      <c r="P316" s="11" t="s">
        <v>229</v>
      </c>
      <c r="Q316" s="3" t="s">
        <v>14</v>
      </c>
      <c r="R316" s="3" t="s">
        <v>2286</v>
      </c>
      <c r="S316" s="4" t="s">
        <v>2954</v>
      </c>
      <c r="T316" s="21" t="str">
        <f>IF(J316="Yes",IF(U316&lt;&gt;"",HYPERLINK(_xlfn.CONCAT(VLOOKUP(U316,AF:AG,2,FALSE),"\",IF(ISERROR(FIND(",",A316))=FALSE,LEFT(A316,FIND(",",A316)-1),A316),"-",C316,"-",H316,".pdf"),"PDF"),""),"")</f>
        <v>PDF</v>
      </c>
      <c r="U316" s="10" t="s">
        <v>2924</v>
      </c>
      <c r="V316" s="3" t="s">
        <v>14</v>
      </c>
      <c r="W316" s="3" t="s">
        <v>2282</v>
      </c>
      <c r="Y316" s="12"/>
      <c r="Z316" s="36" t="str">
        <f t="shared" si="34"/>
        <v>Exclude</v>
      </c>
      <c r="AA316" s="33" t="str">
        <f t="shared" si="32"/>
        <v>3. Wrong intervention</v>
      </c>
    </row>
    <row r="317" spans="1:27" x14ac:dyDescent="0.25">
      <c r="A317" s="28" t="s">
        <v>3609</v>
      </c>
      <c r="B317" s="29" t="s">
        <v>3613</v>
      </c>
      <c r="C317" s="29">
        <v>2021</v>
      </c>
      <c r="D317" s="29" t="s">
        <v>231</v>
      </c>
      <c r="G317" s="29" t="s">
        <v>2161</v>
      </c>
      <c r="H317" s="29">
        <v>6242</v>
      </c>
      <c r="I317" s="29" t="s">
        <v>3614</v>
      </c>
      <c r="J317" s="11" t="s">
        <v>377</v>
      </c>
      <c r="K317" s="21" t="str">
        <f t="shared" si="28"/>
        <v>Link</v>
      </c>
      <c r="L317" s="22" t="str">
        <f t="shared" si="29"/>
        <v>Haug-2021-6242</v>
      </c>
      <c r="M317" s="31" t="str">
        <f t="shared" si="30"/>
        <v>{Haug, 2021 #6242}</v>
      </c>
      <c r="N317" s="4" t="s">
        <v>3727</v>
      </c>
      <c r="O317" s="21" t="str">
        <f>IF(J317="Yes",IF(P317&lt;&gt;"",HYPERLINK(_xlfn.CONCAT(VLOOKUP(P317,AF:AG,2,FALSE),"\",IF(ISERROR(FIND(",",A317))=FALSE,LEFT(A317,FIND(",",A317)-1),A317),"-",C317,"-",H317,".pdf"),"PDF"),""),"")</f>
        <v/>
      </c>
      <c r="P317" s="11" t="s">
        <v>229</v>
      </c>
      <c r="Q317" s="3" t="s">
        <v>14</v>
      </c>
      <c r="R317" s="3" t="s">
        <v>2286</v>
      </c>
      <c r="S317" s="4" t="s">
        <v>3696</v>
      </c>
      <c r="T317" s="21" t="str">
        <f>IF(J317="Yes",IF(U317&lt;&gt;"",HYPERLINK(_xlfn.CONCAT(VLOOKUP(U317,AF:AG,2,FALSE),"\",IF(ISERROR(FIND(",",A317))=FALSE,LEFT(A317,FIND(",",A317)-1),A317),"-",C317,"-",H317,".pdf"),"PDF"),""),"")</f>
        <v/>
      </c>
      <c r="U317" s="10" t="s">
        <v>2924</v>
      </c>
      <c r="V317" s="3" t="s">
        <v>14</v>
      </c>
      <c r="W317" s="3" t="s">
        <v>2286</v>
      </c>
      <c r="Y317" s="12"/>
      <c r="Z317" s="36" t="s">
        <v>14</v>
      </c>
      <c r="AA317" s="33" t="str">
        <f t="shared" si="32"/>
        <v>3. Wrong intervention</v>
      </c>
    </row>
    <row r="318" spans="1:27" x14ac:dyDescent="0.25">
      <c r="A318" s="28" t="s">
        <v>3609</v>
      </c>
      <c r="B318" s="29" t="s">
        <v>3610</v>
      </c>
      <c r="C318" s="29">
        <v>2021</v>
      </c>
      <c r="D318" s="29" t="s">
        <v>737</v>
      </c>
      <c r="E318" s="29">
        <v>9</v>
      </c>
      <c r="F318" s="29">
        <v>7</v>
      </c>
      <c r="G318" s="29" t="s">
        <v>3611</v>
      </c>
      <c r="H318" s="29">
        <v>6460</v>
      </c>
      <c r="I318" s="29" t="s">
        <v>3612</v>
      </c>
      <c r="J318" s="11" t="s">
        <v>543</v>
      </c>
      <c r="K318" s="21" t="str">
        <f t="shared" si="28"/>
        <v>Link</v>
      </c>
      <c r="L318" s="22" t="str">
        <f t="shared" si="29"/>
        <v/>
      </c>
      <c r="M318" s="31" t="str">
        <f t="shared" si="30"/>
        <v>{Haug, 2021 #6460}</v>
      </c>
      <c r="N318" s="4" t="s">
        <v>3726</v>
      </c>
      <c r="O318" s="21" t="str">
        <f>IF(J318="Yes",IF(P318&lt;&gt;"",HYPERLINK(_xlfn.CONCAT(VLOOKUP(P318,AF:AG,2,FALSE),"\",IF(ISERROR(FIND(",",A318))=FALSE,LEFT(A318,FIND(",",A318)-1),A318),"-",C318,"-",H318,".pdf"),"PDF"),""),"")</f>
        <v>PDF</v>
      </c>
      <c r="P318" s="11" t="s">
        <v>229</v>
      </c>
      <c r="Q318" s="3" t="s">
        <v>14</v>
      </c>
      <c r="R318" s="3" t="s">
        <v>2282</v>
      </c>
      <c r="T318" s="21" t="str">
        <f>IF(J318="Yes",IF(U318&lt;&gt;"",HYPERLINK(_xlfn.CONCAT(VLOOKUP(U318,AF:AG,2,FALSE),"\",IF(ISERROR(FIND(",",A318))=FALSE,LEFT(A318,FIND(",",A318)-1),A318),"-",C318,"-",H318,".pdf"),"PDF"),""),"")</f>
        <v>PDF</v>
      </c>
      <c r="U318" s="10" t="s">
        <v>2924</v>
      </c>
      <c r="V318" s="3" t="s">
        <v>14</v>
      </c>
      <c r="W318" s="3" t="s">
        <v>2282</v>
      </c>
      <c r="Y318" s="12"/>
      <c r="Z318" s="36" t="str">
        <f>IF(J318="Yes",IF(Q318="","",IF(Q318="Include",IF(V318="",IF(Y318="No","Check for supplement","Include"),IF(V318="Exclude","Consensus required",IF(V318="Include",IF(Y318="No","Check for supplement","Include"),"Check required"))),IF(Q318="Exclude",IF(V318="","Check required",IF(V318="Exclude","Exclude",IF(V318="Include","Consensus required","Check required"))),"Check required"))),IF(L318="","","Find PDF"))</f>
        <v>Exclude</v>
      </c>
      <c r="AA318" s="33" t="str">
        <f t="shared" si="32"/>
        <v>0. Duplicate</v>
      </c>
    </row>
    <row r="319" spans="1:27" x14ac:dyDescent="0.25">
      <c r="A319" s="28" t="s">
        <v>3609</v>
      </c>
      <c r="B319" s="29" t="s">
        <v>3613</v>
      </c>
      <c r="C319" s="29">
        <v>2021</v>
      </c>
      <c r="D319" s="29" t="s">
        <v>231</v>
      </c>
      <c r="G319" s="29" t="s">
        <v>2161</v>
      </c>
      <c r="H319" s="29">
        <v>6493</v>
      </c>
      <c r="I319" s="29" t="s">
        <v>3614</v>
      </c>
      <c r="J319" s="11" t="s">
        <v>377</v>
      </c>
      <c r="K319" s="21" t="str">
        <f t="shared" si="28"/>
        <v>Link</v>
      </c>
      <c r="L319" s="22" t="str">
        <f t="shared" si="29"/>
        <v>Haug-2021-6493</v>
      </c>
      <c r="M319" s="31" t="str">
        <f t="shared" si="30"/>
        <v>{Haug, 2021 #6493}</v>
      </c>
      <c r="N319" s="4" t="s">
        <v>3726</v>
      </c>
      <c r="O319" s="21" t="str">
        <f>IF(J319="Yes",IF(P319&lt;&gt;"",HYPERLINK(_xlfn.CONCAT(VLOOKUP(P319,AF:AG,2,FALSE),"\",IF(ISERROR(FIND(",",A319))=FALSE,LEFT(A319,FIND(",",A319)-1),A319),"-",C319,"-",H319,".pdf"),"PDF"),""),"")</f>
        <v/>
      </c>
      <c r="P319" s="11" t="s">
        <v>229</v>
      </c>
      <c r="Q319" s="3" t="s">
        <v>14</v>
      </c>
      <c r="R319" s="3" t="s">
        <v>2282</v>
      </c>
      <c r="T319" s="21" t="str">
        <f>IF(J319="Yes",IF(U319&lt;&gt;"",HYPERLINK(_xlfn.CONCAT(VLOOKUP(U319,AF:AG,2,FALSE),"\",IF(ISERROR(FIND(",",A319))=FALSE,LEFT(A319,FIND(",",A319)-1),A319),"-",C319,"-",H319,".pdf"),"PDF"),""),"")</f>
        <v/>
      </c>
      <c r="U319" s="10" t="s">
        <v>2924</v>
      </c>
      <c r="V319" s="3" t="s">
        <v>14</v>
      </c>
      <c r="W319" s="3" t="s">
        <v>2282</v>
      </c>
      <c r="Y319" s="12"/>
      <c r="Z319" s="36" t="s">
        <v>14</v>
      </c>
      <c r="AA319" s="33" t="str">
        <f t="shared" si="32"/>
        <v>0. Duplicate</v>
      </c>
    </row>
    <row r="320" spans="1:27" x14ac:dyDescent="0.25">
      <c r="A320" s="28" t="s">
        <v>3431</v>
      </c>
      <c r="B320" s="29" t="s">
        <v>3432</v>
      </c>
      <c r="C320" s="29">
        <v>2022</v>
      </c>
      <c r="D320" s="29" t="s">
        <v>3555</v>
      </c>
      <c r="E320" s="29">
        <v>19</v>
      </c>
      <c r="F320" s="29">
        <v>23</v>
      </c>
      <c r="G320" s="29" t="s">
        <v>3433</v>
      </c>
      <c r="H320" s="29">
        <v>6231</v>
      </c>
      <c r="I320" s="29" t="s">
        <v>3434</v>
      </c>
      <c r="J320" s="11" t="s">
        <v>543</v>
      </c>
      <c r="K320" s="21" t="str">
        <f t="shared" si="28"/>
        <v>Link</v>
      </c>
      <c r="L320" s="22" t="str">
        <f t="shared" si="29"/>
        <v/>
      </c>
      <c r="M320" s="31" t="str">
        <f t="shared" si="30"/>
        <v>{Haug, 2022 #6231}</v>
      </c>
      <c r="N320" s="4" t="s">
        <v>3727</v>
      </c>
      <c r="O320" s="21" t="str">
        <f>IF(J320="Yes",IF(P320&lt;&gt;"",HYPERLINK(_xlfn.CONCAT(VLOOKUP(P320,AF:AG,2,FALSE),"\",IF(ISERROR(FIND(",",A320))=FALSE,LEFT(A320,FIND(",",A320)-1),A320),"-",C320,"-",H320,".pdf"),"PDF"),""),"")</f>
        <v>PDF</v>
      </c>
      <c r="P320" s="11" t="s">
        <v>229</v>
      </c>
      <c r="Q320" s="3" t="s">
        <v>13</v>
      </c>
      <c r="T320" s="21" t="str">
        <f>IF(J320="Yes",IF(U320&lt;&gt;"",HYPERLINK(_xlfn.CONCAT(VLOOKUP(U320,AF:AG,2,FALSE),"\",IF(ISERROR(FIND(",",A320))=FALSE,LEFT(A320,FIND(",",A320)-1),A320),"-",C320,"-",H320,".pdf"),"PDF"),""),"")</f>
        <v>PDF</v>
      </c>
      <c r="U320" s="10" t="s">
        <v>2924</v>
      </c>
      <c r="V320" s="3" t="s">
        <v>13</v>
      </c>
      <c r="Y320" s="12"/>
      <c r="Z320" s="36" t="str">
        <f t="shared" ref="Z320:Z351" si="35">IF(J320="Yes",IF(Q320="","",IF(Q320="Include",IF(V320="",IF(Y320="No","Check for supplement","Include"),IF(V320="Exclude","Consensus required",IF(V320="Include",IF(Y320="No","Check for supplement","Include"),"Check required"))),IF(Q320="Exclude",IF(V320="","Check required",IF(V320="Exclude","Exclude",IF(V320="Include","Consensus required","Check required"))),"Check required"))),IF(L320="","","Find PDF"))</f>
        <v>Include</v>
      </c>
      <c r="AA320" s="33" t="str">
        <f t="shared" si="32"/>
        <v/>
      </c>
    </row>
    <row r="321" spans="1:27" x14ac:dyDescent="0.25">
      <c r="A321" s="28" t="s">
        <v>3431</v>
      </c>
      <c r="B321" s="29" t="s">
        <v>3432</v>
      </c>
      <c r="C321" s="29">
        <v>2022</v>
      </c>
      <c r="D321" s="29" t="s">
        <v>3555</v>
      </c>
      <c r="E321" s="29">
        <v>19</v>
      </c>
      <c r="F321" s="29">
        <v>23</v>
      </c>
      <c r="G321" s="29" t="s">
        <v>3433</v>
      </c>
      <c r="H321" s="29">
        <v>6480</v>
      </c>
      <c r="I321" s="29" t="s">
        <v>3434</v>
      </c>
      <c r="J321" s="11" t="s">
        <v>543</v>
      </c>
      <c r="K321" s="21" t="str">
        <f t="shared" si="28"/>
        <v>Link</v>
      </c>
      <c r="L321" s="22" t="str">
        <f t="shared" si="29"/>
        <v/>
      </c>
      <c r="M321" s="31" t="str">
        <f t="shared" si="30"/>
        <v>{Haug, 2022 #6480}</v>
      </c>
      <c r="N321" s="4" t="s">
        <v>3726</v>
      </c>
      <c r="O321" s="21" t="str">
        <f>IF(J321="Yes",IF(P321&lt;&gt;"",HYPERLINK(_xlfn.CONCAT(VLOOKUP(P321,AF:AG,2,FALSE),"\",IF(ISERROR(FIND(",",A321))=FALSE,LEFT(A321,FIND(",",A321)-1),A321),"-",C321,"-",H321,".pdf"),"PDF"),""),"")</f>
        <v>PDF</v>
      </c>
      <c r="P321" s="11" t="s">
        <v>229</v>
      </c>
      <c r="Q321" s="3" t="s">
        <v>14</v>
      </c>
      <c r="R321" s="3" t="s">
        <v>2282</v>
      </c>
      <c r="T321" s="21" t="str">
        <f>IF(J321="Yes",IF(U321&lt;&gt;"",HYPERLINK(_xlfn.CONCAT(VLOOKUP(U321,AF:AG,2,FALSE),"\",IF(ISERROR(FIND(",",A321))=FALSE,LEFT(A321,FIND(",",A321)-1),A321),"-",C321,"-",H321,".pdf"),"PDF"),""),"")</f>
        <v>PDF</v>
      </c>
      <c r="U321" s="10" t="s">
        <v>2924</v>
      </c>
      <c r="V321" s="3" t="s">
        <v>14</v>
      </c>
      <c r="W321" s="3" t="s">
        <v>2282</v>
      </c>
      <c r="Y321" s="12"/>
      <c r="Z321" s="36" t="str">
        <f t="shared" si="35"/>
        <v>Exclude</v>
      </c>
      <c r="AA321" s="33" t="str">
        <f t="shared" si="32"/>
        <v>0. Duplicate</v>
      </c>
    </row>
    <row r="322" spans="1:27" x14ac:dyDescent="0.25">
      <c r="A322" s="28" t="s">
        <v>3431</v>
      </c>
      <c r="B322" s="29" t="s">
        <v>3432</v>
      </c>
      <c r="C322" s="29">
        <v>2022</v>
      </c>
      <c r="D322" s="29" t="s">
        <v>3555</v>
      </c>
      <c r="E322" s="29">
        <v>19</v>
      </c>
      <c r="F322" s="29">
        <v>23</v>
      </c>
      <c r="G322" s="29" t="s">
        <v>3433</v>
      </c>
      <c r="H322" s="29">
        <v>6952</v>
      </c>
      <c r="I322" s="29" t="s">
        <v>3434</v>
      </c>
      <c r="J322" s="11" t="s">
        <v>543</v>
      </c>
      <c r="K322" s="21" t="str">
        <f t="shared" ref="K322:K385" si="36">IF(LEFT(I322,2)="10",HYPERLINK(_xlfn.CONCAT("https://doi.org/",I322),"Link"),IF(I322="","",HYPERLINK(I322,"Link")))</f>
        <v>Link</v>
      </c>
      <c r="L322" s="22" t="str">
        <f t="shared" ref="L322:L385" si="37">IF(A322&lt;&gt;"",IF(J322="No",_xlfn.CONCAT(IF(ISERROR(FIND(",",A322))=FALSE,LEFT(A322,FIND(",",A322)-1),A322),"-",C322,"-",H322),""),"")</f>
        <v/>
      </c>
      <c r="M322" s="31" t="str">
        <f t="shared" ref="M322:M385" si="38">IF(A322&lt;&gt;"",_xlfn.CONCAT("{",IF(ISERROR(FIND(",",A322))=FALSE,LEFT(A322,FIND(",",A322)-1),A322),", ",C322," #",H322,"}"),"")</f>
        <v>{Haug, 2022 #6952}</v>
      </c>
      <c r="N322" s="4" t="s">
        <v>3932</v>
      </c>
      <c r="O322" s="21" t="str">
        <f>IF(J322="Yes",IF(P322&lt;&gt;"",HYPERLINK(_xlfn.CONCAT(VLOOKUP(P322,AF:AG,2,FALSE),"\",IF(ISERROR(FIND(",",A322))=FALSE,LEFT(A322,FIND(",",A322)-1),A322),"-",C322,"-",H322,".pdf"),"PDF"),""),"")</f>
        <v>PDF</v>
      </c>
      <c r="P322" s="11" t="s">
        <v>229</v>
      </c>
      <c r="Q322" s="3" t="s">
        <v>14</v>
      </c>
      <c r="R322" s="3" t="s">
        <v>2282</v>
      </c>
      <c r="T322" s="21" t="str">
        <f>IF(J322="Yes",IF(U322&lt;&gt;"",HYPERLINK(_xlfn.CONCAT(VLOOKUP(U322,AF:AG,2,FALSE),"\",IF(ISERROR(FIND(",",A322))=FALSE,LEFT(A322,FIND(",",A322)-1),A322),"-",C322,"-",H322,".pdf"),"PDF"),""),"")</f>
        <v>PDF</v>
      </c>
      <c r="U322" s="10" t="s">
        <v>2924</v>
      </c>
      <c r="V322" s="3" t="s">
        <v>14</v>
      </c>
      <c r="W322" s="3" t="s">
        <v>2282</v>
      </c>
      <c r="Y322" s="12"/>
      <c r="Z322" s="36" t="str">
        <f t="shared" si="35"/>
        <v>Exclude</v>
      </c>
      <c r="AA322" s="33" t="str">
        <f t="shared" ref="AA322:AA385" si="39">IF(Z322="Exclude",R322,"")</f>
        <v>0. Duplicate</v>
      </c>
    </row>
    <row r="323" spans="1:27" x14ac:dyDescent="0.25">
      <c r="A323" s="28" t="s">
        <v>3242</v>
      </c>
      <c r="B323" s="29" t="s">
        <v>3243</v>
      </c>
      <c r="C323" s="29">
        <v>2019</v>
      </c>
      <c r="D323" s="29" t="s">
        <v>1287</v>
      </c>
      <c r="E323" s="29">
        <v>9</v>
      </c>
      <c r="F323" s="29">
        <v>11</v>
      </c>
      <c r="G323" s="29" t="s">
        <v>3244</v>
      </c>
      <c r="H323" s="29">
        <v>2096</v>
      </c>
      <c r="I323" s="29" t="s">
        <v>3245</v>
      </c>
      <c r="J323" s="11" t="s">
        <v>543</v>
      </c>
      <c r="K323" s="21" t="str">
        <f t="shared" si="36"/>
        <v>Link</v>
      </c>
      <c r="L323" s="22" t="str">
        <f t="shared" si="37"/>
        <v/>
      </c>
      <c r="M323" s="31" t="str">
        <f t="shared" si="38"/>
        <v>{Heddaeus, 2019 #2096}</v>
      </c>
      <c r="N323" s="4" t="s">
        <v>3276</v>
      </c>
      <c r="O323" s="21" t="str">
        <f>IF(J323="Yes",IF(P323&lt;&gt;"",HYPERLINK(_xlfn.CONCAT(VLOOKUP(P323,AF:AG,2,FALSE),"\",IF(ISERROR(FIND(",",A323))=FALSE,LEFT(A323,FIND(",",A323)-1),A323),"-",C323,"-",H323,".pdf"),"PDF"),""),"")</f>
        <v>PDF</v>
      </c>
      <c r="P323" s="11" t="s">
        <v>229</v>
      </c>
      <c r="Q323" s="3" t="s">
        <v>14</v>
      </c>
      <c r="R323" s="3" t="s">
        <v>2286</v>
      </c>
      <c r="S323" s="4" t="s">
        <v>2289</v>
      </c>
      <c r="T323" s="21" t="str">
        <f>IF(J323="Yes",IF(U323&lt;&gt;"",HYPERLINK(_xlfn.CONCAT(VLOOKUP(U323,AF:AG,2,FALSE),"\",IF(ISERROR(FIND(",",A323))=FALSE,LEFT(A323,FIND(",",A323)-1),A323),"-",C323,"-",H323,".pdf"),"PDF"),""),"")</f>
        <v>PDF</v>
      </c>
      <c r="U323" s="10" t="s">
        <v>2924</v>
      </c>
      <c r="V323" s="3" t="s">
        <v>14</v>
      </c>
      <c r="W323" s="3" t="s">
        <v>2286</v>
      </c>
      <c r="Y323" s="12"/>
      <c r="Z323" s="36" t="str">
        <f t="shared" si="35"/>
        <v>Exclude</v>
      </c>
      <c r="AA323" s="33" t="str">
        <f t="shared" si="39"/>
        <v>3. Wrong intervention</v>
      </c>
    </row>
    <row r="324" spans="1:27" x14ac:dyDescent="0.25">
      <c r="A324" s="28" t="s">
        <v>2379</v>
      </c>
      <c r="B324" s="29" t="s">
        <v>2380</v>
      </c>
      <c r="C324" s="29">
        <v>2023</v>
      </c>
      <c r="D324" s="29" t="s">
        <v>2381</v>
      </c>
      <c r="E324" s="29">
        <v>14</v>
      </c>
      <c r="H324" s="29">
        <v>1899</v>
      </c>
      <c r="I324" s="29" t="s">
        <v>2382</v>
      </c>
      <c r="J324" s="11" t="s">
        <v>543</v>
      </c>
      <c r="K324" s="21" t="str">
        <f t="shared" si="36"/>
        <v>Link</v>
      </c>
      <c r="L324" s="22" t="str">
        <f t="shared" si="37"/>
        <v/>
      </c>
      <c r="M324" s="31" t="str">
        <f t="shared" si="38"/>
        <v>{Heinzerling, 2023 #1899}</v>
      </c>
      <c r="N324" s="4" t="s">
        <v>2324</v>
      </c>
      <c r="O324" s="21" t="str">
        <f>IF(J324="Yes",IF(P324&lt;&gt;"",HYPERLINK(_xlfn.CONCAT(VLOOKUP(P324,AF:AG,2,FALSE),"\",IF(ISERROR(FIND(",",A324))=FALSE,LEFT(A324,FIND(",",A324)-1),A324),"-",C324,"-",H324,".pdf"),"PDF"),""),"")</f>
        <v>PDF</v>
      </c>
      <c r="P324" s="11" t="s">
        <v>229</v>
      </c>
      <c r="Q324" s="3" t="s">
        <v>14</v>
      </c>
      <c r="R324" s="3" t="s">
        <v>2286</v>
      </c>
      <c r="S324" s="4" t="s">
        <v>2289</v>
      </c>
      <c r="T324" s="21" t="str">
        <f>IF(J324="Yes",IF(U324&lt;&gt;"",HYPERLINK(_xlfn.CONCAT(VLOOKUP(U324,AF:AG,2,FALSE),"\",IF(ISERROR(FIND(",",A324))=FALSE,LEFT(A324,FIND(",",A324)-1),A324),"-",C324,"-",H324,".pdf"),"PDF"),""),"")</f>
        <v>PDF</v>
      </c>
      <c r="U324" s="10" t="s">
        <v>2924</v>
      </c>
      <c r="V324" s="3" t="s">
        <v>14</v>
      </c>
      <c r="W324" s="3" t="s">
        <v>2286</v>
      </c>
      <c r="Y324" s="12" t="str">
        <f t="shared" ref="Y324:Y329" si="40">IF(R324="Include","No",IF(V324="Include","No",""))</f>
        <v/>
      </c>
      <c r="Z324" s="36" t="str">
        <f t="shared" si="35"/>
        <v>Exclude</v>
      </c>
      <c r="AA324" s="33" t="str">
        <f t="shared" si="39"/>
        <v>3. Wrong intervention</v>
      </c>
    </row>
    <row r="325" spans="1:27" x14ac:dyDescent="0.25">
      <c r="A325" s="28" t="s">
        <v>2583</v>
      </c>
      <c r="B325" s="29" t="s">
        <v>2584</v>
      </c>
      <c r="C325" s="29">
        <v>2022</v>
      </c>
      <c r="D325" s="29" t="s">
        <v>717</v>
      </c>
      <c r="E325" s="29">
        <v>22</v>
      </c>
      <c r="F325" s="29">
        <v>1</v>
      </c>
      <c r="G325" s="29">
        <v>928</v>
      </c>
      <c r="H325" s="29">
        <v>2005</v>
      </c>
      <c r="I325" s="29" t="s">
        <v>2585</v>
      </c>
      <c r="J325" s="11" t="s">
        <v>543</v>
      </c>
      <c r="K325" s="21" t="str">
        <f t="shared" si="36"/>
        <v>Link</v>
      </c>
      <c r="L325" s="22" t="str">
        <f t="shared" si="37"/>
        <v/>
      </c>
      <c r="M325" s="31" t="str">
        <f t="shared" si="38"/>
        <v>{Hellum, 2022 #2005}</v>
      </c>
      <c r="N325" s="4" t="s">
        <v>1470</v>
      </c>
      <c r="O325" s="21" t="str">
        <f>IF(J325="Yes",IF(P325&lt;&gt;"",HYPERLINK(_xlfn.CONCAT(VLOOKUP(P325,AF:AG,2,FALSE),"\",IF(ISERROR(FIND(",",A325))=FALSE,LEFT(A325,FIND(",",A325)-1),A325),"-",C325,"-",H325,".pdf"),"PDF"),""),"")</f>
        <v>PDF</v>
      </c>
      <c r="P325" s="11" t="s">
        <v>229</v>
      </c>
      <c r="Q325" s="3" t="s">
        <v>14</v>
      </c>
      <c r="R325" s="3" t="s">
        <v>2286</v>
      </c>
      <c r="S325" s="4" t="s">
        <v>2289</v>
      </c>
      <c r="T325" s="21" t="str">
        <f>IF(J325="Yes",IF(U325&lt;&gt;"",HYPERLINK(_xlfn.CONCAT(VLOOKUP(U325,AF:AG,2,FALSE),"\",IF(ISERROR(FIND(",",A325))=FALSE,LEFT(A325,FIND(",",A325)-1),A325),"-",C325,"-",H325,".pdf"),"PDF"),""),"")</f>
        <v>PDF</v>
      </c>
      <c r="U325" s="10" t="s">
        <v>2924</v>
      </c>
      <c r="V325" s="3" t="s">
        <v>14</v>
      </c>
      <c r="W325" s="3" t="s">
        <v>2286</v>
      </c>
      <c r="Y325" s="12" t="str">
        <f t="shared" si="40"/>
        <v/>
      </c>
      <c r="Z325" s="36" t="str">
        <f t="shared" si="35"/>
        <v>Exclude</v>
      </c>
      <c r="AA325" s="33" t="str">
        <f t="shared" si="39"/>
        <v>3. Wrong intervention</v>
      </c>
    </row>
    <row r="326" spans="1:27" x14ac:dyDescent="0.25">
      <c r="A326" s="28" t="s">
        <v>1847</v>
      </c>
      <c r="B326" s="29" t="s">
        <v>1848</v>
      </c>
      <c r="C326" s="29">
        <v>2010</v>
      </c>
      <c r="D326" s="29" t="s">
        <v>359</v>
      </c>
      <c r="E326" s="29">
        <v>45</v>
      </c>
      <c r="F326" s="29">
        <v>3</v>
      </c>
      <c r="G326" s="29" t="s">
        <v>1849</v>
      </c>
      <c r="H326" s="29">
        <v>1726</v>
      </c>
      <c r="I326" s="29" t="s">
        <v>1850</v>
      </c>
      <c r="J326" s="11" t="s">
        <v>543</v>
      </c>
      <c r="K326" s="21" t="str">
        <f t="shared" si="36"/>
        <v>Link</v>
      </c>
      <c r="L326" s="22" t="str">
        <f t="shared" si="37"/>
        <v/>
      </c>
      <c r="M326" s="31" t="str">
        <f t="shared" si="38"/>
        <v>{Hermansson, 2010 #1726}</v>
      </c>
      <c r="N326" s="4" t="s">
        <v>1470</v>
      </c>
      <c r="O326" s="21" t="str">
        <f>IF(J326="Yes",IF(P326&lt;&gt;"",HYPERLINK(_xlfn.CONCAT(VLOOKUP(P326,AF:AG,2,FALSE),"\",IF(ISERROR(FIND(",",A326))=FALSE,LEFT(A326,FIND(",",A326)-1),A326),"-",C326,"-",H326,".pdf"),"PDF"),""),"")</f>
        <v>PDF</v>
      </c>
      <c r="P326" s="11" t="s">
        <v>229</v>
      </c>
      <c r="Q326" s="3" t="s">
        <v>14</v>
      </c>
      <c r="R326" s="3" t="s">
        <v>2286</v>
      </c>
      <c r="S326" s="4" t="s">
        <v>2289</v>
      </c>
      <c r="T326" s="21" t="str">
        <f>IF(J326="Yes",IF(U326&lt;&gt;"",HYPERLINK(_xlfn.CONCAT(VLOOKUP(U326,AF:AG,2,FALSE),"\",IF(ISERROR(FIND(",",A326))=FALSE,LEFT(A326,FIND(",",A326)-1),A326),"-",C326,"-",H326,".pdf"),"PDF"),""),"")</f>
        <v>PDF</v>
      </c>
      <c r="U326" s="10" t="s">
        <v>2924</v>
      </c>
      <c r="V326" s="3" t="s">
        <v>14</v>
      </c>
      <c r="W326" s="3" t="s">
        <v>2286</v>
      </c>
      <c r="Y326" s="12" t="str">
        <f t="shared" si="40"/>
        <v/>
      </c>
      <c r="Z326" s="36" t="str">
        <f t="shared" si="35"/>
        <v>Exclude</v>
      </c>
      <c r="AA326" s="33" t="str">
        <f t="shared" si="39"/>
        <v>3. Wrong intervention</v>
      </c>
    </row>
    <row r="327" spans="1:27" x14ac:dyDescent="0.25">
      <c r="A327" s="28" t="s">
        <v>1847</v>
      </c>
      <c r="B327" s="29" t="s">
        <v>1848</v>
      </c>
      <c r="C327" s="29">
        <v>2010</v>
      </c>
      <c r="D327" s="29" t="s">
        <v>359</v>
      </c>
      <c r="E327" s="29">
        <v>45</v>
      </c>
      <c r="F327" s="29">
        <v>3</v>
      </c>
      <c r="G327" s="29" t="s">
        <v>1849</v>
      </c>
      <c r="H327" s="29">
        <v>1727</v>
      </c>
      <c r="I327" s="29" t="s">
        <v>1850</v>
      </c>
      <c r="J327" s="11" t="s">
        <v>543</v>
      </c>
      <c r="K327" s="21" t="str">
        <f t="shared" si="36"/>
        <v>Link</v>
      </c>
      <c r="L327" s="22" t="str">
        <f t="shared" si="37"/>
        <v/>
      </c>
      <c r="M327" s="31" t="str">
        <f t="shared" si="38"/>
        <v>{Hermansson, 2010 #1727}</v>
      </c>
      <c r="N327" s="4" t="s">
        <v>1470</v>
      </c>
      <c r="O327" s="21" t="str">
        <f>IF(J327="Yes",IF(P327&lt;&gt;"",HYPERLINK(_xlfn.CONCAT(VLOOKUP(P327,AF:AG,2,FALSE),"\",IF(ISERROR(FIND(",",A327))=FALSE,LEFT(A327,FIND(",",A327)-1),A327),"-",C327,"-",H327,".pdf"),"PDF"),""),"")</f>
        <v>PDF</v>
      </c>
      <c r="P327" s="11" t="s">
        <v>229</v>
      </c>
      <c r="Q327" s="3" t="s">
        <v>14</v>
      </c>
      <c r="R327" s="3" t="s">
        <v>2282</v>
      </c>
      <c r="S327" s="4" t="s">
        <v>2266</v>
      </c>
      <c r="T327" s="21" t="str">
        <f>IF(J327="Yes",IF(U327&lt;&gt;"",HYPERLINK(_xlfn.CONCAT(VLOOKUP(U327,AF:AG,2,FALSE),"\",IF(ISERROR(FIND(",",A327))=FALSE,LEFT(A327,FIND(",",A327)-1),A327),"-",C327,"-",H327,".pdf"),"PDF"),""),"")</f>
        <v>PDF</v>
      </c>
      <c r="U327" s="10" t="s">
        <v>2924</v>
      </c>
      <c r="V327" s="3" t="s">
        <v>14</v>
      </c>
      <c r="W327" s="3" t="s">
        <v>2282</v>
      </c>
      <c r="Y327" s="12" t="str">
        <f t="shared" si="40"/>
        <v/>
      </c>
      <c r="Z327" s="36" t="str">
        <f t="shared" si="35"/>
        <v>Exclude</v>
      </c>
      <c r="AA327" s="33" t="str">
        <f t="shared" si="39"/>
        <v>0. Duplicate</v>
      </c>
    </row>
    <row r="328" spans="1:27" x14ac:dyDescent="0.25">
      <c r="A328" s="28" t="s">
        <v>2383</v>
      </c>
      <c r="B328" s="29" t="s">
        <v>2384</v>
      </c>
      <c r="C328" s="29">
        <v>2023</v>
      </c>
      <c r="D328" s="29" t="s">
        <v>1647</v>
      </c>
      <c r="E328" s="29">
        <v>84</v>
      </c>
      <c r="F328" s="29">
        <v>2</v>
      </c>
      <c r="G328" s="29" t="s">
        <v>2385</v>
      </c>
      <c r="H328" s="29">
        <v>1864</v>
      </c>
      <c r="I328" s="29" t="s">
        <v>2386</v>
      </c>
      <c r="J328" s="11" t="s">
        <v>543</v>
      </c>
      <c r="K328" s="21" t="str">
        <f t="shared" si="36"/>
        <v>Link</v>
      </c>
      <c r="L328" s="22" t="str">
        <f t="shared" si="37"/>
        <v/>
      </c>
      <c r="M328" s="31" t="str">
        <f t="shared" si="38"/>
        <v>{Herron, 2023 #1864}</v>
      </c>
      <c r="N328" s="4" t="s">
        <v>2324</v>
      </c>
      <c r="O328" s="21" t="str">
        <f>IF(J328="Yes",IF(P328&lt;&gt;"",HYPERLINK(_xlfn.CONCAT(VLOOKUP(P328,AF:AG,2,FALSE),"\",IF(ISERROR(FIND(",",A328))=FALSE,LEFT(A328,FIND(",",A328)-1),A328),"-",C328,"-",H328,".pdf"),"PDF"),""),"")</f>
        <v>PDF</v>
      </c>
      <c r="P328" s="11" t="s">
        <v>229</v>
      </c>
      <c r="Q328" s="3" t="s">
        <v>14</v>
      </c>
      <c r="R328" s="3" t="s">
        <v>2286</v>
      </c>
      <c r="S328" s="4" t="s">
        <v>2289</v>
      </c>
      <c r="T328" s="21" t="str">
        <f>IF(J328="Yes",IF(U328&lt;&gt;"",HYPERLINK(_xlfn.CONCAT(VLOOKUP(U328,AF:AG,2,FALSE),"\",IF(ISERROR(FIND(",",A328))=FALSE,LEFT(A328,FIND(",",A328)-1),A328),"-",C328,"-",H328,".pdf"),"PDF"),""),"")</f>
        <v>PDF</v>
      </c>
      <c r="U328" s="10" t="s">
        <v>2924</v>
      </c>
      <c r="V328" s="3" t="s">
        <v>14</v>
      </c>
      <c r="W328" s="3" t="s">
        <v>2286</v>
      </c>
      <c r="Y328" s="12" t="str">
        <f t="shared" si="40"/>
        <v/>
      </c>
      <c r="Z328" s="36" t="str">
        <f t="shared" si="35"/>
        <v>Exclude</v>
      </c>
      <c r="AA328" s="33" t="str">
        <f t="shared" si="39"/>
        <v>3. Wrong intervention</v>
      </c>
    </row>
    <row r="329" spans="1:27" x14ac:dyDescent="0.25">
      <c r="A329" s="28" t="s">
        <v>1851</v>
      </c>
      <c r="B329" s="29" t="s">
        <v>635</v>
      </c>
      <c r="C329" s="29">
        <v>2011</v>
      </c>
      <c r="D329" s="29" t="s">
        <v>1610</v>
      </c>
      <c r="E329" s="29">
        <v>26</v>
      </c>
      <c r="F329" s="29">
        <v>1</v>
      </c>
      <c r="G329" s="92">
        <v>45992</v>
      </c>
      <c r="H329" s="29">
        <v>1728</v>
      </c>
      <c r="I329" s="29" t="s">
        <v>1852</v>
      </c>
      <c r="J329" s="11" t="s">
        <v>543</v>
      </c>
      <c r="K329" s="21" t="str">
        <f t="shared" si="36"/>
        <v>Link</v>
      </c>
      <c r="L329" s="22" t="str">
        <f t="shared" si="37"/>
        <v/>
      </c>
      <c r="M329" s="31" t="str">
        <f t="shared" si="38"/>
        <v>{Hester, 2011 #1728}</v>
      </c>
      <c r="N329" s="4" t="s">
        <v>1470</v>
      </c>
      <c r="O329" s="21" t="str">
        <f>IF(J329="Yes",IF(P329&lt;&gt;"",HYPERLINK(_xlfn.CONCAT(VLOOKUP(P329,AF:AG,2,FALSE),"\",IF(ISERROR(FIND(",",A329))=FALSE,LEFT(A329,FIND(",",A329)-1),A329),"-",C329,"-",H329,".pdf"),"PDF"),""),"")</f>
        <v>PDF</v>
      </c>
      <c r="P329" s="11" t="s">
        <v>229</v>
      </c>
      <c r="Q329" s="3" t="s">
        <v>14</v>
      </c>
      <c r="R329" s="3" t="s">
        <v>2286</v>
      </c>
      <c r="S329" s="4" t="s">
        <v>2289</v>
      </c>
      <c r="T329" s="21" t="str">
        <f>IF(J329="Yes",IF(U329&lt;&gt;"",HYPERLINK(_xlfn.CONCAT(VLOOKUP(U329,AF:AG,2,FALSE),"\",IF(ISERROR(FIND(",",A329))=FALSE,LEFT(A329,FIND(",",A329)-1),A329),"-",C329,"-",H329,".pdf"),"PDF"),""),"")</f>
        <v>PDF</v>
      </c>
      <c r="U329" s="10" t="s">
        <v>2924</v>
      </c>
      <c r="V329" s="3" t="s">
        <v>14</v>
      </c>
      <c r="W329" s="3" t="s">
        <v>2286</v>
      </c>
      <c r="Y329" s="12" t="str">
        <f t="shared" si="40"/>
        <v/>
      </c>
      <c r="Z329" s="36" t="str">
        <f t="shared" si="35"/>
        <v>Exclude</v>
      </c>
      <c r="AA329" s="33" t="str">
        <f t="shared" si="39"/>
        <v>3. Wrong intervention</v>
      </c>
    </row>
    <row r="330" spans="1:27" x14ac:dyDescent="0.25">
      <c r="A330" s="28" t="s">
        <v>1851</v>
      </c>
      <c r="B330" s="29" t="s">
        <v>3373</v>
      </c>
      <c r="C330" s="29">
        <v>2011</v>
      </c>
      <c r="D330" s="29" t="s">
        <v>1578</v>
      </c>
      <c r="E330" s="29">
        <v>79</v>
      </c>
      <c r="F330" s="29">
        <v>2</v>
      </c>
      <c r="G330" s="29" t="s">
        <v>3374</v>
      </c>
      <c r="H330" s="29">
        <v>2691</v>
      </c>
      <c r="I330" s="29" t="s">
        <v>3375</v>
      </c>
      <c r="J330" s="11" t="s">
        <v>543</v>
      </c>
      <c r="K330" s="21" t="str">
        <f t="shared" si="36"/>
        <v>Link</v>
      </c>
      <c r="L330" s="22" t="str">
        <f t="shared" si="37"/>
        <v/>
      </c>
      <c r="M330" s="31" t="str">
        <f t="shared" si="38"/>
        <v>{Hester, 2011 #2691}</v>
      </c>
      <c r="N330" s="4" t="s">
        <v>3395</v>
      </c>
      <c r="O330" s="21" t="str">
        <f>IF(J330="Yes",IF(P330&lt;&gt;"",HYPERLINK(_xlfn.CONCAT(VLOOKUP(P330,AF:AG,2,FALSE),"\",IF(ISERROR(FIND(",",A330))=FALSE,LEFT(A330,FIND(",",A330)-1),A330),"-",C330,"-",H330,".pdf"),"PDF"),""),"")</f>
        <v>PDF</v>
      </c>
      <c r="P330" s="11" t="s">
        <v>229</v>
      </c>
      <c r="Q330" s="3" t="s">
        <v>14</v>
      </c>
      <c r="R330" s="3" t="s">
        <v>2286</v>
      </c>
      <c r="S330" s="4" t="s">
        <v>2289</v>
      </c>
      <c r="T330" s="21" t="str">
        <f>IF(J330="Yes",IF(U330&lt;&gt;"",HYPERLINK(_xlfn.CONCAT(VLOOKUP(U330,AF:AG,2,FALSE),"\",IF(ISERROR(FIND(",",A330))=FALSE,LEFT(A330,FIND(",",A330)-1),A330),"-",C330,"-",H330,".pdf"),"PDF"),""),"")</f>
        <v>PDF</v>
      </c>
      <c r="U330" s="10" t="s">
        <v>2924</v>
      </c>
      <c r="V330" s="3" t="s">
        <v>14</v>
      </c>
      <c r="W330" s="3" t="s">
        <v>2286</v>
      </c>
      <c r="Y330" s="12"/>
      <c r="Z330" s="36" t="str">
        <f t="shared" si="35"/>
        <v>Exclude</v>
      </c>
      <c r="AA330" s="33" t="str">
        <f t="shared" si="39"/>
        <v>3. Wrong intervention</v>
      </c>
    </row>
    <row r="331" spans="1:27" x14ac:dyDescent="0.25">
      <c r="A331" s="28" t="s">
        <v>1851</v>
      </c>
      <c r="B331" s="29" t="s">
        <v>635</v>
      </c>
      <c r="C331" s="29">
        <v>2012</v>
      </c>
      <c r="D331" s="29" t="s">
        <v>1853</v>
      </c>
      <c r="E331" s="29">
        <v>26</v>
      </c>
      <c r="F331" s="29">
        <v>1</v>
      </c>
      <c r="G331" s="92">
        <v>45992</v>
      </c>
      <c r="H331" s="29">
        <v>1729</v>
      </c>
      <c r="I331" s="29" t="s">
        <v>1852</v>
      </c>
      <c r="J331" s="11" t="s">
        <v>543</v>
      </c>
      <c r="K331" s="21" t="str">
        <f t="shared" si="36"/>
        <v>Link</v>
      </c>
      <c r="L331" s="22" t="str">
        <f t="shared" si="37"/>
        <v/>
      </c>
      <c r="M331" s="31" t="str">
        <f t="shared" si="38"/>
        <v>{Hester, 2012 #1729}</v>
      </c>
      <c r="N331" s="4" t="s">
        <v>1470</v>
      </c>
      <c r="O331" s="21" t="str">
        <f>IF(J331="Yes",IF(P331&lt;&gt;"",HYPERLINK(_xlfn.CONCAT(VLOOKUP(P331,AF:AG,2,FALSE),"\",IF(ISERROR(FIND(",",A331))=FALSE,LEFT(A331,FIND(",",A331)-1),A331),"-",C331,"-",H331,".pdf"),"PDF"),""),"")</f>
        <v>PDF</v>
      </c>
      <c r="P331" s="11" t="s">
        <v>229</v>
      </c>
      <c r="Q331" s="3" t="s">
        <v>14</v>
      </c>
      <c r="R331" s="3" t="s">
        <v>2282</v>
      </c>
      <c r="S331" s="4" t="s">
        <v>2302</v>
      </c>
      <c r="T331" s="21" t="str">
        <f>IF(J331="Yes",IF(U331&lt;&gt;"",HYPERLINK(_xlfn.CONCAT(VLOOKUP(U331,AF:AG,2,FALSE),"\",IF(ISERROR(FIND(",",A331))=FALSE,LEFT(A331,FIND(",",A331)-1),A331),"-",C331,"-",H331,".pdf"),"PDF"),""),"")</f>
        <v>PDF</v>
      </c>
      <c r="U331" s="10" t="s">
        <v>2924</v>
      </c>
      <c r="V331" s="3" t="s">
        <v>14</v>
      </c>
      <c r="W331" s="3" t="s">
        <v>2282</v>
      </c>
      <c r="Y331" s="12" t="str">
        <f>IF(R331="Include","No",IF(V331="Include","No",""))</f>
        <v/>
      </c>
      <c r="Z331" s="36" t="str">
        <f t="shared" si="35"/>
        <v>Exclude</v>
      </c>
      <c r="AA331" s="33" t="str">
        <f t="shared" si="39"/>
        <v>0. Duplicate</v>
      </c>
    </row>
    <row r="332" spans="1:27" x14ac:dyDescent="0.25">
      <c r="A332" s="28" t="s">
        <v>1854</v>
      </c>
      <c r="B332" s="29" t="s">
        <v>1855</v>
      </c>
      <c r="C332" s="29">
        <v>2013</v>
      </c>
      <c r="D332" s="29" t="s">
        <v>1512</v>
      </c>
      <c r="E332" s="29">
        <v>15</v>
      </c>
      <c r="F332" s="29">
        <v>7</v>
      </c>
      <c r="G332" s="29" t="s">
        <v>1588</v>
      </c>
      <c r="H332" s="29">
        <v>1730</v>
      </c>
      <c r="I332" s="29" t="s">
        <v>1856</v>
      </c>
      <c r="J332" s="11" t="s">
        <v>543</v>
      </c>
      <c r="K332" s="21" t="str">
        <f t="shared" si="36"/>
        <v>Link</v>
      </c>
      <c r="L332" s="22" t="str">
        <f t="shared" si="37"/>
        <v/>
      </c>
      <c r="M332" s="31" t="str">
        <f t="shared" si="38"/>
        <v>{Hester, 2013 #1730}</v>
      </c>
      <c r="N332" s="4" t="s">
        <v>1470</v>
      </c>
      <c r="O332" s="21" t="str">
        <f>IF(J332="Yes",IF(P332&lt;&gt;"",HYPERLINK(_xlfn.CONCAT(VLOOKUP(P332,AF:AG,2,FALSE),"\",IF(ISERROR(FIND(",",A332))=FALSE,LEFT(A332,FIND(",",A332)-1),A332),"-",C332,"-",H332,".pdf"),"PDF"),""),"")</f>
        <v>PDF</v>
      </c>
      <c r="P332" s="11" t="s">
        <v>229</v>
      </c>
      <c r="Q332" s="3" t="s">
        <v>14</v>
      </c>
      <c r="R332" s="3" t="s">
        <v>2286</v>
      </c>
      <c r="S332" s="4" t="s">
        <v>2289</v>
      </c>
      <c r="T332" s="21" t="str">
        <f>IF(J332="Yes",IF(U332&lt;&gt;"",HYPERLINK(_xlfn.CONCAT(VLOOKUP(U332,AF:AG,2,FALSE),"\",IF(ISERROR(FIND(",",A332))=FALSE,LEFT(A332,FIND(",",A332)-1),A332),"-",C332,"-",H332,".pdf"),"PDF"),""),"")</f>
        <v>PDF</v>
      </c>
      <c r="U332" s="10" t="s">
        <v>2924</v>
      </c>
      <c r="V332" s="3" t="s">
        <v>14</v>
      </c>
      <c r="W332" s="3" t="s">
        <v>2286</v>
      </c>
      <c r="Y332" s="12" t="str">
        <f>IF(R332="Include","No",IF(V332="Include","No",""))</f>
        <v/>
      </c>
      <c r="Z332" s="36" t="str">
        <f t="shared" si="35"/>
        <v>Exclude</v>
      </c>
      <c r="AA332" s="33" t="str">
        <f t="shared" si="39"/>
        <v>3. Wrong intervention</v>
      </c>
    </row>
    <row r="333" spans="1:27" x14ac:dyDescent="0.25">
      <c r="A333" s="28" t="s">
        <v>1857</v>
      </c>
      <c r="B333" s="29" t="s">
        <v>1858</v>
      </c>
      <c r="C333" s="29">
        <v>2017</v>
      </c>
      <c r="D333" s="29" t="s">
        <v>293</v>
      </c>
      <c r="E333" s="29">
        <v>77</v>
      </c>
      <c r="G333" s="29" t="s">
        <v>1859</v>
      </c>
      <c r="H333" s="29">
        <v>1731</v>
      </c>
      <c r="I333" s="29" t="s">
        <v>1860</v>
      </c>
      <c r="J333" s="11" t="s">
        <v>543</v>
      </c>
      <c r="K333" s="21" t="str">
        <f t="shared" si="36"/>
        <v>Link</v>
      </c>
      <c r="L333" s="22" t="str">
        <f t="shared" si="37"/>
        <v/>
      </c>
      <c r="M333" s="31" t="str">
        <f t="shared" si="38"/>
        <v>{Hides, 2017 #1731}</v>
      </c>
      <c r="N333" s="4" t="s">
        <v>1470</v>
      </c>
      <c r="O333" s="21" t="str">
        <f>IF(J333="Yes",IF(P333&lt;&gt;"",HYPERLINK(_xlfn.CONCAT(VLOOKUP(P333,AF:AG,2,FALSE),"\",IF(ISERROR(FIND(",",A333))=FALSE,LEFT(A333,FIND(",",A333)-1),A333),"-",C333,"-",H333,".pdf"),"PDF"),""),"")</f>
        <v>PDF</v>
      </c>
      <c r="P333" s="11" t="s">
        <v>229</v>
      </c>
      <c r="Q333" s="3" t="s">
        <v>14</v>
      </c>
      <c r="R333" s="3" t="s">
        <v>2286</v>
      </c>
      <c r="S333" s="4" t="s">
        <v>2289</v>
      </c>
      <c r="T333" s="21" t="str">
        <f>IF(J333="Yes",IF(U333&lt;&gt;"",HYPERLINK(_xlfn.CONCAT(VLOOKUP(U333,AF:AG,2,FALSE),"\",IF(ISERROR(FIND(",",A333))=FALSE,LEFT(A333,FIND(",",A333)-1),A333),"-",C333,"-",H333,".pdf"),"PDF"),""),"")</f>
        <v>PDF</v>
      </c>
      <c r="U333" s="10" t="s">
        <v>2924</v>
      </c>
      <c r="V333" s="3" t="s">
        <v>14</v>
      </c>
      <c r="W333" s="3" t="s">
        <v>2286</v>
      </c>
      <c r="Y333" s="12" t="str">
        <f>IF(R333="Include","No",IF(V333="Include","No",""))</f>
        <v/>
      </c>
      <c r="Z333" s="36" t="str">
        <f t="shared" si="35"/>
        <v>Exclude</v>
      </c>
      <c r="AA333" s="33" t="str">
        <f t="shared" si="39"/>
        <v>3. Wrong intervention</v>
      </c>
    </row>
    <row r="334" spans="1:27" x14ac:dyDescent="0.25">
      <c r="A334" s="28" t="s">
        <v>3662</v>
      </c>
      <c r="B334" s="29" t="s">
        <v>3663</v>
      </c>
      <c r="C334" s="29">
        <v>2023</v>
      </c>
      <c r="D334" s="29" t="s">
        <v>1371</v>
      </c>
      <c r="E334" s="29">
        <v>18</v>
      </c>
      <c r="F334" s="29">
        <v>8</v>
      </c>
      <c r="G334" s="29" t="s">
        <v>3664</v>
      </c>
      <c r="H334" s="29">
        <v>6227</v>
      </c>
      <c r="I334" s="29" t="s">
        <v>3665</v>
      </c>
      <c r="J334" s="11" t="s">
        <v>543</v>
      </c>
      <c r="K334" s="21" t="str">
        <f t="shared" si="36"/>
        <v>Link</v>
      </c>
      <c r="L334" s="22" t="str">
        <f t="shared" si="37"/>
        <v/>
      </c>
      <c r="M334" s="31" t="str">
        <f t="shared" si="38"/>
        <v>{Ho, 2023 #6227}</v>
      </c>
      <c r="N334" s="4" t="s">
        <v>3727</v>
      </c>
      <c r="O334" s="21" t="str">
        <f>IF(J334="Yes",IF(P334&lt;&gt;"",HYPERLINK(_xlfn.CONCAT(VLOOKUP(P334,AF:AG,2,FALSE),"\",IF(ISERROR(FIND(",",A334))=FALSE,LEFT(A334,FIND(",",A334)-1),A334),"-",C334,"-",H334,".pdf"),"PDF"),""),"")</f>
        <v>PDF</v>
      </c>
      <c r="P334" s="11" t="s">
        <v>229</v>
      </c>
      <c r="Q334" s="3" t="s">
        <v>14</v>
      </c>
      <c r="R334" s="3" t="s">
        <v>2286</v>
      </c>
      <c r="S334" s="4" t="s">
        <v>2289</v>
      </c>
      <c r="T334" s="21" t="str">
        <f>IF(J334="Yes",IF(U334&lt;&gt;"",HYPERLINK(_xlfn.CONCAT(VLOOKUP(U334,AF:AG,2,FALSE),"\",IF(ISERROR(FIND(",",A334))=FALSE,LEFT(A334,FIND(",",A334)-1),A334),"-",C334,"-",H334,".pdf"),"PDF"),""),"")</f>
        <v>PDF</v>
      </c>
      <c r="U334" s="10" t="s">
        <v>2924</v>
      </c>
      <c r="V334" s="3" t="s">
        <v>14</v>
      </c>
      <c r="W334" s="3" t="s">
        <v>2286</v>
      </c>
      <c r="Y334" s="12"/>
      <c r="Z334" s="36" t="str">
        <f t="shared" si="35"/>
        <v>Exclude</v>
      </c>
      <c r="AA334" s="33" t="str">
        <f t="shared" si="39"/>
        <v>3. Wrong intervention</v>
      </c>
    </row>
    <row r="335" spans="1:27" x14ac:dyDescent="0.25">
      <c r="A335" s="28" t="s">
        <v>3662</v>
      </c>
      <c r="B335" s="29" t="s">
        <v>3663</v>
      </c>
      <c r="C335" s="29">
        <v>2023</v>
      </c>
      <c r="D335" s="29" t="s">
        <v>1371</v>
      </c>
      <c r="E335" s="29">
        <v>18</v>
      </c>
      <c r="F335" s="29">
        <v>8</v>
      </c>
      <c r="G335" s="29" t="s">
        <v>3664</v>
      </c>
      <c r="H335" s="29">
        <v>6475</v>
      </c>
      <c r="I335" s="29" t="s">
        <v>3665</v>
      </c>
      <c r="J335" s="11" t="s">
        <v>543</v>
      </c>
      <c r="K335" s="21" t="str">
        <f t="shared" si="36"/>
        <v>Link</v>
      </c>
      <c r="L335" s="22" t="str">
        <f t="shared" si="37"/>
        <v/>
      </c>
      <c r="M335" s="31" t="str">
        <f t="shared" si="38"/>
        <v>{Ho, 2023 #6475}</v>
      </c>
      <c r="N335" s="4" t="s">
        <v>3726</v>
      </c>
      <c r="O335" s="21" t="str">
        <f>IF(J335="Yes",IF(P335&lt;&gt;"",HYPERLINK(_xlfn.CONCAT(VLOOKUP(P335,AF:AG,2,FALSE),"\",IF(ISERROR(FIND(",",A335))=FALSE,LEFT(A335,FIND(",",A335)-1),A335),"-",C335,"-",H335,".pdf"),"PDF"),""),"")</f>
        <v>PDF</v>
      </c>
      <c r="P335" s="11" t="s">
        <v>229</v>
      </c>
      <c r="Q335" s="3" t="s">
        <v>14</v>
      </c>
      <c r="R335" s="3" t="s">
        <v>2282</v>
      </c>
      <c r="T335" s="21" t="str">
        <f>IF(J335="Yes",IF(U335&lt;&gt;"",HYPERLINK(_xlfn.CONCAT(VLOOKUP(U335,AF:AG,2,FALSE),"\",IF(ISERROR(FIND(",",A335))=FALSE,LEFT(A335,FIND(",",A335)-1),A335),"-",C335,"-",H335,".pdf"),"PDF"),""),"")</f>
        <v>PDF</v>
      </c>
      <c r="U335" s="10" t="s">
        <v>2924</v>
      </c>
      <c r="V335" s="3" t="s">
        <v>14</v>
      </c>
      <c r="W335" s="3" t="s">
        <v>2282</v>
      </c>
      <c r="Y335" s="12"/>
      <c r="Z335" s="36" t="str">
        <f t="shared" si="35"/>
        <v>Exclude</v>
      </c>
      <c r="AA335" s="33" t="str">
        <f t="shared" si="39"/>
        <v>0. Duplicate</v>
      </c>
    </row>
    <row r="336" spans="1:27" x14ac:dyDescent="0.25">
      <c r="A336" s="28" t="s">
        <v>2675</v>
      </c>
      <c r="B336" s="29" t="s">
        <v>2676</v>
      </c>
      <c r="C336" s="29">
        <v>2019</v>
      </c>
      <c r="D336" s="29" t="s">
        <v>737</v>
      </c>
      <c r="E336" s="29">
        <v>7</v>
      </c>
      <c r="F336" s="29">
        <v>6</v>
      </c>
      <c r="G336" s="29" t="s">
        <v>2677</v>
      </c>
      <c r="H336" s="29">
        <v>2004</v>
      </c>
      <c r="I336" s="29" t="s">
        <v>2678</v>
      </c>
      <c r="J336" s="11" t="s">
        <v>543</v>
      </c>
      <c r="K336" s="21" t="str">
        <f t="shared" si="36"/>
        <v>Link</v>
      </c>
      <c r="L336" s="22" t="str">
        <f t="shared" si="37"/>
        <v/>
      </c>
      <c r="M336" s="31" t="str">
        <f t="shared" si="38"/>
        <v>{Huberty, 2019 #2004}</v>
      </c>
      <c r="N336" s="4" t="s">
        <v>1470</v>
      </c>
      <c r="O336" s="21" t="str">
        <f>IF(J336="Yes",IF(P336&lt;&gt;"",HYPERLINK(_xlfn.CONCAT(VLOOKUP(P336,AF:AG,2,FALSE),"\",IF(ISERROR(FIND(",",A336))=FALSE,LEFT(A336,FIND(",",A336)-1),A336),"-",C336,"-",H336,".pdf"),"PDF"),""),"")</f>
        <v>PDF</v>
      </c>
      <c r="P336" s="11" t="s">
        <v>229</v>
      </c>
      <c r="Q336" s="3" t="s">
        <v>14</v>
      </c>
      <c r="R336" s="3" t="s">
        <v>2286</v>
      </c>
      <c r="S336" s="4" t="s">
        <v>2289</v>
      </c>
      <c r="T336" s="21" t="str">
        <f>IF(J336="Yes",IF(U336&lt;&gt;"",HYPERLINK(_xlfn.CONCAT(VLOOKUP(U336,AF:AG,2,FALSE),"\",IF(ISERROR(FIND(",",A336))=FALSE,LEFT(A336,FIND(",",A336)-1),A336),"-",C336,"-",H336,".pdf"),"PDF"),""),"")</f>
        <v>PDF</v>
      </c>
      <c r="U336" s="10" t="s">
        <v>2924</v>
      </c>
      <c r="V336" s="3" t="s">
        <v>14</v>
      </c>
      <c r="W336" s="3" t="s">
        <v>2286</v>
      </c>
      <c r="Y336" s="12" t="str">
        <f>IF(R336="Include","No",IF(V336="Include","No",""))</f>
        <v/>
      </c>
      <c r="Z336" s="36" t="str">
        <f t="shared" si="35"/>
        <v>Exclude</v>
      </c>
      <c r="AA336" s="33" t="str">
        <f t="shared" si="39"/>
        <v>3. Wrong intervention</v>
      </c>
    </row>
    <row r="337" spans="1:27" x14ac:dyDescent="0.25">
      <c r="A337" s="28" t="s">
        <v>1861</v>
      </c>
      <c r="B337" s="29" t="s">
        <v>1862</v>
      </c>
      <c r="C337" s="29">
        <v>2018</v>
      </c>
      <c r="D337" s="29" t="s">
        <v>1734</v>
      </c>
      <c r="E337" s="29">
        <v>42</v>
      </c>
      <c r="F337" s="29">
        <v>6</v>
      </c>
      <c r="G337" s="29" t="s">
        <v>1863</v>
      </c>
      <c r="H337" s="29">
        <v>1732</v>
      </c>
      <c r="I337" s="29" t="s">
        <v>1864</v>
      </c>
      <c r="J337" s="11" t="s">
        <v>543</v>
      </c>
      <c r="K337" s="21" t="str">
        <f t="shared" si="36"/>
        <v>Link</v>
      </c>
      <c r="L337" s="22" t="str">
        <f t="shared" si="37"/>
        <v/>
      </c>
      <c r="M337" s="31" t="str">
        <f t="shared" si="38"/>
        <v>{Ingersoll, 2018 #1732}</v>
      </c>
      <c r="N337" s="4" t="s">
        <v>1470</v>
      </c>
      <c r="O337" s="21" t="str">
        <f>IF(J337="Yes",IF(P337&lt;&gt;"",HYPERLINK(_xlfn.CONCAT(VLOOKUP(P337,AF:AG,2,FALSE),"\",IF(ISERROR(FIND(",",A337))=FALSE,LEFT(A337,FIND(",",A337)-1),A337),"-",C337,"-",H337,".pdf"),"PDF"),""),"")</f>
        <v>PDF</v>
      </c>
      <c r="P337" s="11" t="s">
        <v>229</v>
      </c>
      <c r="Q337" s="3" t="s">
        <v>14</v>
      </c>
      <c r="R337" s="3" t="s">
        <v>2286</v>
      </c>
      <c r="S337" s="4" t="s">
        <v>2289</v>
      </c>
      <c r="T337" s="21" t="str">
        <f>IF(J337="Yes",IF(U337&lt;&gt;"",HYPERLINK(_xlfn.CONCAT(VLOOKUP(U337,AF:AG,2,FALSE),"\",IF(ISERROR(FIND(",",A337))=FALSE,LEFT(A337,FIND(",",A337)-1),A337),"-",C337,"-",H337,".pdf"),"PDF"),""),"")</f>
        <v>PDF</v>
      </c>
      <c r="U337" s="10" t="s">
        <v>2924</v>
      </c>
      <c r="V337" s="3" t="s">
        <v>14</v>
      </c>
      <c r="W337" s="3" t="s">
        <v>2286</v>
      </c>
      <c r="Y337" s="12" t="str">
        <f>IF(R337="Include","No",IF(V337="Include","No",""))</f>
        <v/>
      </c>
      <c r="Z337" s="36" t="str">
        <f t="shared" si="35"/>
        <v>Exclude</v>
      </c>
      <c r="AA337" s="33" t="str">
        <f t="shared" si="39"/>
        <v>3. Wrong intervention</v>
      </c>
    </row>
    <row r="338" spans="1:27" x14ac:dyDescent="0.25">
      <c r="A338" s="28" t="s">
        <v>3246</v>
      </c>
      <c r="B338" s="29" t="s">
        <v>3247</v>
      </c>
      <c r="C338" s="29">
        <v>2025</v>
      </c>
      <c r="D338" s="29" t="s">
        <v>3248</v>
      </c>
      <c r="E338" s="29">
        <v>9</v>
      </c>
      <c r="G338" s="29" t="s">
        <v>3249</v>
      </c>
      <c r="H338" s="29">
        <v>2101</v>
      </c>
      <c r="I338" s="29" t="s">
        <v>3250</v>
      </c>
      <c r="J338" s="11" t="s">
        <v>543</v>
      </c>
      <c r="K338" s="21" t="str">
        <f t="shared" si="36"/>
        <v>Link</v>
      </c>
      <c r="L338" s="22" t="str">
        <f t="shared" si="37"/>
        <v/>
      </c>
      <c r="M338" s="31" t="str">
        <f t="shared" si="38"/>
        <v>{Isaacs, 2025 #2101}</v>
      </c>
      <c r="N338" s="4" t="s">
        <v>3276</v>
      </c>
      <c r="O338" s="21" t="str">
        <f>IF(J338="Yes",IF(P338&lt;&gt;"",HYPERLINK(_xlfn.CONCAT(VLOOKUP(P338,AF:AG,2,FALSE),"\",IF(ISERROR(FIND(",",A338))=FALSE,LEFT(A338,FIND(",",A338)-1),A338),"-",C338,"-",H338,".pdf"),"PDF"),""),"")</f>
        <v>PDF</v>
      </c>
      <c r="P338" s="11" t="s">
        <v>229</v>
      </c>
      <c r="Q338" s="3" t="s">
        <v>14</v>
      </c>
      <c r="R338" s="3" t="s">
        <v>2291</v>
      </c>
      <c r="S338" s="4" t="s">
        <v>2908</v>
      </c>
      <c r="T338" s="21" t="str">
        <f>IF(J338="Yes",IF(U338&lt;&gt;"",HYPERLINK(_xlfn.CONCAT(VLOOKUP(U338,AF:AG,2,FALSE),"\",IF(ISERROR(FIND(",",A338))=FALSE,LEFT(A338,FIND(",",A338)-1),A338),"-",C338,"-",H338,".pdf"),"PDF"),""),"")</f>
        <v>PDF</v>
      </c>
      <c r="U338" s="10" t="s">
        <v>2924</v>
      </c>
      <c r="V338" s="3" t="s">
        <v>14</v>
      </c>
      <c r="X338" s="314"/>
      <c r="Y338" s="12"/>
      <c r="Z338" s="36" t="str">
        <f t="shared" si="35"/>
        <v>Exclude</v>
      </c>
      <c r="AA338" s="33" t="str">
        <f t="shared" si="39"/>
        <v>5. Wrong study design</v>
      </c>
    </row>
    <row r="339" spans="1:27" x14ac:dyDescent="0.25">
      <c r="A339" s="28" t="s">
        <v>1865</v>
      </c>
      <c r="B339" s="29" t="s">
        <v>1866</v>
      </c>
      <c r="C339" s="29">
        <v>2014</v>
      </c>
      <c r="D339" s="29" t="s">
        <v>359</v>
      </c>
      <c r="E339" s="29">
        <v>50</v>
      </c>
      <c r="F339" s="29">
        <v>2</v>
      </c>
      <c r="G339" s="29" t="s">
        <v>1867</v>
      </c>
      <c r="H339" s="29">
        <v>1733</v>
      </c>
      <c r="I339" s="29" t="s">
        <v>1868</v>
      </c>
      <c r="J339" s="11" t="s">
        <v>543</v>
      </c>
      <c r="K339" s="21" t="str">
        <f t="shared" si="36"/>
        <v>Link</v>
      </c>
      <c r="L339" s="22" t="str">
        <f t="shared" si="37"/>
        <v/>
      </c>
      <c r="M339" s="31" t="str">
        <f t="shared" si="38"/>
        <v>{Ito, 2014 #1733}</v>
      </c>
      <c r="N339" s="4" t="s">
        <v>1470</v>
      </c>
      <c r="O339" s="21" t="str">
        <f>IF(J339="Yes",IF(P339&lt;&gt;"",HYPERLINK(_xlfn.CONCAT(VLOOKUP(P339,AF:AG,2,FALSE),"\",IF(ISERROR(FIND(",",A339))=FALSE,LEFT(A339,FIND(",",A339)-1),A339),"-",C339,"-",H339,".pdf"),"PDF"),""),"")</f>
        <v>PDF</v>
      </c>
      <c r="P339" s="11" t="s">
        <v>229</v>
      </c>
      <c r="Q339" s="3" t="s">
        <v>14</v>
      </c>
      <c r="R339" s="3" t="s">
        <v>2286</v>
      </c>
      <c r="S339" s="4" t="s">
        <v>2289</v>
      </c>
      <c r="T339" s="21" t="str">
        <f>IF(J339="Yes",IF(U339&lt;&gt;"",HYPERLINK(_xlfn.CONCAT(VLOOKUP(U339,AF:AG,2,FALSE),"\",IF(ISERROR(FIND(",",A339))=FALSE,LEFT(A339,FIND(",",A339)-1),A339),"-",C339,"-",H339,".pdf"),"PDF"),""),"")</f>
        <v>PDF</v>
      </c>
      <c r="U339" s="10" t="s">
        <v>2924</v>
      </c>
      <c r="V339" s="3" t="s">
        <v>14</v>
      </c>
      <c r="W339" s="3" t="s">
        <v>2286</v>
      </c>
      <c r="Y339" s="12" t="str">
        <f>IF(R339="Include","No",IF(V339="Include","No",""))</f>
        <v/>
      </c>
      <c r="Z339" s="36" t="str">
        <f t="shared" si="35"/>
        <v>Exclude</v>
      </c>
      <c r="AA339" s="33" t="str">
        <f t="shared" si="39"/>
        <v>3. Wrong intervention</v>
      </c>
    </row>
    <row r="340" spans="1:27" x14ac:dyDescent="0.25">
      <c r="A340" s="28" t="s">
        <v>1869</v>
      </c>
      <c r="B340" s="29" t="s">
        <v>1870</v>
      </c>
      <c r="C340" s="29">
        <v>2016</v>
      </c>
      <c r="D340" s="29" t="s">
        <v>1512</v>
      </c>
      <c r="E340" s="29">
        <v>18</v>
      </c>
      <c r="F340" s="29">
        <v>2</v>
      </c>
      <c r="G340" s="29" t="s">
        <v>1871</v>
      </c>
      <c r="H340" s="29">
        <v>1734</v>
      </c>
      <c r="I340" s="29" t="s">
        <v>1872</v>
      </c>
      <c r="J340" s="11" t="s">
        <v>543</v>
      </c>
      <c r="K340" s="21" t="str">
        <f t="shared" si="36"/>
        <v>Link</v>
      </c>
      <c r="L340" s="22" t="str">
        <f t="shared" si="37"/>
        <v/>
      </c>
      <c r="M340" s="31" t="str">
        <f t="shared" si="38"/>
        <v>{Jander, 2016 #1734}</v>
      </c>
      <c r="N340" s="4" t="s">
        <v>1470</v>
      </c>
      <c r="O340" s="21" t="str">
        <f>IF(J340="Yes",IF(P340&lt;&gt;"",HYPERLINK(_xlfn.CONCAT(VLOOKUP(P340,AF:AG,2,FALSE),"\",IF(ISERROR(FIND(",",A340))=FALSE,LEFT(A340,FIND(",",A340)-1),A340),"-",C340,"-",H340,".pdf"),"PDF"),""),"")</f>
        <v>PDF</v>
      </c>
      <c r="P340" s="11" t="s">
        <v>229</v>
      </c>
      <c r="Q340" s="3" t="s">
        <v>14</v>
      </c>
      <c r="R340" s="3" t="s">
        <v>2286</v>
      </c>
      <c r="S340" s="4" t="s">
        <v>2954</v>
      </c>
      <c r="T340" s="21" t="str">
        <f>IF(J340="Yes",IF(U340&lt;&gt;"",HYPERLINK(_xlfn.CONCAT(VLOOKUP(U340,AF:AG,2,FALSE),"\",IF(ISERROR(FIND(",",A340))=FALSE,LEFT(A340,FIND(",",A340)-1),A340),"-",C340,"-",H340,".pdf"),"PDF"),""),"")</f>
        <v>PDF</v>
      </c>
      <c r="U340" s="11" t="s">
        <v>2924</v>
      </c>
      <c r="V340" s="3" t="s">
        <v>14</v>
      </c>
      <c r="W340" s="3" t="s">
        <v>2286</v>
      </c>
      <c r="X340" s="314"/>
      <c r="Y340" s="12" t="str">
        <f>IF(R340="Include","No",IF(V340="Include","No",""))</f>
        <v/>
      </c>
      <c r="Z340" s="36" t="str">
        <f t="shared" si="35"/>
        <v>Exclude</v>
      </c>
      <c r="AA340" s="33" t="str">
        <f t="shared" si="39"/>
        <v>3. Wrong intervention</v>
      </c>
    </row>
    <row r="341" spans="1:27" x14ac:dyDescent="0.25">
      <c r="A341" s="28" t="s">
        <v>3447</v>
      </c>
      <c r="B341" s="29" t="s">
        <v>3448</v>
      </c>
      <c r="C341" s="29">
        <v>2016</v>
      </c>
      <c r="D341" s="29" t="s">
        <v>231</v>
      </c>
      <c r="G341" s="29" t="s">
        <v>2161</v>
      </c>
      <c r="H341" s="29">
        <v>6255</v>
      </c>
      <c r="I341" s="336" t="s">
        <v>3672</v>
      </c>
      <c r="J341" s="11" t="s">
        <v>543</v>
      </c>
      <c r="K341" s="21" t="str">
        <f t="shared" si="36"/>
        <v>Link</v>
      </c>
      <c r="L341" s="22" t="str">
        <f t="shared" si="37"/>
        <v/>
      </c>
      <c r="M341" s="31" t="str">
        <f t="shared" si="38"/>
        <v>{Jander, 2016 #6255}</v>
      </c>
      <c r="N341" s="4" t="s">
        <v>3728</v>
      </c>
      <c r="O341" s="21" t="str">
        <f>IF(J341="Yes",IF(P341&lt;&gt;"",HYPERLINK(_xlfn.CONCAT(VLOOKUP(P341,AF:AG,2,FALSE),"\",IF(ISERROR(FIND(",",A341))=FALSE,LEFT(A341,FIND(",",A341)-1),A341),"-",C341,"-",H341,".pdf"),"PDF"),""),"")</f>
        <v>PDF</v>
      </c>
      <c r="P341" s="11" t="s">
        <v>229</v>
      </c>
      <c r="Q341" s="3" t="s">
        <v>14</v>
      </c>
      <c r="R341" s="3" t="s">
        <v>2286</v>
      </c>
      <c r="S341" s="4" t="s">
        <v>3697</v>
      </c>
      <c r="T341" s="21" t="str">
        <f>IF(J341="Yes",IF(U341&lt;&gt;"",HYPERLINK(_xlfn.CONCAT(VLOOKUP(U341,AF:AG,2,FALSE),"\",IF(ISERROR(FIND(",",A341))=FALSE,LEFT(A341,FIND(",",A341)-1),A341),"-",C341,"-",H341,".pdf"),"PDF"),""),"")</f>
        <v>PDF</v>
      </c>
      <c r="U341" s="11" t="s">
        <v>2924</v>
      </c>
      <c r="V341" s="3" t="s">
        <v>14</v>
      </c>
      <c r="W341" s="3" t="s">
        <v>2286</v>
      </c>
      <c r="Y341" s="12"/>
      <c r="Z341" s="36" t="str">
        <f t="shared" si="35"/>
        <v>Exclude</v>
      </c>
      <c r="AA341" s="33" t="str">
        <f t="shared" si="39"/>
        <v>3. Wrong intervention</v>
      </c>
    </row>
    <row r="342" spans="1:27" x14ac:dyDescent="0.25">
      <c r="A342" s="28" t="s">
        <v>1873</v>
      </c>
      <c r="B342" s="29" t="s">
        <v>1874</v>
      </c>
      <c r="C342" s="29">
        <v>2020</v>
      </c>
      <c r="D342" s="29" t="s">
        <v>359</v>
      </c>
      <c r="E342" s="29">
        <v>55</v>
      </c>
      <c r="F342" s="29">
        <v>2</v>
      </c>
      <c r="G342" s="29" t="s">
        <v>1875</v>
      </c>
      <c r="H342" s="29">
        <v>1735</v>
      </c>
      <c r="I342" s="29" t="s">
        <v>1876</v>
      </c>
      <c r="J342" s="11" t="s">
        <v>543</v>
      </c>
      <c r="K342" s="21" t="str">
        <f t="shared" si="36"/>
        <v>Link</v>
      </c>
      <c r="L342" s="22" t="str">
        <f t="shared" si="37"/>
        <v/>
      </c>
      <c r="M342" s="31" t="str">
        <f t="shared" si="38"/>
        <v>{Jirapramukpitak, 2020 #1735}</v>
      </c>
      <c r="N342" s="4" t="s">
        <v>1470</v>
      </c>
      <c r="O342" s="21" t="str">
        <f>IF(J342="Yes",IF(P342&lt;&gt;"",HYPERLINK(_xlfn.CONCAT(VLOOKUP(P342,AF:AG,2,FALSE),"\",IF(ISERROR(FIND(",",A342))=FALSE,LEFT(A342,FIND(",",A342)-1),A342),"-",C342,"-",H342,".pdf"),"PDF"),""),"")</f>
        <v>PDF</v>
      </c>
      <c r="P342" s="11" t="s">
        <v>229</v>
      </c>
      <c r="Q342" s="3" t="s">
        <v>14</v>
      </c>
      <c r="R342" s="3" t="s">
        <v>2284</v>
      </c>
      <c r="S342" s="4" t="s">
        <v>25</v>
      </c>
      <c r="T342" s="21" t="str">
        <f>IF(J342="Yes",IF(U342&lt;&gt;"",HYPERLINK(_xlfn.CONCAT(VLOOKUP(U342,AF:AG,2,FALSE),"\",IF(ISERROR(FIND(",",A342))=FALSE,LEFT(A342,FIND(",",A342)-1),A342),"-",C342,"-",H342,".pdf"),"PDF"),""),"")</f>
        <v>PDF</v>
      </c>
      <c r="U342" s="11" t="s">
        <v>2924</v>
      </c>
      <c r="V342" s="3" t="s">
        <v>14</v>
      </c>
      <c r="W342" s="3" t="s">
        <v>2286</v>
      </c>
      <c r="Y342" s="12" t="str">
        <f>IF(R342="Include","No",IF(V342="Include","No",""))</f>
        <v/>
      </c>
      <c r="Z342" s="36" t="str">
        <f t="shared" si="35"/>
        <v>Exclude</v>
      </c>
      <c r="AA342" s="33" t="str">
        <f t="shared" si="39"/>
        <v>2. Wrong country</v>
      </c>
    </row>
    <row r="343" spans="1:27" x14ac:dyDescent="0.25">
      <c r="A343" s="28" t="s">
        <v>1877</v>
      </c>
      <c r="B343" s="29" t="s">
        <v>1878</v>
      </c>
      <c r="C343" s="29">
        <v>2019</v>
      </c>
      <c r="D343" s="29" t="s">
        <v>1734</v>
      </c>
      <c r="E343" s="29">
        <v>43</v>
      </c>
      <c r="F343" s="29">
        <v>10</v>
      </c>
      <c r="G343" s="29" t="s">
        <v>1879</v>
      </c>
      <c r="H343" s="29">
        <v>1736</v>
      </c>
      <c r="I343" s="29" t="s">
        <v>1880</v>
      </c>
      <c r="J343" s="11" t="s">
        <v>543</v>
      </c>
      <c r="K343" s="21" t="str">
        <f t="shared" si="36"/>
        <v>Link</v>
      </c>
      <c r="L343" s="22" t="str">
        <f t="shared" si="37"/>
        <v/>
      </c>
      <c r="M343" s="31" t="str">
        <f t="shared" si="38"/>
        <v>{Jo, 2019 #1736}</v>
      </c>
      <c r="N343" s="4" t="s">
        <v>1470</v>
      </c>
      <c r="O343" s="21" t="str">
        <f>IF(J343="Yes",IF(P343&lt;&gt;"",HYPERLINK(_xlfn.CONCAT(VLOOKUP(P343,AF:AG,2,FALSE),"\",IF(ISERROR(FIND(",",A343))=FALSE,LEFT(A343,FIND(",",A343)-1),A343),"-",C343,"-",H343,".pdf"),"PDF"),""),"")</f>
        <v>PDF</v>
      </c>
      <c r="P343" s="11" t="s">
        <v>229</v>
      </c>
      <c r="Q343" s="3" t="s">
        <v>14</v>
      </c>
      <c r="R343" s="3" t="s">
        <v>2286</v>
      </c>
      <c r="S343" s="4" t="s">
        <v>2289</v>
      </c>
      <c r="T343" s="21" t="str">
        <f>IF(J343="Yes",IF(U343&lt;&gt;"",HYPERLINK(_xlfn.CONCAT(VLOOKUP(U343,AF:AG,2,FALSE),"\",IF(ISERROR(FIND(",",A343))=FALSE,LEFT(A343,FIND(",",A343)-1),A343),"-",C343,"-",H343,".pdf"),"PDF"),""),"")</f>
        <v>PDF</v>
      </c>
      <c r="U343" s="11" t="s">
        <v>2924</v>
      </c>
      <c r="V343" s="3" t="s">
        <v>14</v>
      </c>
      <c r="W343" s="3" t="s">
        <v>2286</v>
      </c>
      <c r="Y343" s="12" t="str">
        <f>IF(R343="Include","No",IF(V343="Include","No",""))</f>
        <v/>
      </c>
      <c r="Z343" s="36" t="str">
        <f t="shared" si="35"/>
        <v>Exclude</v>
      </c>
      <c r="AA343" s="33" t="str">
        <f t="shared" si="39"/>
        <v>3. Wrong intervention</v>
      </c>
    </row>
    <row r="344" spans="1:27" x14ac:dyDescent="0.25">
      <c r="A344" s="28" t="s">
        <v>1877</v>
      </c>
      <c r="B344" s="29" t="s">
        <v>1878</v>
      </c>
      <c r="C344" s="29">
        <v>2019</v>
      </c>
      <c r="D344" s="29" t="s">
        <v>639</v>
      </c>
      <c r="E344" s="29">
        <v>43</v>
      </c>
      <c r="F344" s="29">
        <v>10</v>
      </c>
      <c r="G344" s="29" t="s">
        <v>1879</v>
      </c>
      <c r="H344" s="29">
        <v>1737</v>
      </c>
      <c r="I344" s="29" t="s">
        <v>1880</v>
      </c>
      <c r="J344" s="11" t="s">
        <v>543</v>
      </c>
      <c r="K344" s="21" t="str">
        <f t="shared" si="36"/>
        <v>Link</v>
      </c>
      <c r="L344" s="22" t="str">
        <f t="shared" si="37"/>
        <v/>
      </c>
      <c r="M344" s="31" t="str">
        <f t="shared" si="38"/>
        <v>{Jo, 2019 #1737}</v>
      </c>
      <c r="N344" s="4" t="s">
        <v>1470</v>
      </c>
      <c r="O344" s="21" t="str">
        <f>IF(J344="Yes",IF(P344&lt;&gt;"",HYPERLINK(_xlfn.CONCAT(VLOOKUP(P344,AF:AG,2,FALSE),"\",IF(ISERROR(FIND(",",A344))=FALSE,LEFT(A344,FIND(",",A344)-1),A344),"-",C344,"-",H344,".pdf"),"PDF"),""),"")</f>
        <v>PDF</v>
      </c>
      <c r="P344" s="11" t="s">
        <v>229</v>
      </c>
      <c r="Q344" s="3" t="s">
        <v>14</v>
      </c>
      <c r="R344" s="3" t="s">
        <v>2282</v>
      </c>
      <c r="S344" s="4" t="s">
        <v>2303</v>
      </c>
      <c r="T344" s="21" t="str">
        <f>IF(J344="Yes",IF(U344&lt;&gt;"",HYPERLINK(_xlfn.CONCAT(VLOOKUP(U344,AF:AG,2,FALSE),"\",IF(ISERROR(FIND(",",A344))=FALSE,LEFT(A344,FIND(",",A344)-1),A344),"-",C344,"-",H344,".pdf"),"PDF"),""),"")</f>
        <v>PDF</v>
      </c>
      <c r="U344" s="11" t="s">
        <v>2924</v>
      </c>
      <c r="V344" s="3" t="s">
        <v>14</v>
      </c>
      <c r="W344" s="3" t="s">
        <v>2282</v>
      </c>
      <c r="Y344" s="12" t="str">
        <f>IF(R344="Include","No",IF(V344="Include","No",""))</f>
        <v/>
      </c>
      <c r="Z344" s="36" t="str">
        <f t="shared" si="35"/>
        <v>Exclude</v>
      </c>
      <c r="AA344" s="33" t="str">
        <f t="shared" si="39"/>
        <v>0. Duplicate</v>
      </c>
    </row>
    <row r="345" spans="1:27" x14ac:dyDescent="0.25">
      <c r="A345" s="28" t="s">
        <v>3403</v>
      </c>
      <c r="B345" s="29" t="s">
        <v>3404</v>
      </c>
      <c r="C345" s="29">
        <v>2012</v>
      </c>
      <c r="D345" s="29" t="s">
        <v>1371</v>
      </c>
      <c r="E345" s="29">
        <v>7</v>
      </c>
      <c r="F345" s="29">
        <v>5</v>
      </c>
      <c r="G345" s="29" t="s">
        <v>3405</v>
      </c>
      <c r="H345" s="29">
        <v>2665</v>
      </c>
      <c r="I345" s="29" t="s">
        <v>3406</v>
      </c>
      <c r="J345" s="11" t="s">
        <v>543</v>
      </c>
      <c r="K345" s="21" t="str">
        <f t="shared" si="36"/>
        <v>Link</v>
      </c>
      <c r="L345" s="22" t="str">
        <f t="shared" si="37"/>
        <v/>
      </c>
      <c r="M345" s="31" t="str">
        <f t="shared" si="38"/>
        <v>{Johansson, 2012 #2665}</v>
      </c>
      <c r="N345" s="4" t="s">
        <v>3395</v>
      </c>
      <c r="O345" s="21" t="str">
        <f>IF(J345="Yes",IF(P345&lt;&gt;"",HYPERLINK(_xlfn.CONCAT(VLOOKUP(P345,AF:AG,2,FALSE),"\",IF(ISERROR(FIND(",",A345))=FALSE,LEFT(A345,FIND(",",A345)-1),A345),"-",C345,"-",H345,".pdf"),"PDF"),""),"")</f>
        <v>PDF</v>
      </c>
      <c r="P345" s="11" t="s">
        <v>229</v>
      </c>
      <c r="Q345" s="3" t="s">
        <v>14</v>
      </c>
      <c r="R345" s="3" t="s">
        <v>2286</v>
      </c>
      <c r="S345" s="4" t="s">
        <v>2289</v>
      </c>
      <c r="T345" s="21" t="str">
        <f>IF(J345="Yes",IF(U345&lt;&gt;"",HYPERLINK(_xlfn.CONCAT(VLOOKUP(U345,AF:AG,2,FALSE),"\",IF(ISERROR(FIND(",",A345))=FALSE,LEFT(A345,FIND(",",A345)-1),A345),"-",C345,"-",H345,".pdf"),"PDF"),""),"")</f>
        <v>PDF</v>
      </c>
      <c r="U345" s="11" t="s">
        <v>2924</v>
      </c>
      <c r="V345" s="3" t="s">
        <v>14</v>
      </c>
      <c r="W345" s="3" t="s">
        <v>2285</v>
      </c>
      <c r="Y345" s="12"/>
      <c r="Z345" s="36" t="str">
        <f t="shared" si="35"/>
        <v>Exclude</v>
      </c>
      <c r="AA345" s="33" t="str">
        <f t="shared" si="39"/>
        <v>3. Wrong intervention</v>
      </c>
    </row>
    <row r="346" spans="1:27" x14ac:dyDescent="0.25">
      <c r="A346" s="28" t="s">
        <v>1881</v>
      </c>
      <c r="B346" s="29" t="s">
        <v>1882</v>
      </c>
      <c r="C346" s="29">
        <v>2021</v>
      </c>
      <c r="D346" s="29" t="s">
        <v>1512</v>
      </c>
      <c r="E346" s="29">
        <v>23</v>
      </c>
      <c r="F346" s="29">
        <v>11</v>
      </c>
      <c r="G346" s="29" t="s">
        <v>1883</v>
      </c>
      <c r="H346" s="29">
        <v>1738</v>
      </c>
      <c r="I346" s="29" t="s">
        <v>1884</v>
      </c>
      <c r="J346" s="11" t="s">
        <v>543</v>
      </c>
      <c r="K346" s="21" t="str">
        <f t="shared" si="36"/>
        <v>Link</v>
      </c>
      <c r="L346" s="22" t="str">
        <f t="shared" si="37"/>
        <v/>
      </c>
      <c r="M346" s="31" t="str">
        <f t="shared" si="38"/>
        <v>{Johansson, 2021 #1738}</v>
      </c>
      <c r="N346" s="4" t="s">
        <v>1470</v>
      </c>
      <c r="O346" s="21" t="str">
        <f>IF(J346="Yes",IF(P346&lt;&gt;"",HYPERLINK(_xlfn.CONCAT(VLOOKUP(P346,AF:AG,2,FALSE),"\",IF(ISERROR(FIND(",",A346))=FALSE,LEFT(A346,FIND(",",A346)-1),A346),"-",C346,"-",H346,".pdf"),"PDF"),""),"")</f>
        <v>PDF</v>
      </c>
      <c r="P346" s="11" t="s">
        <v>229</v>
      </c>
      <c r="Q346" s="3" t="s">
        <v>14</v>
      </c>
      <c r="R346" s="3" t="s">
        <v>2286</v>
      </c>
      <c r="S346" s="4" t="s">
        <v>2289</v>
      </c>
      <c r="T346" s="21" t="str">
        <f>IF(J346="Yes",IF(U346&lt;&gt;"",HYPERLINK(_xlfn.CONCAT(VLOOKUP(U346,AF:AG,2,FALSE),"\",IF(ISERROR(FIND(",",A346))=FALSE,LEFT(A346,FIND(",",A346)-1),A346),"-",C346,"-",H346,".pdf"),"PDF"),""),"")</f>
        <v>PDF</v>
      </c>
      <c r="U346" s="11" t="s">
        <v>2924</v>
      </c>
      <c r="V346" s="3" t="s">
        <v>14</v>
      </c>
      <c r="W346" s="3" t="s">
        <v>2286</v>
      </c>
      <c r="Y346" s="12" t="str">
        <f>IF(R346="Include","No",IF(V346="Include","No",""))</f>
        <v/>
      </c>
      <c r="Z346" s="36" t="str">
        <f t="shared" si="35"/>
        <v>Exclude</v>
      </c>
      <c r="AA346" s="33" t="str">
        <f t="shared" si="39"/>
        <v>3. Wrong intervention</v>
      </c>
    </row>
    <row r="347" spans="1:27" x14ac:dyDescent="0.25">
      <c r="A347" s="28" t="s">
        <v>2484</v>
      </c>
      <c r="B347" s="29" t="s">
        <v>2485</v>
      </c>
      <c r="C347" s="29">
        <v>2017</v>
      </c>
      <c r="D347" s="29" t="s">
        <v>2460</v>
      </c>
      <c r="E347" s="29">
        <v>4</v>
      </c>
      <c r="F347" s="29">
        <v>2</v>
      </c>
      <c r="G347" s="29" t="s">
        <v>2486</v>
      </c>
      <c r="H347" s="29">
        <v>1886</v>
      </c>
      <c r="I347" s="29" t="s">
        <v>2487</v>
      </c>
      <c r="J347" s="11" t="s">
        <v>543</v>
      </c>
      <c r="K347" s="21" t="str">
        <f t="shared" si="36"/>
        <v>Link</v>
      </c>
      <c r="L347" s="22" t="str">
        <f t="shared" si="37"/>
        <v/>
      </c>
      <c r="M347" s="31" t="str">
        <f t="shared" si="38"/>
        <v>{Kahler, 2017 #1886}</v>
      </c>
      <c r="N347" s="4" t="s">
        <v>2324</v>
      </c>
      <c r="O347" s="21" t="str">
        <f>IF(J347="Yes",IF(P347&lt;&gt;"",HYPERLINK(_xlfn.CONCAT(VLOOKUP(P347,AF:AG,2,FALSE),"\",IF(ISERROR(FIND(",",A347))=FALSE,LEFT(A347,FIND(",",A347)-1),A347),"-",C347,"-",H347,".pdf"),"PDF"),""),"")</f>
        <v>PDF</v>
      </c>
      <c r="P347" s="11" t="s">
        <v>229</v>
      </c>
      <c r="Q347" s="3" t="s">
        <v>14</v>
      </c>
      <c r="R347" s="3" t="s">
        <v>2286</v>
      </c>
      <c r="S347" s="4" t="s">
        <v>2289</v>
      </c>
      <c r="T347" s="21" t="str">
        <f>IF(J347="Yes",IF(U347&lt;&gt;"",HYPERLINK(_xlfn.CONCAT(VLOOKUP(U347,AF:AG,2,FALSE),"\",IF(ISERROR(FIND(",",A347))=FALSE,LEFT(A347,FIND(",",A347)-1),A347),"-",C347,"-",H347,".pdf"),"PDF"),""),"")</f>
        <v>PDF</v>
      </c>
      <c r="U347" s="11" t="s">
        <v>2924</v>
      </c>
      <c r="V347" s="3" t="s">
        <v>14</v>
      </c>
      <c r="W347" s="3" t="s">
        <v>2286</v>
      </c>
      <c r="Y347" s="12" t="str">
        <f>IF(R347="Include","No",IF(V347="Include","No",""))</f>
        <v/>
      </c>
      <c r="Z347" s="36" t="str">
        <f t="shared" si="35"/>
        <v>Exclude</v>
      </c>
      <c r="AA347" s="33" t="str">
        <f t="shared" si="39"/>
        <v>3. Wrong intervention</v>
      </c>
    </row>
    <row r="348" spans="1:27" x14ac:dyDescent="0.25">
      <c r="A348" s="28" t="s">
        <v>1885</v>
      </c>
      <c r="B348" s="29" t="s">
        <v>1886</v>
      </c>
      <c r="C348" s="29">
        <v>2018</v>
      </c>
      <c r="D348" s="29" t="s">
        <v>1582</v>
      </c>
      <c r="E348" s="29">
        <v>86</v>
      </c>
      <c r="F348" s="29">
        <v>8</v>
      </c>
      <c r="G348" s="29" t="s">
        <v>1887</v>
      </c>
      <c r="H348" s="29">
        <v>1739</v>
      </c>
      <c r="I348" s="29" t="s">
        <v>1888</v>
      </c>
      <c r="J348" s="11" t="s">
        <v>543</v>
      </c>
      <c r="K348" s="21" t="str">
        <f t="shared" si="36"/>
        <v>Link</v>
      </c>
      <c r="L348" s="22" t="str">
        <f t="shared" si="37"/>
        <v/>
      </c>
      <c r="M348" s="31" t="str">
        <f t="shared" si="38"/>
        <v>{Kahler, 2018 #1739}</v>
      </c>
      <c r="N348" s="4" t="s">
        <v>1470</v>
      </c>
      <c r="O348" s="21" t="str">
        <f>IF(J348="Yes",IF(P348&lt;&gt;"",HYPERLINK(_xlfn.CONCAT(VLOOKUP(P348,AF:AG,2,FALSE),"\",IF(ISERROR(FIND(",",A348))=FALSE,LEFT(A348,FIND(",",A348)-1),A348),"-",C348,"-",H348,".pdf"),"PDF"),""),"")</f>
        <v>PDF</v>
      </c>
      <c r="P348" s="11" t="s">
        <v>229</v>
      </c>
      <c r="Q348" s="3" t="s">
        <v>14</v>
      </c>
      <c r="R348" s="3" t="s">
        <v>2286</v>
      </c>
      <c r="S348" s="4" t="s">
        <v>2289</v>
      </c>
      <c r="T348" s="21" t="str">
        <f>IF(J348="Yes",IF(U348&lt;&gt;"",HYPERLINK(_xlfn.CONCAT(VLOOKUP(U348,AF:AG,2,FALSE),"\",IF(ISERROR(FIND(",",A348))=FALSE,LEFT(A348,FIND(",",A348)-1),A348),"-",C348,"-",H348,".pdf"),"PDF"),""),"")</f>
        <v>PDF</v>
      </c>
      <c r="U348" s="11" t="s">
        <v>2924</v>
      </c>
      <c r="V348" s="3" t="s">
        <v>14</v>
      </c>
      <c r="W348" s="3" t="s">
        <v>2286</v>
      </c>
      <c r="Y348" s="12" t="str">
        <f>IF(R348="Include","No",IF(V348="Include","No",""))</f>
        <v/>
      </c>
      <c r="Z348" s="36" t="str">
        <f t="shared" si="35"/>
        <v>Exclude</v>
      </c>
      <c r="AA348" s="33" t="str">
        <f t="shared" si="39"/>
        <v>3. Wrong intervention</v>
      </c>
    </row>
    <row r="349" spans="1:27" x14ac:dyDescent="0.25">
      <c r="A349" s="28" t="s">
        <v>2679</v>
      </c>
      <c r="B349" s="29" t="s">
        <v>2680</v>
      </c>
      <c r="C349" s="29">
        <v>2020</v>
      </c>
      <c r="D349" s="29" t="s">
        <v>720</v>
      </c>
      <c r="E349" s="29">
        <v>55</v>
      </c>
      <c r="F349" s="29">
        <v>3</v>
      </c>
      <c r="G349" s="29" t="s">
        <v>2681</v>
      </c>
      <c r="H349" s="29">
        <v>2003</v>
      </c>
      <c r="I349" s="29" t="s">
        <v>2682</v>
      </c>
      <c r="J349" s="11" t="s">
        <v>543</v>
      </c>
      <c r="K349" s="21" t="str">
        <f t="shared" si="36"/>
        <v>Link</v>
      </c>
      <c r="L349" s="22" t="str">
        <f t="shared" si="37"/>
        <v/>
      </c>
      <c r="M349" s="31" t="str">
        <f t="shared" si="38"/>
        <v>{Kamal, 2020 #2003}</v>
      </c>
      <c r="N349" s="4" t="s">
        <v>1470</v>
      </c>
      <c r="O349" s="21" t="str">
        <f>IF(J349="Yes",IF(P349&lt;&gt;"",HYPERLINK(_xlfn.CONCAT(VLOOKUP(P349,AF:AG,2,FALSE),"\",IF(ISERROR(FIND(",",A349))=FALSE,LEFT(A349,FIND(",",A349)-1),A349),"-",C349,"-",H349,".pdf"),"PDF"),""),"")</f>
        <v>PDF</v>
      </c>
      <c r="P349" s="11" t="s">
        <v>229</v>
      </c>
      <c r="Q349" s="3" t="s">
        <v>14</v>
      </c>
      <c r="R349" s="3" t="s">
        <v>2284</v>
      </c>
      <c r="S349" s="4" t="s">
        <v>93</v>
      </c>
      <c r="T349" s="21" t="str">
        <f>IF(J349="Yes",IF(U349&lt;&gt;"",HYPERLINK(_xlfn.CONCAT(VLOOKUP(U349,AF:AG,2,FALSE),"\",IF(ISERROR(FIND(",",A349))=FALSE,LEFT(A349,FIND(",",A349)-1),A349),"-",C349,"-",H349,".pdf"),"PDF"),""),"")</f>
        <v>PDF</v>
      </c>
      <c r="U349" s="11" t="s">
        <v>2924</v>
      </c>
      <c r="V349" s="3" t="s">
        <v>14</v>
      </c>
      <c r="W349" s="3" t="s">
        <v>2284</v>
      </c>
      <c r="Y349" s="12" t="str">
        <f>IF(R349="Include","No",IF(V349="Include","No",""))</f>
        <v/>
      </c>
      <c r="Z349" s="36" t="str">
        <f t="shared" si="35"/>
        <v>Exclude</v>
      </c>
      <c r="AA349" s="33" t="str">
        <f t="shared" si="39"/>
        <v>2. Wrong country</v>
      </c>
    </row>
    <row r="350" spans="1:27" x14ac:dyDescent="0.25">
      <c r="A350" s="28" t="s">
        <v>1889</v>
      </c>
      <c r="B350" s="29" t="s">
        <v>1890</v>
      </c>
      <c r="C350" s="29">
        <v>2020</v>
      </c>
      <c r="D350" s="29" t="s">
        <v>1891</v>
      </c>
      <c r="E350" s="29">
        <v>55</v>
      </c>
      <c r="F350" s="29">
        <v>10</v>
      </c>
      <c r="G350" s="29" t="s">
        <v>1892</v>
      </c>
      <c r="H350" s="29">
        <v>1740</v>
      </c>
      <c r="I350" s="29" t="s">
        <v>1893</v>
      </c>
      <c r="J350" s="11" t="s">
        <v>543</v>
      </c>
      <c r="K350" s="21" t="str">
        <f t="shared" si="36"/>
        <v>Link</v>
      </c>
      <c r="L350" s="22" t="str">
        <f t="shared" si="37"/>
        <v/>
      </c>
      <c r="M350" s="31" t="str">
        <f t="shared" si="38"/>
        <v>{Kazemi, 2020 #1740}</v>
      </c>
      <c r="N350" s="4" t="s">
        <v>1470</v>
      </c>
      <c r="O350" s="21" t="str">
        <f>IF(J350="Yes",IF(P350&lt;&gt;"",HYPERLINK(_xlfn.CONCAT(VLOOKUP(P350,AF:AG,2,FALSE),"\",IF(ISERROR(FIND(",",A350))=FALSE,LEFT(A350,FIND(",",A350)-1),A350),"-",C350,"-",H350,".pdf"),"PDF"),""),"")</f>
        <v>PDF</v>
      </c>
      <c r="P350" s="11" t="s">
        <v>229</v>
      </c>
      <c r="Q350" s="3" t="s">
        <v>14</v>
      </c>
      <c r="R350" s="3" t="s">
        <v>2286</v>
      </c>
      <c r="S350" s="4" t="s">
        <v>2295</v>
      </c>
      <c r="T350" s="21" t="str">
        <f>IF(J350="Yes",IF(U350&lt;&gt;"",HYPERLINK(_xlfn.CONCAT(VLOOKUP(U350,AF:AG,2,FALSE),"\",IF(ISERROR(FIND(",",A350))=FALSE,LEFT(A350,FIND(",",A350)-1),A350),"-",C350,"-",H350,".pdf"),"PDF"),""),"")</f>
        <v>PDF</v>
      </c>
      <c r="U350" s="11" t="s">
        <v>2924</v>
      </c>
      <c r="V350" s="3" t="s">
        <v>14</v>
      </c>
      <c r="W350" s="3" t="s">
        <v>2286</v>
      </c>
      <c r="Y350" s="12" t="str">
        <f>IF(R350="Include","No",IF(V350="Include","No",""))</f>
        <v/>
      </c>
      <c r="Z350" s="36" t="str">
        <f t="shared" si="35"/>
        <v>Exclude</v>
      </c>
      <c r="AA350" s="33" t="str">
        <f t="shared" si="39"/>
        <v>3. Wrong intervention</v>
      </c>
    </row>
    <row r="351" spans="1:27" x14ac:dyDescent="0.25">
      <c r="A351" s="28" t="s">
        <v>3376</v>
      </c>
      <c r="B351" s="29" t="s">
        <v>3377</v>
      </c>
      <c r="C351" s="29">
        <v>2011</v>
      </c>
      <c r="D351" s="29" t="s">
        <v>1540</v>
      </c>
      <c r="E351" s="29">
        <v>13</v>
      </c>
      <c r="F351" s="29">
        <v>1</v>
      </c>
      <c r="G351" s="29" t="s">
        <v>3378</v>
      </c>
      <c r="H351" s="29">
        <v>2680</v>
      </c>
      <c r="I351" s="29" t="s">
        <v>3379</v>
      </c>
      <c r="J351" s="11" t="s">
        <v>543</v>
      </c>
      <c r="K351" s="21" t="str">
        <f t="shared" si="36"/>
        <v>Link</v>
      </c>
      <c r="L351" s="22" t="str">
        <f t="shared" si="37"/>
        <v/>
      </c>
      <c r="M351" s="31" t="str">
        <f t="shared" si="38"/>
        <v>{Khadjesari, 2011 #2680}</v>
      </c>
      <c r="N351" s="4" t="s">
        <v>3395</v>
      </c>
      <c r="O351" s="21" t="str">
        <f>IF(J351="Yes",IF(P351&lt;&gt;"",HYPERLINK(_xlfn.CONCAT(VLOOKUP(P351,AF:AG,2,FALSE),"\",IF(ISERROR(FIND(",",A351))=FALSE,LEFT(A351,FIND(",",A351)-1),A351),"-",C351,"-",H351,".pdf"),"PDF"),""),"")</f>
        <v>PDF</v>
      </c>
      <c r="P351" s="11" t="s">
        <v>229</v>
      </c>
      <c r="Q351" s="3" t="s">
        <v>14</v>
      </c>
      <c r="R351" s="3" t="s">
        <v>2286</v>
      </c>
      <c r="S351" s="4" t="s">
        <v>2289</v>
      </c>
      <c r="T351" s="21" t="str">
        <f>IF(J351="Yes",IF(U351&lt;&gt;"",HYPERLINK(_xlfn.CONCAT(VLOOKUP(U351,AF:AG,2,FALSE),"\",IF(ISERROR(FIND(",",A351))=FALSE,LEFT(A351,FIND(",",A351)-1),A351),"-",C351,"-",H351,".pdf"),"PDF"),""),"")</f>
        <v>PDF</v>
      </c>
      <c r="U351" s="11" t="s">
        <v>2924</v>
      </c>
      <c r="V351" s="3" t="s">
        <v>14</v>
      </c>
      <c r="W351" s="3" t="s">
        <v>2286</v>
      </c>
      <c r="Y351" s="12"/>
      <c r="Z351" s="36" t="str">
        <f t="shared" si="35"/>
        <v>Exclude</v>
      </c>
      <c r="AA351" s="33" t="str">
        <f t="shared" si="39"/>
        <v>3. Wrong intervention</v>
      </c>
    </row>
    <row r="352" spans="1:27" x14ac:dyDescent="0.25">
      <c r="A352" s="28" t="s">
        <v>1894</v>
      </c>
      <c r="B352" s="29" t="s">
        <v>1895</v>
      </c>
      <c r="C352" s="29">
        <v>2014</v>
      </c>
      <c r="D352" s="29" t="s">
        <v>441</v>
      </c>
      <c r="E352" s="29">
        <v>9</v>
      </c>
      <c r="F352" s="29">
        <v>11</v>
      </c>
      <c r="G352" s="29" t="s">
        <v>1896</v>
      </c>
      <c r="H352" s="29">
        <v>1741</v>
      </c>
      <c r="I352" s="29" t="s">
        <v>1897</v>
      </c>
      <c r="J352" s="11" t="s">
        <v>543</v>
      </c>
      <c r="K352" s="21" t="str">
        <f t="shared" si="36"/>
        <v>Link</v>
      </c>
      <c r="L352" s="22" t="str">
        <f t="shared" si="37"/>
        <v/>
      </c>
      <c r="M352" s="31" t="str">
        <f t="shared" si="38"/>
        <v>{Khadjesari, 2014 #1741}</v>
      </c>
      <c r="N352" s="4" t="s">
        <v>1470</v>
      </c>
      <c r="O352" s="21" t="str">
        <f>IF(J352="Yes",IF(P352&lt;&gt;"",HYPERLINK(_xlfn.CONCAT(VLOOKUP(P352,AF:AG,2,FALSE),"\",IF(ISERROR(FIND(",",A352))=FALSE,LEFT(A352,FIND(",",A352)-1),A352),"-",C352,"-",H352,".pdf"),"PDF"),""),"")</f>
        <v>PDF</v>
      </c>
      <c r="P352" s="11" t="s">
        <v>229</v>
      </c>
      <c r="Q352" s="3" t="s">
        <v>14</v>
      </c>
      <c r="R352" s="3" t="s">
        <v>2286</v>
      </c>
      <c r="S352" s="4" t="s">
        <v>2289</v>
      </c>
      <c r="T352" s="21" t="str">
        <f>IF(J352="Yes",IF(U352&lt;&gt;"",HYPERLINK(_xlfn.CONCAT(VLOOKUP(U352,AF:AG,2,FALSE),"\",IF(ISERROR(FIND(",",A352))=FALSE,LEFT(A352,FIND(",",A352)-1),A352),"-",C352,"-",H352,".pdf"),"PDF"),""),"")</f>
        <v>PDF</v>
      </c>
      <c r="U352" s="11" t="s">
        <v>2924</v>
      </c>
      <c r="V352" s="3" t="s">
        <v>14</v>
      </c>
      <c r="W352" s="3" t="s">
        <v>2286</v>
      </c>
      <c r="Y352" s="12" t="str">
        <f>IF(R352="Include","No",IF(V352="Include","No",""))</f>
        <v/>
      </c>
      <c r="Z352" s="36" t="str">
        <f t="shared" ref="Z352:Z383" si="41">IF(J352="Yes",IF(Q352="","",IF(Q352="Include",IF(V352="",IF(Y352="No","Check for supplement","Include"),IF(V352="Exclude","Consensus required",IF(V352="Include",IF(Y352="No","Check for supplement","Include"),"Check required"))),IF(Q352="Exclude",IF(V352="","Check required",IF(V352="Exclude","Exclude",IF(V352="Include","Consensus required","Check required"))),"Check required"))),IF(L352="","","Find PDF"))</f>
        <v>Exclude</v>
      </c>
      <c r="AA352" s="33" t="str">
        <f t="shared" si="39"/>
        <v>3. Wrong intervention</v>
      </c>
    </row>
    <row r="353" spans="1:27" x14ac:dyDescent="0.25">
      <c r="A353" s="28" t="s">
        <v>1894</v>
      </c>
      <c r="B353" s="29" t="s">
        <v>1895</v>
      </c>
      <c r="C353" s="29">
        <v>2014</v>
      </c>
      <c r="D353" s="29" t="s">
        <v>441</v>
      </c>
      <c r="E353" s="29">
        <v>9</v>
      </c>
      <c r="F353" s="29">
        <v>11</v>
      </c>
      <c r="G353" s="29" t="s">
        <v>1896</v>
      </c>
      <c r="H353" s="29">
        <v>1742</v>
      </c>
      <c r="I353" s="29" t="s">
        <v>1897</v>
      </c>
      <c r="J353" s="11" t="s">
        <v>543</v>
      </c>
      <c r="K353" s="21" t="str">
        <f t="shared" si="36"/>
        <v>Link</v>
      </c>
      <c r="L353" s="22" t="str">
        <f t="shared" si="37"/>
        <v/>
      </c>
      <c r="M353" s="31" t="str">
        <f t="shared" si="38"/>
        <v>{Khadjesari, 2014 #1742}</v>
      </c>
      <c r="N353" s="4" t="s">
        <v>1470</v>
      </c>
      <c r="O353" s="21" t="str">
        <f>IF(J353="Yes",IF(P353&lt;&gt;"",HYPERLINK(_xlfn.CONCAT(VLOOKUP(P353,AF:AG,2,FALSE),"\",IF(ISERROR(FIND(",",A353))=FALSE,LEFT(A353,FIND(",",A353)-1),A353),"-",C353,"-",H353,".pdf"),"PDF"),""),"")</f>
        <v>PDF</v>
      </c>
      <c r="P353" s="11" t="s">
        <v>229</v>
      </c>
      <c r="Q353" s="3" t="s">
        <v>14</v>
      </c>
      <c r="R353" s="3" t="s">
        <v>2282</v>
      </c>
      <c r="S353" s="4" t="s">
        <v>2304</v>
      </c>
      <c r="T353" s="21" t="str">
        <f>IF(J353="Yes",IF(U353&lt;&gt;"",HYPERLINK(_xlfn.CONCAT(VLOOKUP(U353,AF:AG,2,FALSE),"\",IF(ISERROR(FIND(",",A353))=FALSE,LEFT(A353,FIND(",",A353)-1),A353),"-",C353,"-",H353,".pdf"),"PDF"),""),"")</f>
        <v>PDF</v>
      </c>
      <c r="U353" s="11" t="s">
        <v>2924</v>
      </c>
      <c r="V353" s="3" t="s">
        <v>14</v>
      </c>
      <c r="W353" s="3" t="s">
        <v>2282</v>
      </c>
      <c r="Y353" s="12" t="str">
        <f>IF(R353="Include","No",IF(V353="Include","No",""))</f>
        <v/>
      </c>
      <c r="Z353" s="36" t="str">
        <f t="shared" si="41"/>
        <v>Exclude</v>
      </c>
      <c r="AA353" s="33" t="str">
        <f t="shared" si="39"/>
        <v>0. Duplicate</v>
      </c>
    </row>
    <row r="354" spans="1:27" x14ac:dyDescent="0.25">
      <c r="A354" s="28" t="s">
        <v>1894</v>
      </c>
      <c r="B354" s="29" t="s">
        <v>642</v>
      </c>
      <c r="C354" s="29">
        <v>2014</v>
      </c>
      <c r="D354" s="29" t="s">
        <v>1371</v>
      </c>
      <c r="E354" s="29">
        <v>9</v>
      </c>
      <c r="F354" s="29">
        <v>11</v>
      </c>
      <c r="G354" s="29" t="s">
        <v>644</v>
      </c>
      <c r="H354" s="29">
        <v>1743</v>
      </c>
      <c r="I354" s="29" t="s">
        <v>1897</v>
      </c>
      <c r="J354" s="11" t="s">
        <v>543</v>
      </c>
      <c r="K354" s="21" t="str">
        <f t="shared" si="36"/>
        <v>Link</v>
      </c>
      <c r="L354" s="22" t="str">
        <f t="shared" si="37"/>
        <v/>
      </c>
      <c r="M354" s="31" t="str">
        <f t="shared" si="38"/>
        <v>{Khadjesari, 2014 #1743}</v>
      </c>
      <c r="N354" s="4" t="s">
        <v>1470</v>
      </c>
      <c r="O354" s="21" t="str">
        <f>IF(J354="Yes",IF(P354&lt;&gt;"",HYPERLINK(_xlfn.CONCAT(VLOOKUP(P354,AF:AG,2,FALSE),"\",IF(ISERROR(FIND(",",A354))=FALSE,LEFT(A354,FIND(",",A354)-1),A354),"-",C354,"-",H354,".pdf"),"PDF"),""),"")</f>
        <v>PDF</v>
      </c>
      <c r="P354" s="11" t="s">
        <v>229</v>
      </c>
      <c r="Q354" s="3" t="s">
        <v>14</v>
      </c>
      <c r="R354" s="3" t="s">
        <v>2282</v>
      </c>
      <c r="S354" s="4" t="s">
        <v>2304</v>
      </c>
      <c r="T354" s="21" t="str">
        <f>IF(J354="Yes",IF(U354&lt;&gt;"",HYPERLINK(_xlfn.CONCAT(VLOOKUP(U354,AF:AG,2,FALSE),"\",IF(ISERROR(FIND(",",A354))=FALSE,LEFT(A354,FIND(",",A354)-1),A354),"-",C354,"-",H354,".pdf"),"PDF"),""),"")</f>
        <v>PDF</v>
      </c>
      <c r="U354" s="11" t="s">
        <v>2924</v>
      </c>
      <c r="V354" s="3" t="s">
        <v>14</v>
      </c>
      <c r="W354" s="3" t="s">
        <v>2282</v>
      </c>
      <c r="Y354" s="12" t="str">
        <f>IF(R354="Include","No",IF(V354="Include","No",""))</f>
        <v/>
      </c>
      <c r="Z354" s="36" t="str">
        <f t="shared" si="41"/>
        <v>Exclude</v>
      </c>
      <c r="AA354" s="33" t="str">
        <f t="shared" si="39"/>
        <v>0. Duplicate</v>
      </c>
    </row>
    <row r="355" spans="1:27" x14ac:dyDescent="0.25">
      <c r="A355" s="28" t="s">
        <v>1898</v>
      </c>
      <c r="B355" s="29" t="s">
        <v>646</v>
      </c>
      <c r="C355" s="29">
        <v>2020</v>
      </c>
      <c r="D355" s="29" t="s">
        <v>1899</v>
      </c>
      <c r="E355" s="29">
        <v>41</v>
      </c>
      <c r="F355" s="29">
        <v>4</v>
      </c>
      <c r="G355" s="29" t="s">
        <v>1900</v>
      </c>
      <c r="H355" s="29">
        <v>1744</v>
      </c>
      <c r="I355" s="29" t="s">
        <v>1901</v>
      </c>
      <c r="J355" s="11" t="s">
        <v>543</v>
      </c>
      <c r="K355" s="21" t="str">
        <f t="shared" si="36"/>
        <v>Link</v>
      </c>
      <c r="L355" s="22" t="str">
        <f t="shared" si="37"/>
        <v/>
      </c>
      <c r="M355" s="31" t="str">
        <f t="shared" si="38"/>
        <v>{King, 2020 #1744}</v>
      </c>
      <c r="N355" s="4" t="s">
        <v>1470</v>
      </c>
      <c r="O355" s="21" t="str">
        <f>IF(J355="Yes",IF(P355&lt;&gt;"",HYPERLINK(_xlfn.CONCAT(VLOOKUP(P355,AF:AG,2,FALSE),"\",IF(ISERROR(FIND(",",A355))=FALSE,LEFT(A355,FIND(",",A355)-1),A355),"-",C355,"-",H355,".pdf"),"PDF"),""),"")</f>
        <v>PDF</v>
      </c>
      <c r="P355" s="11" t="s">
        <v>229</v>
      </c>
      <c r="Q355" s="3" t="s">
        <v>14</v>
      </c>
      <c r="R355" s="3" t="s">
        <v>2286</v>
      </c>
      <c r="S355" s="4" t="s">
        <v>2289</v>
      </c>
      <c r="T355" s="21" t="str">
        <f>IF(J355="Yes",IF(U355&lt;&gt;"",HYPERLINK(_xlfn.CONCAT(VLOOKUP(U355,AF:AG,2,FALSE),"\",IF(ISERROR(FIND(",",A355))=FALSE,LEFT(A355,FIND(",",A355)-1),A355),"-",C355,"-",H355,".pdf"),"PDF"),""),"")</f>
        <v>PDF</v>
      </c>
      <c r="U355" s="11" t="s">
        <v>2924</v>
      </c>
      <c r="V355" s="3" t="s">
        <v>14</v>
      </c>
      <c r="W355" s="3" t="s">
        <v>2286</v>
      </c>
      <c r="Y355" s="12" t="str">
        <f>IF(R355="Include","No",IF(V355="Include","No",""))</f>
        <v/>
      </c>
      <c r="Z355" s="36" t="str">
        <f t="shared" si="41"/>
        <v>Exclude</v>
      </c>
      <c r="AA355" s="33" t="str">
        <f t="shared" si="39"/>
        <v>3. Wrong intervention</v>
      </c>
    </row>
    <row r="356" spans="1:27" x14ac:dyDescent="0.25">
      <c r="A356" s="28" t="s">
        <v>2488</v>
      </c>
      <c r="B356" s="29" t="s">
        <v>2489</v>
      </c>
      <c r="C356" s="29">
        <v>2023</v>
      </c>
      <c r="D356" s="29" t="s">
        <v>2444</v>
      </c>
      <c r="E356" s="29">
        <v>12</v>
      </c>
      <c r="H356" s="29">
        <v>1869</v>
      </c>
      <c r="I356" s="29" t="s">
        <v>2490</v>
      </c>
      <c r="J356" s="11" t="s">
        <v>543</v>
      </c>
      <c r="K356" s="21" t="str">
        <f t="shared" si="36"/>
        <v>Link</v>
      </c>
      <c r="L356" s="22" t="str">
        <f t="shared" si="37"/>
        <v/>
      </c>
      <c r="M356" s="31" t="str">
        <f t="shared" si="38"/>
        <v>{King, 2023 #1869}</v>
      </c>
      <c r="N356" s="4" t="s">
        <v>2324</v>
      </c>
      <c r="O356" s="21" t="str">
        <f>IF(J356="Yes",IF(P356&lt;&gt;"",HYPERLINK(_xlfn.CONCAT(VLOOKUP(P356,AF:AG,2,FALSE),"\",IF(ISERROR(FIND(",",A356))=FALSE,LEFT(A356,FIND(",",A356)-1),A356),"-",C356,"-",H356,".pdf"),"PDF"),""),"")</f>
        <v>PDF</v>
      </c>
      <c r="P356" s="11" t="s">
        <v>229</v>
      </c>
      <c r="Q356" s="3" t="s">
        <v>14</v>
      </c>
      <c r="R356" s="3" t="s">
        <v>2286</v>
      </c>
      <c r="S356" s="4" t="s">
        <v>2289</v>
      </c>
      <c r="T356" s="21" t="str">
        <f>IF(J356="Yes",IF(U356&lt;&gt;"",HYPERLINK(_xlfn.CONCAT(VLOOKUP(U356,AF:AG,2,FALSE),"\",IF(ISERROR(FIND(",",A356))=FALSE,LEFT(A356,FIND(",",A356)-1),A356),"-",C356,"-",H356,".pdf"),"PDF"),""),"")</f>
        <v>PDF</v>
      </c>
      <c r="U356" s="11" t="s">
        <v>2924</v>
      </c>
      <c r="V356" s="3" t="s">
        <v>14</v>
      </c>
      <c r="W356" s="3" t="s">
        <v>2286</v>
      </c>
      <c r="Y356" s="12" t="str">
        <f>IF(R356="Include","No",IF(V356="Include","No",""))</f>
        <v/>
      </c>
      <c r="Z356" s="36" t="str">
        <f t="shared" si="41"/>
        <v>Exclude</v>
      </c>
      <c r="AA356" s="33" t="str">
        <f t="shared" si="39"/>
        <v>3. Wrong intervention</v>
      </c>
    </row>
    <row r="357" spans="1:27" x14ac:dyDescent="0.25">
      <c r="A357" s="28" t="s">
        <v>3449</v>
      </c>
      <c r="B357" s="29" t="s">
        <v>3450</v>
      </c>
      <c r="C357" s="29">
        <v>2012</v>
      </c>
      <c r="D357" s="29" t="s">
        <v>720</v>
      </c>
      <c r="E357" s="29">
        <v>47</v>
      </c>
      <c r="F357" s="29">
        <v>4</v>
      </c>
      <c r="G357" s="29" t="s">
        <v>3451</v>
      </c>
      <c r="H357" s="29">
        <v>6259</v>
      </c>
      <c r="I357" s="29" t="s">
        <v>3452</v>
      </c>
      <c r="J357" s="11" t="s">
        <v>543</v>
      </c>
      <c r="K357" s="21" t="str">
        <f t="shared" si="36"/>
        <v>Link</v>
      </c>
      <c r="L357" s="22" t="str">
        <f t="shared" si="37"/>
        <v/>
      </c>
      <c r="M357" s="31" t="str">
        <f t="shared" si="38"/>
        <v>{Kleinjan, 2012 #6259}</v>
      </c>
      <c r="N357" s="4" t="s">
        <v>3728</v>
      </c>
      <c r="O357" s="21" t="str">
        <f>IF(J357="Yes",IF(P357&lt;&gt;"",HYPERLINK(_xlfn.CONCAT(VLOOKUP(P357,AF:AG,2,FALSE),"\",IF(ISERROR(FIND(",",A357))=FALSE,LEFT(A357,FIND(",",A357)-1),A357),"-",C357,"-",H357,".pdf"),"PDF"),""),"")</f>
        <v>PDF</v>
      </c>
      <c r="P357" s="11" t="s">
        <v>229</v>
      </c>
      <c r="Q357" s="3" t="s">
        <v>14</v>
      </c>
      <c r="R357" s="3" t="s">
        <v>2286</v>
      </c>
      <c r="S357" s="4" t="s">
        <v>2289</v>
      </c>
      <c r="T357" s="21" t="str">
        <f>IF(J357="Yes",IF(U357&lt;&gt;"",HYPERLINK(_xlfn.CONCAT(VLOOKUP(U357,AF:AG,2,FALSE),"\",IF(ISERROR(FIND(",",A357))=FALSE,LEFT(A357,FIND(",",A357)-1),A357),"-",C357,"-",H357,".pdf"),"PDF"),""),"")</f>
        <v>PDF</v>
      </c>
      <c r="U357" s="11" t="s">
        <v>2924</v>
      </c>
      <c r="V357" s="3" t="s">
        <v>14</v>
      </c>
      <c r="W357" s="3" t="s">
        <v>2286</v>
      </c>
      <c r="Y357" s="12"/>
      <c r="Z357" s="36" t="str">
        <f t="shared" si="41"/>
        <v>Exclude</v>
      </c>
      <c r="AA357" s="33" t="str">
        <f t="shared" si="39"/>
        <v>3. Wrong intervention</v>
      </c>
    </row>
    <row r="358" spans="1:27" x14ac:dyDescent="0.25">
      <c r="A358" s="28" t="s">
        <v>1902</v>
      </c>
      <c r="B358" s="29" t="s">
        <v>1903</v>
      </c>
      <c r="C358" s="29">
        <v>2019</v>
      </c>
      <c r="D358" s="29" t="s">
        <v>1582</v>
      </c>
      <c r="E358" s="29">
        <v>87</v>
      </c>
      <c r="F358" s="29">
        <v>12</v>
      </c>
      <c r="G358" s="29" t="s">
        <v>1904</v>
      </c>
      <c r="H358" s="29">
        <v>1745</v>
      </c>
      <c r="I358" s="29" t="s">
        <v>1905</v>
      </c>
      <c r="J358" s="11" t="s">
        <v>543</v>
      </c>
      <c r="K358" s="21" t="str">
        <f t="shared" si="36"/>
        <v>Link</v>
      </c>
      <c r="L358" s="22" t="str">
        <f t="shared" si="37"/>
        <v/>
      </c>
      <c r="M358" s="31" t="str">
        <f t="shared" si="38"/>
        <v>{Kogan, 2019 #1745}</v>
      </c>
      <c r="N358" s="4" t="s">
        <v>1470</v>
      </c>
      <c r="O358" s="21" t="str">
        <f>IF(J358="Yes",IF(P358&lt;&gt;"",HYPERLINK(_xlfn.CONCAT(VLOOKUP(P358,AF:AG,2,FALSE),"\",IF(ISERROR(FIND(",",A358))=FALSE,LEFT(A358,FIND(",",A358)-1),A358),"-",C358,"-",H358,".pdf"),"PDF"),""),"")</f>
        <v>PDF</v>
      </c>
      <c r="P358" s="11" t="s">
        <v>229</v>
      </c>
      <c r="Q358" s="3" t="s">
        <v>14</v>
      </c>
      <c r="R358" s="3" t="s">
        <v>2286</v>
      </c>
      <c r="S358" s="4" t="s">
        <v>2289</v>
      </c>
      <c r="T358" s="21" t="str">
        <f>IF(J358="Yes",IF(U358&lt;&gt;"",HYPERLINK(_xlfn.CONCAT(VLOOKUP(U358,AF:AG,2,FALSE),"\",IF(ISERROR(FIND(",",A358))=FALSE,LEFT(A358,FIND(",",A358)-1),A358),"-",C358,"-",H358,".pdf"),"PDF"),""),"")</f>
        <v>PDF</v>
      </c>
      <c r="U358" s="11" t="s">
        <v>2924</v>
      </c>
      <c r="V358" s="3" t="s">
        <v>14</v>
      </c>
      <c r="W358" s="3" t="s">
        <v>2286</v>
      </c>
      <c r="Y358" s="12" t="str">
        <f>IF(R358="Include","No",IF(V358="Include","No",""))</f>
        <v/>
      </c>
      <c r="Z358" s="36" t="str">
        <f t="shared" si="41"/>
        <v>Exclude</v>
      </c>
      <c r="AA358" s="33" t="str">
        <f t="shared" si="39"/>
        <v>3. Wrong intervention</v>
      </c>
    </row>
    <row r="359" spans="1:27" x14ac:dyDescent="0.25">
      <c r="A359" s="28" t="s">
        <v>1906</v>
      </c>
      <c r="B359" s="29" t="s">
        <v>1907</v>
      </c>
      <c r="C359" s="29">
        <v>2017</v>
      </c>
      <c r="D359" s="29" t="s">
        <v>1908</v>
      </c>
      <c r="E359" s="29">
        <v>107</v>
      </c>
      <c r="F359" s="29">
        <v>3</v>
      </c>
      <c r="G359" s="29" t="s">
        <v>1909</v>
      </c>
      <c r="H359" s="29">
        <v>1746</v>
      </c>
      <c r="I359" s="29" t="s">
        <v>1910</v>
      </c>
      <c r="J359" s="11" t="s">
        <v>543</v>
      </c>
      <c r="K359" s="21" t="str">
        <f t="shared" si="36"/>
        <v>Link</v>
      </c>
      <c r="L359" s="22" t="str">
        <f t="shared" si="37"/>
        <v/>
      </c>
      <c r="M359" s="31" t="str">
        <f t="shared" si="38"/>
        <v>{Komro, 2017 #1746}</v>
      </c>
      <c r="N359" s="4" t="s">
        <v>1470</v>
      </c>
      <c r="O359" s="21" t="str">
        <f>IF(J359="Yes",IF(P359&lt;&gt;"",HYPERLINK(_xlfn.CONCAT(VLOOKUP(P359,AF:AG,2,FALSE),"\",IF(ISERROR(FIND(",",A359))=FALSE,LEFT(A359,FIND(",",A359)-1),A359),"-",C359,"-",H359,".pdf"),"PDF"),""),"")</f>
        <v>PDF</v>
      </c>
      <c r="P359" s="11" t="s">
        <v>229</v>
      </c>
      <c r="Q359" s="3" t="s">
        <v>14</v>
      </c>
      <c r="R359" s="3" t="s">
        <v>2286</v>
      </c>
      <c r="S359" s="4" t="s">
        <v>2289</v>
      </c>
      <c r="T359" s="21" t="str">
        <f>IF(J359="Yes",IF(U359&lt;&gt;"",HYPERLINK(_xlfn.CONCAT(VLOOKUP(U359,AF:AG,2,FALSE),"\",IF(ISERROR(FIND(",",A359))=FALSE,LEFT(A359,FIND(",",A359)-1),A359),"-",C359,"-",H359,".pdf"),"PDF"),""),"")</f>
        <v>PDF</v>
      </c>
      <c r="U359" s="11" t="s">
        <v>2924</v>
      </c>
      <c r="V359" s="3" t="s">
        <v>14</v>
      </c>
      <c r="W359" s="3" t="s">
        <v>2286</v>
      </c>
      <c r="Y359" s="12" t="str">
        <f>IF(R359="Include","No",IF(V359="Include","No",""))</f>
        <v/>
      </c>
      <c r="Z359" s="36" t="str">
        <f t="shared" si="41"/>
        <v>Exclude</v>
      </c>
      <c r="AA359" s="33" t="str">
        <f t="shared" si="39"/>
        <v>3. Wrong intervention</v>
      </c>
    </row>
    <row r="360" spans="1:27" x14ac:dyDescent="0.25">
      <c r="A360" s="28" t="s">
        <v>2387</v>
      </c>
      <c r="B360" s="29" t="s">
        <v>2388</v>
      </c>
      <c r="C360" s="29">
        <v>2022</v>
      </c>
      <c r="D360" s="29" t="s">
        <v>1189</v>
      </c>
      <c r="E360" s="29">
        <v>23</v>
      </c>
      <c r="F360" s="29">
        <v>1</v>
      </c>
      <c r="G360" s="29">
        <v>175</v>
      </c>
      <c r="H360" s="29">
        <v>1915</v>
      </c>
      <c r="I360" s="29" t="s">
        <v>2389</v>
      </c>
      <c r="J360" s="11" t="s">
        <v>543</v>
      </c>
      <c r="K360" s="21" t="str">
        <f t="shared" si="36"/>
        <v>Link</v>
      </c>
      <c r="L360" s="22" t="str">
        <f t="shared" si="37"/>
        <v/>
      </c>
      <c r="M360" s="31" t="str">
        <f t="shared" si="38"/>
        <v>{Komro, 2022 #1915}</v>
      </c>
      <c r="N360" s="4" t="s">
        <v>2324</v>
      </c>
      <c r="O360" s="21" t="str">
        <f>IF(J360="Yes",IF(P360&lt;&gt;"",HYPERLINK(_xlfn.CONCAT(VLOOKUP(P360,AF:AG,2,FALSE),"\",IF(ISERROR(FIND(",",A360))=FALSE,LEFT(A360,FIND(",",A360)-1),A360),"-",C360,"-",H360,".pdf"),"PDF"),""),"")</f>
        <v>PDF</v>
      </c>
      <c r="P360" s="11" t="s">
        <v>229</v>
      </c>
      <c r="Q360" s="3" t="s">
        <v>14</v>
      </c>
      <c r="R360" s="3" t="s">
        <v>2286</v>
      </c>
      <c r="S360" s="4" t="s">
        <v>2289</v>
      </c>
      <c r="T360" s="21" t="str">
        <f>IF(J360="Yes",IF(U360&lt;&gt;"",HYPERLINK(_xlfn.CONCAT(VLOOKUP(U360,AF:AG,2,FALSE),"\",IF(ISERROR(FIND(",",A360))=FALSE,LEFT(A360,FIND(",",A360)-1),A360),"-",C360,"-",H360,".pdf"),"PDF"),""),"")</f>
        <v>PDF</v>
      </c>
      <c r="U360" s="11" t="s">
        <v>2924</v>
      </c>
      <c r="V360" s="3" t="s">
        <v>14</v>
      </c>
      <c r="W360" s="3" t="s">
        <v>2286</v>
      </c>
      <c r="Y360" s="12" t="str">
        <f>IF(R360="Include","No",IF(V360="Include","No",""))</f>
        <v/>
      </c>
      <c r="Z360" s="36" t="str">
        <f t="shared" si="41"/>
        <v>Exclude</v>
      </c>
      <c r="AA360" s="33" t="str">
        <f t="shared" si="39"/>
        <v>3. Wrong intervention</v>
      </c>
    </row>
    <row r="361" spans="1:27" x14ac:dyDescent="0.25">
      <c r="A361" s="28" t="s">
        <v>1911</v>
      </c>
      <c r="B361" s="29" t="s">
        <v>1912</v>
      </c>
      <c r="C361" s="29">
        <v>2017</v>
      </c>
      <c r="D361" s="29" t="s">
        <v>1189</v>
      </c>
      <c r="E361" s="29">
        <v>18</v>
      </c>
      <c r="F361" s="29">
        <v>1</v>
      </c>
      <c r="G361" s="29" t="s">
        <v>1913</v>
      </c>
      <c r="H361" s="29">
        <v>1747</v>
      </c>
      <c r="I361" s="29" t="s">
        <v>1914</v>
      </c>
      <c r="J361" s="11" t="s">
        <v>543</v>
      </c>
      <c r="K361" s="21" t="str">
        <f t="shared" si="36"/>
        <v>Link</v>
      </c>
      <c r="L361" s="22" t="str">
        <f t="shared" si="37"/>
        <v/>
      </c>
      <c r="M361" s="31" t="str">
        <f t="shared" si="38"/>
        <v>{Kouimtsidis, 2017 #1747}</v>
      </c>
      <c r="N361" s="4" t="s">
        <v>1470</v>
      </c>
      <c r="O361" s="21" t="str">
        <f>IF(J361="Yes",IF(P361&lt;&gt;"",HYPERLINK(_xlfn.CONCAT(VLOOKUP(P361,AF:AG,2,FALSE),"\",IF(ISERROR(FIND(",",A361))=FALSE,LEFT(A361,FIND(",",A361)-1),A361),"-",C361,"-",H361,".pdf"),"PDF"),""),"")</f>
        <v>PDF</v>
      </c>
      <c r="P361" s="11" t="s">
        <v>229</v>
      </c>
      <c r="Q361" s="3" t="s">
        <v>14</v>
      </c>
      <c r="R361" s="3" t="s">
        <v>2286</v>
      </c>
      <c r="S361" s="4" t="s">
        <v>2289</v>
      </c>
      <c r="T361" s="21" t="str">
        <f>IF(J361="Yes",IF(U361&lt;&gt;"",HYPERLINK(_xlfn.CONCAT(VLOOKUP(U361,AF:AG,2,FALSE),"\",IF(ISERROR(FIND(",",A361))=FALSE,LEFT(A361,FIND(",",A361)-1),A361),"-",C361,"-",H361,".pdf"),"PDF"),""),"")</f>
        <v>PDF</v>
      </c>
      <c r="U361" s="11" t="s">
        <v>2924</v>
      </c>
      <c r="V361" s="3" t="s">
        <v>14</v>
      </c>
      <c r="W361" s="3" t="s">
        <v>2286</v>
      </c>
      <c r="Y361" s="12" t="str">
        <f>IF(R361="Include","No",IF(V361="Include","No",""))</f>
        <v/>
      </c>
      <c r="Z361" s="36" t="str">
        <f t="shared" si="41"/>
        <v>Exclude</v>
      </c>
      <c r="AA361" s="33" t="str">
        <f t="shared" si="39"/>
        <v>3. Wrong intervention</v>
      </c>
    </row>
    <row r="362" spans="1:27" x14ac:dyDescent="0.25">
      <c r="A362" s="28" t="s">
        <v>1911</v>
      </c>
      <c r="B362" s="29" t="s">
        <v>1912</v>
      </c>
      <c r="C362" s="29">
        <v>2017</v>
      </c>
      <c r="D362" s="29" t="s">
        <v>1189</v>
      </c>
      <c r="E362" s="29">
        <v>18</v>
      </c>
      <c r="F362" s="29">
        <v>1</v>
      </c>
      <c r="G362" s="29" t="s">
        <v>1913</v>
      </c>
      <c r="H362" s="29">
        <v>1748</v>
      </c>
      <c r="I362" s="29" t="s">
        <v>1914</v>
      </c>
      <c r="J362" s="11" t="s">
        <v>543</v>
      </c>
      <c r="K362" s="21" t="str">
        <f t="shared" si="36"/>
        <v>Link</v>
      </c>
      <c r="L362" s="22" t="str">
        <f t="shared" si="37"/>
        <v/>
      </c>
      <c r="M362" s="31" t="str">
        <f t="shared" si="38"/>
        <v>{Kouimtsidis, 2017 #1748}</v>
      </c>
      <c r="N362" s="4" t="s">
        <v>1470</v>
      </c>
      <c r="O362" s="21" t="str">
        <f>IF(J362="Yes",IF(P362&lt;&gt;"",HYPERLINK(_xlfn.CONCAT(VLOOKUP(P362,AF:AG,2,FALSE),"\",IF(ISERROR(FIND(",",A362))=FALSE,LEFT(A362,FIND(",",A362)-1),A362),"-",C362,"-",H362,".pdf"),"PDF"),""),"")</f>
        <v>PDF</v>
      </c>
      <c r="P362" s="11" t="s">
        <v>229</v>
      </c>
      <c r="Q362" s="3" t="s">
        <v>14</v>
      </c>
      <c r="R362" s="3" t="s">
        <v>2282</v>
      </c>
      <c r="S362" s="4" t="s">
        <v>2305</v>
      </c>
      <c r="T362" s="21" t="str">
        <f>IF(J362="Yes",IF(U362&lt;&gt;"",HYPERLINK(_xlfn.CONCAT(VLOOKUP(U362,AF:AG,2,FALSE),"\",IF(ISERROR(FIND(",",A362))=FALSE,LEFT(A362,FIND(",",A362)-1),A362),"-",C362,"-",H362,".pdf"),"PDF"),""),"")</f>
        <v>PDF</v>
      </c>
      <c r="U362" s="11" t="s">
        <v>2924</v>
      </c>
      <c r="V362" s="3" t="s">
        <v>14</v>
      </c>
      <c r="W362" s="3" t="s">
        <v>2282</v>
      </c>
      <c r="Y362" s="12" t="str">
        <f>IF(R362="Include","No",IF(V362="Include","No",""))</f>
        <v/>
      </c>
      <c r="Z362" s="36" t="str">
        <f t="shared" si="41"/>
        <v>Exclude</v>
      </c>
      <c r="AA362" s="33" t="str">
        <f t="shared" si="39"/>
        <v>0. Duplicate</v>
      </c>
    </row>
    <row r="363" spans="1:27" x14ac:dyDescent="0.25">
      <c r="A363" s="28" t="s">
        <v>3748</v>
      </c>
      <c r="B363" s="29" t="s">
        <v>3749</v>
      </c>
      <c r="C363" s="29">
        <v>2017</v>
      </c>
      <c r="D363" s="29" t="s">
        <v>3750</v>
      </c>
      <c r="G363" s="29" t="s">
        <v>3751</v>
      </c>
      <c r="H363" s="29">
        <v>6450</v>
      </c>
      <c r="I363" s="29" t="s">
        <v>3752</v>
      </c>
      <c r="J363" s="11" t="s">
        <v>543</v>
      </c>
      <c r="K363" s="21" t="str">
        <f t="shared" si="36"/>
        <v>Link</v>
      </c>
      <c r="L363" s="22" t="str">
        <f t="shared" si="37"/>
        <v/>
      </c>
      <c r="M363" s="31" t="str">
        <f t="shared" si="38"/>
        <v>{Kowatsch, 2017 #6450}</v>
      </c>
      <c r="N363" s="4" t="s">
        <v>3726</v>
      </c>
      <c r="O363" s="21" t="str">
        <f>IF(J363="Yes",IF(P363&lt;&gt;"",HYPERLINK(_xlfn.CONCAT(VLOOKUP(P363,AF:AG,2,FALSE),"\",IF(ISERROR(FIND(",",A363))=FALSE,LEFT(A363,FIND(",",A363)-1),A363),"-",C363,"-",H363,".pdf"),"PDF"),""),"")</f>
        <v>PDF</v>
      </c>
      <c r="P363" s="11" t="s">
        <v>229</v>
      </c>
      <c r="Q363" s="3" t="s">
        <v>14</v>
      </c>
      <c r="R363" s="3" t="s">
        <v>2291</v>
      </c>
      <c r="S363" s="4" t="s">
        <v>2908</v>
      </c>
      <c r="T363" s="21" t="str">
        <f>IF(J363="Yes",IF(U363&lt;&gt;"",HYPERLINK(_xlfn.CONCAT(VLOOKUP(U363,AF:AG,2,FALSE),"\",IF(ISERROR(FIND(",",A363))=FALSE,LEFT(A363,FIND(",",A363)-1),A363),"-",C363,"-",H363,".pdf"),"PDF"),""),"")</f>
        <v>PDF</v>
      </c>
      <c r="U363" s="11" t="s">
        <v>2924</v>
      </c>
      <c r="V363" s="3" t="s">
        <v>14</v>
      </c>
      <c r="W363" s="3" t="s">
        <v>2285</v>
      </c>
      <c r="Y363" s="12"/>
      <c r="Z363" s="36" t="str">
        <f t="shared" si="41"/>
        <v>Exclude</v>
      </c>
      <c r="AA363" s="33" t="str">
        <f t="shared" si="39"/>
        <v>5. Wrong study design</v>
      </c>
    </row>
    <row r="364" spans="1:27" x14ac:dyDescent="0.25">
      <c r="A364" s="28" t="s">
        <v>3553</v>
      </c>
      <c r="B364" s="29" t="s">
        <v>3554</v>
      </c>
      <c r="C364" s="29">
        <v>2022</v>
      </c>
      <c r="D364" s="29" t="s">
        <v>3555</v>
      </c>
      <c r="E364" s="29">
        <v>19</v>
      </c>
      <c r="F364" s="29">
        <v>10</v>
      </c>
      <c r="G364" s="29" t="s">
        <v>3556</v>
      </c>
      <c r="H364" s="29">
        <v>6213</v>
      </c>
      <c r="I364" s="29" t="s">
        <v>3557</v>
      </c>
      <c r="J364" s="11" t="s">
        <v>543</v>
      </c>
      <c r="K364" s="21" t="str">
        <f t="shared" si="36"/>
        <v>Link</v>
      </c>
      <c r="L364" s="22" t="str">
        <f t="shared" si="37"/>
        <v/>
      </c>
      <c r="M364" s="31" t="str">
        <f t="shared" si="38"/>
        <v>{Krolo, 2022 #6213}</v>
      </c>
      <c r="N364" s="4" t="s">
        <v>3727</v>
      </c>
      <c r="O364" s="21" t="str">
        <f>IF(J364="Yes",IF(P364&lt;&gt;"",HYPERLINK(_xlfn.CONCAT(VLOOKUP(P364,AF:AG,2,FALSE),"\",IF(ISERROR(FIND(",",A364))=FALSE,LEFT(A364,FIND(",",A364)-1),A364),"-",C364,"-",H364,".pdf"),"PDF"),""),"")</f>
        <v>PDF</v>
      </c>
      <c r="P364" s="11" t="s">
        <v>229</v>
      </c>
      <c r="Q364" s="3" t="s">
        <v>14</v>
      </c>
      <c r="R364" s="3" t="s">
        <v>2286</v>
      </c>
      <c r="S364" s="4" t="s">
        <v>3692</v>
      </c>
      <c r="T364" s="21" t="str">
        <f>IF(J364="Yes",IF(U364&lt;&gt;"",HYPERLINK(_xlfn.CONCAT(VLOOKUP(U364,AF:AG,2,FALSE),"\",IF(ISERROR(FIND(",",A364))=FALSE,LEFT(A364,FIND(",",A364)-1),A364),"-",C364,"-",H364,".pdf"),"PDF"),""),"")</f>
        <v>PDF</v>
      </c>
      <c r="U364" s="11" t="s">
        <v>2924</v>
      </c>
      <c r="V364" s="3" t="s">
        <v>14</v>
      </c>
      <c r="W364" s="3" t="s">
        <v>2286</v>
      </c>
      <c r="Y364" s="12"/>
      <c r="Z364" s="36" t="str">
        <f t="shared" si="41"/>
        <v>Exclude</v>
      </c>
      <c r="AA364" s="33" t="str">
        <f t="shared" si="39"/>
        <v>3. Wrong intervention</v>
      </c>
    </row>
    <row r="365" spans="1:27" x14ac:dyDescent="0.25">
      <c r="A365" s="28" t="s">
        <v>3553</v>
      </c>
      <c r="B365" s="29" t="s">
        <v>3554</v>
      </c>
      <c r="C365" s="29">
        <v>2022</v>
      </c>
      <c r="D365" s="29" t="s">
        <v>3555</v>
      </c>
      <c r="E365" s="29">
        <v>19</v>
      </c>
      <c r="F365" s="29">
        <v>10</v>
      </c>
      <c r="G365" s="29" t="s">
        <v>3556</v>
      </c>
      <c r="H365" s="29">
        <v>6455</v>
      </c>
      <c r="I365" s="29" t="s">
        <v>3557</v>
      </c>
      <c r="J365" s="11" t="s">
        <v>543</v>
      </c>
      <c r="K365" s="21" t="str">
        <f t="shared" si="36"/>
        <v>Link</v>
      </c>
      <c r="L365" s="22" t="str">
        <f t="shared" si="37"/>
        <v/>
      </c>
      <c r="M365" s="31" t="str">
        <f t="shared" si="38"/>
        <v>{Krolo, 2022 #6455}</v>
      </c>
      <c r="N365" s="4" t="s">
        <v>3726</v>
      </c>
      <c r="O365" s="21" t="str">
        <f>IF(J365="Yes",IF(P365&lt;&gt;"",HYPERLINK(_xlfn.CONCAT(VLOOKUP(P365,AF:AG,2,FALSE),"\",IF(ISERROR(FIND(",",A365))=FALSE,LEFT(A365,FIND(",",A365)-1),A365),"-",C365,"-",H365,".pdf"),"PDF"),""),"")</f>
        <v>PDF</v>
      </c>
      <c r="P365" s="11" t="s">
        <v>229</v>
      </c>
      <c r="Q365" s="3" t="s">
        <v>14</v>
      </c>
      <c r="R365" s="3" t="s">
        <v>2282</v>
      </c>
      <c r="T365" s="21" t="str">
        <f>IF(J365="Yes",IF(U365&lt;&gt;"",HYPERLINK(_xlfn.CONCAT(VLOOKUP(U365,AF:AG,2,FALSE),"\",IF(ISERROR(FIND(",",A365))=FALSE,LEFT(A365,FIND(",",A365)-1),A365),"-",C365,"-",H365,".pdf"),"PDF"),""),"")</f>
        <v>PDF</v>
      </c>
      <c r="U365" s="11" t="s">
        <v>2924</v>
      </c>
      <c r="V365" s="3" t="s">
        <v>14</v>
      </c>
      <c r="W365" s="3" t="s">
        <v>2286</v>
      </c>
      <c r="Y365" s="12"/>
      <c r="Z365" s="36" t="str">
        <f t="shared" si="41"/>
        <v>Exclude</v>
      </c>
      <c r="AA365" s="33" t="str">
        <f t="shared" si="39"/>
        <v>0. Duplicate</v>
      </c>
    </row>
    <row r="366" spans="1:27" x14ac:dyDescent="0.25">
      <c r="A366" s="28" t="s">
        <v>3738</v>
      </c>
      <c r="B366" s="29" t="s">
        <v>3739</v>
      </c>
      <c r="C366" s="29">
        <v>2023</v>
      </c>
      <c r="D366" s="29" t="s">
        <v>597</v>
      </c>
      <c r="E366" s="29">
        <v>18</v>
      </c>
      <c r="F366" s="29">
        <v>1</v>
      </c>
      <c r="G366" s="29">
        <v>68</v>
      </c>
      <c r="H366" s="29">
        <v>6439</v>
      </c>
      <c r="I366" s="29" t="s">
        <v>3740</v>
      </c>
      <c r="J366" s="11" t="s">
        <v>543</v>
      </c>
      <c r="K366" s="21" t="str">
        <f t="shared" si="36"/>
        <v>Link</v>
      </c>
      <c r="L366" s="22" t="str">
        <f t="shared" si="37"/>
        <v/>
      </c>
      <c r="M366" s="31" t="str">
        <f t="shared" si="38"/>
        <v>{Krolo-Wicovsky, 2023 #6439}</v>
      </c>
      <c r="N366" s="4" t="s">
        <v>3726</v>
      </c>
      <c r="O366" s="21" t="str">
        <f>IF(J366="Yes",IF(P366&lt;&gt;"",HYPERLINK(_xlfn.CONCAT(VLOOKUP(P366,AF:AG,2,FALSE),"\",IF(ISERROR(FIND(",",A366))=FALSE,LEFT(A366,FIND(",",A366)-1),A366),"-",C366,"-",H366,".pdf"),"PDF"),""),"")</f>
        <v>PDF</v>
      </c>
      <c r="P366" s="11" t="s">
        <v>229</v>
      </c>
      <c r="Q366" s="3" t="s">
        <v>14</v>
      </c>
      <c r="R366" s="3" t="s">
        <v>2286</v>
      </c>
      <c r="S366" s="4" t="s">
        <v>2954</v>
      </c>
      <c r="T366" s="21" t="str">
        <f>IF(J366="Yes",IF(U366&lt;&gt;"",HYPERLINK(_xlfn.CONCAT(VLOOKUP(U366,AF:AG,2,FALSE),"\",IF(ISERROR(FIND(",",A366))=FALSE,LEFT(A366,FIND(",",A366)-1),A366),"-",C366,"-",H366,".pdf"),"PDF"),""),"")</f>
        <v>PDF</v>
      </c>
      <c r="U366" s="11" t="s">
        <v>2924</v>
      </c>
      <c r="V366" s="3" t="s">
        <v>14</v>
      </c>
      <c r="W366" s="3" t="s">
        <v>2286</v>
      </c>
      <c r="Y366" s="12"/>
      <c r="Z366" s="36" t="str">
        <f t="shared" si="41"/>
        <v>Exclude</v>
      </c>
      <c r="AA366" s="33" t="str">
        <f t="shared" si="39"/>
        <v>3. Wrong intervention</v>
      </c>
    </row>
    <row r="367" spans="1:27" x14ac:dyDescent="0.25">
      <c r="A367" s="28" t="s">
        <v>1915</v>
      </c>
      <c r="B367" s="29" t="s">
        <v>1916</v>
      </c>
      <c r="C367" s="29">
        <v>2017</v>
      </c>
      <c r="D367" s="29" t="s">
        <v>1917</v>
      </c>
      <c r="E367" s="29">
        <v>38</v>
      </c>
      <c r="F367" s="29">
        <v>1</v>
      </c>
      <c r="G367" s="29" t="s">
        <v>1918</v>
      </c>
      <c r="H367" s="29">
        <v>1749</v>
      </c>
      <c r="I367" s="29" t="s">
        <v>1919</v>
      </c>
      <c r="J367" s="11" t="s">
        <v>543</v>
      </c>
      <c r="K367" s="21" t="str">
        <f t="shared" si="36"/>
        <v>Link</v>
      </c>
      <c r="L367" s="22" t="str">
        <f t="shared" si="37"/>
        <v/>
      </c>
      <c r="M367" s="31" t="str">
        <f t="shared" si="38"/>
        <v>{Kulis, 2017 #1749}</v>
      </c>
      <c r="N367" s="4" t="s">
        <v>1470</v>
      </c>
      <c r="O367" s="21" t="str">
        <f>IF(J367="Yes",IF(P367&lt;&gt;"",HYPERLINK(_xlfn.CONCAT(VLOOKUP(P367,AF:AG,2,FALSE),"\",IF(ISERROR(FIND(",",A367))=FALSE,LEFT(A367,FIND(",",A367)-1),A367),"-",C367,"-",H367,".pdf"),"PDF"),""),"")</f>
        <v>PDF</v>
      </c>
      <c r="P367" s="11" t="s">
        <v>229</v>
      </c>
      <c r="Q367" s="3" t="s">
        <v>14</v>
      </c>
      <c r="R367" s="3" t="s">
        <v>2286</v>
      </c>
      <c r="S367" s="4" t="s">
        <v>2289</v>
      </c>
      <c r="T367" s="21" t="str">
        <f>IF(J367="Yes",IF(U367&lt;&gt;"",HYPERLINK(_xlfn.CONCAT(VLOOKUP(U367,AF:AG,2,FALSE),"\",IF(ISERROR(FIND(",",A367))=FALSE,LEFT(A367,FIND(",",A367)-1),A367),"-",C367,"-",H367,".pdf"),"PDF"),""),"")</f>
        <v>PDF</v>
      </c>
      <c r="U367" s="11" t="s">
        <v>2924</v>
      </c>
      <c r="V367" s="3" t="s">
        <v>14</v>
      </c>
      <c r="W367" s="3" t="s">
        <v>2291</v>
      </c>
      <c r="Y367" s="12" t="str">
        <f t="shared" ref="Y367:Y376" si="42">IF(R367="Include","No",IF(V367="Include","No",""))</f>
        <v/>
      </c>
      <c r="Z367" s="36" t="str">
        <f t="shared" si="41"/>
        <v>Exclude</v>
      </c>
      <c r="AA367" s="33" t="str">
        <f t="shared" si="39"/>
        <v>3. Wrong intervention</v>
      </c>
    </row>
    <row r="368" spans="1:27" x14ac:dyDescent="0.25">
      <c r="A368" s="28" t="s">
        <v>1920</v>
      </c>
      <c r="B368" s="29" t="s">
        <v>649</v>
      </c>
      <c r="C368" s="29">
        <v>2012</v>
      </c>
      <c r="D368" s="29" t="s">
        <v>300</v>
      </c>
      <c r="E368" s="29">
        <v>108</v>
      </c>
      <c r="F368" s="29">
        <v>2</v>
      </c>
      <c r="G368" s="29" t="s">
        <v>1921</v>
      </c>
      <c r="H368" s="29">
        <v>1750</v>
      </c>
      <c r="I368" s="29" t="s">
        <v>1922</v>
      </c>
      <c r="J368" s="11" t="s">
        <v>543</v>
      </c>
      <c r="K368" s="21" t="str">
        <f t="shared" si="36"/>
        <v>Link</v>
      </c>
      <c r="L368" s="22" t="str">
        <f t="shared" si="37"/>
        <v/>
      </c>
      <c r="M368" s="31" t="str">
        <f t="shared" si="38"/>
        <v>{Kypri, 2012 #1750}</v>
      </c>
      <c r="N368" s="4" t="s">
        <v>1470</v>
      </c>
      <c r="O368" s="21" t="str">
        <f>IF(J368="Yes",IF(P368&lt;&gt;"",HYPERLINK(_xlfn.CONCAT(VLOOKUP(P368,AF:AG,2,FALSE),"\",IF(ISERROR(FIND(",",A368))=FALSE,LEFT(A368,FIND(",",A368)-1),A368),"-",C368,"-",H368,".pdf"),"PDF"),""),"")</f>
        <v>PDF</v>
      </c>
      <c r="P368" s="11" t="s">
        <v>229</v>
      </c>
      <c r="Q368" s="3" t="s">
        <v>14</v>
      </c>
      <c r="R368" s="3" t="s">
        <v>2286</v>
      </c>
      <c r="S368" s="4" t="s">
        <v>2289</v>
      </c>
      <c r="T368" s="21" t="str">
        <f>IF(J368="Yes",IF(U368&lt;&gt;"",HYPERLINK(_xlfn.CONCAT(VLOOKUP(U368,AF:AG,2,FALSE),"\",IF(ISERROR(FIND(",",A368))=FALSE,LEFT(A368,FIND(",",A368)-1),A368),"-",C368,"-",H368,".pdf"),"PDF"),""),"")</f>
        <v>PDF</v>
      </c>
      <c r="U368" s="11" t="s">
        <v>2924</v>
      </c>
      <c r="V368" s="3" t="s">
        <v>14</v>
      </c>
      <c r="W368" s="3" t="s">
        <v>2286</v>
      </c>
      <c r="Y368" s="12" t="str">
        <f t="shared" si="42"/>
        <v/>
      </c>
      <c r="Z368" s="36" t="str">
        <f t="shared" si="41"/>
        <v>Exclude</v>
      </c>
      <c r="AA368" s="33" t="str">
        <f t="shared" si="39"/>
        <v>3. Wrong intervention</v>
      </c>
    </row>
    <row r="369" spans="1:27" x14ac:dyDescent="0.25">
      <c r="A369" s="28" t="s">
        <v>1920</v>
      </c>
      <c r="B369" s="29" t="s">
        <v>649</v>
      </c>
      <c r="C369" s="29">
        <v>2012</v>
      </c>
      <c r="D369" s="29" t="s">
        <v>300</v>
      </c>
      <c r="E369" s="29">
        <v>108</v>
      </c>
      <c r="F369" s="29">
        <v>2</v>
      </c>
      <c r="G369" s="29" t="s">
        <v>1921</v>
      </c>
      <c r="H369" s="29">
        <v>1751</v>
      </c>
      <c r="I369" s="29" t="s">
        <v>1922</v>
      </c>
      <c r="J369" s="11" t="s">
        <v>543</v>
      </c>
      <c r="K369" s="21" t="str">
        <f t="shared" si="36"/>
        <v>Link</v>
      </c>
      <c r="L369" s="22" t="str">
        <f t="shared" si="37"/>
        <v/>
      </c>
      <c r="M369" s="31" t="str">
        <f t="shared" si="38"/>
        <v>{Kypri, 2012 #1751}</v>
      </c>
      <c r="N369" s="4" t="s">
        <v>1470</v>
      </c>
      <c r="O369" s="21" t="str">
        <f>IF(J369="Yes",IF(P369&lt;&gt;"",HYPERLINK(_xlfn.CONCAT(VLOOKUP(P369,AF:AG,2,FALSE),"\",IF(ISERROR(FIND(",",A369))=FALSE,LEFT(A369,FIND(",",A369)-1),A369),"-",C369,"-",H369,".pdf"),"PDF"),""),"")</f>
        <v>PDF</v>
      </c>
      <c r="P369" s="11" t="s">
        <v>229</v>
      </c>
      <c r="Q369" s="3" t="s">
        <v>14</v>
      </c>
      <c r="R369" s="3" t="s">
        <v>2282</v>
      </c>
      <c r="S369" s="4" t="s">
        <v>2267</v>
      </c>
      <c r="T369" s="21" t="str">
        <f>IF(J369="Yes",IF(U369&lt;&gt;"",HYPERLINK(_xlfn.CONCAT(VLOOKUP(U369,AF:AG,2,FALSE),"\",IF(ISERROR(FIND(",",A369))=FALSE,LEFT(A369,FIND(",",A369)-1),A369),"-",C369,"-",H369,".pdf"),"PDF"),""),"")</f>
        <v>PDF</v>
      </c>
      <c r="U369" s="11" t="s">
        <v>2924</v>
      </c>
      <c r="V369" s="3" t="s">
        <v>14</v>
      </c>
      <c r="W369" s="3" t="s">
        <v>2282</v>
      </c>
      <c r="Y369" s="12" t="str">
        <f t="shared" si="42"/>
        <v/>
      </c>
      <c r="Z369" s="36" t="str">
        <f t="shared" si="41"/>
        <v>Exclude</v>
      </c>
      <c r="AA369" s="33" t="str">
        <f t="shared" si="39"/>
        <v>0. Duplicate</v>
      </c>
    </row>
    <row r="370" spans="1:27" x14ac:dyDescent="0.25">
      <c r="A370" s="28" t="s">
        <v>1920</v>
      </c>
      <c r="B370" s="29" t="s">
        <v>649</v>
      </c>
      <c r="C370" s="29">
        <v>2013</v>
      </c>
      <c r="D370" s="29" t="s">
        <v>555</v>
      </c>
      <c r="E370" s="29">
        <v>108</v>
      </c>
      <c r="F370" s="29">
        <v>2</v>
      </c>
      <c r="G370" s="29" t="s">
        <v>1921</v>
      </c>
      <c r="H370" s="29">
        <v>1752</v>
      </c>
      <c r="I370" s="29" t="s">
        <v>1922</v>
      </c>
      <c r="J370" s="11" t="s">
        <v>543</v>
      </c>
      <c r="K370" s="21" t="str">
        <f t="shared" si="36"/>
        <v>Link</v>
      </c>
      <c r="L370" s="22" t="str">
        <f t="shared" si="37"/>
        <v/>
      </c>
      <c r="M370" s="31" t="str">
        <f t="shared" si="38"/>
        <v>{Kypri, 2013 #1752}</v>
      </c>
      <c r="N370" s="4" t="s">
        <v>1470</v>
      </c>
      <c r="O370" s="21" t="str">
        <f>IF(J370="Yes",IF(P370&lt;&gt;"",HYPERLINK(_xlfn.CONCAT(VLOOKUP(P370,AF:AG,2,FALSE),"\",IF(ISERROR(FIND(",",A370))=FALSE,LEFT(A370,FIND(",",A370)-1),A370),"-",C370,"-",H370,".pdf"),"PDF"),""),"")</f>
        <v>PDF</v>
      </c>
      <c r="P370" s="11" t="s">
        <v>229</v>
      </c>
      <c r="Q370" s="3" t="s">
        <v>14</v>
      </c>
      <c r="R370" s="3" t="s">
        <v>2282</v>
      </c>
      <c r="S370" s="4" t="s">
        <v>2267</v>
      </c>
      <c r="T370" s="21" t="str">
        <f>IF(J370="Yes",IF(U370&lt;&gt;"",HYPERLINK(_xlfn.CONCAT(VLOOKUP(U370,AF:AG,2,FALSE),"\",IF(ISERROR(FIND(",",A370))=FALSE,LEFT(A370,FIND(",",A370)-1),A370),"-",C370,"-",H370,".pdf"),"PDF"),""),"")</f>
        <v>PDF</v>
      </c>
      <c r="U370" s="11" t="s">
        <v>2924</v>
      </c>
      <c r="V370" s="3" t="s">
        <v>14</v>
      </c>
      <c r="W370" s="3" t="s">
        <v>2282</v>
      </c>
      <c r="Y370" s="12" t="str">
        <f t="shared" si="42"/>
        <v/>
      </c>
      <c r="Z370" s="36" t="str">
        <f t="shared" si="41"/>
        <v>Exclude</v>
      </c>
      <c r="AA370" s="33" t="str">
        <f t="shared" si="39"/>
        <v>0. Duplicate</v>
      </c>
    </row>
    <row r="371" spans="1:27" x14ac:dyDescent="0.25">
      <c r="A371" s="28" t="s">
        <v>1923</v>
      </c>
      <c r="B371" s="29" t="s">
        <v>652</v>
      </c>
      <c r="C371" s="29">
        <v>2014</v>
      </c>
      <c r="D371" s="29" t="s">
        <v>1243</v>
      </c>
      <c r="E371" s="29">
        <v>311</v>
      </c>
      <c r="F371" s="29">
        <v>12</v>
      </c>
      <c r="G371" s="29" t="s">
        <v>1924</v>
      </c>
      <c r="H371" s="29">
        <v>1753</v>
      </c>
      <c r="I371" s="29" t="s">
        <v>1925</v>
      </c>
      <c r="J371" s="11" t="s">
        <v>543</v>
      </c>
      <c r="K371" s="21" t="str">
        <f t="shared" si="36"/>
        <v>Link</v>
      </c>
      <c r="L371" s="22" t="str">
        <f t="shared" si="37"/>
        <v/>
      </c>
      <c r="M371" s="31" t="str">
        <f t="shared" si="38"/>
        <v>{Kypri, 2014 #1753}</v>
      </c>
      <c r="N371" s="4" t="s">
        <v>1470</v>
      </c>
      <c r="O371" s="21" t="str">
        <f>IF(J371="Yes",IF(P371&lt;&gt;"",HYPERLINK(_xlfn.CONCAT(VLOOKUP(P371,AF:AG,2,FALSE),"\",IF(ISERROR(FIND(",",A371))=FALSE,LEFT(A371,FIND(",",A371)-1),A371),"-",C371,"-",H371,".pdf"),"PDF"),""),"")</f>
        <v>PDF</v>
      </c>
      <c r="P371" s="11" t="s">
        <v>229</v>
      </c>
      <c r="Q371" s="3" t="s">
        <v>14</v>
      </c>
      <c r="R371" s="3" t="s">
        <v>2286</v>
      </c>
      <c r="S371" s="4" t="s">
        <v>2289</v>
      </c>
      <c r="T371" s="21" t="str">
        <f>IF(J371="Yes",IF(U371&lt;&gt;"",HYPERLINK(_xlfn.CONCAT(VLOOKUP(U371,AF:AG,2,FALSE),"\",IF(ISERROR(FIND(",",A371))=FALSE,LEFT(A371,FIND(",",A371)-1),A371),"-",C371,"-",H371,".pdf"),"PDF"),""),"")</f>
        <v>PDF</v>
      </c>
      <c r="U371" s="11" t="s">
        <v>2924</v>
      </c>
      <c r="V371" s="3" t="s">
        <v>14</v>
      </c>
      <c r="W371" s="3" t="s">
        <v>2286</v>
      </c>
      <c r="Y371" s="12" t="str">
        <f t="shared" si="42"/>
        <v/>
      </c>
      <c r="Z371" s="36" t="str">
        <f t="shared" si="41"/>
        <v>Exclude</v>
      </c>
      <c r="AA371" s="33" t="str">
        <f t="shared" si="39"/>
        <v>3. Wrong intervention</v>
      </c>
    </row>
    <row r="372" spans="1:27" x14ac:dyDescent="0.25">
      <c r="A372" s="28" t="s">
        <v>1923</v>
      </c>
      <c r="B372" s="29" t="s">
        <v>652</v>
      </c>
      <c r="C372" s="29">
        <v>2014</v>
      </c>
      <c r="D372" s="29" t="s">
        <v>1243</v>
      </c>
      <c r="E372" s="29">
        <v>311</v>
      </c>
      <c r="F372" s="29">
        <v>12</v>
      </c>
      <c r="G372" s="29" t="s">
        <v>1924</v>
      </c>
      <c r="H372" s="29">
        <v>1754</v>
      </c>
      <c r="I372" s="29" t="s">
        <v>1925</v>
      </c>
      <c r="J372" s="11" t="s">
        <v>543</v>
      </c>
      <c r="K372" s="21" t="str">
        <f t="shared" si="36"/>
        <v>Link</v>
      </c>
      <c r="L372" s="22" t="str">
        <f t="shared" si="37"/>
        <v/>
      </c>
      <c r="M372" s="31" t="str">
        <f t="shared" si="38"/>
        <v>{Kypri, 2014 #1754}</v>
      </c>
      <c r="N372" s="4" t="s">
        <v>1470</v>
      </c>
      <c r="O372" s="21" t="str">
        <f>IF(J372="Yes",IF(P372&lt;&gt;"",HYPERLINK(_xlfn.CONCAT(VLOOKUP(P372,AF:AG,2,FALSE),"\",IF(ISERROR(FIND(",",A372))=FALSE,LEFT(A372,FIND(",",A372)-1),A372),"-",C372,"-",H372,".pdf"),"PDF"),""),"")</f>
        <v>PDF</v>
      </c>
      <c r="P372" s="11" t="s">
        <v>229</v>
      </c>
      <c r="Q372" s="3" t="s">
        <v>14</v>
      </c>
      <c r="R372" s="3" t="s">
        <v>2282</v>
      </c>
      <c r="S372" s="4" t="s">
        <v>2306</v>
      </c>
      <c r="T372" s="21" t="str">
        <f>IF(J372="Yes",IF(U372&lt;&gt;"",HYPERLINK(_xlfn.CONCAT(VLOOKUP(U372,AF:AG,2,FALSE),"\",IF(ISERROR(FIND(",",A372))=FALSE,LEFT(A372,FIND(",",A372)-1),A372),"-",C372,"-",H372,".pdf"),"PDF"),""),"")</f>
        <v>PDF</v>
      </c>
      <c r="U372" s="11" t="s">
        <v>2924</v>
      </c>
      <c r="V372" s="3" t="s">
        <v>14</v>
      </c>
      <c r="W372" s="3" t="s">
        <v>2282</v>
      </c>
      <c r="Y372" s="12" t="str">
        <f t="shared" si="42"/>
        <v/>
      </c>
      <c r="Z372" s="36" t="str">
        <f t="shared" si="41"/>
        <v>Exclude</v>
      </c>
      <c r="AA372" s="33" t="str">
        <f t="shared" si="39"/>
        <v>0. Duplicate</v>
      </c>
    </row>
    <row r="373" spans="1:27" x14ac:dyDescent="0.25">
      <c r="A373" s="28" t="s">
        <v>1926</v>
      </c>
      <c r="B373" s="29" t="s">
        <v>656</v>
      </c>
      <c r="C373" s="29">
        <v>2013</v>
      </c>
      <c r="D373" s="29" t="s">
        <v>563</v>
      </c>
      <c r="E373" s="29">
        <v>81</v>
      </c>
      <c r="F373" s="29">
        <v>6</v>
      </c>
      <c r="G373" s="29" t="s">
        <v>1927</v>
      </c>
      <c r="H373" s="29">
        <v>1755</v>
      </c>
      <c r="I373" s="29" t="s">
        <v>2278</v>
      </c>
      <c r="J373" s="11" t="s">
        <v>543</v>
      </c>
      <c r="K373" s="21" t="str">
        <f t="shared" si="36"/>
        <v>Link</v>
      </c>
      <c r="L373" s="22" t="str">
        <f t="shared" si="37"/>
        <v/>
      </c>
      <c r="M373" s="31" t="str">
        <f t="shared" si="38"/>
        <v>{Labrie, 2013 #1755}</v>
      </c>
      <c r="N373" s="4" t="s">
        <v>1470</v>
      </c>
      <c r="O373" s="21" t="str">
        <f>IF(J373="Yes",IF(P373&lt;&gt;"",HYPERLINK(_xlfn.CONCAT(VLOOKUP(P373,AF:AG,2,FALSE),"\",IF(ISERROR(FIND(",",A373))=FALSE,LEFT(A373,FIND(",",A373)-1),A373),"-",C373,"-",H373,".pdf"),"PDF"),""),"")</f>
        <v>PDF</v>
      </c>
      <c r="P373" s="11" t="s">
        <v>229</v>
      </c>
      <c r="Q373" s="3" t="s">
        <v>14</v>
      </c>
      <c r="R373" s="3" t="s">
        <v>2286</v>
      </c>
      <c r="S373" s="4" t="s">
        <v>2289</v>
      </c>
      <c r="T373" s="21" t="str">
        <f>IF(J373="Yes",IF(U373&lt;&gt;"",HYPERLINK(_xlfn.CONCAT(VLOOKUP(U373,AF:AG,2,FALSE),"\",IF(ISERROR(FIND(",",A373))=FALSE,LEFT(A373,FIND(",",A373)-1),A373),"-",C373,"-",H373,".pdf"),"PDF"),""),"")</f>
        <v>PDF</v>
      </c>
      <c r="U373" s="11" t="s">
        <v>2924</v>
      </c>
      <c r="V373" s="3" t="s">
        <v>14</v>
      </c>
      <c r="W373" s="3" t="s">
        <v>2286</v>
      </c>
      <c r="Y373" s="12" t="str">
        <f t="shared" si="42"/>
        <v/>
      </c>
      <c r="Z373" s="36" t="str">
        <f t="shared" si="41"/>
        <v>Exclude</v>
      </c>
      <c r="AA373" s="33" t="str">
        <f t="shared" si="39"/>
        <v>3. Wrong intervention</v>
      </c>
    </row>
    <row r="374" spans="1:27" x14ac:dyDescent="0.25">
      <c r="A374" s="28" t="s">
        <v>1928</v>
      </c>
      <c r="B374" s="29" t="s">
        <v>656</v>
      </c>
      <c r="C374" s="29">
        <v>2013</v>
      </c>
      <c r="D374" s="29" t="s">
        <v>1582</v>
      </c>
      <c r="E374" s="29">
        <v>81</v>
      </c>
      <c r="F374" s="29">
        <v>6</v>
      </c>
      <c r="G374" s="29" t="s">
        <v>1927</v>
      </c>
      <c r="H374" s="29">
        <v>1756</v>
      </c>
      <c r="I374" s="29" t="s">
        <v>1929</v>
      </c>
      <c r="J374" s="11" t="s">
        <v>543</v>
      </c>
      <c r="K374" s="21" t="str">
        <f t="shared" si="36"/>
        <v>Link</v>
      </c>
      <c r="L374" s="22" t="str">
        <f t="shared" si="37"/>
        <v/>
      </c>
      <c r="M374" s="31" t="str">
        <f t="shared" si="38"/>
        <v>{LaBrie, 2013 #1756}</v>
      </c>
      <c r="N374" s="4" t="s">
        <v>1470</v>
      </c>
      <c r="O374" s="21" t="str">
        <f>IF(J374="Yes",IF(P374&lt;&gt;"",HYPERLINK(_xlfn.CONCAT(VLOOKUP(P374,AF:AG,2,FALSE),"\",IF(ISERROR(FIND(",",A374))=FALSE,LEFT(A374,FIND(",",A374)-1),A374),"-",C374,"-",H374,".pdf"),"PDF"),""),"")</f>
        <v>PDF</v>
      </c>
      <c r="P374" s="11" t="s">
        <v>229</v>
      </c>
      <c r="Q374" s="3" t="s">
        <v>14</v>
      </c>
      <c r="R374" s="3" t="s">
        <v>2282</v>
      </c>
      <c r="S374" s="4" t="s">
        <v>2320</v>
      </c>
      <c r="T374" s="21" t="str">
        <f>IF(J374="Yes",IF(U374&lt;&gt;"",HYPERLINK(_xlfn.CONCAT(VLOOKUP(U374,AF:AG,2,FALSE),"\",IF(ISERROR(FIND(",",A374))=FALSE,LEFT(A374,FIND(",",A374)-1),A374),"-",C374,"-",H374,".pdf"),"PDF"),""),"")</f>
        <v>PDF</v>
      </c>
      <c r="U374" s="11" t="s">
        <v>2924</v>
      </c>
      <c r="V374" s="3" t="s">
        <v>14</v>
      </c>
      <c r="W374" s="3" t="s">
        <v>2282</v>
      </c>
      <c r="Y374" s="12" t="str">
        <f t="shared" si="42"/>
        <v/>
      </c>
      <c r="Z374" s="36" t="str">
        <f t="shared" si="41"/>
        <v>Exclude</v>
      </c>
      <c r="AA374" s="33" t="str">
        <f t="shared" si="39"/>
        <v>0. Duplicate</v>
      </c>
    </row>
    <row r="375" spans="1:27" x14ac:dyDescent="0.25">
      <c r="A375" s="28" t="s">
        <v>1928</v>
      </c>
      <c r="B375" s="29" t="s">
        <v>656</v>
      </c>
      <c r="C375" s="29">
        <v>2013</v>
      </c>
      <c r="D375" s="29" t="s">
        <v>1582</v>
      </c>
      <c r="E375" s="29">
        <v>81</v>
      </c>
      <c r="F375" s="29">
        <v>6</v>
      </c>
      <c r="G375" s="29" t="s">
        <v>1927</v>
      </c>
      <c r="H375" s="29">
        <v>1757</v>
      </c>
      <c r="I375" s="29" t="s">
        <v>1929</v>
      </c>
      <c r="J375" s="11" t="s">
        <v>543</v>
      </c>
      <c r="K375" s="21" t="str">
        <f t="shared" si="36"/>
        <v>Link</v>
      </c>
      <c r="L375" s="22" t="str">
        <f t="shared" si="37"/>
        <v/>
      </c>
      <c r="M375" s="31" t="str">
        <f t="shared" si="38"/>
        <v>{LaBrie, 2013 #1757}</v>
      </c>
      <c r="N375" s="4" t="s">
        <v>1470</v>
      </c>
      <c r="O375" s="21" t="str">
        <f>IF(J375="Yes",IF(P375&lt;&gt;"",HYPERLINK(_xlfn.CONCAT(VLOOKUP(P375,AF:AG,2,FALSE),"\",IF(ISERROR(FIND(",",A375))=FALSE,LEFT(A375,FIND(",",A375)-1),A375),"-",C375,"-",H375,".pdf"),"PDF"),""),"")</f>
        <v>PDF</v>
      </c>
      <c r="P375" s="11" t="s">
        <v>229</v>
      </c>
      <c r="Q375" s="3" t="s">
        <v>14</v>
      </c>
      <c r="R375" s="3" t="s">
        <v>2282</v>
      </c>
      <c r="S375" s="4" t="s">
        <v>2320</v>
      </c>
      <c r="T375" s="21" t="str">
        <f>IF(J375="Yes",IF(U375&lt;&gt;"",HYPERLINK(_xlfn.CONCAT(VLOOKUP(U375,AF:AG,2,FALSE),"\",IF(ISERROR(FIND(",",A375))=FALSE,LEFT(A375,FIND(",",A375)-1),A375),"-",C375,"-",H375,".pdf"),"PDF"),""),"")</f>
        <v>PDF</v>
      </c>
      <c r="U375" s="11" t="s">
        <v>2924</v>
      </c>
      <c r="V375" s="3" t="s">
        <v>14</v>
      </c>
      <c r="W375" s="3" t="s">
        <v>2282</v>
      </c>
      <c r="Y375" s="12" t="str">
        <f t="shared" si="42"/>
        <v/>
      </c>
      <c r="Z375" s="36" t="str">
        <f t="shared" si="41"/>
        <v>Exclude</v>
      </c>
      <c r="AA375" s="33" t="str">
        <f t="shared" si="39"/>
        <v>0. Duplicate</v>
      </c>
    </row>
    <row r="376" spans="1:27" x14ac:dyDescent="0.25">
      <c r="A376" s="28" t="s">
        <v>1930</v>
      </c>
      <c r="B376" s="29" t="s">
        <v>659</v>
      </c>
      <c r="C376" s="29">
        <v>2018</v>
      </c>
      <c r="D376" s="29" t="s">
        <v>660</v>
      </c>
      <c r="E376" s="29">
        <v>79</v>
      </c>
      <c r="F376" s="29">
        <v>1</v>
      </c>
      <c r="H376" s="29">
        <v>1758</v>
      </c>
      <c r="I376" s="29" t="s">
        <v>2279</v>
      </c>
      <c r="J376" s="11" t="s">
        <v>543</v>
      </c>
      <c r="K376" s="21" t="str">
        <f t="shared" si="36"/>
        <v>Link</v>
      </c>
      <c r="L376" s="22" t="str">
        <f t="shared" si="37"/>
        <v/>
      </c>
      <c r="M376" s="31" t="str">
        <f t="shared" si="38"/>
        <v>{LaLiberte, 2018 #1758}</v>
      </c>
      <c r="N376" s="4" t="s">
        <v>1470</v>
      </c>
      <c r="O376" s="21" t="str">
        <f>IF(J376="Yes",IF(P376&lt;&gt;"",HYPERLINK(_xlfn.CONCAT(VLOOKUP(P376,AF:AG,2,FALSE),"\",IF(ISERROR(FIND(",",A376))=FALSE,LEFT(A376,FIND(",",A376)-1),A376),"-",C376,"-",H376,".pdf"),"PDF"),""),"")</f>
        <v>PDF</v>
      </c>
      <c r="P376" s="11" t="s">
        <v>229</v>
      </c>
      <c r="Q376" s="3" t="s">
        <v>14</v>
      </c>
      <c r="R376" s="3" t="s">
        <v>2286</v>
      </c>
      <c r="S376" s="4" t="s">
        <v>2289</v>
      </c>
      <c r="T376" s="21" t="str">
        <f>IF(J376="Yes",IF(U376&lt;&gt;"",HYPERLINK(_xlfn.CONCAT(VLOOKUP(U376,AF:AG,2,FALSE),"\",IF(ISERROR(FIND(",",A376))=FALSE,LEFT(A376,FIND(",",A376)-1),A376),"-",C376,"-",H376,".pdf"),"PDF"),""),"")</f>
        <v>PDF</v>
      </c>
      <c r="U376" s="11" t="s">
        <v>2924</v>
      </c>
      <c r="V376" s="3" t="s">
        <v>14</v>
      </c>
      <c r="W376" s="3" t="s">
        <v>2286</v>
      </c>
      <c r="Y376" s="12" t="str">
        <f t="shared" si="42"/>
        <v/>
      </c>
      <c r="Z376" s="36" t="str">
        <f t="shared" si="41"/>
        <v>Exclude</v>
      </c>
      <c r="AA376" s="33" t="str">
        <f t="shared" si="39"/>
        <v>3. Wrong intervention</v>
      </c>
    </row>
    <row r="377" spans="1:27" x14ac:dyDescent="0.25">
      <c r="A377" s="28" t="s">
        <v>3380</v>
      </c>
      <c r="B377" s="29" t="s">
        <v>3381</v>
      </c>
      <c r="C377" s="29">
        <v>2018</v>
      </c>
      <c r="D377" s="29" t="s">
        <v>639</v>
      </c>
      <c r="E377" s="29">
        <v>42</v>
      </c>
      <c r="F377" s="29">
        <v>9</v>
      </c>
      <c r="G377" s="29" t="s">
        <v>3382</v>
      </c>
      <c r="H377" s="29">
        <v>2661</v>
      </c>
      <c r="I377" s="29" t="s">
        <v>3383</v>
      </c>
      <c r="J377" s="11" t="s">
        <v>543</v>
      </c>
      <c r="K377" s="21" t="str">
        <f t="shared" si="36"/>
        <v>Link</v>
      </c>
      <c r="L377" s="22" t="str">
        <f t="shared" si="37"/>
        <v/>
      </c>
      <c r="M377" s="31" t="str">
        <f t="shared" si="38"/>
        <v>{Lau-Barraco, 2018 #2661}</v>
      </c>
      <c r="N377" s="4" t="s">
        <v>3395</v>
      </c>
      <c r="O377" s="21" t="str">
        <f>IF(J377="Yes",IF(P377&lt;&gt;"",HYPERLINK(_xlfn.CONCAT(VLOOKUP(P377,AF:AG,2,FALSE),"\",IF(ISERROR(FIND(",",A377))=FALSE,LEFT(A377,FIND(",",A377)-1),A377),"-",C377,"-",H377,".pdf"),"PDF"),""),"")</f>
        <v>PDF</v>
      </c>
      <c r="P377" s="11" t="s">
        <v>229</v>
      </c>
      <c r="Q377" s="3" t="s">
        <v>14</v>
      </c>
      <c r="R377" s="3" t="s">
        <v>2286</v>
      </c>
      <c r="S377" s="4" t="s">
        <v>2289</v>
      </c>
      <c r="T377" s="21" t="str">
        <f>IF(J377="Yes",IF(U377&lt;&gt;"",HYPERLINK(_xlfn.CONCAT(VLOOKUP(U377,AF:AG,2,FALSE),"\",IF(ISERROR(FIND(",",A377))=FALSE,LEFT(A377,FIND(",",A377)-1),A377),"-",C377,"-",H377,".pdf"),"PDF"),""),"")</f>
        <v>PDF</v>
      </c>
      <c r="U377" s="11" t="s">
        <v>2924</v>
      </c>
      <c r="V377" s="3" t="s">
        <v>14</v>
      </c>
      <c r="W377" s="3" t="s">
        <v>2286</v>
      </c>
      <c r="Y377" s="12"/>
      <c r="Z377" s="36" t="str">
        <f t="shared" si="41"/>
        <v>Exclude</v>
      </c>
      <c r="AA377" s="33" t="str">
        <f t="shared" si="39"/>
        <v>3. Wrong intervention</v>
      </c>
    </row>
    <row r="378" spans="1:27" x14ac:dyDescent="0.25">
      <c r="A378" s="28" t="s">
        <v>3558</v>
      </c>
      <c r="B378" s="29" t="s">
        <v>3559</v>
      </c>
      <c r="C378" s="29">
        <v>2019</v>
      </c>
      <c r="D378" s="29" t="s">
        <v>2745</v>
      </c>
      <c r="E378" s="29">
        <v>54</v>
      </c>
      <c r="F378" s="29">
        <v>12</v>
      </c>
      <c r="G378" s="29" t="s">
        <v>3560</v>
      </c>
      <c r="H378" s="29">
        <v>6208</v>
      </c>
      <c r="I378" s="29" t="s">
        <v>3561</v>
      </c>
      <c r="J378" s="11" t="s">
        <v>543</v>
      </c>
      <c r="K378" s="21" t="str">
        <f t="shared" si="36"/>
        <v>Link</v>
      </c>
      <c r="L378" s="22" t="str">
        <f t="shared" si="37"/>
        <v/>
      </c>
      <c r="M378" s="31" t="str">
        <f t="shared" si="38"/>
        <v>{Lau-Barraco, 2019 #6208}</v>
      </c>
      <c r="N378" s="4" t="s">
        <v>3727</v>
      </c>
      <c r="O378" s="21" t="str">
        <f>IF(J378="Yes",IF(P378&lt;&gt;"",HYPERLINK(_xlfn.CONCAT(VLOOKUP(P378,AF:AG,2,FALSE),"\",IF(ISERROR(FIND(",",A378))=FALSE,LEFT(A378,FIND(",",A378)-1),A378),"-",C378,"-",H378,".pdf"),"PDF"),""),"")</f>
        <v>PDF</v>
      </c>
      <c r="P378" s="11" t="s">
        <v>229</v>
      </c>
      <c r="Q378" s="3" t="s">
        <v>14</v>
      </c>
      <c r="R378" s="3" t="s">
        <v>2286</v>
      </c>
      <c r="S378" s="4" t="s">
        <v>2289</v>
      </c>
      <c r="T378" s="21" t="str">
        <f>IF(J378="Yes",IF(U378&lt;&gt;"",HYPERLINK(_xlfn.CONCAT(VLOOKUP(U378,AF:AG,2,FALSE),"\",IF(ISERROR(FIND(",",A378))=FALSE,LEFT(A378,FIND(",",A378)-1),A378),"-",C378,"-",H378,".pdf"),"PDF"),""),"")</f>
        <v>PDF</v>
      </c>
      <c r="U378" s="11" t="s">
        <v>2924</v>
      </c>
      <c r="V378" s="3" t="s">
        <v>14</v>
      </c>
      <c r="W378" s="3" t="s">
        <v>2286</v>
      </c>
      <c r="X378" s="4"/>
      <c r="Y378" s="12"/>
      <c r="Z378" s="36" t="str">
        <f t="shared" si="41"/>
        <v>Exclude</v>
      </c>
      <c r="AA378" s="33" t="str">
        <f t="shared" si="39"/>
        <v>3. Wrong intervention</v>
      </c>
    </row>
    <row r="379" spans="1:27" x14ac:dyDescent="0.25">
      <c r="A379" s="28" t="s">
        <v>3558</v>
      </c>
      <c r="B379" s="29" t="s">
        <v>3559</v>
      </c>
      <c r="C379" s="29">
        <v>2019</v>
      </c>
      <c r="D379" s="29" t="s">
        <v>2745</v>
      </c>
      <c r="E379" s="29">
        <v>54</v>
      </c>
      <c r="F379" s="29">
        <v>12</v>
      </c>
      <c r="G379" s="29" t="s">
        <v>3560</v>
      </c>
      <c r="H379" s="29">
        <v>6467</v>
      </c>
      <c r="I379" s="29" t="s">
        <v>3561</v>
      </c>
      <c r="J379" s="11" t="s">
        <v>543</v>
      </c>
      <c r="K379" s="21" t="str">
        <f t="shared" si="36"/>
        <v>Link</v>
      </c>
      <c r="L379" s="22" t="str">
        <f t="shared" si="37"/>
        <v/>
      </c>
      <c r="M379" s="31" t="str">
        <f t="shared" si="38"/>
        <v>{Lau-Barraco, 2019 #6467}</v>
      </c>
      <c r="N379" s="4" t="s">
        <v>3726</v>
      </c>
      <c r="O379" s="21" t="str">
        <f>IF(J379="Yes",IF(P379&lt;&gt;"",HYPERLINK(_xlfn.CONCAT(VLOOKUP(P379,AF:AG,2,FALSE),"\",IF(ISERROR(FIND(",",A379))=FALSE,LEFT(A379,FIND(",",A379)-1),A379),"-",C379,"-",H379,".pdf"),"PDF"),""),"")</f>
        <v>PDF</v>
      </c>
      <c r="P379" s="11" t="s">
        <v>229</v>
      </c>
      <c r="Q379" s="3" t="s">
        <v>14</v>
      </c>
      <c r="R379" s="3" t="s">
        <v>2282</v>
      </c>
      <c r="T379" s="21" t="str">
        <f>IF(J379="Yes",IF(U379&lt;&gt;"",HYPERLINK(_xlfn.CONCAT(VLOOKUP(U379,AF:AG,2,FALSE),"\",IF(ISERROR(FIND(",",A379))=FALSE,LEFT(A379,FIND(",",A379)-1),A379),"-",C379,"-",H379,".pdf"),"PDF"),""),"")</f>
        <v>PDF</v>
      </c>
      <c r="U379" s="11" t="s">
        <v>2924</v>
      </c>
      <c r="V379" s="3" t="s">
        <v>14</v>
      </c>
      <c r="W379" s="3" t="s">
        <v>2282</v>
      </c>
      <c r="Y379" s="12"/>
      <c r="Z379" s="36" t="str">
        <f t="shared" si="41"/>
        <v>Exclude</v>
      </c>
      <c r="AA379" s="33" t="str">
        <f t="shared" si="39"/>
        <v>0. Duplicate</v>
      </c>
    </row>
    <row r="380" spans="1:27" x14ac:dyDescent="0.25">
      <c r="A380" s="28" t="s">
        <v>1931</v>
      </c>
      <c r="B380" s="29" t="s">
        <v>1932</v>
      </c>
      <c r="C380" s="29">
        <v>2023</v>
      </c>
      <c r="D380" s="29" t="s">
        <v>415</v>
      </c>
      <c r="E380" s="29">
        <v>11</v>
      </c>
      <c r="G380" s="92" t="s">
        <v>1933</v>
      </c>
      <c r="H380" s="29">
        <v>1759</v>
      </c>
      <c r="I380" s="29" t="s">
        <v>1934</v>
      </c>
      <c r="J380" s="11" t="s">
        <v>543</v>
      </c>
      <c r="K380" s="21" t="str">
        <f t="shared" si="36"/>
        <v>Link</v>
      </c>
      <c r="L380" s="22" t="str">
        <f t="shared" si="37"/>
        <v/>
      </c>
      <c r="M380" s="31" t="str">
        <f t="shared" si="38"/>
        <v>{Lavilla-Gracia, 2023 #1759}</v>
      </c>
      <c r="N380" s="4" t="s">
        <v>1470</v>
      </c>
      <c r="O380" s="21" t="str">
        <f>IF(J380="Yes",IF(P380&lt;&gt;"",HYPERLINK(_xlfn.CONCAT(VLOOKUP(P380,AF:AG,2,FALSE),"\",IF(ISERROR(FIND(",",A380))=FALSE,LEFT(A380,FIND(",",A380)-1),A380),"-",C380,"-",H380,".pdf"),"PDF"),""),"")</f>
        <v>PDF</v>
      </c>
      <c r="P380" s="11" t="s">
        <v>229</v>
      </c>
      <c r="Q380" s="3" t="s">
        <v>14</v>
      </c>
      <c r="R380" s="3" t="s">
        <v>2286</v>
      </c>
      <c r="S380" s="4" t="s">
        <v>2289</v>
      </c>
      <c r="T380" s="21" t="str">
        <f>IF(J380="Yes",IF(U380&lt;&gt;"",HYPERLINK(_xlfn.CONCAT(VLOOKUP(U380,AF:AG,2,FALSE),"\",IF(ISERROR(FIND(",",A380))=FALSE,LEFT(A380,FIND(",",A380)-1),A380),"-",C380,"-",H380,".pdf"),"PDF"),""),"")</f>
        <v>PDF</v>
      </c>
      <c r="U380" s="11" t="s">
        <v>2924</v>
      </c>
      <c r="V380" s="3" t="s">
        <v>14</v>
      </c>
      <c r="W380" s="3" t="s">
        <v>2286</v>
      </c>
      <c r="Y380" s="12" t="str">
        <f t="shared" ref="Y380:Y386" si="43">IF(R380="Include","No",IF(V380="Include","No",""))</f>
        <v/>
      </c>
      <c r="Z380" s="36" t="str">
        <f t="shared" si="41"/>
        <v>Exclude</v>
      </c>
      <c r="AA380" s="33" t="str">
        <f t="shared" si="39"/>
        <v>3. Wrong intervention</v>
      </c>
    </row>
    <row r="381" spans="1:27" x14ac:dyDescent="0.25">
      <c r="A381" s="28" t="s">
        <v>1935</v>
      </c>
      <c r="B381" s="29" t="s">
        <v>1936</v>
      </c>
      <c r="C381" s="29">
        <v>2019</v>
      </c>
      <c r="D381" s="29" t="s">
        <v>293</v>
      </c>
      <c r="E381" s="29">
        <v>104</v>
      </c>
      <c r="G381" s="91" t="s">
        <v>1937</v>
      </c>
      <c r="H381" s="29">
        <v>1760</v>
      </c>
      <c r="I381" s="29" t="s">
        <v>1938</v>
      </c>
      <c r="J381" s="11" t="s">
        <v>543</v>
      </c>
      <c r="K381" s="21" t="str">
        <f t="shared" si="36"/>
        <v>Link</v>
      </c>
      <c r="L381" s="22" t="str">
        <f t="shared" si="37"/>
        <v/>
      </c>
      <c r="M381" s="31" t="str">
        <f t="shared" si="38"/>
        <v>{Leavens, 2019 #1760}</v>
      </c>
      <c r="N381" s="4" t="s">
        <v>1470</v>
      </c>
      <c r="O381" s="21" t="str">
        <f>IF(J381="Yes",IF(P381&lt;&gt;"",HYPERLINK(_xlfn.CONCAT(VLOOKUP(P381,AF:AG,2,FALSE),"\",IF(ISERROR(FIND(",",A381))=FALSE,LEFT(A381,FIND(",",A381)-1),A381),"-",C381,"-",H381,".pdf"),"PDF"),""),"")</f>
        <v>PDF</v>
      </c>
      <c r="P381" s="11" t="s">
        <v>229</v>
      </c>
      <c r="Q381" s="3" t="s">
        <v>14</v>
      </c>
      <c r="R381" s="3" t="s">
        <v>2286</v>
      </c>
      <c r="S381" s="4" t="s">
        <v>2289</v>
      </c>
      <c r="T381" s="21" t="str">
        <f>IF(J381="Yes",IF(U381&lt;&gt;"",HYPERLINK(_xlfn.CONCAT(VLOOKUP(U381,AF:AG,2,FALSE),"\",IF(ISERROR(FIND(",",A381))=FALSE,LEFT(A381,FIND(",",A381)-1),A381),"-",C381,"-",H381,".pdf"),"PDF"),""),"")</f>
        <v>PDF</v>
      </c>
      <c r="U381" s="11" t="s">
        <v>2924</v>
      </c>
      <c r="V381" s="3" t="s">
        <v>14</v>
      </c>
      <c r="W381" s="3" t="s">
        <v>2286</v>
      </c>
      <c r="Y381" s="12" t="str">
        <f t="shared" si="43"/>
        <v/>
      </c>
      <c r="Z381" s="36" t="str">
        <f t="shared" si="41"/>
        <v>Exclude</v>
      </c>
      <c r="AA381" s="33" t="str">
        <f t="shared" si="39"/>
        <v>3. Wrong intervention</v>
      </c>
    </row>
    <row r="382" spans="1:27" x14ac:dyDescent="0.25">
      <c r="A382" s="28" t="s">
        <v>1939</v>
      </c>
      <c r="B382" s="29" t="s">
        <v>662</v>
      </c>
      <c r="C382" s="29">
        <v>2016</v>
      </c>
      <c r="D382" s="29" t="s">
        <v>1578</v>
      </c>
      <c r="E382" s="29">
        <v>84</v>
      </c>
      <c r="F382" s="29">
        <v>11</v>
      </c>
      <c r="G382" s="29" t="s">
        <v>1940</v>
      </c>
      <c r="H382" s="29">
        <v>1761</v>
      </c>
      <c r="I382" s="29" t="s">
        <v>1941</v>
      </c>
      <c r="J382" s="11" t="s">
        <v>543</v>
      </c>
      <c r="K382" s="21" t="str">
        <f t="shared" si="36"/>
        <v>Link</v>
      </c>
      <c r="L382" s="22" t="str">
        <f t="shared" si="37"/>
        <v/>
      </c>
      <c r="M382" s="31" t="str">
        <f t="shared" si="38"/>
        <v>{Leeman, 2016 #1761}</v>
      </c>
      <c r="N382" s="4" t="s">
        <v>1470</v>
      </c>
      <c r="O382" s="21" t="str">
        <f>IF(J382="Yes",IF(P382&lt;&gt;"",HYPERLINK(_xlfn.CONCAT(VLOOKUP(P382,AF:AG,2,FALSE),"\",IF(ISERROR(FIND(",",A382))=FALSE,LEFT(A382,FIND(",",A382)-1),A382),"-",C382,"-",H382,".pdf"),"PDF"),""),"")</f>
        <v>PDF</v>
      </c>
      <c r="P382" s="11" t="s">
        <v>229</v>
      </c>
      <c r="Q382" s="3" t="s">
        <v>14</v>
      </c>
      <c r="R382" s="3" t="s">
        <v>2286</v>
      </c>
      <c r="S382" s="4" t="s">
        <v>2289</v>
      </c>
      <c r="T382" s="21" t="str">
        <f>IF(J382="Yes",IF(U382&lt;&gt;"",HYPERLINK(_xlfn.CONCAT(VLOOKUP(U382,AF:AG,2,FALSE),"\",IF(ISERROR(FIND(",",A382))=FALSE,LEFT(A382,FIND(",",A382)-1),A382),"-",C382,"-",H382,".pdf"),"PDF"),""),"")</f>
        <v>PDF</v>
      </c>
      <c r="U382" s="11" t="s">
        <v>2924</v>
      </c>
      <c r="V382" s="3" t="s">
        <v>14</v>
      </c>
      <c r="W382" s="3" t="s">
        <v>2286</v>
      </c>
      <c r="Y382" s="12" t="str">
        <f t="shared" si="43"/>
        <v/>
      </c>
      <c r="Z382" s="36" t="str">
        <f t="shared" si="41"/>
        <v>Exclude</v>
      </c>
      <c r="AA382" s="33" t="str">
        <f t="shared" si="39"/>
        <v>3. Wrong intervention</v>
      </c>
    </row>
    <row r="383" spans="1:27" x14ac:dyDescent="0.25">
      <c r="A383" s="28" t="s">
        <v>1942</v>
      </c>
      <c r="B383" s="29" t="s">
        <v>665</v>
      </c>
      <c r="C383" s="29">
        <v>2014</v>
      </c>
      <c r="D383" s="29" t="s">
        <v>1578</v>
      </c>
      <c r="E383" s="29">
        <v>82</v>
      </c>
      <c r="F383" s="29">
        <v>3</v>
      </c>
      <c r="G383" s="29" t="s">
        <v>1943</v>
      </c>
      <c r="H383" s="29">
        <v>1762</v>
      </c>
      <c r="I383" s="29" t="s">
        <v>1944</v>
      </c>
      <c r="J383" s="11" t="s">
        <v>543</v>
      </c>
      <c r="K383" s="21" t="str">
        <f t="shared" si="36"/>
        <v>Link</v>
      </c>
      <c r="L383" s="22" t="str">
        <f t="shared" si="37"/>
        <v/>
      </c>
      <c r="M383" s="31" t="str">
        <f t="shared" si="38"/>
        <v>{Lewis, 2014 #1762}</v>
      </c>
      <c r="N383" s="4" t="s">
        <v>1470</v>
      </c>
      <c r="O383" s="21" t="str">
        <f>IF(J383="Yes",IF(P383&lt;&gt;"",HYPERLINK(_xlfn.CONCAT(VLOOKUP(P383,AF:AG,2,FALSE),"\",IF(ISERROR(FIND(",",A383))=FALSE,LEFT(A383,FIND(",",A383)-1),A383),"-",C383,"-",H383,".pdf"),"PDF"),""),"")</f>
        <v>PDF</v>
      </c>
      <c r="P383" s="11" t="s">
        <v>229</v>
      </c>
      <c r="Q383" s="3" t="s">
        <v>14</v>
      </c>
      <c r="R383" s="3" t="s">
        <v>2286</v>
      </c>
      <c r="S383" s="4" t="s">
        <v>2289</v>
      </c>
      <c r="T383" s="21" t="str">
        <f>IF(J383="Yes",IF(U383&lt;&gt;"",HYPERLINK(_xlfn.CONCAT(VLOOKUP(U383,AF:AG,2,FALSE),"\",IF(ISERROR(FIND(",",A383))=FALSE,LEFT(A383,FIND(",",A383)-1),A383),"-",C383,"-",H383,".pdf"),"PDF"),""),"")</f>
        <v>PDF</v>
      </c>
      <c r="U383" s="11" t="s">
        <v>2924</v>
      </c>
      <c r="V383" s="3" t="s">
        <v>14</v>
      </c>
      <c r="W383" s="3" t="s">
        <v>2286</v>
      </c>
      <c r="Y383" s="12" t="str">
        <f t="shared" si="43"/>
        <v/>
      </c>
      <c r="Z383" s="36" t="str">
        <f t="shared" si="41"/>
        <v>Exclude</v>
      </c>
      <c r="AA383" s="33" t="str">
        <f t="shared" si="39"/>
        <v>3. Wrong intervention</v>
      </c>
    </row>
    <row r="384" spans="1:27" x14ac:dyDescent="0.25">
      <c r="A384" s="28" t="s">
        <v>1942</v>
      </c>
      <c r="B384" s="29" t="s">
        <v>665</v>
      </c>
      <c r="C384" s="29">
        <v>2014</v>
      </c>
      <c r="D384" s="29" t="s">
        <v>1582</v>
      </c>
      <c r="E384" s="29">
        <v>82</v>
      </c>
      <c r="F384" s="29">
        <v>3</v>
      </c>
      <c r="G384" s="29" t="s">
        <v>1943</v>
      </c>
      <c r="H384" s="29">
        <v>1763</v>
      </c>
      <c r="I384" s="29" t="s">
        <v>1944</v>
      </c>
      <c r="J384" s="11" t="s">
        <v>543</v>
      </c>
      <c r="K384" s="21" t="str">
        <f t="shared" si="36"/>
        <v>Link</v>
      </c>
      <c r="L384" s="22" t="str">
        <f t="shared" si="37"/>
        <v/>
      </c>
      <c r="M384" s="31" t="str">
        <f t="shared" si="38"/>
        <v>{Lewis, 2014 #1763}</v>
      </c>
      <c r="N384" s="4" t="s">
        <v>1470</v>
      </c>
      <c r="O384" s="21" t="str">
        <f>IF(J384="Yes",IF(P384&lt;&gt;"",HYPERLINK(_xlfn.CONCAT(VLOOKUP(P384,AF:AG,2,FALSE),"\",IF(ISERROR(FIND(",",A384))=FALSE,LEFT(A384,FIND(",",A384)-1),A384),"-",C384,"-",H384,".pdf"),"PDF"),""),"")</f>
        <v>PDF</v>
      </c>
      <c r="P384" s="11" t="s">
        <v>229</v>
      </c>
      <c r="Q384" s="3" t="s">
        <v>14</v>
      </c>
      <c r="R384" s="3" t="s">
        <v>2282</v>
      </c>
      <c r="S384" s="4" t="s">
        <v>2307</v>
      </c>
      <c r="T384" s="21" t="str">
        <f>IF(J384="Yes",IF(U384&lt;&gt;"",HYPERLINK(_xlfn.CONCAT(VLOOKUP(U384,AF:AG,2,FALSE),"\",IF(ISERROR(FIND(",",A384))=FALSE,LEFT(A384,FIND(",",A384)-1),A384),"-",C384,"-",H384,".pdf"),"PDF"),""),"")</f>
        <v>PDF</v>
      </c>
      <c r="U384" s="11" t="s">
        <v>2924</v>
      </c>
      <c r="V384" s="3" t="s">
        <v>14</v>
      </c>
      <c r="W384" s="3" t="s">
        <v>2282</v>
      </c>
      <c r="Y384" s="12" t="str">
        <f t="shared" si="43"/>
        <v/>
      </c>
      <c r="Z384" s="36" t="str">
        <f t="shared" ref="Z384:Z415" si="44">IF(J384="Yes",IF(Q384="","",IF(Q384="Include",IF(V384="",IF(Y384="No","Check for supplement","Include"),IF(V384="Exclude","Consensus required",IF(V384="Include",IF(Y384="No","Check for supplement","Include"),"Check required"))),IF(Q384="Exclude",IF(V384="","Check required",IF(V384="Exclude","Exclude",IF(V384="Include","Consensus required","Check required"))),"Check required"))),IF(L384="","","Find PDF"))</f>
        <v>Exclude</v>
      </c>
      <c r="AA384" s="33" t="str">
        <f t="shared" si="39"/>
        <v>0. Duplicate</v>
      </c>
    </row>
    <row r="385" spans="1:27" x14ac:dyDescent="0.25">
      <c r="A385" s="28" t="s">
        <v>1942</v>
      </c>
      <c r="B385" s="29" t="s">
        <v>665</v>
      </c>
      <c r="C385" s="29">
        <v>2014</v>
      </c>
      <c r="D385" s="29" t="s">
        <v>1582</v>
      </c>
      <c r="E385" s="29">
        <v>82</v>
      </c>
      <c r="F385" s="29">
        <v>3</v>
      </c>
      <c r="G385" s="29" t="s">
        <v>1943</v>
      </c>
      <c r="H385" s="29">
        <v>1764</v>
      </c>
      <c r="I385" s="29" t="s">
        <v>1944</v>
      </c>
      <c r="J385" s="11" t="s">
        <v>543</v>
      </c>
      <c r="K385" s="21" t="str">
        <f t="shared" si="36"/>
        <v>Link</v>
      </c>
      <c r="L385" s="22" t="str">
        <f t="shared" si="37"/>
        <v/>
      </c>
      <c r="M385" s="31" t="str">
        <f t="shared" si="38"/>
        <v>{Lewis, 2014 #1764}</v>
      </c>
      <c r="N385" s="4" t="s">
        <v>1470</v>
      </c>
      <c r="O385" s="21" t="str">
        <f>IF(J385="Yes",IF(P385&lt;&gt;"",HYPERLINK(_xlfn.CONCAT(VLOOKUP(P385,AF:AG,2,FALSE),"\",IF(ISERROR(FIND(",",A385))=FALSE,LEFT(A385,FIND(",",A385)-1),A385),"-",C385,"-",H385,".pdf"),"PDF"),""),"")</f>
        <v>PDF</v>
      </c>
      <c r="P385" s="11" t="s">
        <v>229</v>
      </c>
      <c r="Q385" s="3" t="s">
        <v>14</v>
      </c>
      <c r="R385" s="3" t="s">
        <v>2282</v>
      </c>
      <c r="S385" s="4" t="s">
        <v>2307</v>
      </c>
      <c r="T385" s="21" t="str">
        <f>IF(J385="Yes",IF(U385&lt;&gt;"",HYPERLINK(_xlfn.CONCAT(VLOOKUP(U385,AF:AG,2,FALSE),"\",IF(ISERROR(FIND(",",A385))=FALSE,LEFT(A385,FIND(",",A385)-1),A385),"-",C385,"-",H385,".pdf"),"PDF"),""),"")</f>
        <v>PDF</v>
      </c>
      <c r="U385" s="11" t="s">
        <v>2924</v>
      </c>
      <c r="V385" s="3" t="s">
        <v>14</v>
      </c>
      <c r="W385" s="3" t="s">
        <v>2282</v>
      </c>
      <c r="Y385" s="12" t="str">
        <f t="shared" si="43"/>
        <v/>
      </c>
      <c r="Z385" s="36" t="str">
        <f t="shared" si="44"/>
        <v>Exclude</v>
      </c>
      <c r="AA385" s="33" t="str">
        <f t="shared" si="39"/>
        <v>0. Duplicate</v>
      </c>
    </row>
    <row r="386" spans="1:27" x14ac:dyDescent="0.25">
      <c r="A386" s="28" t="s">
        <v>2390</v>
      </c>
      <c r="B386" s="29" t="s">
        <v>2391</v>
      </c>
      <c r="C386" s="29">
        <v>2023</v>
      </c>
      <c r="D386" s="29" t="s">
        <v>2392</v>
      </c>
      <c r="E386" s="29">
        <v>9</v>
      </c>
      <c r="G386" s="29">
        <v>2.05520762312194E+16</v>
      </c>
      <c r="H386" s="29">
        <v>1906</v>
      </c>
      <c r="I386" s="29" t="s">
        <v>2393</v>
      </c>
      <c r="J386" s="11" t="s">
        <v>543</v>
      </c>
      <c r="K386" s="21" t="str">
        <f t="shared" ref="K386:K449" si="45">IF(LEFT(I386,2)="10",HYPERLINK(_xlfn.CONCAT("https://doi.org/",I386),"Link"),IF(I386="","",HYPERLINK(I386,"Link")))</f>
        <v>Link</v>
      </c>
      <c r="L386" s="22" t="str">
        <f t="shared" ref="L386:L449" si="46">IF(A386&lt;&gt;"",IF(J386="No",_xlfn.CONCAT(IF(ISERROR(FIND(",",A386))=FALSE,LEFT(A386,FIND(",",A386)-1),A386),"-",C386,"-",H386),""),"")</f>
        <v/>
      </c>
      <c r="M386" s="31" t="str">
        <f t="shared" ref="M386:M449" si="47">IF(A386&lt;&gt;"",_xlfn.CONCAT("{",IF(ISERROR(FIND(",",A386))=FALSE,LEFT(A386,FIND(",",A386)-1),A386),", ",C386," #",H386,"}"),"")</f>
        <v>{Li, 2023 #1906}</v>
      </c>
      <c r="N386" s="4" t="s">
        <v>2324</v>
      </c>
      <c r="O386" s="21" t="str">
        <f>IF(J386="Yes",IF(P386&lt;&gt;"",HYPERLINK(_xlfn.CONCAT(VLOOKUP(P386,AF:AG,2,FALSE),"\",IF(ISERROR(FIND(",",A386))=FALSE,LEFT(A386,FIND(",",A386)-1),A386),"-",C386,"-",H386,".pdf"),"PDF"),""),"")</f>
        <v>PDF</v>
      </c>
      <c r="P386" s="11" t="s">
        <v>229</v>
      </c>
      <c r="Q386" s="3" t="s">
        <v>14</v>
      </c>
      <c r="R386" s="3" t="s">
        <v>2284</v>
      </c>
      <c r="S386" s="4" t="s">
        <v>23</v>
      </c>
      <c r="T386" s="21" t="str">
        <f>IF(J386="Yes",IF(U386&lt;&gt;"",HYPERLINK(_xlfn.CONCAT(VLOOKUP(U386,AF:AG,2,FALSE),"\",IF(ISERROR(FIND(",",A386))=FALSE,LEFT(A386,FIND(",",A386)-1),A386),"-",C386,"-",H386,".pdf"),"PDF"),""),"")</f>
        <v>PDF</v>
      </c>
      <c r="U386" s="11" t="s">
        <v>2924</v>
      </c>
      <c r="V386" s="3" t="s">
        <v>14</v>
      </c>
      <c r="W386" s="3" t="s">
        <v>2286</v>
      </c>
      <c r="Y386" s="12" t="str">
        <f t="shared" si="43"/>
        <v/>
      </c>
      <c r="Z386" s="36" t="str">
        <f t="shared" si="44"/>
        <v>Exclude</v>
      </c>
      <c r="AA386" s="33" t="str">
        <f t="shared" ref="AA386:AA449" si="48">IF(Z386="Exclude",R386,"")</f>
        <v>2. Wrong country</v>
      </c>
    </row>
    <row r="387" spans="1:27" x14ac:dyDescent="0.25">
      <c r="A387" s="28" t="s">
        <v>3195</v>
      </c>
      <c r="B387" s="29" t="s">
        <v>3196</v>
      </c>
      <c r="C387" s="29">
        <v>2025</v>
      </c>
      <c r="D387" s="29" t="s">
        <v>3197</v>
      </c>
      <c r="E387" s="29">
        <v>16</v>
      </c>
      <c r="G387" s="29">
        <v>1486338</v>
      </c>
      <c r="H387" s="29">
        <v>2115</v>
      </c>
      <c r="I387" s="29" t="s">
        <v>3198</v>
      </c>
      <c r="J387" s="11" t="s">
        <v>543</v>
      </c>
      <c r="K387" s="21" t="str">
        <f t="shared" si="45"/>
        <v>Link</v>
      </c>
      <c r="L387" s="22" t="str">
        <f t="shared" si="46"/>
        <v/>
      </c>
      <c r="M387" s="31" t="str">
        <f t="shared" si="47"/>
        <v>{Lim, 2025 #2115}</v>
      </c>
      <c r="N387" s="4" t="s">
        <v>3276</v>
      </c>
      <c r="O387" s="21" t="str">
        <f>IF(J387="Yes",IF(P387&lt;&gt;"",HYPERLINK(_xlfn.CONCAT(VLOOKUP(P387,AF:AG,2,FALSE),"\",IF(ISERROR(FIND(",",A387))=FALSE,LEFT(A387,FIND(",",A387)-1),A387),"-",C387,"-",H387,".pdf"),"PDF"),""),"")</f>
        <v>PDF</v>
      </c>
      <c r="P387" s="11" t="s">
        <v>229</v>
      </c>
      <c r="Q387" s="3" t="s">
        <v>14</v>
      </c>
      <c r="R387" s="3" t="s">
        <v>2286</v>
      </c>
      <c r="S387" s="4" t="s">
        <v>2289</v>
      </c>
      <c r="T387" s="21" t="str">
        <f>IF(J387="Yes",IF(U387&lt;&gt;"",HYPERLINK(_xlfn.CONCAT(VLOOKUP(U387,AF:AG,2,FALSE),"\",IF(ISERROR(FIND(",",A387))=FALSE,LEFT(A387,FIND(",",A387)-1),A387),"-",C387,"-",H387,".pdf"),"PDF"),""),"")</f>
        <v>PDF</v>
      </c>
      <c r="U387" s="11" t="s">
        <v>2924</v>
      </c>
      <c r="V387" s="3" t="s">
        <v>14</v>
      </c>
      <c r="W387" s="3" t="s">
        <v>2286</v>
      </c>
      <c r="Y387" s="12"/>
      <c r="Z387" s="36" t="str">
        <f t="shared" si="44"/>
        <v>Exclude</v>
      </c>
      <c r="AA387" s="33" t="str">
        <f t="shared" si="48"/>
        <v>3. Wrong intervention</v>
      </c>
    </row>
    <row r="388" spans="1:27" x14ac:dyDescent="0.25">
      <c r="A388" s="28" t="s">
        <v>1945</v>
      </c>
      <c r="B388" s="29" t="s">
        <v>1946</v>
      </c>
      <c r="C388" s="29">
        <v>2018</v>
      </c>
      <c r="D388" s="29" t="s">
        <v>437</v>
      </c>
      <c r="E388" s="29">
        <v>18</v>
      </c>
      <c r="F388" s="29">
        <v>1</v>
      </c>
      <c r="G388" s="29" t="s">
        <v>1947</v>
      </c>
      <c r="H388" s="29">
        <v>1765</v>
      </c>
      <c r="I388" s="29" t="s">
        <v>1948</v>
      </c>
      <c r="J388" s="11" t="s">
        <v>543</v>
      </c>
      <c r="K388" s="21" t="str">
        <f t="shared" si="45"/>
        <v>Link</v>
      </c>
      <c r="L388" s="22" t="str">
        <f t="shared" si="46"/>
        <v/>
      </c>
      <c r="M388" s="31" t="str">
        <f t="shared" si="47"/>
        <v>{Lima-Serrano, 2018 #1765}</v>
      </c>
      <c r="N388" s="4" t="s">
        <v>1470</v>
      </c>
      <c r="O388" s="21" t="str">
        <f>IF(J388="Yes",IF(P388&lt;&gt;"",HYPERLINK(_xlfn.CONCAT(VLOOKUP(P388,AF:AG,2,FALSE),"\",IF(ISERROR(FIND(",",A388))=FALSE,LEFT(A388,FIND(",",A388)-1),A388),"-",C388,"-",H388,".pdf"),"PDF"),""),"")</f>
        <v>PDF</v>
      </c>
      <c r="P388" s="11" t="s">
        <v>229</v>
      </c>
      <c r="Q388" s="3" t="s">
        <v>14</v>
      </c>
      <c r="R388" s="3" t="s">
        <v>2286</v>
      </c>
      <c r="S388" s="4" t="s">
        <v>3698</v>
      </c>
      <c r="T388" s="21" t="str">
        <f>IF(J388="Yes",IF(U388&lt;&gt;"",HYPERLINK(_xlfn.CONCAT(VLOOKUP(U388,AF:AG,2,FALSE),"\",IF(ISERROR(FIND(",",A388))=FALSE,LEFT(A388,FIND(",",A388)-1),A388),"-",C388,"-",H388,".pdf"),"PDF"),""),"")</f>
        <v>PDF</v>
      </c>
      <c r="U388" s="11" t="s">
        <v>2924</v>
      </c>
      <c r="V388" s="3" t="s">
        <v>14</v>
      </c>
      <c r="W388" s="3" t="s">
        <v>2286</v>
      </c>
      <c r="X388" s="314"/>
      <c r="Y388" s="12" t="str">
        <f>IF(R388="Include","No",IF(V388="Include","No",""))</f>
        <v/>
      </c>
      <c r="Z388" s="36" t="str">
        <f t="shared" si="44"/>
        <v>Exclude</v>
      </c>
      <c r="AA388" s="33" t="str">
        <f t="shared" si="48"/>
        <v>3. Wrong intervention</v>
      </c>
    </row>
    <row r="389" spans="1:27" x14ac:dyDescent="0.25">
      <c r="A389" s="28" t="s">
        <v>3615</v>
      </c>
      <c r="B389" s="29" t="s">
        <v>3616</v>
      </c>
      <c r="C389" s="29">
        <v>2021</v>
      </c>
      <c r="D389" s="29" t="s">
        <v>3555</v>
      </c>
      <c r="E389" s="29">
        <v>18</v>
      </c>
      <c r="F389" s="29">
        <v>19</v>
      </c>
      <c r="G389" s="29" t="s">
        <v>3617</v>
      </c>
      <c r="H389" s="29">
        <v>6237</v>
      </c>
      <c r="I389" s="29" t="s">
        <v>3618</v>
      </c>
      <c r="J389" s="11" t="s">
        <v>543</v>
      </c>
      <c r="K389" s="21" t="str">
        <f t="shared" si="45"/>
        <v>Link</v>
      </c>
      <c r="L389" s="22" t="str">
        <f t="shared" si="46"/>
        <v/>
      </c>
      <c r="M389" s="31" t="str">
        <f t="shared" si="47"/>
        <v>{Lima-Serrano, 2021 #6237}</v>
      </c>
      <c r="N389" s="4" t="s">
        <v>3727</v>
      </c>
      <c r="O389" s="21" t="str">
        <f>IF(J389="Yes",IF(P389&lt;&gt;"",HYPERLINK(_xlfn.CONCAT(VLOOKUP(P389,AF:AG,2,FALSE),"\",IF(ISERROR(FIND(",",A389))=FALSE,LEFT(A389,FIND(",",A389)-1),A389),"-",C389,"-",H389,".pdf"),"PDF"),""),"")</f>
        <v>PDF</v>
      </c>
      <c r="P389" s="11" t="s">
        <v>229</v>
      </c>
      <c r="Q389" s="3" t="s">
        <v>14</v>
      </c>
      <c r="R389" s="3" t="s">
        <v>2286</v>
      </c>
      <c r="S389" s="4" t="s">
        <v>3699</v>
      </c>
      <c r="T389" s="21" t="str">
        <f>IF(J389="Yes",IF(U389&lt;&gt;"",HYPERLINK(_xlfn.CONCAT(VLOOKUP(U389,AF:AG,2,FALSE),"\",IF(ISERROR(FIND(",",A389))=FALSE,LEFT(A389,FIND(",",A389)-1),A389),"-",C389,"-",H389,".pdf"),"PDF"),""),"")</f>
        <v>PDF</v>
      </c>
      <c r="U389" s="11" t="s">
        <v>2924</v>
      </c>
      <c r="V389" s="3" t="s">
        <v>14</v>
      </c>
      <c r="W389" s="3" t="s">
        <v>2286</v>
      </c>
      <c r="Y389" s="12"/>
      <c r="Z389" s="36" t="str">
        <f t="shared" si="44"/>
        <v>Exclude</v>
      </c>
      <c r="AA389" s="33" t="str">
        <f t="shared" si="48"/>
        <v>3. Wrong intervention</v>
      </c>
    </row>
    <row r="390" spans="1:27" x14ac:dyDescent="0.25">
      <c r="A390" s="28" t="s">
        <v>3199</v>
      </c>
      <c r="B390" s="29" t="s">
        <v>3200</v>
      </c>
      <c r="C390" s="29">
        <v>2025</v>
      </c>
      <c r="D390" s="29" t="s">
        <v>3201</v>
      </c>
      <c r="G390" s="92">
        <v>45839</v>
      </c>
      <c r="H390" s="29">
        <v>2119</v>
      </c>
      <c r="I390" s="29" t="s">
        <v>3202</v>
      </c>
      <c r="J390" s="11" t="s">
        <v>543</v>
      </c>
      <c r="K390" s="21" t="str">
        <f t="shared" si="45"/>
        <v>Link</v>
      </c>
      <c r="L390" s="22" t="str">
        <f t="shared" si="46"/>
        <v/>
      </c>
      <c r="M390" s="31" t="str">
        <f t="shared" si="47"/>
        <v>{Lin, 2025 #2119}</v>
      </c>
      <c r="N390" s="4" t="s">
        <v>3276</v>
      </c>
      <c r="O390" s="21" t="str">
        <f>IF(J390="Yes",IF(P390&lt;&gt;"",HYPERLINK(_xlfn.CONCAT(VLOOKUP(P390,AF:AG,2,FALSE),"\",IF(ISERROR(FIND(",",A390))=FALSE,LEFT(A390,FIND(",",A390)-1),A390),"-",C390,"-",H390,".pdf"),"PDF"),""),"")</f>
        <v>PDF</v>
      </c>
      <c r="P390" s="11" t="s">
        <v>229</v>
      </c>
      <c r="Q390" s="3" t="s">
        <v>14</v>
      </c>
      <c r="R390" s="3" t="s">
        <v>2291</v>
      </c>
      <c r="S390" s="4" t="s">
        <v>2908</v>
      </c>
      <c r="T390" s="21" t="str">
        <f>IF(J390="Yes",IF(U390&lt;&gt;"",HYPERLINK(_xlfn.CONCAT(VLOOKUP(U390,AF:AG,2,FALSE),"\",IF(ISERROR(FIND(",",A390))=FALSE,LEFT(A390,FIND(",",A390)-1),A390),"-",C390,"-",H390,".pdf"),"PDF"),""),"")</f>
        <v>PDF</v>
      </c>
      <c r="U390" s="11" t="s">
        <v>2924</v>
      </c>
      <c r="V390" s="3" t="s">
        <v>14</v>
      </c>
      <c r="W390" s="3" t="s">
        <v>2291</v>
      </c>
      <c r="Y390" s="12"/>
      <c r="Z390" s="36" t="str">
        <f t="shared" si="44"/>
        <v>Exclude</v>
      </c>
      <c r="AA390" s="33" t="str">
        <f t="shared" si="48"/>
        <v>5. Wrong study design</v>
      </c>
    </row>
    <row r="391" spans="1:27" x14ac:dyDescent="0.25">
      <c r="A391" s="28" t="s">
        <v>2683</v>
      </c>
      <c r="B391" s="29" t="s">
        <v>2684</v>
      </c>
      <c r="C391" s="29">
        <v>2016</v>
      </c>
      <c r="D391" s="29" t="s">
        <v>1560</v>
      </c>
      <c r="E391" s="29">
        <v>165</v>
      </c>
      <c r="G391" s="29" t="s">
        <v>2685</v>
      </c>
      <c r="H391" s="29">
        <v>2002</v>
      </c>
      <c r="I391" s="29" t="s">
        <v>2686</v>
      </c>
      <c r="J391" s="11" t="s">
        <v>543</v>
      </c>
      <c r="K391" s="21" t="str">
        <f t="shared" si="45"/>
        <v>Link</v>
      </c>
      <c r="L391" s="22" t="str">
        <f t="shared" si="46"/>
        <v/>
      </c>
      <c r="M391" s="31" t="str">
        <f t="shared" si="47"/>
        <v>{Litt, 2016 #2002}</v>
      </c>
      <c r="N391" s="4" t="s">
        <v>1470</v>
      </c>
      <c r="O391" s="21" t="str">
        <f>IF(J391="Yes",IF(P391&lt;&gt;"",HYPERLINK(_xlfn.CONCAT(VLOOKUP(P391,AF:AG,2,FALSE),"\",IF(ISERROR(FIND(",",A391))=FALSE,LEFT(A391,FIND(",",A391)-1),A391),"-",C391,"-",H391,".pdf"),"PDF"),""),"")</f>
        <v>PDF</v>
      </c>
      <c r="P391" s="11" t="s">
        <v>229</v>
      </c>
      <c r="Q391" s="3" t="s">
        <v>14</v>
      </c>
      <c r="R391" s="3" t="s">
        <v>2286</v>
      </c>
      <c r="S391" s="4" t="s">
        <v>2289</v>
      </c>
      <c r="T391" s="21" t="str">
        <f>IF(J391="Yes",IF(U391&lt;&gt;"",HYPERLINK(_xlfn.CONCAT(VLOOKUP(U391,AF:AG,2,FALSE),"\",IF(ISERROR(FIND(",",A391))=FALSE,LEFT(A391,FIND(",",A391)-1),A391),"-",C391,"-",H391,".pdf"),"PDF"),""),"")</f>
        <v>PDF</v>
      </c>
      <c r="U391" s="11" t="s">
        <v>2924</v>
      </c>
      <c r="V391" s="3" t="s">
        <v>14</v>
      </c>
      <c r="W391" s="3" t="s">
        <v>2286</v>
      </c>
      <c r="Y391" s="12" t="str">
        <f>IF(R391="Include","No",IF(V391="Include","No",""))</f>
        <v/>
      </c>
      <c r="Z391" s="36" t="str">
        <f t="shared" si="44"/>
        <v>Exclude</v>
      </c>
      <c r="AA391" s="33" t="str">
        <f t="shared" si="48"/>
        <v>3. Wrong intervention</v>
      </c>
    </row>
    <row r="392" spans="1:27" x14ac:dyDescent="0.25">
      <c r="A392" s="28" t="s">
        <v>2491</v>
      </c>
      <c r="B392" s="29" t="s">
        <v>2492</v>
      </c>
      <c r="C392" s="29">
        <v>2022</v>
      </c>
      <c r="D392" s="29" t="s">
        <v>2444</v>
      </c>
      <c r="E392" s="29">
        <v>11</v>
      </c>
      <c r="F392" s="29">
        <v>5</v>
      </c>
      <c r="H392" s="29">
        <v>1902</v>
      </c>
      <c r="I392" s="29" t="s">
        <v>2493</v>
      </c>
      <c r="J392" s="11" t="s">
        <v>543</v>
      </c>
      <c r="K392" s="21" t="str">
        <f t="shared" si="45"/>
        <v>Link</v>
      </c>
      <c r="L392" s="22" t="str">
        <f t="shared" si="46"/>
        <v/>
      </c>
      <c r="M392" s="31" t="str">
        <f t="shared" si="47"/>
        <v>{Litt, 2022 #1902}</v>
      </c>
      <c r="N392" s="4" t="s">
        <v>2324</v>
      </c>
      <c r="O392" s="21" t="str">
        <f>IF(J392="Yes",IF(P392&lt;&gt;"",HYPERLINK(_xlfn.CONCAT(VLOOKUP(P392,AF:AG,2,FALSE),"\",IF(ISERROR(FIND(",",A392))=FALSE,LEFT(A392,FIND(",",A392)-1),A392),"-",C392,"-",H392,".pdf"),"PDF"),""),"")</f>
        <v>PDF</v>
      </c>
      <c r="P392" s="11" t="s">
        <v>229</v>
      </c>
      <c r="Q392" s="3" t="s">
        <v>14</v>
      </c>
      <c r="R392" s="3" t="s">
        <v>2286</v>
      </c>
      <c r="S392" s="4" t="s">
        <v>2289</v>
      </c>
      <c r="T392" s="21" t="str">
        <f>IF(J392="Yes",IF(U392&lt;&gt;"",HYPERLINK(_xlfn.CONCAT(VLOOKUP(U392,AF:AG,2,FALSE),"\",IF(ISERROR(FIND(",",A392))=FALSE,LEFT(A392,FIND(",",A392)-1),A392),"-",C392,"-",H392,".pdf"),"PDF"),""),"")</f>
        <v>PDF</v>
      </c>
      <c r="U392" s="11" t="s">
        <v>2924</v>
      </c>
      <c r="V392" s="3" t="s">
        <v>14</v>
      </c>
      <c r="W392" s="3" t="s">
        <v>2286</v>
      </c>
      <c r="Y392" s="12" t="str">
        <f>IF(R392="Include","No",IF(V392="Include","No",""))</f>
        <v/>
      </c>
      <c r="Z392" s="36" t="str">
        <f t="shared" si="44"/>
        <v>Exclude</v>
      </c>
      <c r="AA392" s="33" t="str">
        <f t="shared" si="48"/>
        <v>3. Wrong intervention</v>
      </c>
    </row>
    <row r="393" spans="1:27" x14ac:dyDescent="0.25">
      <c r="A393" s="28" t="s">
        <v>2494</v>
      </c>
      <c r="B393" s="29" t="s">
        <v>2495</v>
      </c>
      <c r="C393" s="29">
        <v>2023</v>
      </c>
      <c r="D393" s="29" t="s">
        <v>2496</v>
      </c>
      <c r="E393" s="29">
        <v>33</v>
      </c>
      <c r="H393" s="29">
        <v>1912</v>
      </c>
      <c r="I393" s="29" t="s">
        <v>2497</v>
      </c>
      <c r="J393" s="11" t="s">
        <v>543</v>
      </c>
      <c r="K393" s="21" t="str">
        <f t="shared" si="45"/>
        <v>Link</v>
      </c>
      <c r="L393" s="22" t="str">
        <f t="shared" si="46"/>
        <v/>
      </c>
      <c r="M393" s="31" t="str">
        <f t="shared" si="47"/>
        <v>{Liu, 2023 #1912}</v>
      </c>
      <c r="N393" s="4" t="s">
        <v>2324</v>
      </c>
      <c r="O393" s="21" t="str">
        <f>IF(J393="Yes",IF(P393&lt;&gt;"",HYPERLINK(_xlfn.CONCAT(VLOOKUP(P393,AF:AG,2,FALSE),"\",IF(ISERROR(FIND(",",A393))=FALSE,LEFT(A393,FIND(",",A393)-1),A393),"-",C393,"-",H393,".pdf"),"PDF"),""),"")</f>
        <v>PDF</v>
      </c>
      <c r="P393" s="11" t="s">
        <v>229</v>
      </c>
      <c r="Q393" s="3" t="s">
        <v>14</v>
      </c>
      <c r="R393" s="3" t="s">
        <v>2287</v>
      </c>
      <c r="S393" s="4" t="s">
        <v>2563</v>
      </c>
      <c r="T393" s="21" t="str">
        <f>IF(J393="Yes",IF(U393&lt;&gt;"",HYPERLINK(_xlfn.CONCAT(VLOOKUP(U393,AF:AG,2,FALSE),"\",IF(ISERROR(FIND(",",A393))=FALSE,LEFT(A393,FIND(",",A393)-1),A393),"-",C393,"-",H393,".pdf"),"PDF"),""),"")</f>
        <v>PDF</v>
      </c>
      <c r="U393" s="11" t="s">
        <v>2924</v>
      </c>
      <c r="V393" s="3" t="s">
        <v>14</v>
      </c>
      <c r="W393" s="3" t="s">
        <v>2286</v>
      </c>
      <c r="Y393" s="12" t="str">
        <f>IF(R393="Include","No",IF(V393="Include","No",""))</f>
        <v/>
      </c>
      <c r="Z393" s="36" t="str">
        <f t="shared" si="44"/>
        <v>Exclude</v>
      </c>
      <c r="AA393" s="33" t="str">
        <f t="shared" si="48"/>
        <v>4. Wrong setting</v>
      </c>
    </row>
    <row r="394" spans="1:27" x14ac:dyDescent="0.25">
      <c r="A394" s="28" t="s">
        <v>2394</v>
      </c>
      <c r="B394" s="29" t="s">
        <v>2395</v>
      </c>
      <c r="C394" s="29">
        <v>2022</v>
      </c>
      <c r="D394" s="29" t="s">
        <v>2396</v>
      </c>
      <c r="E394" s="29">
        <v>32</v>
      </c>
      <c r="F394" s="29">
        <v>2</v>
      </c>
      <c r="G394" s="29" t="s">
        <v>2397</v>
      </c>
      <c r="H394" s="29">
        <v>1901</v>
      </c>
      <c r="I394" s="29" t="s">
        <v>2398</v>
      </c>
      <c r="J394" s="11" t="s">
        <v>543</v>
      </c>
      <c r="K394" s="21" t="str">
        <f t="shared" si="45"/>
        <v>Link</v>
      </c>
      <c r="L394" s="22" t="str">
        <f t="shared" si="46"/>
        <v/>
      </c>
      <c r="M394" s="31" t="str">
        <f t="shared" si="47"/>
        <v>{Luciano, 2022 #1901}</v>
      </c>
      <c r="N394" s="4" t="s">
        <v>2324</v>
      </c>
      <c r="O394" s="21" t="str">
        <f>IF(J394="Yes",IF(P394&lt;&gt;"",HYPERLINK(_xlfn.CONCAT(VLOOKUP(P394,AF:AG,2,FALSE),"\",IF(ISERROR(FIND(",",A394))=FALSE,LEFT(A394,FIND(",",A394)-1),A394),"-",C394,"-",H394,".pdf"),"PDF"),""),"")</f>
        <v>PDF</v>
      </c>
      <c r="P394" s="11" t="s">
        <v>229</v>
      </c>
      <c r="Q394" s="3" t="s">
        <v>14</v>
      </c>
      <c r="R394" s="3" t="s">
        <v>2286</v>
      </c>
      <c r="S394" s="4" t="s">
        <v>2289</v>
      </c>
      <c r="T394" s="21" t="str">
        <f>IF(J394="Yes",IF(U394&lt;&gt;"",HYPERLINK(_xlfn.CONCAT(VLOOKUP(U394,AF:AG,2,FALSE),"\",IF(ISERROR(FIND(",",A394))=FALSE,LEFT(A394,FIND(",",A394)-1),A394),"-",C394,"-",H394,".pdf"),"PDF"),""),"")</f>
        <v>PDF</v>
      </c>
      <c r="U394" s="11" t="s">
        <v>2924</v>
      </c>
      <c r="V394" s="3" t="s">
        <v>14</v>
      </c>
      <c r="W394" s="3" t="s">
        <v>2286</v>
      </c>
      <c r="Y394" s="12" t="str">
        <f>IF(R394="Include","No",IF(V394="Include","No",""))</f>
        <v/>
      </c>
      <c r="Z394" s="36" t="str">
        <f t="shared" si="44"/>
        <v>Exclude</v>
      </c>
      <c r="AA394" s="33" t="str">
        <f t="shared" si="48"/>
        <v>3. Wrong intervention</v>
      </c>
    </row>
    <row r="395" spans="1:27" x14ac:dyDescent="0.25">
      <c r="A395" s="28" t="s">
        <v>3384</v>
      </c>
      <c r="B395" s="29" t="s">
        <v>3385</v>
      </c>
      <c r="C395" s="29">
        <v>2017</v>
      </c>
      <c r="D395" s="29" t="s">
        <v>1710</v>
      </c>
      <c r="E395" s="29">
        <v>10</v>
      </c>
      <c r="G395" s="29" t="s">
        <v>3386</v>
      </c>
      <c r="H395" s="29">
        <v>2663</v>
      </c>
      <c r="I395" s="29" t="s">
        <v>3387</v>
      </c>
      <c r="J395" s="11" t="s">
        <v>543</v>
      </c>
      <c r="K395" s="21" t="str">
        <f t="shared" si="45"/>
        <v>Link</v>
      </c>
      <c r="L395" s="22" t="str">
        <f t="shared" si="46"/>
        <v/>
      </c>
      <c r="M395" s="31" t="str">
        <f t="shared" si="47"/>
        <v>{Ly, 2017 #2663}</v>
      </c>
      <c r="N395" s="4" t="s">
        <v>3395</v>
      </c>
      <c r="O395" s="21" t="str">
        <f>IF(J395="Yes",IF(P395&lt;&gt;"",HYPERLINK(_xlfn.CONCAT(VLOOKUP(P395,AF:AG,2,FALSE),"\",IF(ISERROR(FIND(",",A395))=FALSE,LEFT(A395,FIND(",",A395)-1),A395),"-",C395,"-",H395,".pdf"),"PDF"),""),"")</f>
        <v>PDF</v>
      </c>
      <c r="P395" s="11" t="s">
        <v>229</v>
      </c>
      <c r="Q395" s="3" t="s">
        <v>14</v>
      </c>
      <c r="R395" s="3" t="s">
        <v>2285</v>
      </c>
      <c r="S395" s="4" t="s">
        <v>2911</v>
      </c>
      <c r="T395" s="21" t="str">
        <f>IF(J395="Yes",IF(U395&lt;&gt;"",HYPERLINK(_xlfn.CONCAT(VLOOKUP(U395,AF:AG,2,FALSE),"\",IF(ISERROR(FIND(",",A395))=FALSE,LEFT(A395,FIND(",",A395)-1),A395),"-",C395,"-",H395,".pdf"),"PDF"),""),"")</f>
        <v>PDF</v>
      </c>
      <c r="U395" s="11" t="s">
        <v>2924</v>
      </c>
      <c r="V395" s="3" t="s">
        <v>14</v>
      </c>
      <c r="W395" s="3" t="s">
        <v>2285</v>
      </c>
      <c r="Y395" s="12"/>
      <c r="Z395" s="36" t="str">
        <f t="shared" si="44"/>
        <v>Exclude</v>
      </c>
      <c r="AA395" s="33" t="str">
        <f t="shared" si="48"/>
        <v>1. No relevant outcomes</v>
      </c>
    </row>
    <row r="396" spans="1:27" x14ac:dyDescent="0.25">
      <c r="A396" s="28" t="s">
        <v>3501</v>
      </c>
      <c r="B396" s="29" t="s">
        <v>3502</v>
      </c>
      <c r="C396" s="29">
        <v>2010</v>
      </c>
      <c r="D396" s="29" t="s">
        <v>639</v>
      </c>
      <c r="E396" s="29">
        <v>34</v>
      </c>
      <c r="F396" s="29">
        <v>7</v>
      </c>
      <c r="G396" s="29" t="s">
        <v>3503</v>
      </c>
      <c r="H396" s="29">
        <v>6273</v>
      </c>
      <c r="I396" s="29" t="s">
        <v>3504</v>
      </c>
      <c r="J396" s="11" t="s">
        <v>543</v>
      </c>
      <c r="K396" s="21" t="str">
        <f t="shared" si="45"/>
        <v>Link</v>
      </c>
      <c r="L396" s="22" t="str">
        <f t="shared" si="46"/>
        <v/>
      </c>
      <c r="M396" s="31" t="str">
        <f t="shared" si="47"/>
        <v>{Mallett, 2010 #6273}</v>
      </c>
      <c r="N396" s="4" t="s">
        <v>3728</v>
      </c>
      <c r="O396" s="21" t="str">
        <f>IF(J396="Yes",IF(P396&lt;&gt;"",HYPERLINK(_xlfn.CONCAT(VLOOKUP(P396,AF:AG,2,FALSE),"\",IF(ISERROR(FIND(",",A396))=FALSE,LEFT(A396,FIND(",",A396)-1),A396),"-",C396,"-",H396,".pdf"),"PDF"),""),"")</f>
        <v>PDF</v>
      </c>
      <c r="P396" s="11" t="s">
        <v>229</v>
      </c>
      <c r="Q396" s="3" t="s">
        <v>14</v>
      </c>
      <c r="R396" s="3" t="s">
        <v>2291</v>
      </c>
      <c r="S396" s="4" t="s">
        <v>3683</v>
      </c>
      <c r="T396" s="21" t="str">
        <f>IF(J396="Yes",IF(U396&lt;&gt;"",HYPERLINK(_xlfn.CONCAT(VLOOKUP(U396,AF:AG,2,FALSE),"\",IF(ISERROR(FIND(",",A396))=FALSE,LEFT(A396,FIND(",",A396)-1),A396),"-",C396,"-",H396,".pdf"),"PDF"),""),"")</f>
        <v>PDF</v>
      </c>
      <c r="U396" s="11" t="s">
        <v>2924</v>
      </c>
      <c r="V396" s="3" t="s">
        <v>14</v>
      </c>
      <c r="W396" s="3" t="s">
        <v>2286</v>
      </c>
      <c r="Y396" s="12"/>
      <c r="Z396" s="36" t="str">
        <f t="shared" si="44"/>
        <v>Exclude</v>
      </c>
      <c r="AA396" s="33" t="str">
        <f t="shared" si="48"/>
        <v>5. Wrong study design</v>
      </c>
    </row>
    <row r="397" spans="1:27" x14ac:dyDescent="0.25">
      <c r="A397" s="28" t="s">
        <v>3501</v>
      </c>
      <c r="B397" s="29" t="s">
        <v>3502</v>
      </c>
      <c r="C397" s="29">
        <v>2010</v>
      </c>
      <c r="D397" s="29" t="s">
        <v>639</v>
      </c>
      <c r="E397" s="29">
        <v>34</v>
      </c>
      <c r="F397" s="29">
        <v>7</v>
      </c>
      <c r="G397" s="29" t="s">
        <v>3503</v>
      </c>
      <c r="H397" s="29">
        <v>6510</v>
      </c>
      <c r="I397" s="29" t="s">
        <v>3504</v>
      </c>
      <c r="J397" s="11" t="s">
        <v>543</v>
      </c>
      <c r="K397" s="21" t="str">
        <f t="shared" si="45"/>
        <v>Link</v>
      </c>
      <c r="L397" s="22" t="str">
        <f t="shared" si="46"/>
        <v/>
      </c>
      <c r="M397" s="31" t="str">
        <f t="shared" si="47"/>
        <v>{Mallett, 2010 #6510}</v>
      </c>
      <c r="N397" s="4" t="s">
        <v>3804</v>
      </c>
      <c r="O397" s="21" t="str">
        <f>IF(J397="Yes",IF(P397&lt;&gt;"",HYPERLINK(_xlfn.CONCAT(VLOOKUP(P397,AF:AG,2,FALSE),"\",IF(ISERROR(FIND(",",A397))=FALSE,LEFT(A397,FIND(",",A397)-1),A397),"-",C397,"-",H397,".pdf"),"PDF"),""),"")</f>
        <v>PDF</v>
      </c>
      <c r="P397" s="11" t="s">
        <v>229</v>
      </c>
      <c r="Q397" s="3" t="s">
        <v>14</v>
      </c>
      <c r="R397" s="3" t="s">
        <v>2282</v>
      </c>
      <c r="T397" s="21" t="str">
        <f>IF(J397="Yes",IF(U397&lt;&gt;"",HYPERLINK(_xlfn.CONCAT(VLOOKUP(U397,AF:AG,2,FALSE),"\",IF(ISERROR(FIND(",",A397))=FALSE,LEFT(A397,FIND(",",A397)-1),A397),"-",C397,"-",H397,".pdf"),"PDF"),""),"")</f>
        <v>PDF</v>
      </c>
      <c r="U397" s="11" t="s">
        <v>2924</v>
      </c>
      <c r="V397" s="3" t="s">
        <v>14</v>
      </c>
      <c r="W397" s="3" t="s">
        <v>2282</v>
      </c>
      <c r="Y397" s="12"/>
      <c r="Z397" s="36" t="str">
        <f t="shared" si="44"/>
        <v>Exclude</v>
      </c>
      <c r="AA397" s="33" t="str">
        <f t="shared" si="48"/>
        <v>0. Duplicate</v>
      </c>
    </row>
    <row r="398" spans="1:27" x14ac:dyDescent="0.25">
      <c r="A398" s="28" t="s">
        <v>1949</v>
      </c>
      <c r="B398" s="29" t="s">
        <v>1950</v>
      </c>
      <c r="C398" s="29">
        <v>2017</v>
      </c>
      <c r="D398" s="29" t="s">
        <v>1610</v>
      </c>
      <c r="E398" s="29">
        <v>31</v>
      </c>
      <c r="F398" s="29">
        <v>3</v>
      </c>
      <c r="G398" s="29" t="s">
        <v>1951</v>
      </c>
      <c r="H398" s="29">
        <v>1766</v>
      </c>
      <c r="I398" s="29" t="s">
        <v>1952</v>
      </c>
      <c r="J398" s="11" t="s">
        <v>543</v>
      </c>
      <c r="K398" s="21" t="str">
        <f t="shared" si="45"/>
        <v>Link</v>
      </c>
      <c r="L398" s="22" t="str">
        <f t="shared" si="46"/>
        <v/>
      </c>
      <c r="M398" s="31" t="str">
        <f t="shared" si="47"/>
        <v>{Malte, 2017 #1766}</v>
      </c>
      <c r="N398" s="4" t="s">
        <v>1470</v>
      </c>
      <c r="O398" s="21" t="str">
        <f>IF(J398="Yes",IF(P398&lt;&gt;"",HYPERLINK(_xlfn.CONCAT(VLOOKUP(P398,AF:AG,2,FALSE),"\",IF(ISERROR(FIND(",",A398))=FALSE,LEFT(A398,FIND(",",A398)-1),A398),"-",C398,"-",H398,".pdf"),"PDF"),""),"")</f>
        <v>PDF</v>
      </c>
      <c r="P398" s="11" t="s">
        <v>229</v>
      </c>
      <c r="Q398" s="3" t="s">
        <v>14</v>
      </c>
      <c r="R398" s="3" t="s">
        <v>2286</v>
      </c>
      <c r="S398" s="4" t="s">
        <v>2289</v>
      </c>
      <c r="T398" s="21" t="str">
        <f>IF(J398="Yes",IF(U398&lt;&gt;"",HYPERLINK(_xlfn.CONCAT(VLOOKUP(U398,AF:AG,2,FALSE),"\",IF(ISERROR(FIND(",",A398))=FALSE,LEFT(A398,FIND(",",A398)-1),A398),"-",C398,"-",H398,".pdf"),"PDF"),""),"")</f>
        <v>PDF</v>
      </c>
      <c r="U398" s="11" t="s">
        <v>2924</v>
      </c>
      <c r="V398" s="3" t="s">
        <v>14</v>
      </c>
      <c r="W398" s="3" t="s">
        <v>2286</v>
      </c>
      <c r="Y398" s="12" t="str">
        <f t="shared" ref="Y398:Y403" si="49">IF(R398="Include","No",IF(V398="Include","No",""))</f>
        <v/>
      </c>
      <c r="Z398" s="36" t="str">
        <f t="shared" si="44"/>
        <v>Exclude</v>
      </c>
      <c r="AA398" s="33" t="str">
        <f t="shared" si="48"/>
        <v>3. Wrong intervention</v>
      </c>
    </row>
    <row r="399" spans="1:27" x14ac:dyDescent="0.25">
      <c r="A399" s="28" t="s">
        <v>2498</v>
      </c>
      <c r="B399" s="29" t="s">
        <v>2499</v>
      </c>
      <c r="C399" s="29">
        <v>2020</v>
      </c>
      <c r="D399" s="29" t="s">
        <v>2444</v>
      </c>
      <c r="E399" s="29">
        <v>9</v>
      </c>
      <c r="F399" s="29">
        <v>8</v>
      </c>
      <c r="H399" s="29">
        <v>1904</v>
      </c>
      <c r="I399" s="29" t="s">
        <v>2500</v>
      </c>
      <c r="J399" s="11" t="s">
        <v>543</v>
      </c>
      <c r="K399" s="21" t="str">
        <f t="shared" si="45"/>
        <v>Link</v>
      </c>
      <c r="L399" s="22" t="str">
        <f t="shared" si="46"/>
        <v/>
      </c>
      <c r="M399" s="31" t="str">
        <f t="shared" si="47"/>
        <v>{Manning, 2020 #1904}</v>
      </c>
      <c r="N399" s="4" t="s">
        <v>2324</v>
      </c>
      <c r="O399" s="21" t="str">
        <f>IF(J399="Yes",IF(P399&lt;&gt;"",HYPERLINK(_xlfn.CONCAT(VLOOKUP(P399,AF:AG,2,FALSE),"\",IF(ISERROR(FIND(",",A399))=FALSE,LEFT(A399,FIND(",",A399)-1),A399),"-",C399,"-",H399,".pdf"),"PDF"),""),"")</f>
        <v>PDF</v>
      </c>
      <c r="P399" s="11" t="s">
        <v>229</v>
      </c>
      <c r="Q399" s="3" t="s">
        <v>14</v>
      </c>
      <c r="R399" s="3" t="s">
        <v>2286</v>
      </c>
      <c r="S399" s="4" t="s">
        <v>2289</v>
      </c>
      <c r="T399" s="21" t="str">
        <f>IF(J399="Yes",IF(U399&lt;&gt;"",HYPERLINK(_xlfn.CONCAT(VLOOKUP(U399,AF:AG,2,FALSE),"\",IF(ISERROR(FIND(",",A399))=FALSE,LEFT(A399,FIND(",",A399)-1),A399),"-",C399,"-",H399,".pdf"),"PDF"),""),"")</f>
        <v>PDF</v>
      </c>
      <c r="U399" s="11" t="s">
        <v>2924</v>
      </c>
      <c r="V399" s="3" t="s">
        <v>14</v>
      </c>
      <c r="W399" s="3" t="s">
        <v>2285</v>
      </c>
      <c r="Y399" s="12" t="str">
        <f t="shared" si="49"/>
        <v/>
      </c>
      <c r="Z399" s="36" t="str">
        <f t="shared" si="44"/>
        <v>Exclude</v>
      </c>
      <c r="AA399" s="33" t="str">
        <f t="shared" si="48"/>
        <v>3. Wrong intervention</v>
      </c>
    </row>
    <row r="400" spans="1:27" x14ac:dyDescent="0.25">
      <c r="A400" s="28" t="s">
        <v>2399</v>
      </c>
      <c r="B400" s="29" t="s">
        <v>2400</v>
      </c>
      <c r="C400" s="29">
        <v>2020</v>
      </c>
      <c r="D400" s="29" t="s">
        <v>2401</v>
      </c>
      <c r="E400" s="29">
        <v>21</v>
      </c>
      <c r="F400" s="29">
        <v>1</v>
      </c>
      <c r="H400" s="29">
        <v>1908</v>
      </c>
      <c r="I400" s="29" t="s">
        <v>2402</v>
      </c>
      <c r="J400" s="11" t="s">
        <v>543</v>
      </c>
      <c r="K400" s="21" t="str">
        <f t="shared" si="45"/>
        <v>Link</v>
      </c>
      <c r="L400" s="22" t="str">
        <f t="shared" si="46"/>
        <v/>
      </c>
      <c r="M400" s="31" t="str">
        <f t="shared" si="47"/>
        <v>{Marsden, 2020 #1908}</v>
      </c>
      <c r="N400" s="4" t="s">
        <v>2324</v>
      </c>
      <c r="O400" s="21" t="str">
        <f>IF(J400="Yes",IF(P400&lt;&gt;"",HYPERLINK(_xlfn.CONCAT(VLOOKUP(P400,AF:AG,2,FALSE),"\",IF(ISERROR(FIND(",",A400))=FALSE,LEFT(A400,FIND(",",A400)-1),A400),"-",C400,"-",H400,".pdf"),"PDF"),""),"")</f>
        <v>PDF</v>
      </c>
      <c r="P400" s="11" t="s">
        <v>229</v>
      </c>
      <c r="Q400" s="3" t="s">
        <v>14</v>
      </c>
      <c r="R400" s="3" t="s">
        <v>2286</v>
      </c>
      <c r="S400" s="4" t="s">
        <v>2289</v>
      </c>
      <c r="T400" s="21" t="str">
        <f>IF(J400="Yes",IF(U400&lt;&gt;"",HYPERLINK(_xlfn.CONCAT(VLOOKUP(U400,AF:AG,2,FALSE),"\",IF(ISERROR(FIND(",",A400))=FALSE,LEFT(A400,FIND(",",A400)-1),A400),"-",C400,"-",H400,".pdf"),"PDF"),""),"")</f>
        <v>PDF</v>
      </c>
      <c r="U400" s="11" t="s">
        <v>2924</v>
      </c>
      <c r="V400" s="3" t="s">
        <v>14</v>
      </c>
      <c r="W400" s="3" t="s">
        <v>2282</v>
      </c>
      <c r="Y400" s="12" t="str">
        <f t="shared" si="49"/>
        <v/>
      </c>
      <c r="Z400" s="36" t="str">
        <f t="shared" si="44"/>
        <v>Exclude</v>
      </c>
      <c r="AA400" s="33" t="str">
        <f t="shared" si="48"/>
        <v>3. Wrong intervention</v>
      </c>
    </row>
    <row r="401" spans="1:27" x14ac:dyDescent="0.25">
      <c r="A401" s="28" t="s">
        <v>1953</v>
      </c>
      <c r="B401" s="29" t="s">
        <v>1954</v>
      </c>
      <c r="C401" s="29">
        <v>2019</v>
      </c>
      <c r="D401" s="29" t="s">
        <v>1642</v>
      </c>
      <c r="E401" s="29">
        <v>20</v>
      </c>
      <c r="F401" s="29">
        <v>5</v>
      </c>
      <c r="G401" s="29" t="s">
        <v>1955</v>
      </c>
      <c r="H401" s="29">
        <v>1767</v>
      </c>
      <c r="I401" s="29" t="s">
        <v>1956</v>
      </c>
      <c r="J401" s="11" t="s">
        <v>543</v>
      </c>
      <c r="K401" s="21" t="str">
        <f t="shared" si="45"/>
        <v>Link</v>
      </c>
      <c r="L401" s="22" t="str">
        <f t="shared" si="46"/>
        <v/>
      </c>
      <c r="M401" s="31" t="str">
        <f t="shared" si="47"/>
        <v>{Marsiglia, 2019 #1767}</v>
      </c>
      <c r="N401" s="4" t="s">
        <v>1470</v>
      </c>
      <c r="O401" s="21" t="str">
        <f>IF(J401="Yes",IF(P401&lt;&gt;"",HYPERLINK(_xlfn.CONCAT(VLOOKUP(P401,AF:AG,2,FALSE),"\",IF(ISERROR(FIND(",",A401))=FALSE,LEFT(A401,FIND(",",A401)-1),A401),"-",C401,"-",H401,".pdf"),"PDF"),""),"")</f>
        <v>PDF</v>
      </c>
      <c r="P401" s="11" t="s">
        <v>229</v>
      </c>
      <c r="Q401" s="3" t="s">
        <v>14</v>
      </c>
      <c r="R401" s="3" t="s">
        <v>2286</v>
      </c>
      <c r="S401" s="4" t="s">
        <v>2289</v>
      </c>
      <c r="T401" s="21" t="str">
        <f>IF(J401="Yes",IF(U401&lt;&gt;"",HYPERLINK(_xlfn.CONCAT(VLOOKUP(U401,AF:AG,2,FALSE),"\",IF(ISERROR(FIND(",",A401))=FALSE,LEFT(A401,FIND(",",A401)-1),A401),"-",C401,"-",H401,".pdf"),"PDF"),""),"")</f>
        <v>PDF</v>
      </c>
      <c r="U401" s="11" t="s">
        <v>2924</v>
      </c>
      <c r="V401" s="3" t="s">
        <v>14</v>
      </c>
      <c r="W401" s="3" t="s">
        <v>2286</v>
      </c>
      <c r="Y401" s="12" t="str">
        <f t="shared" si="49"/>
        <v/>
      </c>
      <c r="Z401" s="36" t="str">
        <f t="shared" si="44"/>
        <v>Exclude</v>
      </c>
      <c r="AA401" s="33" t="str">
        <f t="shared" si="48"/>
        <v>3. Wrong intervention</v>
      </c>
    </row>
    <row r="402" spans="1:27" x14ac:dyDescent="0.25">
      <c r="A402" s="28" t="s">
        <v>1957</v>
      </c>
      <c r="B402" s="29" t="s">
        <v>1958</v>
      </c>
      <c r="C402" s="29">
        <v>2010</v>
      </c>
      <c r="D402" s="29" t="s">
        <v>1610</v>
      </c>
      <c r="E402" s="29">
        <v>24</v>
      </c>
      <c r="F402" s="29">
        <v>4</v>
      </c>
      <c r="G402" s="29" t="s">
        <v>1959</v>
      </c>
      <c r="H402" s="29">
        <v>1768</v>
      </c>
      <c r="I402" s="29" t="s">
        <v>1960</v>
      </c>
      <c r="J402" s="11" t="s">
        <v>543</v>
      </c>
      <c r="K402" s="21" t="str">
        <f t="shared" si="45"/>
        <v>Link</v>
      </c>
      <c r="L402" s="22" t="str">
        <f t="shared" si="46"/>
        <v/>
      </c>
      <c r="M402" s="31" t="str">
        <f t="shared" si="47"/>
        <v>{Martens, 2010 #1768}</v>
      </c>
      <c r="N402" s="4" t="s">
        <v>1470</v>
      </c>
      <c r="O402" s="21" t="str">
        <f>IF(J402="Yes",IF(P402&lt;&gt;"",HYPERLINK(_xlfn.CONCAT(VLOOKUP(P402,AF:AG,2,FALSE),"\",IF(ISERROR(FIND(",",A402))=FALSE,LEFT(A402,FIND(",",A402)-1),A402),"-",C402,"-",H402,".pdf"),"PDF"),""),"")</f>
        <v>PDF</v>
      </c>
      <c r="P402" s="11" t="s">
        <v>229</v>
      </c>
      <c r="Q402" s="3" t="s">
        <v>14</v>
      </c>
      <c r="R402" s="3" t="s">
        <v>2286</v>
      </c>
      <c r="S402" s="4" t="s">
        <v>2289</v>
      </c>
      <c r="T402" s="21" t="str">
        <f>IF(J402="Yes",IF(U402&lt;&gt;"",HYPERLINK(_xlfn.CONCAT(VLOOKUP(U402,AF:AG,2,FALSE),"\",IF(ISERROR(FIND(",",A402))=FALSE,LEFT(A402,FIND(",",A402)-1),A402),"-",C402,"-",H402,".pdf"),"PDF"),""),"")</f>
        <v>PDF</v>
      </c>
      <c r="U402" s="11" t="s">
        <v>2924</v>
      </c>
      <c r="V402" s="3" t="s">
        <v>14</v>
      </c>
      <c r="W402" s="3" t="s">
        <v>2286</v>
      </c>
      <c r="Y402" s="12" t="str">
        <f t="shared" si="49"/>
        <v/>
      </c>
      <c r="Z402" s="36" t="str">
        <f t="shared" si="44"/>
        <v>Exclude</v>
      </c>
      <c r="AA402" s="33" t="str">
        <f t="shared" si="48"/>
        <v>3. Wrong intervention</v>
      </c>
    </row>
    <row r="403" spans="1:27" x14ac:dyDescent="0.25">
      <c r="A403" s="28" t="s">
        <v>1961</v>
      </c>
      <c r="B403" s="29" t="s">
        <v>1962</v>
      </c>
      <c r="C403" s="29">
        <v>2020</v>
      </c>
      <c r="D403" s="29" t="s">
        <v>1540</v>
      </c>
      <c r="E403" s="29">
        <v>22</v>
      </c>
      <c r="F403" s="29">
        <v>1</v>
      </c>
      <c r="G403" s="29" t="s">
        <v>910</v>
      </c>
      <c r="H403" s="29">
        <v>1770</v>
      </c>
      <c r="I403" s="29" t="s">
        <v>1963</v>
      </c>
      <c r="J403" s="11" t="s">
        <v>543</v>
      </c>
      <c r="K403" s="21" t="str">
        <f t="shared" si="45"/>
        <v>Link</v>
      </c>
      <c r="L403" s="22" t="str">
        <f t="shared" si="46"/>
        <v/>
      </c>
      <c r="M403" s="31" t="str">
        <f t="shared" si="47"/>
        <v>{Martinez-Montilla, 2020 #1770}</v>
      </c>
      <c r="N403" s="4" t="s">
        <v>1470</v>
      </c>
      <c r="O403" s="21" t="str">
        <f>IF(J403="Yes",IF(P403&lt;&gt;"",HYPERLINK(_xlfn.CONCAT(VLOOKUP(P403,AF:AG,2,FALSE),"\",IF(ISERROR(FIND(",",A403))=FALSE,LEFT(A403,FIND(",",A403)-1),A403),"-",C403,"-",H403,".pdf"),"PDF"),""),"")</f>
        <v>PDF</v>
      </c>
      <c r="P403" s="11" t="s">
        <v>229</v>
      </c>
      <c r="Q403" s="3" t="s">
        <v>14</v>
      </c>
      <c r="R403" s="3" t="s">
        <v>2286</v>
      </c>
      <c r="S403" s="4" t="s">
        <v>2954</v>
      </c>
      <c r="T403" s="21" t="str">
        <f>IF(J403="Yes",IF(U403&lt;&gt;"",HYPERLINK(_xlfn.CONCAT(VLOOKUP(U403,AF:AG,2,FALSE),"\",IF(ISERROR(FIND(",",A403))=FALSE,LEFT(A403,FIND(",",A403)-1),A403),"-",C403,"-",H403,".pdf"),"PDF"),""),"")</f>
        <v>PDF</v>
      </c>
      <c r="U403" s="11" t="s">
        <v>2924</v>
      </c>
      <c r="V403" s="3" t="s">
        <v>14</v>
      </c>
      <c r="W403" s="3" t="s">
        <v>2286</v>
      </c>
      <c r="X403" s="314"/>
      <c r="Y403" s="12" t="str">
        <f t="shared" si="49"/>
        <v/>
      </c>
      <c r="Z403" s="36" t="str">
        <f t="shared" si="44"/>
        <v>Exclude</v>
      </c>
      <c r="AA403" s="33" t="str">
        <f t="shared" si="48"/>
        <v>3. Wrong intervention</v>
      </c>
    </row>
    <row r="404" spans="1:27" x14ac:dyDescent="0.25">
      <c r="A404" s="28" t="s">
        <v>1961</v>
      </c>
      <c r="B404" s="29" t="s">
        <v>1962</v>
      </c>
      <c r="C404" s="29">
        <v>2020</v>
      </c>
      <c r="D404" s="29" t="s">
        <v>1540</v>
      </c>
      <c r="E404" s="29">
        <v>22</v>
      </c>
      <c r="F404" s="29">
        <v>1</v>
      </c>
      <c r="G404" s="29" t="s">
        <v>910</v>
      </c>
      <c r="H404" s="29">
        <v>6464</v>
      </c>
      <c r="I404" s="29" t="s">
        <v>1963</v>
      </c>
      <c r="J404" s="11" t="s">
        <v>543</v>
      </c>
      <c r="K404" s="21" t="str">
        <f t="shared" si="45"/>
        <v>Link</v>
      </c>
      <c r="L404" s="22" t="str">
        <f t="shared" si="46"/>
        <v/>
      </c>
      <c r="M404" s="31" t="str">
        <f t="shared" si="47"/>
        <v>{Martinez-Montilla, 2020 #6464}</v>
      </c>
      <c r="N404" s="4" t="s">
        <v>3726</v>
      </c>
      <c r="O404" s="21" t="str">
        <f>IF(J404="Yes",IF(P404&lt;&gt;"",HYPERLINK(_xlfn.CONCAT(VLOOKUP(P404,AF:AG,2,FALSE),"\",IF(ISERROR(FIND(",",A404))=FALSE,LEFT(A404,FIND(",",A404)-1),A404),"-",C404,"-",H404,".pdf"),"PDF"),""),"")</f>
        <v>PDF</v>
      </c>
      <c r="P404" s="11" t="s">
        <v>229</v>
      </c>
      <c r="Q404" s="3" t="s">
        <v>14</v>
      </c>
      <c r="R404" s="3" t="s">
        <v>2282</v>
      </c>
      <c r="T404" s="21" t="str">
        <f>IF(J404="Yes",IF(U404&lt;&gt;"",HYPERLINK(_xlfn.CONCAT(VLOOKUP(U404,AF:AG,2,FALSE),"\",IF(ISERROR(FIND(",",A404))=FALSE,LEFT(A404,FIND(",",A404)-1),A404),"-",C404,"-",H404,".pdf"),"PDF"),""),"")</f>
        <v>PDF</v>
      </c>
      <c r="U404" s="11" t="s">
        <v>3894</v>
      </c>
      <c r="V404" s="3" t="s">
        <v>14</v>
      </c>
      <c r="W404" s="3" t="s">
        <v>2286</v>
      </c>
      <c r="Y404" s="12"/>
      <c r="Z404" s="36" t="str">
        <f t="shared" si="44"/>
        <v>Exclude</v>
      </c>
      <c r="AA404" s="33" t="str">
        <f t="shared" si="48"/>
        <v>0. Duplicate</v>
      </c>
    </row>
    <row r="405" spans="1:27" x14ac:dyDescent="0.25">
      <c r="A405" s="28" t="s">
        <v>1964</v>
      </c>
      <c r="B405" s="29" t="s">
        <v>1965</v>
      </c>
      <c r="C405" s="29">
        <v>2019</v>
      </c>
      <c r="D405" s="29" t="s">
        <v>441</v>
      </c>
      <c r="E405" s="29">
        <v>14</v>
      </c>
      <c r="F405" s="29">
        <v>12</v>
      </c>
      <c r="G405" s="29" t="s">
        <v>1966</v>
      </c>
      <c r="H405" s="29">
        <v>1769</v>
      </c>
      <c r="I405" s="29" t="s">
        <v>1967</v>
      </c>
      <c r="J405" s="11" t="s">
        <v>543</v>
      </c>
      <c r="K405" s="21" t="str">
        <f t="shared" si="45"/>
        <v>Link</v>
      </c>
      <c r="L405" s="22" t="str">
        <f t="shared" si="46"/>
        <v/>
      </c>
      <c r="M405" s="31" t="str">
        <f t="shared" si="47"/>
        <v>{Martín-Pérez, 2019 #1769}</v>
      </c>
      <c r="N405" s="4" t="s">
        <v>1470</v>
      </c>
      <c r="O405" s="21" t="str">
        <f>IF(J405="Yes",IF(P405&lt;&gt;"",HYPERLINK(_xlfn.CONCAT(VLOOKUP(P405,AF:AG,2,FALSE),"\",IF(ISERROR(FIND(",",A405))=FALSE,LEFT(A405,FIND(",",A405)-1),A405),"-",C405,"-",H405,".pdf"),"PDF"),""),"")</f>
        <v>PDF</v>
      </c>
      <c r="P405" s="11" t="s">
        <v>229</v>
      </c>
      <c r="Q405" s="3" t="s">
        <v>14</v>
      </c>
      <c r="R405" s="3" t="s">
        <v>2286</v>
      </c>
      <c r="S405" s="4" t="s">
        <v>2289</v>
      </c>
      <c r="T405" s="21" t="str">
        <f>IF(J405="Yes",IF(U405&lt;&gt;"",HYPERLINK(_xlfn.CONCAT(VLOOKUP(U405,AF:AG,2,FALSE),"\",IF(ISERROR(FIND(",",A405))=FALSE,LEFT(A405,FIND(",",A405)-1),A405),"-",C405,"-",H405,".pdf"),"PDF"),""),"")</f>
        <v>PDF</v>
      </c>
      <c r="U405" s="11" t="s">
        <v>2924</v>
      </c>
      <c r="V405" s="3" t="s">
        <v>14</v>
      </c>
      <c r="W405" s="3" t="s">
        <v>2286</v>
      </c>
      <c r="Y405" s="13" t="str">
        <f>IF(R405="Include","No",IF(V405="Include","No",""))</f>
        <v/>
      </c>
      <c r="Z405" s="36" t="str">
        <f t="shared" si="44"/>
        <v>Exclude</v>
      </c>
      <c r="AA405" s="33" t="str">
        <f t="shared" si="48"/>
        <v>3. Wrong intervention</v>
      </c>
    </row>
    <row r="406" spans="1:27" x14ac:dyDescent="0.25">
      <c r="A406" s="28" t="s">
        <v>1968</v>
      </c>
      <c r="B406" s="29" t="s">
        <v>1969</v>
      </c>
      <c r="C406" s="29">
        <v>2013</v>
      </c>
      <c r="D406" s="29" t="s">
        <v>1970</v>
      </c>
      <c r="E406" s="29">
        <v>35</v>
      </c>
      <c r="F406" s="29">
        <v>1</v>
      </c>
      <c r="G406" s="29" t="s">
        <v>1971</v>
      </c>
      <c r="H406" s="29">
        <v>1771</v>
      </c>
      <c r="I406" s="29" t="s">
        <v>1972</v>
      </c>
      <c r="J406" s="11" t="s">
        <v>543</v>
      </c>
      <c r="K406" s="21" t="str">
        <f t="shared" si="45"/>
        <v>Link</v>
      </c>
      <c r="L406" s="22" t="str">
        <f t="shared" si="46"/>
        <v/>
      </c>
      <c r="M406" s="31" t="str">
        <f t="shared" si="47"/>
        <v>{Mason, 2013 #1771}</v>
      </c>
      <c r="N406" s="4" t="s">
        <v>1470</v>
      </c>
      <c r="O406" s="21" t="str">
        <f>IF(J406="Yes",IF(P406&lt;&gt;"",HYPERLINK(_xlfn.CONCAT(VLOOKUP(P406,AF:AG,2,FALSE),"\",IF(ISERROR(FIND(",",A406))=FALSE,LEFT(A406,FIND(",",A406)-1),A406),"-",C406,"-",H406,".pdf"),"PDF"),""),"")</f>
        <v>PDF</v>
      </c>
      <c r="P406" s="11" t="s">
        <v>229</v>
      </c>
      <c r="Q406" s="3" t="s">
        <v>14</v>
      </c>
      <c r="R406" s="3" t="s">
        <v>2286</v>
      </c>
      <c r="S406" s="4" t="s">
        <v>2289</v>
      </c>
      <c r="T406" s="21" t="str">
        <f>IF(J406="Yes",IF(U406&lt;&gt;"",HYPERLINK(_xlfn.CONCAT(VLOOKUP(U406,AF:AG,2,FALSE),"\",IF(ISERROR(FIND(",",A406))=FALSE,LEFT(A406,FIND(",",A406)-1),A406),"-",C406,"-",H406,".pdf"),"PDF"),""),"")</f>
        <v>PDF</v>
      </c>
      <c r="U406" s="11" t="s">
        <v>2924</v>
      </c>
      <c r="V406" s="3" t="s">
        <v>14</v>
      </c>
      <c r="W406" s="3" t="s">
        <v>2286</v>
      </c>
      <c r="Y406" s="13" t="str">
        <f>IF(R406="Include","No",IF(V406="Include","No",""))</f>
        <v/>
      </c>
      <c r="Z406" s="36" t="str">
        <f t="shared" si="44"/>
        <v>Exclude</v>
      </c>
      <c r="AA406" s="33" t="str">
        <f t="shared" si="48"/>
        <v>3. Wrong intervention</v>
      </c>
    </row>
    <row r="407" spans="1:27" x14ac:dyDescent="0.25">
      <c r="A407" s="28" t="s">
        <v>3800</v>
      </c>
      <c r="B407" s="29" t="s">
        <v>3801</v>
      </c>
      <c r="C407" s="29">
        <v>2011</v>
      </c>
      <c r="D407" s="29" t="s">
        <v>1853</v>
      </c>
      <c r="E407" s="29">
        <v>25</v>
      </c>
      <c r="F407" s="29">
        <v>4</v>
      </c>
      <c r="G407" s="29" t="s">
        <v>3802</v>
      </c>
      <c r="H407" s="29">
        <v>6504</v>
      </c>
      <c r="I407" s="29" t="s">
        <v>3803</v>
      </c>
      <c r="J407" s="11" t="s">
        <v>543</v>
      </c>
      <c r="K407" s="21" t="str">
        <f t="shared" si="45"/>
        <v>Link</v>
      </c>
      <c r="L407" s="22" t="str">
        <f t="shared" si="46"/>
        <v/>
      </c>
      <c r="M407" s="31" t="str">
        <f t="shared" si="47"/>
        <v>{Mastroleo, 2011 #6504}</v>
      </c>
      <c r="N407" s="4" t="s">
        <v>3804</v>
      </c>
      <c r="O407" s="21" t="str">
        <f>IF(J407="Yes",IF(P407&lt;&gt;"",HYPERLINK(_xlfn.CONCAT(VLOOKUP(P407,AF:AG,2,FALSE),"\",IF(ISERROR(FIND(",",A407))=FALSE,LEFT(A407,FIND(",",A407)-1),A407),"-",C407,"-",H407,".pdf"),"PDF"),""),"")</f>
        <v>PDF</v>
      </c>
      <c r="P407" s="11" t="s">
        <v>229</v>
      </c>
      <c r="Q407" s="3" t="s">
        <v>14</v>
      </c>
      <c r="R407" s="3" t="s">
        <v>2286</v>
      </c>
      <c r="S407" s="4" t="s">
        <v>2289</v>
      </c>
      <c r="T407" s="21" t="str">
        <f>IF(J407="Yes",IF(U407&lt;&gt;"",HYPERLINK(_xlfn.CONCAT(VLOOKUP(U407,AF:AG,2,FALSE),"\",IF(ISERROR(FIND(",",A407))=FALSE,LEFT(A407,FIND(",",A407)-1),A407),"-",C407,"-",H407,".pdf"),"PDF"),""),"")</f>
        <v>PDF</v>
      </c>
      <c r="U407" s="11" t="s">
        <v>2924</v>
      </c>
      <c r="V407" s="3" t="s">
        <v>14</v>
      </c>
      <c r="W407" s="3" t="s">
        <v>2286</v>
      </c>
      <c r="Y407" s="13" t="str">
        <f>IF(R407="Include","No",IF(V407="Include","No",""))</f>
        <v/>
      </c>
      <c r="Z407" s="36" t="str">
        <f t="shared" si="44"/>
        <v>Exclude</v>
      </c>
      <c r="AA407" s="33" t="str">
        <f t="shared" si="48"/>
        <v>3. Wrong intervention</v>
      </c>
    </row>
    <row r="408" spans="1:27" x14ac:dyDescent="0.25">
      <c r="A408" s="28" t="s">
        <v>3562</v>
      </c>
      <c r="B408" s="29" t="s">
        <v>3563</v>
      </c>
      <c r="C408" s="29">
        <v>2019</v>
      </c>
      <c r="D408" s="29" t="s">
        <v>3564</v>
      </c>
      <c r="E408" s="29">
        <v>27</v>
      </c>
      <c r="F408" s="29">
        <v>2</v>
      </c>
      <c r="G408" s="29" t="s">
        <v>3565</v>
      </c>
      <c r="H408" s="29">
        <v>6214</v>
      </c>
      <c r="I408" s="29" t="s">
        <v>3566</v>
      </c>
      <c r="J408" s="11" t="s">
        <v>543</v>
      </c>
      <c r="K408" s="21" t="str">
        <f t="shared" si="45"/>
        <v>Link</v>
      </c>
      <c r="L408" s="22" t="str">
        <f t="shared" si="46"/>
        <v/>
      </c>
      <c r="M408" s="31" t="str">
        <f t="shared" si="47"/>
        <v>{Mastroleo, 2019 #6214}</v>
      </c>
      <c r="N408" s="4" t="s">
        <v>3727</v>
      </c>
      <c r="O408" s="21" t="str">
        <f>IF(J408="Yes",IF(P408&lt;&gt;"",HYPERLINK(_xlfn.CONCAT(VLOOKUP(P408,AF:AG,2,FALSE),"\",IF(ISERROR(FIND(",",A408))=FALSE,LEFT(A408,FIND(",",A408)-1),A408),"-",C408,"-",H408,".pdf"),"PDF"),""),"")</f>
        <v>PDF</v>
      </c>
      <c r="P408" s="11" t="s">
        <v>229</v>
      </c>
      <c r="Q408" s="3" t="s">
        <v>14</v>
      </c>
      <c r="R408" s="3" t="s">
        <v>2285</v>
      </c>
      <c r="S408" s="4" t="s">
        <v>3684</v>
      </c>
      <c r="T408" s="21" t="str">
        <f>IF(J408="Yes",IF(U408&lt;&gt;"",HYPERLINK(_xlfn.CONCAT(VLOOKUP(U408,AF:AG,2,FALSE),"\",IF(ISERROR(FIND(",",A408))=FALSE,LEFT(A408,FIND(",",A408)-1),A408),"-",C408,"-",H408,".pdf"),"PDF"),""),"")</f>
        <v>PDF</v>
      </c>
      <c r="U408" s="11" t="s">
        <v>2924</v>
      </c>
      <c r="V408" s="3" t="s">
        <v>14</v>
      </c>
      <c r="W408" s="3" t="s">
        <v>2286</v>
      </c>
      <c r="Z408" s="36" t="str">
        <f t="shared" si="44"/>
        <v>Exclude</v>
      </c>
      <c r="AA408" s="33" t="str">
        <f t="shared" si="48"/>
        <v>1. No relevant outcomes</v>
      </c>
    </row>
    <row r="409" spans="1:27" x14ac:dyDescent="0.25">
      <c r="A409" s="28" t="s">
        <v>3562</v>
      </c>
      <c r="B409" s="29" t="s">
        <v>3563</v>
      </c>
      <c r="C409" s="29">
        <v>2019</v>
      </c>
      <c r="D409" s="29" t="s">
        <v>3564</v>
      </c>
      <c r="E409" s="29">
        <v>27</v>
      </c>
      <c r="F409" s="29">
        <v>2</v>
      </c>
      <c r="G409" s="29" t="s">
        <v>3565</v>
      </c>
      <c r="H409" s="29">
        <v>6497</v>
      </c>
      <c r="I409" s="29" t="s">
        <v>3566</v>
      </c>
      <c r="J409" s="11" t="s">
        <v>543</v>
      </c>
      <c r="K409" s="21" t="str">
        <f t="shared" si="45"/>
        <v>Link</v>
      </c>
      <c r="L409" s="22" t="str">
        <f t="shared" si="46"/>
        <v/>
      </c>
      <c r="M409" s="31" t="str">
        <f t="shared" si="47"/>
        <v>{Mastroleo, 2019 #6497}</v>
      </c>
      <c r="N409" s="4" t="s">
        <v>3726</v>
      </c>
      <c r="O409" s="21" t="str">
        <f>IF(J409="Yes",IF(P409&lt;&gt;"",HYPERLINK(_xlfn.CONCAT(VLOOKUP(P409,AF:AG,2,FALSE),"\",IF(ISERROR(FIND(",",A409))=FALSE,LEFT(A409,FIND(",",A409)-1),A409),"-",C409,"-",H409,".pdf"),"PDF"),""),"")</f>
        <v>PDF</v>
      </c>
      <c r="P409" s="11" t="s">
        <v>229</v>
      </c>
      <c r="Q409" s="3" t="s">
        <v>14</v>
      </c>
      <c r="R409" s="3" t="s">
        <v>2282</v>
      </c>
      <c r="T409" s="21" t="str">
        <f>IF(J409="Yes",IF(U409&lt;&gt;"",HYPERLINK(_xlfn.CONCAT(VLOOKUP(U409,AF:AG,2,FALSE),"\",IF(ISERROR(FIND(",",A409))=FALSE,LEFT(A409,FIND(",",A409)-1),A409),"-",C409,"-",H409,".pdf"),"PDF"),""),"")</f>
        <v>PDF</v>
      </c>
      <c r="U409" s="11" t="s">
        <v>2924</v>
      </c>
      <c r="V409" s="3" t="s">
        <v>14</v>
      </c>
      <c r="W409" s="3" t="s">
        <v>2282</v>
      </c>
      <c r="Z409" s="36" t="str">
        <f t="shared" si="44"/>
        <v>Exclude</v>
      </c>
      <c r="AA409" s="33" t="str">
        <f t="shared" si="48"/>
        <v>0. Duplicate</v>
      </c>
    </row>
    <row r="410" spans="1:27" x14ac:dyDescent="0.25">
      <c r="A410" s="28" t="s">
        <v>1973</v>
      </c>
      <c r="B410" s="29" t="s">
        <v>1974</v>
      </c>
      <c r="C410" s="29">
        <v>2010</v>
      </c>
      <c r="D410" s="29" t="s">
        <v>1975</v>
      </c>
      <c r="E410" s="29">
        <v>175</v>
      </c>
      <c r="F410" s="29">
        <v>11</v>
      </c>
      <c r="G410" s="29" t="s">
        <v>1976</v>
      </c>
      <c r="H410" s="29">
        <v>1772</v>
      </c>
      <c r="I410" s="29" t="s">
        <v>1977</v>
      </c>
      <c r="J410" s="11" t="s">
        <v>543</v>
      </c>
      <c r="K410" s="21" t="str">
        <f t="shared" si="45"/>
        <v>Link</v>
      </c>
      <c r="L410" s="22" t="str">
        <f t="shared" si="46"/>
        <v/>
      </c>
      <c r="M410" s="31" t="str">
        <f t="shared" si="47"/>
        <v>{McCarthy, 2010 #1772}</v>
      </c>
      <c r="N410" s="4" t="s">
        <v>1470</v>
      </c>
      <c r="O410" s="21" t="str">
        <f>IF(J410="Yes",IF(P410&lt;&gt;"",HYPERLINK(_xlfn.CONCAT(VLOOKUP(P410,AF:AG,2,FALSE),"\",IF(ISERROR(FIND(",",A410))=FALSE,LEFT(A410,FIND(",",A410)-1),A410),"-",C410,"-",H410,".pdf"),"PDF"),""),"")</f>
        <v>PDF</v>
      </c>
      <c r="P410" s="11" t="s">
        <v>229</v>
      </c>
      <c r="Q410" s="3" t="s">
        <v>14</v>
      </c>
      <c r="R410" s="3" t="s">
        <v>2286</v>
      </c>
      <c r="S410" s="4" t="s">
        <v>2289</v>
      </c>
      <c r="T410" s="21" t="str">
        <f>IF(J410="Yes",IF(U410&lt;&gt;"",HYPERLINK(_xlfn.CONCAT(VLOOKUP(U410,AF:AG,2,FALSE),"\",IF(ISERROR(FIND(",",A410))=FALSE,LEFT(A410,FIND(",",A410)-1),A410),"-",C410,"-",H410,".pdf"),"PDF"),""),"")</f>
        <v>PDF</v>
      </c>
      <c r="U410" s="11" t="s">
        <v>2924</v>
      </c>
      <c r="V410" s="3" t="s">
        <v>14</v>
      </c>
      <c r="W410" s="3" t="s">
        <v>2286</v>
      </c>
      <c r="Y410" s="13" t="str">
        <f>IF(R410="Include","No",IF(V410="Include","No",""))</f>
        <v/>
      </c>
      <c r="Z410" s="36" t="str">
        <f t="shared" si="44"/>
        <v>Exclude</v>
      </c>
      <c r="AA410" s="33" t="str">
        <f t="shared" si="48"/>
        <v>3. Wrong intervention</v>
      </c>
    </row>
    <row r="411" spans="1:27" x14ac:dyDescent="0.25">
      <c r="A411" s="28" t="s">
        <v>1978</v>
      </c>
      <c r="B411" s="29" t="s">
        <v>669</v>
      </c>
      <c r="C411" s="29">
        <v>2019</v>
      </c>
      <c r="D411" s="29" t="s">
        <v>1899</v>
      </c>
      <c r="E411" s="29">
        <v>40</v>
      </c>
      <c r="F411" s="29">
        <v>4</v>
      </c>
      <c r="G411" s="29" t="s">
        <v>1979</v>
      </c>
      <c r="H411" s="29">
        <v>1773</v>
      </c>
      <c r="I411" s="29" t="s">
        <v>1980</v>
      </c>
      <c r="J411" s="11" t="s">
        <v>543</v>
      </c>
      <c r="K411" s="21" t="str">
        <f t="shared" si="45"/>
        <v>Link</v>
      </c>
      <c r="L411" s="22" t="str">
        <f t="shared" si="46"/>
        <v/>
      </c>
      <c r="M411" s="31" t="str">
        <f t="shared" si="47"/>
        <v>{McCarty, 2019 #1773}</v>
      </c>
      <c r="N411" s="4" t="s">
        <v>1470</v>
      </c>
      <c r="O411" s="21" t="str">
        <f>IF(J411="Yes",IF(P411&lt;&gt;"",HYPERLINK(_xlfn.CONCAT(VLOOKUP(P411,AF:AG,2,FALSE),"\",IF(ISERROR(FIND(",",A411))=FALSE,LEFT(A411,FIND(",",A411)-1),A411),"-",C411,"-",H411,".pdf"),"PDF"),""),"")</f>
        <v>PDF</v>
      </c>
      <c r="P411" s="11" t="s">
        <v>229</v>
      </c>
      <c r="Q411" s="3" t="s">
        <v>14</v>
      </c>
      <c r="R411" s="3" t="s">
        <v>2286</v>
      </c>
      <c r="S411" s="4" t="s">
        <v>2289</v>
      </c>
      <c r="T411" s="21" t="str">
        <f>IF(J411="Yes",IF(U411&lt;&gt;"",HYPERLINK(_xlfn.CONCAT(VLOOKUP(U411,AF:AG,2,FALSE),"\",IF(ISERROR(FIND(",",A411))=FALSE,LEFT(A411,FIND(",",A411)-1),A411),"-",C411,"-",H411,".pdf"),"PDF"),""),"")</f>
        <v>PDF</v>
      </c>
      <c r="U411" s="11" t="s">
        <v>2924</v>
      </c>
      <c r="V411" s="3" t="s">
        <v>14</v>
      </c>
      <c r="W411" s="3" t="s">
        <v>2286</v>
      </c>
      <c r="Y411" s="13" t="str">
        <f>IF(R411="Include","No",IF(V411="Include","No",""))</f>
        <v/>
      </c>
      <c r="Z411" s="36" t="str">
        <f t="shared" si="44"/>
        <v>Exclude</v>
      </c>
      <c r="AA411" s="33" t="str">
        <f t="shared" si="48"/>
        <v>3. Wrong intervention</v>
      </c>
    </row>
    <row r="412" spans="1:27" x14ac:dyDescent="0.25">
      <c r="A412" s="28" t="s">
        <v>2403</v>
      </c>
      <c r="B412" s="29" t="s">
        <v>2404</v>
      </c>
      <c r="C412" s="29">
        <v>2016</v>
      </c>
      <c r="D412" s="29" t="s">
        <v>2377</v>
      </c>
      <c r="E412" s="29">
        <v>47</v>
      </c>
      <c r="G412" s="29" t="s">
        <v>2405</v>
      </c>
      <c r="H412" s="29">
        <v>1866</v>
      </c>
      <c r="I412" s="29" t="s">
        <v>2406</v>
      </c>
      <c r="J412" s="11" t="s">
        <v>543</v>
      </c>
      <c r="K412" s="21" t="str">
        <f t="shared" si="45"/>
        <v>Link</v>
      </c>
      <c r="L412" s="22" t="str">
        <f t="shared" si="46"/>
        <v/>
      </c>
      <c r="M412" s="31" t="str">
        <f t="shared" si="47"/>
        <v>{McDonell, 2016 #1866}</v>
      </c>
      <c r="N412" s="4" t="s">
        <v>2324</v>
      </c>
      <c r="O412" s="21" t="str">
        <f>IF(J412="Yes",IF(P412&lt;&gt;"",HYPERLINK(_xlfn.CONCAT(VLOOKUP(P412,AF:AG,2,FALSE),"\",IF(ISERROR(FIND(",",A412))=FALSE,LEFT(A412,FIND(",",A412)-1),A412),"-",C412,"-",H412,".pdf"),"PDF"),""),"")</f>
        <v>PDF</v>
      </c>
      <c r="P412" s="11" t="s">
        <v>229</v>
      </c>
      <c r="Q412" s="3" t="s">
        <v>14</v>
      </c>
      <c r="R412" s="3" t="s">
        <v>2286</v>
      </c>
      <c r="S412" s="4" t="s">
        <v>2289</v>
      </c>
      <c r="T412" s="21" t="str">
        <f>IF(J412="Yes",IF(U412&lt;&gt;"",HYPERLINK(_xlfn.CONCAT(VLOOKUP(U412,AF:AG,2,FALSE),"\",IF(ISERROR(FIND(",",A412))=FALSE,LEFT(A412,FIND(",",A412)-1),A412),"-",C412,"-",H412,".pdf"),"PDF"),""),"")</f>
        <v>PDF</v>
      </c>
      <c r="U412" s="11" t="s">
        <v>2924</v>
      </c>
      <c r="V412" s="3" t="s">
        <v>14</v>
      </c>
      <c r="W412" s="3" t="s">
        <v>2286</v>
      </c>
      <c r="Y412" s="13" t="str">
        <f>IF(R412="Include","No",IF(V412="Include","No",""))</f>
        <v/>
      </c>
      <c r="Z412" s="36" t="str">
        <f t="shared" si="44"/>
        <v>Exclude</v>
      </c>
      <c r="AA412" s="33" t="str">
        <f t="shared" si="48"/>
        <v>3. Wrong intervention</v>
      </c>
    </row>
    <row r="413" spans="1:27" x14ac:dyDescent="0.25">
      <c r="A413" s="28" t="s">
        <v>1981</v>
      </c>
      <c r="B413" s="29" t="s">
        <v>1982</v>
      </c>
      <c r="C413" s="29">
        <v>2021</v>
      </c>
      <c r="D413" s="29" t="s">
        <v>1983</v>
      </c>
      <c r="E413" s="29">
        <v>78</v>
      </c>
      <c r="F413" s="29">
        <v>6</v>
      </c>
      <c r="G413" s="29" t="s">
        <v>1984</v>
      </c>
      <c r="H413" s="29">
        <v>1774</v>
      </c>
      <c r="I413" s="29" t="s">
        <v>1985</v>
      </c>
      <c r="J413" s="11" t="s">
        <v>543</v>
      </c>
      <c r="K413" s="21" t="str">
        <f t="shared" si="45"/>
        <v>Link</v>
      </c>
      <c r="L413" s="22" t="str">
        <f t="shared" si="46"/>
        <v/>
      </c>
      <c r="M413" s="31" t="str">
        <f t="shared" si="47"/>
        <v>{McDonell, 2021 #1774}</v>
      </c>
      <c r="N413" s="4" t="s">
        <v>1470</v>
      </c>
      <c r="O413" s="21" t="str">
        <f>IF(J413="Yes",IF(P413&lt;&gt;"",HYPERLINK(_xlfn.CONCAT(VLOOKUP(P413,AF:AG,2,FALSE),"\",IF(ISERROR(FIND(",",A413))=FALSE,LEFT(A413,FIND(",",A413)-1),A413),"-",C413,"-",H413,".pdf"),"PDF"),""),"")</f>
        <v>PDF</v>
      </c>
      <c r="P413" s="11" t="s">
        <v>229</v>
      </c>
      <c r="Q413" s="3" t="s">
        <v>14</v>
      </c>
      <c r="R413" s="3" t="s">
        <v>2286</v>
      </c>
      <c r="S413" s="4" t="s">
        <v>2289</v>
      </c>
      <c r="T413" s="21" t="str">
        <f>IF(J413="Yes",IF(U413&lt;&gt;"",HYPERLINK(_xlfn.CONCAT(VLOOKUP(U413,AF:AG,2,FALSE),"\",IF(ISERROR(FIND(",",A413))=FALSE,LEFT(A413,FIND(",",A413)-1),A413),"-",C413,"-",H413,".pdf"),"PDF"),""),"")</f>
        <v>PDF</v>
      </c>
      <c r="U413" s="11" t="s">
        <v>2924</v>
      </c>
      <c r="V413" s="3" t="s">
        <v>14</v>
      </c>
      <c r="W413" s="3" t="s">
        <v>2286</v>
      </c>
      <c r="Y413" s="13" t="str">
        <f>IF(R413="Include","No",IF(V413="Include","No",""))</f>
        <v/>
      </c>
      <c r="Z413" s="36" t="str">
        <f t="shared" si="44"/>
        <v>Exclude</v>
      </c>
      <c r="AA413" s="33" t="str">
        <f t="shared" si="48"/>
        <v>3. Wrong intervention</v>
      </c>
    </row>
    <row r="414" spans="1:27" x14ac:dyDescent="0.25">
      <c r="A414" s="28" t="s">
        <v>3388</v>
      </c>
      <c r="B414" s="29" t="s">
        <v>3389</v>
      </c>
      <c r="C414" s="29">
        <v>2017</v>
      </c>
      <c r="D414" s="29" t="s">
        <v>612</v>
      </c>
      <c r="E414" s="29">
        <v>67</v>
      </c>
      <c r="G414" s="29" t="s">
        <v>3390</v>
      </c>
      <c r="H414" s="29">
        <v>2664</v>
      </c>
      <c r="I414" s="29" t="s">
        <v>3391</v>
      </c>
      <c r="J414" s="11" t="s">
        <v>543</v>
      </c>
      <c r="K414" s="21" t="str">
        <f t="shared" si="45"/>
        <v>Link</v>
      </c>
      <c r="L414" s="22" t="str">
        <f t="shared" si="46"/>
        <v/>
      </c>
      <c r="M414" s="31" t="str">
        <f t="shared" si="47"/>
        <v>{Meier, 2017 #2664}</v>
      </c>
      <c r="N414" s="4" t="s">
        <v>3395</v>
      </c>
      <c r="O414" s="21" t="str">
        <f>IF(J414="Yes",IF(P414&lt;&gt;"",HYPERLINK(_xlfn.CONCAT(VLOOKUP(P414,AF:AG,2,FALSE),"\",IF(ISERROR(FIND(",",A414))=FALSE,LEFT(A414,FIND(",",A414)-1),A414),"-",C414,"-",H414,".pdf"),"PDF"),""),"")</f>
        <v>PDF</v>
      </c>
      <c r="P414" s="11" t="s">
        <v>229</v>
      </c>
      <c r="Q414" s="3" t="s">
        <v>14</v>
      </c>
      <c r="R414" s="3" t="s">
        <v>2286</v>
      </c>
      <c r="S414" s="4" t="s">
        <v>2289</v>
      </c>
      <c r="T414" s="21" t="str">
        <f>IF(J414="Yes",IF(U414&lt;&gt;"",HYPERLINK(_xlfn.CONCAT(VLOOKUP(U414,AF:AG,2,FALSE),"\",IF(ISERROR(FIND(",",A414))=FALSE,LEFT(A414,FIND(",",A414)-1),A414),"-",C414,"-",H414,".pdf"),"PDF"),""),"")</f>
        <v>PDF</v>
      </c>
      <c r="U414" s="11" t="s">
        <v>2924</v>
      </c>
      <c r="V414" s="3" t="s">
        <v>14</v>
      </c>
      <c r="W414" s="3" t="s">
        <v>2286</v>
      </c>
      <c r="Z414" s="36" t="str">
        <f t="shared" si="44"/>
        <v>Exclude</v>
      </c>
      <c r="AA414" s="33" t="str">
        <f t="shared" si="48"/>
        <v>3. Wrong intervention</v>
      </c>
    </row>
    <row r="415" spans="1:27" x14ac:dyDescent="0.25">
      <c r="A415" s="28" t="s">
        <v>3388</v>
      </c>
      <c r="B415" s="29" t="s">
        <v>3389</v>
      </c>
      <c r="C415" s="29">
        <v>2017</v>
      </c>
      <c r="D415" s="29" t="s">
        <v>612</v>
      </c>
      <c r="E415" s="29">
        <v>67</v>
      </c>
      <c r="G415" s="29" t="s">
        <v>3390</v>
      </c>
      <c r="H415" s="29">
        <v>2673</v>
      </c>
      <c r="I415" s="29" t="s">
        <v>3391</v>
      </c>
      <c r="J415" s="11" t="s">
        <v>543</v>
      </c>
      <c r="K415" s="21" t="str">
        <f t="shared" si="45"/>
        <v>Link</v>
      </c>
      <c r="L415" s="22" t="str">
        <f t="shared" si="46"/>
        <v/>
      </c>
      <c r="M415" s="31" t="str">
        <f t="shared" si="47"/>
        <v>{Meier, 2017 #2673}</v>
      </c>
      <c r="N415" s="4" t="s">
        <v>3395</v>
      </c>
      <c r="O415" s="21" t="str">
        <f>IF(J415="Yes",IF(P415&lt;&gt;"",HYPERLINK(_xlfn.CONCAT(VLOOKUP(P415,AF:AG,2,FALSE),"\",IF(ISERROR(FIND(",",A415))=FALSE,LEFT(A415,FIND(",",A415)-1),A415),"-",C415,"-",H415,".pdf"),"PDF"),""),"")</f>
        <v>PDF</v>
      </c>
      <c r="P415" s="11" t="s">
        <v>229</v>
      </c>
      <c r="Q415" s="3" t="s">
        <v>14</v>
      </c>
      <c r="R415" s="3" t="s">
        <v>2282</v>
      </c>
      <c r="S415" s="4" t="s">
        <v>3413</v>
      </c>
      <c r="T415" s="21" t="str">
        <f>IF(J415="Yes",IF(U415&lt;&gt;"",HYPERLINK(_xlfn.CONCAT(VLOOKUP(U415,AF:AG,2,FALSE),"\",IF(ISERROR(FIND(",",A415))=FALSE,LEFT(A415,FIND(",",A415)-1),A415),"-",C415,"-",H415,".pdf"),"PDF"),""),"")</f>
        <v>PDF</v>
      </c>
      <c r="U415" s="11" t="s">
        <v>2924</v>
      </c>
      <c r="V415" s="3" t="s">
        <v>14</v>
      </c>
      <c r="W415" s="3" t="s">
        <v>2282</v>
      </c>
      <c r="Z415" s="36" t="str">
        <f t="shared" si="44"/>
        <v>Exclude</v>
      </c>
      <c r="AA415" s="33" t="str">
        <f t="shared" si="48"/>
        <v>0. Duplicate</v>
      </c>
    </row>
    <row r="416" spans="1:27" x14ac:dyDescent="0.25">
      <c r="A416" s="28" t="s">
        <v>3764</v>
      </c>
      <c r="B416" s="29" t="s">
        <v>3765</v>
      </c>
      <c r="C416" s="29">
        <v>2023</v>
      </c>
      <c r="D416" s="29" t="s">
        <v>3766</v>
      </c>
      <c r="E416" s="29">
        <v>14</v>
      </c>
      <c r="G416" s="91">
        <v>44927</v>
      </c>
      <c r="H416" s="29">
        <v>6449</v>
      </c>
      <c r="I416" s="29" t="s">
        <v>3767</v>
      </c>
      <c r="J416" s="11" t="s">
        <v>543</v>
      </c>
      <c r="K416" s="21" t="str">
        <f t="shared" si="45"/>
        <v>Link</v>
      </c>
      <c r="L416" s="22" t="str">
        <f t="shared" si="46"/>
        <v/>
      </c>
      <c r="M416" s="31" t="str">
        <f t="shared" si="47"/>
        <v>{Mejías Martínez, 2023 #6449}</v>
      </c>
      <c r="N416" s="4" t="s">
        <v>3726</v>
      </c>
      <c r="O416" s="21" t="str">
        <f>IF(J416="Yes",IF(P416&lt;&gt;"",HYPERLINK(_xlfn.CONCAT(VLOOKUP(P416,AF:AG,2,FALSE),"\",IF(ISERROR(FIND(",",A416))=FALSE,LEFT(A416,FIND(",",A416)-1),A416),"-",C416,"-",H416,".pdf"),"PDF"),""),"")</f>
        <v>PDF</v>
      </c>
      <c r="P416" s="11" t="s">
        <v>229</v>
      </c>
      <c r="Q416" s="3" t="s">
        <v>14</v>
      </c>
      <c r="R416" s="3" t="s">
        <v>2285</v>
      </c>
      <c r="S416" s="4" t="s">
        <v>2911</v>
      </c>
      <c r="T416" s="21" t="str">
        <f>IF(J416="Yes",IF(U416&lt;&gt;"",HYPERLINK(_xlfn.CONCAT(VLOOKUP(U416,AF:AG,2,FALSE),"\",IF(ISERROR(FIND(",",A416))=FALSE,LEFT(A416,FIND(",",A416)-1),A416),"-",C416,"-",H416,".pdf"),"PDF"),""),"")</f>
        <v>PDF</v>
      </c>
      <c r="U416" s="11" t="s">
        <v>2924</v>
      </c>
      <c r="V416" s="3" t="s">
        <v>14</v>
      </c>
      <c r="W416" s="3" t="s">
        <v>2291</v>
      </c>
      <c r="Z416" s="36" t="str">
        <f t="shared" ref="Z416:Z447" si="50">IF(J416="Yes",IF(Q416="","",IF(Q416="Include",IF(V416="",IF(Y416="No","Check for supplement","Include"),IF(V416="Exclude","Consensus required",IF(V416="Include",IF(Y416="No","Check for supplement","Include"),"Check required"))),IF(Q416="Exclude",IF(V416="","Check required",IF(V416="Exclude","Exclude",IF(V416="Include","Consensus required","Check required"))),"Check required"))),IF(L416="","","Find PDF"))</f>
        <v>Exclude</v>
      </c>
      <c r="AA416" s="33" t="str">
        <f t="shared" si="48"/>
        <v>1. No relevant outcomes</v>
      </c>
    </row>
    <row r="417" spans="1:27" x14ac:dyDescent="0.25">
      <c r="A417" s="28" t="s">
        <v>3666</v>
      </c>
      <c r="B417" s="29" t="s">
        <v>3667</v>
      </c>
      <c r="C417" s="29">
        <v>2021</v>
      </c>
      <c r="D417" s="29" t="s">
        <v>597</v>
      </c>
      <c r="E417" s="29">
        <v>16</v>
      </c>
      <c r="F417" s="29">
        <v>1</v>
      </c>
      <c r="G417" s="29">
        <v>54</v>
      </c>
      <c r="H417" s="29">
        <v>6238</v>
      </c>
      <c r="I417" s="29" t="s">
        <v>3668</v>
      </c>
      <c r="J417" s="11" t="s">
        <v>543</v>
      </c>
      <c r="K417" s="21" t="str">
        <f t="shared" si="45"/>
        <v>Link</v>
      </c>
      <c r="L417" s="22" t="str">
        <f t="shared" si="46"/>
        <v/>
      </c>
      <c r="M417" s="31" t="str">
        <f t="shared" si="47"/>
        <v>{Meredith, 2021 #6238}</v>
      </c>
      <c r="N417" s="4" t="s">
        <v>3727</v>
      </c>
      <c r="O417" s="21" t="str">
        <f>IF(J417="Yes",IF(P417&lt;&gt;"",HYPERLINK(_xlfn.CONCAT(VLOOKUP(P417,AF:AG,2,FALSE),"\",IF(ISERROR(FIND(",",A417))=FALSE,LEFT(A417,FIND(",",A417)-1),A417),"-",C417,"-",H417,".pdf"),"PDF"),""),"")</f>
        <v>PDF</v>
      </c>
      <c r="P417" s="11" t="s">
        <v>229</v>
      </c>
      <c r="Q417" s="3" t="s">
        <v>14</v>
      </c>
      <c r="R417" s="3" t="s">
        <v>2286</v>
      </c>
      <c r="S417" s="4" t="s">
        <v>2289</v>
      </c>
      <c r="T417" s="21" t="str">
        <f>IF(J417="Yes",IF(U417&lt;&gt;"",HYPERLINK(_xlfn.CONCAT(VLOOKUP(U417,AF:AG,2,FALSE),"\",IF(ISERROR(FIND(",",A417))=FALSE,LEFT(A417,FIND(",",A417)-1),A417),"-",C417,"-",H417,".pdf"),"PDF"),""),"")</f>
        <v>PDF</v>
      </c>
      <c r="U417" s="11" t="s">
        <v>2924</v>
      </c>
      <c r="V417" s="3" t="s">
        <v>14</v>
      </c>
      <c r="W417" s="3" t="s">
        <v>2286</v>
      </c>
      <c r="Z417" s="36" t="str">
        <f t="shared" si="50"/>
        <v>Exclude</v>
      </c>
      <c r="AA417" s="33" t="str">
        <f t="shared" si="48"/>
        <v>3. Wrong intervention</v>
      </c>
    </row>
    <row r="418" spans="1:27" x14ac:dyDescent="0.25">
      <c r="A418" s="28" t="s">
        <v>3666</v>
      </c>
      <c r="B418" s="29" t="s">
        <v>3667</v>
      </c>
      <c r="C418" s="29">
        <v>2021</v>
      </c>
      <c r="D418" s="29" t="s">
        <v>597</v>
      </c>
      <c r="E418" s="29">
        <v>16</v>
      </c>
      <c r="F418" s="29">
        <v>1</v>
      </c>
      <c r="G418" s="29">
        <v>54</v>
      </c>
      <c r="H418" s="29">
        <v>6487</v>
      </c>
      <c r="I418" s="29" t="s">
        <v>3668</v>
      </c>
      <c r="J418" s="11" t="s">
        <v>543</v>
      </c>
      <c r="K418" s="21" t="str">
        <f t="shared" si="45"/>
        <v>Link</v>
      </c>
      <c r="L418" s="22" t="str">
        <f t="shared" si="46"/>
        <v/>
      </c>
      <c r="M418" s="31" t="str">
        <f t="shared" si="47"/>
        <v>{Meredith, 2021 #6487}</v>
      </c>
      <c r="N418" s="4" t="s">
        <v>3726</v>
      </c>
      <c r="O418" s="21" t="str">
        <f>IF(J418="Yes",IF(P418&lt;&gt;"",HYPERLINK(_xlfn.CONCAT(VLOOKUP(P418,AF:AG,2,FALSE),"\",IF(ISERROR(FIND(",",A418))=FALSE,LEFT(A418,FIND(",",A418)-1),A418),"-",C418,"-",H418,".pdf"),"PDF"),""),"")</f>
        <v>PDF</v>
      </c>
      <c r="P418" s="11" t="s">
        <v>229</v>
      </c>
      <c r="Q418" s="3" t="s">
        <v>14</v>
      </c>
      <c r="R418" s="3" t="s">
        <v>2282</v>
      </c>
      <c r="T418" s="21" t="str">
        <f>IF(J418="Yes",IF(U418&lt;&gt;"",HYPERLINK(_xlfn.CONCAT(VLOOKUP(U418,AF:AG,2,FALSE),"\",IF(ISERROR(FIND(",",A418))=FALSE,LEFT(A418,FIND(",",A418)-1),A418),"-",C418,"-",H418,".pdf"),"PDF"),""),"")</f>
        <v>PDF</v>
      </c>
      <c r="U418" s="11" t="s">
        <v>2924</v>
      </c>
      <c r="V418" s="3" t="s">
        <v>14</v>
      </c>
      <c r="W418" s="3" t="s">
        <v>2282</v>
      </c>
      <c r="Z418" s="36" t="str">
        <f t="shared" si="50"/>
        <v>Exclude</v>
      </c>
      <c r="AA418" s="33" t="str">
        <f t="shared" si="48"/>
        <v>0. Duplicate</v>
      </c>
    </row>
    <row r="419" spans="1:27" x14ac:dyDescent="0.25">
      <c r="A419" s="28" t="s">
        <v>3453</v>
      </c>
      <c r="B419" s="29" t="s">
        <v>3454</v>
      </c>
      <c r="C419" s="29">
        <v>2014</v>
      </c>
      <c r="D419" s="29" t="s">
        <v>1578</v>
      </c>
      <c r="E419" s="29">
        <v>82</v>
      </c>
      <c r="F419" s="29">
        <v>6</v>
      </c>
      <c r="G419" s="29" t="s">
        <v>3455</v>
      </c>
      <c r="H419" s="29">
        <v>6251</v>
      </c>
      <c r="I419" s="29" t="s">
        <v>3456</v>
      </c>
      <c r="J419" s="11" t="s">
        <v>543</v>
      </c>
      <c r="K419" s="21" t="str">
        <f t="shared" si="45"/>
        <v>Link</v>
      </c>
      <c r="L419" s="22" t="str">
        <f t="shared" si="46"/>
        <v/>
      </c>
      <c r="M419" s="31" t="str">
        <f t="shared" si="47"/>
        <v>{Merrill, 2014 #6251}</v>
      </c>
      <c r="N419" s="4" t="s">
        <v>3728</v>
      </c>
      <c r="O419" s="21" t="str">
        <f>IF(J419="Yes",IF(P419&lt;&gt;"",HYPERLINK(_xlfn.CONCAT(VLOOKUP(P419,AF:AG,2,FALSE),"\",IF(ISERROR(FIND(",",A419))=FALSE,LEFT(A419,FIND(",",A419)-1),A419),"-",C419,"-",H419,".pdf"),"PDF"),""),"")</f>
        <v>PDF</v>
      </c>
      <c r="P419" s="11" t="s">
        <v>229</v>
      </c>
      <c r="Q419" s="3" t="s">
        <v>14</v>
      </c>
      <c r="R419" s="3" t="s">
        <v>2291</v>
      </c>
      <c r="S419" s="4" t="s">
        <v>2908</v>
      </c>
      <c r="T419" s="21" t="str">
        <f>IF(J419="Yes",IF(U419&lt;&gt;"",HYPERLINK(_xlfn.CONCAT(VLOOKUP(U419,AF:AG,2,FALSE),"\",IF(ISERROR(FIND(",",A419))=FALSE,LEFT(A419,FIND(",",A419)-1),A419),"-",C419,"-",H419,".pdf"),"PDF"),""),"")</f>
        <v>PDF</v>
      </c>
      <c r="U419" s="11" t="s">
        <v>2924</v>
      </c>
      <c r="V419" s="3" t="s">
        <v>14</v>
      </c>
      <c r="W419" s="3" t="s">
        <v>2286</v>
      </c>
      <c r="Z419" s="36" t="str">
        <f t="shared" si="50"/>
        <v>Exclude</v>
      </c>
      <c r="AA419" s="33" t="str">
        <f t="shared" si="48"/>
        <v>5. Wrong study design</v>
      </c>
    </row>
    <row r="420" spans="1:27" x14ac:dyDescent="0.25">
      <c r="A420" s="28" t="s">
        <v>3453</v>
      </c>
      <c r="B420" s="29" t="s">
        <v>3454</v>
      </c>
      <c r="C420" s="29">
        <v>2014</v>
      </c>
      <c r="D420" s="29" t="s">
        <v>1578</v>
      </c>
      <c r="E420" s="29">
        <v>82</v>
      </c>
      <c r="F420" s="29">
        <v>6</v>
      </c>
      <c r="G420" s="29" t="s">
        <v>3455</v>
      </c>
      <c r="H420" s="29">
        <v>6512</v>
      </c>
      <c r="I420" s="29" t="s">
        <v>3456</v>
      </c>
      <c r="J420" s="11" t="s">
        <v>543</v>
      </c>
      <c r="K420" s="21" t="str">
        <f t="shared" si="45"/>
        <v>Link</v>
      </c>
      <c r="L420" s="22" t="str">
        <f t="shared" si="46"/>
        <v/>
      </c>
      <c r="M420" s="31" t="str">
        <f t="shared" si="47"/>
        <v>{Merrill, 2014 #6512}</v>
      </c>
      <c r="N420" s="4" t="s">
        <v>3804</v>
      </c>
      <c r="O420" s="21" t="str">
        <f>IF(J420="Yes",IF(P420&lt;&gt;"",HYPERLINK(_xlfn.CONCAT(VLOOKUP(P420,AF:AG,2,FALSE),"\",IF(ISERROR(FIND(",",A420))=FALSE,LEFT(A420,FIND(",",A420)-1),A420),"-",C420,"-",H420,".pdf"),"PDF"),""),"")</f>
        <v>PDF</v>
      </c>
      <c r="P420" s="11" t="s">
        <v>229</v>
      </c>
      <c r="Q420" s="3" t="s">
        <v>14</v>
      </c>
      <c r="R420" s="3" t="s">
        <v>2282</v>
      </c>
      <c r="T420" s="21" t="str">
        <f>IF(J420="Yes",IF(U420&lt;&gt;"",HYPERLINK(_xlfn.CONCAT(VLOOKUP(U420,AF:AG,2,FALSE),"\",IF(ISERROR(FIND(",",A420))=FALSE,LEFT(A420,FIND(",",A420)-1),A420),"-",C420,"-",H420,".pdf"),"PDF"),""),"")</f>
        <v>PDF</v>
      </c>
      <c r="U420" s="11" t="s">
        <v>2924</v>
      </c>
      <c r="V420" s="3" t="s">
        <v>14</v>
      </c>
      <c r="W420" s="3" t="s">
        <v>2286</v>
      </c>
      <c r="Y420" s="13" t="str">
        <f>IF(R420="Include","No",IF(V420="Include","No",""))</f>
        <v/>
      </c>
      <c r="Z420" s="36" t="str">
        <f t="shared" si="50"/>
        <v>Exclude</v>
      </c>
      <c r="AA420" s="33" t="str">
        <f t="shared" si="48"/>
        <v>0. Duplicate</v>
      </c>
    </row>
    <row r="421" spans="1:27" x14ac:dyDescent="0.25">
      <c r="A421" s="28" t="s">
        <v>2687</v>
      </c>
      <c r="B421" s="29" t="s">
        <v>2688</v>
      </c>
      <c r="C421" s="29">
        <v>2018</v>
      </c>
      <c r="D421" s="29" t="s">
        <v>612</v>
      </c>
      <c r="E421" s="29">
        <v>83</v>
      </c>
      <c r="G421" s="29" t="s">
        <v>2689</v>
      </c>
      <c r="H421" s="29">
        <v>2001</v>
      </c>
      <c r="I421" s="29" t="s">
        <v>2690</v>
      </c>
      <c r="J421" s="11" t="s">
        <v>543</v>
      </c>
      <c r="K421" s="21" t="str">
        <f t="shared" si="45"/>
        <v>Link</v>
      </c>
      <c r="L421" s="22" t="str">
        <f t="shared" si="46"/>
        <v/>
      </c>
      <c r="M421" s="31" t="str">
        <f t="shared" si="47"/>
        <v>{Merrill, 2018 #2001}</v>
      </c>
      <c r="N421" s="4" t="s">
        <v>1470</v>
      </c>
      <c r="O421" s="21" t="str">
        <f>IF(J421="Yes",IF(P421&lt;&gt;"",HYPERLINK(_xlfn.CONCAT(VLOOKUP(P421,AF:AG,2,FALSE),"\",IF(ISERROR(FIND(",",A421))=FALSE,LEFT(A421,FIND(",",A421)-1),A421),"-",C421,"-",H421,".pdf"),"PDF"),""),"")</f>
        <v>PDF</v>
      </c>
      <c r="P421" s="11" t="s">
        <v>229</v>
      </c>
      <c r="Q421" s="3" t="s">
        <v>14</v>
      </c>
      <c r="R421" s="3" t="s">
        <v>2286</v>
      </c>
      <c r="S421" s="4" t="s">
        <v>2289</v>
      </c>
      <c r="T421" s="21" t="str">
        <f>IF(J421="Yes",IF(U421&lt;&gt;"",HYPERLINK(_xlfn.CONCAT(VLOOKUP(U421,AF:AG,2,FALSE),"\",IF(ISERROR(FIND(",",A421))=FALSE,LEFT(A421,FIND(",",A421)-1),A421),"-",C421,"-",H421,".pdf"),"PDF"),""),"")</f>
        <v>PDF</v>
      </c>
      <c r="U421" s="11" t="s">
        <v>2924</v>
      </c>
      <c r="V421" s="3" t="s">
        <v>14</v>
      </c>
      <c r="W421" s="3" t="s">
        <v>2286</v>
      </c>
      <c r="Y421" s="13" t="str">
        <f>IF(R421="Include","No",IF(V421="Include","No",""))</f>
        <v/>
      </c>
      <c r="Z421" s="36" t="str">
        <f t="shared" si="50"/>
        <v>Exclude</v>
      </c>
      <c r="AA421" s="33" t="str">
        <f t="shared" si="48"/>
        <v>3. Wrong intervention</v>
      </c>
    </row>
    <row r="422" spans="1:27" x14ac:dyDescent="0.25">
      <c r="A422" s="28" t="s">
        <v>2501</v>
      </c>
      <c r="B422" s="29" t="s">
        <v>2502</v>
      </c>
      <c r="C422" s="29">
        <v>2024</v>
      </c>
      <c r="D422" s="29" t="s">
        <v>2503</v>
      </c>
      <c r="H422" s="29">
        <v>1857</v>
      </c>
      <c r="I422" s="29" t="s">
        <v>2504</v>
      </c>
      <c r="J422" s="11" t="s">
        <v>543</v>
      </c>
      <c r="K422" s="21" t="str">
        <f t="shared" si="45"/>
        <v>Link</v>
      </c>
      <c r="L422" s="22" t="str">
        <f t="shared" si="46"/>
        <v/>
      </c>
      <c r="M422" s="31" t="str">
        <f t="shared" si="47"/>
        <v>{Merrill, 2024 #1857}</v>
      </c>
      <c r="N422" s="4" t="s">
        <v>2324</v>
      </c>
      <c r="O422" s="21" t="str">
        <f>IF(J422="Yes",IF(P422&lt;&gt;"",HYPERLINK(_xlfn.CONCAT(VLOOKUP(P422,AF:AG,2,FALSE),"\",IF(ISERROR(FIND(",",A422))=FALSE,LEFT(A422,FIND(",",A422)-1),A422),"-",C422,"-",H422,".pdf"),"PDF"),""),"")</f>
        <v>PDF</v>
      </c>
      <c r="P422" s="11" t="s">
        <v>229</v>
      </c>
      <c r="Q422" s="3" t="s">
        <v>14</v>
      </c>
      <c r="R422" s="3" t="s">
        <v>2291</v>
      </c>
      <c r="S422" s="4" t="s">
        <v>2564</v>
      </c>
      <c r="T422" s="21" t="str">
        <f>IF(J422="Yes",IF(U422&lt;&gt;"",HYPERLINK(_xlfn.CONCAT(VLOOKUP(U422,AF:AG,2,FALSE),"\",IF(ISERROR(FIND(",",A422))=FALSE,LEFT(A422,FIND(",",A422)-1),A422),"-",C422,"-",H422,".pdf"),"PDF"),""),"")</f>
        <v>PDF</v>
      </c>
      <c r="U422" s="11" t="s">
        <v>2924</v>
      </c>
      <c r="V422" s="3" t="s">
        <v>14</v>
      </c>
      <c r="W422" s="3" t="s">
        <v>2286</v>
      </c>
      <c r="Y422" s="13" t="str">
        <f>IF(R422="Include","No",IF(V422="Include","No",""))</f>
        <v/>
      </c>
      <c r="Z422" s="36" t="str">
        <f t="shared" si="50"/>
        <v>Exclude</v>
      </c>
      <c r="AA422" s="33" t="str">
        <f t="shared" si="48"/>
        <v>5. Wrong study design</v>
      </c>
    </row>
    <row r="423" spans="1:27" x14ac:dyDescent="0.25">
      <c r="A423" s="28" t="s">
        <v>3203</v>
      </c>
      <c r="B423" s="29" t="s">
        <v>3204</v>
      </c>
      <c r="C423" s="29">
        <v>2022</v>
      </c>
      <c r="H423" s="29">
        <v>2113</v>
      </c>
      <c r="I423" s="29" t="s">
        <v>3205</v>
      </c>
      <c r="J423" s="11" t="s">
        <v>543</v>
      </c>
      <c r="K423" s="21" t="str">
        <f t="shared" si="45"/>
        <v>Link</v>
      </c>
      <c r="L423" s="22" t="str">
        <f t="shared" si="46"/>
        <v/>
      </c>
      <c r="M423" s="31" t="str">
        <f t="shared" si="47"/>
        <v>{Mertz, 2022 #2113}</v>
      </c>
      <c r="N423" s="4" t="s">
        <v>3276</v>
      </c>
      <c r="O423" s="21" t="str">
        <f>IF(J423="Yes",IF(P423&lt;&gt;"",HYPERLINK(_xlfn.CONCAT(VLOOKUP(P423,AF:AG,2,FALSE),"\",IF(ISERROR(FIND(",",A423))=FALSE,LEFT(A423,FIND(",",A423)-1),A423),"-",C423,"-",H423,".pdf"),"PDF"),""),"")</f>
        <v>PDF</v>
      </c>
      <c r="P423" s="11" t="s">
        <v>229</v>
      </c>
      <c r="Q423" s="3" t="s">
        <v>13</v>
      </c>
      <c r="S423" s="4" t="s">
        <v>3271</v>
      </c>
      <c r="T423" s="21" t="str">
        <f>IF(J423="Yes",IF(U423&lt;&gt;"",HYPERLINK(_xlfn.CONCAT(VLOOKUP(U423,AF:AG,2,FALSE),"\",IF(ISERROR(FIND(",",A423))=FALSE,LEFT(A423,FIND(",",A423)-1),A423),"-",C423,"-",H423,".pdf"),"PDF"),""),"")</f>
        <v>PDF</v>
      </c>
      <c r="U423" s="11" t="s">
        <v>2924</v>
      </c>
      <c r="V423" s="3" t="s">
        <v>13</v>
      </c>
      <c r="Z423" s="36" t="str">
        <f t="shared" si="50"/>
        <v>Include</v>
      </c>
      <c r="AA423" s="33" t="str">
        <f t="shared" si="48"/>
        <v/>
      </c>
    </row>
    <row r="424" spans="1:27" x14ac:dyDescent="0.25">
      <c r="A424" s="28" t="s">
        <v>1986</v>
      </c>
      <c r="B424" s="29" t="s">
        <v>1987</v>
      </c>
      <c r="C424" s="29">
        <v>2015</v>
      </c>
      <c r="D424" s="29" t="s">
        <v>1582</v>
      </c>
      <c r="E424" s="29">
        <v>84</v>
      </c>
      <c r="F424" s="29">
        <v>2</v>
      </c>
      <c r="G424" s="29" t="s">
        <v>1988</v>
      </c>
      <c r="H424" s="29">
        <v>1775</v>
      </c>
      <c r="I424" s="29" t="s">
        <v>1989</v>
      </c>
      <c r="J424" s="11" t="s">
        <v>543</v>
      </c>
      <c r="K424" s="21" t="str">
        <f t="shared" si="45"/>
        <v>Link</v>
      </c>
      <c r="L424" s="22" t="str">
        <f t="shared" si="46"/>
        <v/>
      </c>
      <c r="M424" s="31" t="str">
        <f t="shared" si="47"/>
        <v>{Miller, 2015 #1775}</v>
      </c>
      <c r="N424" s="4" t="s">
        <v>1470</v>
      </c>
      <c r="O424" s="21" t="str">
        <f>IF(J424="Yes",IF(P424&lt;&gt;"",HYPERLINK(_xlfn.CONCAT(VLOOKUP(P424,AF:AG,2,FALSE),"\",IF(ISERROR(FIND(",",A424))=FALSE,LEFT(A424,FIND(",",A424)-1),A424),"-",C424,"-",H424,".pdf"),"PDF"),""),"")</f>
        <v>PDF</v>
      </c>
      <c r="P424" s="11" t="s">
        <v>229</v>
      </c>
      <c r="Q424" s="3" t="s">
        <v>14</v>
      </c>
      <c r="R424" s="3" t="s">
        <v>2286</v>
      </c>
      <c r="S424" s="4" t="s">
        <v>2289</v>
      </c>
      <c r="T424" s="21" t="str">
        <f>IF(J424="Yes",IF(U424&lt;&gt;"",HYPERLINK(_xlfn.CONCAT(VLOOKUP(U424,AF:AG,2,FALSE),"\",IF(ISERROR(FIND(",",A424))=FALSE,LEFT(A424,FIND(",",A424)-1),A424),"-",C424,"-",H424,".pdf"),"PDF"),""),"")</f>
        <v>PDF</v>
      </c>
      <c r="U424" s="11" t="s">
        <v>2924</v>
      </c>
      <c r="V424" s="3" t="s">
        <v>14</v>
      </c>
      <c r="W424" s="3" t="s">
        <v>2286</v>
      </c>
      <c r="Y424" s="13" t="str">
        <f>IF(R424="Include","No",IF(V424="Include","No",""))</f>
        <v/>
      </c>
      <c r="Z424" s="36" t="str">
        <f t="shared" si="50"/>
        <v>Exclude</v>
      </c>
      <c r="AA424" s="33" t="str">
        <f t="shared" si="48"/>
        <v>3. Wrong intervention</v>
      </c>
    </row>
    <row r="425" spans="1:27" x14ac:dyDescent="0.25">
      <c r="A425" s="28" t="s">
        <v>3619</v>
      </c>
      <c r="B425" s="29" t="s">
        <v>3620</v>
      </c>
      <c r="C425" s="29">
        <v>2023</v>
      </c>
      <c r="D425" s="29" t="s">
        <v>2645</v>
      </c>
      <c r="E425" s="29">
        <v>12</v>
      </c>
      <c r="G425" s="29" t="s">
        <v>3621</v>
      </c>
      <c r="H425" s="29">
        <v>6244</v>
      </c>
      <c r="I425" s="29" t="s">
        <v>3622</v>
      </c>
      <c r="J425" s="11" t="s">
        <v>543</v>
      </c>
      <c r="K425" s="21" t="str">
        <f t="shared" si="45"/>
        <v>Link</v>
      </c>
      <c r="L425" s="22" t="str">
        <f t="shared" si="46"/>
        <v/>
      </c>
      <c r="M425" s="31" t="str">
        <f t="shared" si="47"/>
        <v>{Miller, 2023 #6244}</v>
      </c>
      <c r="N425" s="4" t="s">
        <v>3727</v>
      </c>
      <c r="O425" s="21" t="str">
        <f>IF(J425="Yes",IF(P425&lt;&gt;"",HYPERLINK(_xlfn.CONCAT(VLOOKUP(P425,AF:AG,2,FALSE),"\",IF(ISERROR(FIND(",",A425))=FALSE,LEFT(A425,FIND(",",A425)-1),A425),"-",C425,"-",H425,".pdf"),"PDF"),""),"")</f>
        <v>PDF</v>
      </c>
      <c r="P425" s="11" t="s">
        <v>229</v>
      </c>
      <c r="Q425" s="3" t="s">
        <v>14</v>
      </c>
      <c r="R425" s="3" t="s">
        <v>2286</v>
      </c>
      <c r="S425" s="4" t="s">
        <v>3700</v>
      </c>
      <c r="T425" s="21" t="str">
        <f>IF(J425="Yes",IF(U425&lt;&gt;"",HYPERLINK(_xlfn.CONCAT(VLOOKUP(U425,AF:AG,2,FALSE),"\",IF(ISERROR(FIND(",",A425))=FALSE,LEFT(A425,FIND(",",A425)-1),A425),"-",C425,"-",H425,".pdf"),"PDF"),""),"")</f>
        <v>PDF</v>
      </c>
      <c r="U425" s="11" t="s">
        <v>2924</v>
      </c>
      <c r="V425" s="3" t="s">
        <v>14</v>
      </c>
      <c r="W425" s="3" t="s">
        <v>2282</v>
      </c>
      <c r="Z425" s="36" t="str">
        <f t="shared" si="50"/>
        <v>Exclude</v>
      </c>
      <c r="AA425" s="33" t="str">
        <f t="shared" si="48"/>
        <v>3. Wrong intervention</v>
      </c>
    </row>
    <row r="426" spans="1:27" x14ac:dyDescent="0.25">
      <c r="A426" s="28" t="s">
        <v>3813</v>
      </c>
      <c r="B426" s="29" t="s">
        <v>3814</v>
      </c>
      <c r="C426" s="29">
        <v>2013</v>
      </c>
      <c r="D426" s="29" t="s">
        <v>717</v>
      </c>
      <c r="E426" s="29">
        <v>13</v>
      </c>
      <c r="F426" s="29">
        <v>1</v>
      </c>
      <c r="G426" s="29">
        <v>1011</v>
      </c>
      <c r="H426" s="29">
        <v>6522</v>
      </c>
      <c r="I426" s="29" t="s">
        <v>3815</v>
      </c>
      <c r="J426" s="11" t="s">
        <v>543</v>
      </c>
      <c r="K426" s="21" t="str">
        <f t="shared" si="45"/>
        <v>Link</v>
      </c>
      <c r="L426" s="22" t="str">
        <f t="shared" si="46"/>
        <v/>
      </c>
      <c r="M426" s="31" t="str">
        <f t="shared" si="47"/>
        <v>{Moore, 2013 #6522}</v>
      </c>
      <c r="N426" s="4" t="s">
        <v>3804</v>
      </c>
      <c r="O426" s="21" t="str">
        <f>IF(J426="Yes",IF(P426&lt;&gt;"",HYPERLINK(_xlfn.CONCAT(VLOOKUP(P426,AF:AG,2,FALSE),"\",IF(ISERROR(FIND(",",A426))=FALSE,LEFT(A426,FIND(",",A426)-1),A426),"-",C426,"-",H426,".pdf"),"PDF"),""),"")</f>
        <v>PDF</v>
      </c>
      <c r="P426" s="11" t="s">
        <v>229</v>
      </c>
      <c r="Q426" s="3" t="s">
        <v>14</v>
      </c>
      <c r="R426" s="3" t="s">
        <v>2286</v>
      </c>
      <c r="S426" s="4" t="s">
        <v>2289</v>
      </c>
      <c r="T426" s="21" t="str">
        <f>IF(J426="Yes",IF(U426&lt;&gt;"",HYPERLINK(_xlfn.CONCAT(VLOOKUP(U426,AF:AG,2,FALSE),"\",IF(ISERROR(FIND(",",A426))=FALSE,LEFT(A426,FIND(",",A426)-1),A426),"-",C426,"-",H426,".pdf"),"PDF"),""),"")</f>
        <v>PDF</v>
      </c>
      <c r="U426" s="11" t="s">
        <v>2924</v>
      </c>
      <c r="V426" s="3" t="s">
        <v>14</v>
      </c>
      <c r="W426" s="3" t="s">
        <v>2286</v>
      </c>
      <c r="Z426" s="36" t="str">
        <f t="shared" si="50"/>
        <v>Exclude</v>
      </c>
      <c r="AA426" s="33" t="str">
        <f t="shared" si="48"/>
        <v>3. Wrong intervention</v>
      </c>
    </row>
    <row r="427" spans="1:27" x14ac:dyDescent="0.25">
      <c r="A427" s="28" t="s">
        <v>2411</v>
      </c>
      <c r="B427" s="29" t="s">
        <v>2412</v>
      </c>
      <c r="C427" s="29">
        <v>2014</v>
      </c>
      <c r="D427" s="29" t="s">
        <v>2413</v>
      </c>
      <c r="E427" s="29">
        <v>14</v>
      </c>
      <c r="H427" s="29">
        <v>1858</v>
      </c>
      <c r="I427" s="29" t="s">
        <v>2414</v>
      </c>
      <c r="J427" s="11" t="s">
        <v>543</v>
      </c>
      <c r="K427" s="21" t="str">
        <f t="shared" si="45"/>
        <v>Link</v>
      </c>
      <c r="L427" s="22" t="str">
        <f t="shared" si="46"/>
        <v/>
      </c>
      <c r="M427" s="31" t="str">
        <f t="shared" si="47"/>
        <v>{Moore, 2014 #1858}</v>
      </c>
      <c r="N427" s="4" t="s">
        <v>2324</v>
      </c>
      <c r="O427" s="21" t="str">
        <f>IF(J427="Yes",IF(P427&lt;&gt;"",HYPERLINK(_xlfn.CONCAT(VLOOKUP(P427,AF:AG,2,FALSE),"\",IF(ISERROR(FIND(",",A427))=FALSE,LEFT(A427,FIND(",",A427)-1),A427),"-",C427,"-",H427,".pdf"),"PDF"),""),"")</f>
        <v>PDF</v>
      </c>
      <c r="P427" s="11" t="s">
        <v>229</v>
      </c>
      <c r="Q427" s="3" t="s">
        <v>14</v>
      </c>
      <c r="R427" s="3" t="s">
        <v>2286</v>
      </c>
      <c r="S427" s="4" t="s">
        <v>2565</v>
      </c>
      <c r="T427" s="21" t="str">
        <f>IF(J427="Yes",IF(U427&lt;&gt;"",HYPERLINK(_xlfn.CONCAT(VLOOKUP(U427,AF:AG,2,FALSE),"\",IF(ISERROR(FIND(",",A427))=FALSE,LEFT(A427,FIND(",",A427)-1),A427),"-",C427,"-",H427,".pdf"),"PDF"),""),"")</f>
        <v>PDF</v>
      </c>
      <c r="U427" s="11" t="s">
        <v>2924</v>
      </c>
      <c r="V427" s="3" t="s">
        <v>14</v>
      </c>
      <c r="W427" s="3" t="s">
        <v>2285</v>
      </c>
      <c r="Y427" s="13" t="str">
        <f t="shared" ref="Y427:Y432" si="51">IF(R427="Include","No",IF(V427="Include","No",""))</f>
        <v/>
      </c>
      <c r="Z427" s="36" t="str">
        <f t="shared" si="50"/>
        <v>Exclude</v>
      </c>
      <c r="AA427" s="33" t="str">
        <f t="shared" si="48"/>
        <v>3. Wrong intervention</v>
      </c>
    </row>
    <row r="428" spans="1:27" x14ac:dyDescent="0.25">
      <c r="A428" s="28" t="s">
        <v>1990</v>
      </c>
      <c r="B428" s="29" t="s">
        <v>1991</v>
      </c>
      <c r="C428" s="29">
        <v>2015</v>
      </c>
      <c r="D428" s="29" t="s">
        <v>1495</v>
      </c>
      <c r="E428" s="29">
        <v>62</v>
      </c>
      <c r="G428" s="29" t="s">
        <v>1992</v>
      </c>
      <c r="H428" s="29">
        <v>1776</v>
      </c>
      <c r="I428" s="29" t="s">
        <v>1993</v>
      </c>
      <c r="J428" s="11" t="s">
        <v>543</v>
      </c>
      <c r="K428" s="21" t="str">
        <f t="shared" si="45"/>
        <v>Link</v>
      </c>
      <c r="L428" s="22" t="str">
        <f t="shared" si="46"/>
        <v/>
      </c>
      <c r="M428" s="31" t="str">
        <f t="shared" si="47"/>
        <v>{Moore, 2015 #1776}</v>
      </c>
      <c r="N428" s="4" t="s">
        <v>1470</v>
      </c>
      <c r="O428" s="21" t="str">
        <f>IF(J428="Yes",IF(P428&lt;&gt;"",HYPERLINK(_xlfn.CONCAT(VLOOKUP(P428,AF:AG,2,FALSE),"\",IF(ISERROR(FIND(",",A428))=FALSE,LEFT(A428,FIND(",",A428)-1),A428),"-",C428,"-",H428,".pdf"),"PDF"),""),"")</f>
        <v>PDF</v>
      </c>
      <c r="P428" s="11" t="s">
        <v>229</v>
      </c>
      <c r="Q428" s="3" t="s">
        <v>14</v>
      </c>
      <c r="R428" s="3" t="s">
        <v>2286</v>
      </c>
      <c r="S428" s="4" t="s">
        <v>2289</v>
      </c>
      <c r="T428" s="21" t="str">
        <f>IF(J428="Yes",IF(U428&lt;&gt;"",HYPERLINK(_xlfn.CONCAT(VLOOKUP(U428,AF:AG,2,FALSE),"\",IF(ISERROR(FIND(",",A428))=FALSE,LEFT(A428,FIND(",",A428)-1),A428),"-",C428,"-",H428,".pdf"),"PDF"),""),"")</f>
        <v>PDF</v>
      </c>
      <c r="U428" s="11" t="s">
        <v>2924</v>
      </c>
      <c r="V428" s="3" t="s">
        <v>14</v>
      </c>
      <c r="W428" s="3" t="s">
        <v>2286</v>
      </c>
      <c r="Y428" s="13" t="str">
        <f t="shared" si="51"/>
        <v/>
      </c>
      <c r="Z428" s="36" t="str">
        <f t="shared" si="50"/>
        <v>Exclude</v>
      </c>
      <c r="AA428" s="33" t="str">
        <f t="shared" si="48"/>
        <v>3. Wrong intervention</v>
      </c>
    </row>
    <row r="429" spans="1:27" x14ac:dyDescent="0.25">
      <c r="A429" s="28" t="s">
        <v>2407</v>
      </c>
      <c r="B429" s="29" t="s">
        <v>2408</v>
      </c>
      <c r="C429" s="29">
        <v>2017</v>
      </c>
      <c r="D429" s="29" t="s">
        <v>2329</v>
      </c>
      <c r="E429" s="29">
        <v>112</v>
      </c>
      <c r="F429" s="29">
        <v>11</v>
      </c>
      <c r="G429" s="29" t="s">
        <v>2409</v>
      </c>
      <c r="H429" s="29">
        <v>1873</v>
      </c>
      <c r="I429" s="29" t="s">
        <v>2410</v>
      </c>
      <c r="J429" s="11" t="s">
        <v>543</v>
      </c>
      <c r="K429" s="21" t="str">
        <f t="shared" si="45"/>
        <v>Link</v>
      </c>
      <c r="L429" s="22" t="str">
        <f t="shared" si="46"/>
        <v/>
      </c>
      <c r="M429" s="31" t="str">
        <f t="shared" si="47"/>
        <v>{Moore, 2017 #1873}</v>
      </c>
      <c r="N429" s="4" t="s">
        <v>2324</v>
      </c>
      <c r="O429" s="21" t="str">
        <f>IF(J429="Yes",IF(P429&lt;&gt;"",HYPERLINK(_xlfn.CONCAT(VLOOKUP(P429,AF:AG,2,FALSE),"\",IF(ISERROR(FIND(",",A429))=FALSE,LEFT(A429,FIND(",",A429)-1),A429),"-",C429,"-",H429,".pdf"),"PDF"),""),"")</f>
        <v>PDF</v>
      </c>
      <c r="P429" s="11" t="s">
        <v>229</v>
      </c>
      <c r="Q429" s="3" t="s">
        <v>14</v>
      </c>
      <c r="R429" s="3" t="s">
        <v>2286</v>
      </c>
      <c r="S429" s="4" t="s">
        <v>2565</v>
      </c>
      <c r="T429" s="21" t="str">
        <f>IF(J429="Yes",IF(U429&lt;&gt;"",HYPERLINK(_xlfn.CONCAT(VLOOKUP(U429,AF:AG,2,FALSE),"\",IF(ISERROR(FIND(",",A429))=FALSE,LEFT(A429,FIND(",",A429)-1),A429),"-",C429,"-",H429,".pdf"),"PDF"),""),"")</f>
        <v>PDF</v>
      </c>
      <c r="U429" s="11" t="s">
        <v>2924</v>
      </c>
      <c r="V429" s="3" t="s">
        <v>14</v>
      </c>
      <c r="W429" s="3" t="s">
        <v>2285</v>
      </c>
      <c r="Y429" s="13" t="str">
        <f t="shared" si="51"/>
        <v/>
      </c>
      <c r="Z429" s="36" t="str">
        <f t="shared" si="50"/>
        <v>Exclude</v>
      </c>
      <c r="AA429" s="33" t="str">
        <f t="shared" si="48"/>
        <v>3. Wrong intervention</v>
      </c>
    </row>
    <row r="430" spans="1:27" x14ac:dyDescent="0.25">
      <c r="A430" s="28" t="s">
        <v>1994</v>
      </c>
      <c r="B430" s="29" t="s">
        <v>1995</v>
      </c>
      <c r="C430" s="29">
        <v>2018</v>
      </c>
      <c r="D430" s="29" t="s">
        <v>1908</v>
      </c>
      <c r="E430" s="29">
        <v>108</v>
      </c>
      <c r="F430" s="29">
        <v>8</v>
      </c>
      <c r="G430" s="29" t="s">
        <v>1996</v>
      </c>
      <c r="H430" s="29">
        <v>1777</v>
      </c>
      <c r="I430" s="29" t="s">
        <v>1997</v>
      </c>
      <c r="J430" s="11" t="s">
        <v>543</v>
      </c>
      <c r="K430" s="21" t="str">
        <f t="shared" si="45"/>
        <v>Link</v>
      </c>
      <c r="L430" s="22" t="str">
        <f t="shared" si="46"/>
        <v/>
      </c>
      <c r="M430" s="31" t="str">
        <f t="shared" si="47"/>
        <v>{Moore, 2018 #1777}</v>
      </c>
      <c r="N430" s="4" t="s">
        <v>1470</v>
      </c>
      <c r="O430" s="21" t="str">
        <f>IF(J430="Yes",IF(P430&lt;&gt;"",HYPERLINK(_xlfn.CONCAT(VLOOKUP(P430,AF:AG,2,FALSE),"\",IF(ISERROR(FIND(",",A430))=FALSE,LEFT(A430,FIND(",",A430)-1),A430),"-",C430,"-",H430,".pdf"),"PDF"),""),"")</f>
        <v>PDF</v>
      </c>
      <c r="P430" s="11" t="s">
        <v>229</v>
      </c>
      <c r="Q430" s="3" t="s">
        <v>14</v>
      </c>
      <c r="R430" s="3" t="s">
        <v>2286</v>
      </c>
      <c r="S430" s="4" t="s">
        <v>2289</v>
      </c>
      <c r="T430" s="21" t="str">
        <f>IF(J430="Yes",IF(U430&lt;&gt;"",HYPERLINK(_xlfn.CONCAT(VLOOKUP(U430,AF:AG,2,FALSE),"\",IF(ISERROR(FIND(",",A430))=FALSE,LEFT(A430,FIND(",",A430)-1),A430),"-",C430,"-",H430,".pdf"),"PDF"),""),"")</f>
        <v>PDF</v>
      </c>
      <c r="U430" s="11" t="s">
        <v>2924</v>
      </c>
      <c r="V430" s="3" t="s">
        <v>14</v>
      </c>
      <c r="W430" s="3" t="s">
        <v>2291</v>
      </c>
      <c r="Y430" s="13" t="str">
        <f t="shared" si="51"/>
        <v/>
      </c>
      <c r="Z430" s="36" t="str">
        <f t="shared" si="50"/>
        <v>Exclude</v>
      </c>
      <c r="AA430" s="33" t="str">
        <f t="shared" si="48"/>
        <v>3. Wrong intervention</v>
      </c>
    </row>
    <row r="431" spans="1:27" x14ac:dyDescent="0.25">
      <c r="A431" s="28" t="s">
        <v>1998</v>
      </c>
      <c r="B431" s="29" t="s">
        <v>676</v>
      </c>
      <c r="C431" s="29">
        <v>2012</v>
      </c>
      <c r="D431" s="29" t="s">
        <v>1371</v>
      </c>
      <c r="E431" s="29">
        <v>7</v>
      </c>
      <c r="F431" s="29">
        <v>9</v>
      </c>
      <c r="G431" s="29" t="s">
        <v>1999</v>
      </c>
      <c r="H431" s="29">
        <v>1778</v>
      </c>
      <c r="I431" s="29" t="s">
        <v>2000</v>
      </c>
      <c r="J431" s="11" t="s">
        <v>543</v>
      </c>
      <c r="K431" s="21" t="str">
        <f t="shared" si="45"/>
        <v>Link</v>
      </c>
      <c r="L431" s="22" t="str">
        <f t="shared" si="46"/>
        <v/>
      </c>
      <c r="M431" s="31" t="str">
        <f t="shared" si="47"/>
        <v>{Moreira, 2012 #1778}</v>
      </c>
      <c r="N431" s="4" t="s">
        <v>1470</v>
      </c>
      <c r="O431" s="21" t="str">
        <f>IF(J431="Yes",IF(P431&lt;&gt;"",HYPERLINK(_xlfn.CONCAT(VLOOKUP(P431,AF:AG,2,FALSE),"\",IF(ISERROR(FIND(",",A431))=FALSE,LEFT(A431,FIND(",",A431)-1),A431),"-",C431,"-",H431,".pdf"),"PDF"),""),"")</f>
        <v>PDF</v>
      </c>
      <c r="P431" s="11" t="s">
        <v>229</v>
      </c>
      <c r="Q431" s="3" t="s">
        <v>14</v>
      </c>
      <c r="R431" s="3" t="s">
        <v>2286</v>
      </c>
      <c r="S431" s="4" t="s">
        <v>2289</v>
      </c>
      <c r="T431" s="21" t="str">
        <f>IF(J431="Yes",IF(U431&lt;&gt;"",HYPERLINK(_xlfn.CONCAT(VLOOKUP(U431,AF:AG,2,FALSE),"\",IF(ISERROR(FIND(",",A431))=FALSE,LEFT(A431,FIND(",",A431)-1),A431),"-",C431,"-",H431,".pdf"),"PDF"),""),"")</f>
        <v>PDF</v>
      </c>
      <c r="U431" s="11" t="s">
        <v>2924</v>
      </c>
      <c r="V431" s="3" t="s">
        <v>14</v>
      </c>
      <c r="W431" s="3" t="s">
        <v>2286</v>
      </c>
      <c r="Y431" s="13" t="str">
        <f t="shared" si="51"/>
        <v/>
      </c>
      <c r="Z431" s="36" t="str">
        <f t="shared" si="50"/>
        <v>Exclude</v>
      </c>
      <c r="AA431" s="33" t="str">
        <f t="shared" si="48"/>
        <v>3. Wrong intervention</v>
      </c>
    </row>
    <row r="432" spans="1:27" x14ac:dyDescent="0.25">
      <c r="A432" s="28" t="s">
        <v>1998</v>
      </c>
      <c r="B432" s="29" t="s">
        <v>676</v>
      </c>
      <c r="C432" s="29">
        <v>2012</v>
      </c>
      <c r="D432" s="29" t="s">
        <v>441</v>
      </c>
      <c r="E432" s="29">
        <v>7</v>
      </c>
      <c r="F432" s="29">
        <v>9</v>
      </c>
      <c r="G432" s="91" t="s">
        <v>2001</v>
      </c>
      <c r="H432" s="29">
        <v>1779</v>
      </c>
      <c r="I432" s="29" t="s">
        <v>2000</v>
      </c>
      <c r="J432" s="11" t="s">
        <v>543</v>
      </c>
      <c r="K432" s="21" t="str">
        <f t="shared" si="45"/>
        <v>Link</v>
      </c>
      <c r="L432" s="22" t="str">
        <f t="shared" si="46"/>
        <v/>
      </c>
      <c r="M432" s="31" t="str">
        <f t="shared" si="47"/>
        <v>{Moreira, 2012 #1779}</v>
      </c>
      <c r="N432" s="4" t="s">
        <v>1470</v>
      </c>
      <c r="O432" s="21" t="str">
        <f>IF(J432="Yes",IF(P432&lt;&gt;"",HYPERLINK(_xlfn.CONCAT(VLOOKUP(P432,AF:AG,2,FALSE),"\",IF(ISERROR(FIND(",",A432))=FALSE,LEFT(A432,FIND(",",A432)-1),A432),"-",C432,"-",H432,".pdf"),"PDF"),""),"")</f>
        <v>PDF</v>
      </c>
      <c r="P432" s="11" t="s">
        <v>229</v>
      </c>
      <c r="Q432" s="3" t="s">
        <v>14</v>
      </c>
      <c r="R432" s="3" t="s">
        <v>2282</v>
      </c>
      <c r="S432" s="4" t="s">
        <v>2308</v>
      </c>
      <c r="T432" s="21" t="str">
        <f>IF(J432="Yes",IF(U432&lt;&gt;"",HYPERLINK(_xlfn.CONCAT(VLOOKUP(U432,AF:AG,2,FALSE),"\",IF(ISERROR(FIND(",",A432))=FALSE,LEFT(A432,FIND(",",A432)-1),A432),"-",C432,"-",H432,".pdf"),"PDF"),""),"")</f>
        <v>PDF</v>
      </c>
      <c r="U432" s="11" t="s">
        <v>2924</v>
      </c>
      <c r="V432" s="3" t="s">
        <v>14</v>
      </c>
      <c r="W432" s="3" t="s">
        <v>2286</v>
      </c>
      <c r="Y432" s="13" t="str">
        <f t="shared" si="51"/>
        <v/>
      </c>
      <c r="Z432" s="36" t="str">
        <f t="shared" si="50"/>
        <v>Exclude</v>
      </c>
      <c r="AA432" s="33" t="str">
        <f t="shared" si="48"/>
        <v>0. Duplicate</v>
      </c>
    </row>
    <row r="433" spans="1:27" x14ac:dyDescent="0.25">
      <c r="A433" s="28" t="s">
        <v>3623</v>
      </c>
      <c r="B433" s="29" t="s">
        <v>3624</v>
      </c>
      <c r="C433" s="29">
        <v>2024</v>
      </c>
      <c r="D433" s="29" t="s">
        <v>555</v>
      </c>
      <c r="E433" s="29">
        <v>119</v>
      </c>
      <c r="F433" s="29">
        <v>3</v>
      </c>
      <c r="G433" s="29" t="s">
        <v>3625</v>
      </c>
      <c r="H433" s="29">
        <v>6217</v>
      </c>
      <c r="I433" s="29" t="s">
        <v>3626</v>
      </c>
      <c r="J433" s="11" t="s">
        <v>543</v>
      </c>
      <c r="K433" s="21" t="str">
        <f t="shared" si="45"/>
        <v>Link</v>
      </c>
      <c r="L433" s="22" t="str">
        <f t="shared" si="46"/>
        <v/>
      </c>
      <c r="M433" s="31" t="str">
        <f t="shared" si="47"/>
        <v>{Muench, 2024 #6217}</v>
      </c>
      <c r="N433" s="4" t="s">
        <v>3727</v>
      </c>
      <c r="O433" s="21" t="str">
        <f>IF(J433="Yes",IF(P433&lt;&gt;"",HYPERLINK(_xlfn.CONCAT(VLOOKUP(P433,AF:AG,2,FALSE),"\",IF(ISERROR(FIND(",",A433))=FALSE,LEFT(A433,FIND(",",A433)-1),A433),"-",C433,"-",H433,".pdf"),"PDF"),""),"")</f>
        <v>PDF</v>
      </c>
      <c r="P433" s="11" t="s">
        <v>229</v>
      </c>
      <c r="Q433" s="3" t="s">
        <v>14</v>
      </c>
      <c r="R433" s="3" t="s">
        <v>2286</v>
      </c>
      <c r="S433" s="4" t="s">
        <v>2954</v>
      </c>
      <c r="T433" s="21" t="str">
        <f>IF(J433="Yes",IF(U433&lt;&gt;"",HYPERLINK(_xlfn.CONCAT(VLOOKUP(U433,AF:AG,2,FALSE),"\",IF(ISERROR(FIND(",",A433))=FALSE,LEFT(A433,FIND(",",A433)-1),A433),"-",C433,"-",H433,".pdf"),"PDF"),""),"")</f>
        <v>PDF</v>
      </c>
      <c r="U433" s="11" t="s">
        <v>2924</v>
      </c>
      <c r="V433" s="3" t="s">
        <v>14</v>
      </c>
      <c r="W433" s="3" t="s">
        <v>2286</v>
      </c>
      <c r="Z433" s="36" t="str">
        <f t="shared" si="50"/>
        <v>Exclude</v>
      </c>
      <c r="AA433" s="33" t="str">
        <f t="shared" si="48"/>
        <v>3. Wrong intervention</v>
      </c>
    </row>
    <row r="434" spans="1:27" x14ac:dyDescent="0.25">
      <c r="A434" s="28" t="s">
        <v>3623</v>
      </c>
      <c r="B434" s="29" t="s">
        <v>3624</v>
      </c>
      <c r="C434" s="29">
        <v>2024</v>
      </c>
      <c r="D434" s="29" t="s">
        <v>555</v>
      </c>
      <c r="E434" s="29">
        <v>119</v>
      </c>
      <c r="F434" s="29">
        <v>3</v>
      </c>
      <c r="G434" s="29" t="s">
        <v>3625</v>
      </c>
      <c r="H434" s="29">
        <v>6459</v>
      </c>
      <c r="I434" s="29" t="s">
        <v>3626</v>
      </c>
      <c r="J434" s="11" t="s">
        <v>543</v>
      </c>
      <c r="K434" s="21" t="str">
        <f t="shared" si="45"/>
        <v>Link</v>
      </c>
      <c r="L434" s="22" t="str">
        <f t="shared" si="46"/>
        <v/>
      </c>
      <c r="M434" s="31" t="str">
        <f t="shared" si="47"/>
        <v>{Muench, 2024 #6459}</v>
      </c>
      <c r="N434" s="4" t="s">
        <v>3726</v>
      </c>
      <c r="O434" s="21" t="str">
        <f>IF(J434="Yes",IF(P434&lt;&gt;"",HYPERLINK(_xlfn.CONCAT(VLOOKUP(P434,AF:AG,2,FALSE),"\",IF(ISERROR(FIND(",",A434))=FALSE,LEFT(A434,FIND(",",A434)-1),A434),"-",C434,"-",H434,".pdf"),"PDF"),""),"")</f>
        <v>PDF</v>
      </c>
      <c r="P434" s="11" t="s">
        <v>229</v>
      </c>
      <c r="Q434" s="3" t="s">
        <v>14</v>
      </c>
      <c r="R434" s="3" t="s">
        <v>2282</v>
      </c>
      <c r="T434" s="21" t="str">
        <f>IF(J434="Yes",IF(U434&lt;&gt;"",HYPERLINK(_xlfn.CONCAT(VLOOKUP(U434,AF:AG,2,FALSE),"\",IF(ISERROR(FIND(",",A434))=FALSE,LEFT(A434,FIND(",",A434)-1),A434),"-",C434,"-",H434,".pdf"),"PDF"),""),"")</f>
        <v>PDF</v>
      </c>
      <c r="U434" s="11" t="s">
        <v>2924</v>
      </c>
      <c r="V434" s="3" t="s">
        <v>14</v>
      </c>
      <c r="W434" s="3" t="s">
        <v>2282</v>
      </c>
      <c r="Z434" s="36" t="str">
        <f t="shared" si="50"/>
        <v>Exclude</v>
      </c>
      <c r="AA434" s="33" t="str">
        <f t="shared" si="48"/>
        <v>0. Duplicate</v>
      </c>
    </row>
    <row r="435" spans="1:27" x14ac:dyDescent="0.25">
      <c r="A435" s="28" t="s">
        <v>2002</v>
      </c>
      <c r="B435" s="29" t="s">
        <v>3567</v>
      </c>
      <c r="C435" s="29">
        <v>2021</v>
      </c>
      <c r="D435" s="29" t="s">
        <v>231</v>
      </c>
      <c r="G435" s="29" t="s">
        <v>2161</v>
      </c>
      <c r="H435" s="29">
        <v>6215</v>
      </c>
      <c r="I435" s="29" t="s">
        <v>3568</v>
      </c>
      <c r="J435" s="11" t="s">
        <v>543</v>
      </c>
      <c r="K435" s="21" t="str">
        <f t="shared" si="45"/>
        <v>Link</v>
      </c>
      <c r="L435" s="22" t="str">
        <f t="shared" si="46"/>
        <v/>
      </c>
      <c r="M435" s="31" t="str">
        <f t="shared" si="47"/>
        <v>{Mujcic, 2021 #6215}</v>
      </c>
      <c r="N435" s="4" t="s">
        <v>3727</v>
      </c>
      <c r="O435" s="21" t="str">
        <f>IF(J435="Yes",IF(P435&lt;&gt;"",HYPERLINK(_xlfn.CONCAT(VLOOKUP(P435,AF:AG,2,FALSE),"\",IF(ISERROR(FIND(",",A435))=FALSE,LEFT(A435,FIND(",",A435)-1),A435),"-",C435,"-",H435,".pdf"),"PDF"),""),"")</f>
        <v>PDF</v>
      </c>
      <c r="P435" s="11" t="s">
        <v>229</v>
      </c>
      <c r="Q435" s="3" t="s">
        <v>14</v>
      </c>
      <c r="R435" s="3" t="s">
        <v>2286</v>
      </c>
      <c r="S435" s="4" t="s">
        <v>2289</v>
      </c>
      <c r="T435" s="21" t="str">
        <f>IF(J435="Yes",IF(U435&lt;&gt;"",HYPERLINK(_xlfn.CONCAT(VLOOKUP(U435,AF:AG,2,FALSE),"\",IF(ISERROR(FIND(",",A435))=FALSE,LEFT(A435,FIND(",",A435)-1),A435),"-",C435,"-",H435,".pdf"),"PDF"),""),"")</f>
        <v>PDF</v>
      </c>
      <c r="U435" s="11" t="s">
        <v>2924</v>
      </c>
      <c r="V435" s="3" t="s">
        <v>14</v>
      </c>
      <c r="W435" s="3" t="s">
        <v>2286</v>
      </c>
      <c r="Z435" s="36" t="str">
        <f t="shared" si="50"/>
        <v>Exclude</v>
      </c>
      <c r="AA435" s="33" t="str">
        <f t="shared" si="48"/>
        <v>3. Wrong intervention</v>
      </c>
    </row>
    <row r="436" spans="1:27" x14ac:dyDescent="0.25">
      <c r="A436" s="28" t="s">
        <v>2002</v>
      </c>
      <c r="B436" s="29" t="s">
        <v>3567</v>
      </c>
      <c r="C436" s="29">
        <v>2021</v>
      </c>
      <c r="D436" s="29" t="s">
        <v>231</v>
      </c>
      <c r="G436" s="29" t="s">
        <v>2161</v>
      </c>
      <c r="H436" s="29">
        <v>6501</v>
      </c>
      <c r="I436" s="29" t="s">
        <v>3568</v>
      </c>
      <c r="J436" s="11" t="s">
        <v>543</v>
      </c>
      <c r="K436" s="21" t="str">
        <f t="shared" si="45"/>
        <v>Link</v>
      </c>
      <c r="L436" s="22" t="str">
        <f t="shared" si="46"/>
        <v/>
      </c>
      <c r="M436" s="31" t="str">
        <f t="shared" si="47"/>
        <v>{Mujcic, 2021 #6501}</v>
      </c>
      <c r="N436" s="4" t="s">
        <v>3726</v>
      </c>
      <c r="O436" s="21" t="str">
        <f>IF(J436="Yes",IF(P436&lt;&gt;"",HYPERLINK(_xlfn.CONCAT(VLOOKUP(P436,AF:AG,2,FALSE),"\",IF(ISERROR(FIND(",",A436))=FALSE,LEFT(A436,FIND(",",A436)-1),A436),"-",C436,"-",H436,".pdf"),"PDF"),""),"")</f>
        <v>PDF</v>
      </c>
      <c r="P436" s="11" t="s">
        <v>229</v>
      </c>
      <c r="Q436" s="3" t="s">
        <v>14</v>
      </c>
      <c r="R436" s="3" t="s">
        <v>2282</v>
      </c>
      <c r="T436" s="21" t="str">
        <f>IF(J436="Yes",IF(U436&lt;&gt;"",HYPERLINK(_xlfn.CONCAT(VLOOKUP(U436,AF:AG,2,FALSE),"\",IF(ISERROR(FIND(",",A436))=FALSE,LEFT(A436,FIND(",",A436)-1),A436),"-",C436,"-",H436,".pdf"),"PDF"),""),"")</f>
        <v>PDF</v>
      </c>
      <c r="U436" s="11" t="s">
        <v>2924</v>
      </c>
      <c r="V436" s="3" t="s">
        <v>14</v>
      </c>
      <c r="W436" s="3" t="s">
        <v>2286</v>
      </c>
      <c r="Z436" s="36" t="str">
        <f t="shared" si="50"/>
        <v>Exclude</v>
      </c>
      <c r="AA436" s="33" t="str">
        <f t="shared" si="48"/>
        <v>0. Duplicate</v>
      </c>
    </row>
    <row r="437" spans="1:27" x14ac:dyDescent="0.25">
      <c r="A437" s="28" t="s">
        <v>2002</v>
      </c>
      <c r="B437" s="29" t="s">
        <v>2003</v>
      </c>
      <c r="C437" s="29">
        <v>2022</v>
      </c>
      <c r="D437" s="29" t="s">
        <v>1512</v>
      </c>
      <c r="E437" s="29">
        <v>24</v>
      </c>
      <c r="F437" s="29">
        <v>2</v>
      </c>
      <c r="G437" s="29" t="s">
        <v>2004</v>
      </c>
      <c r="H437" s="29">
        <v>1780</v>
      </c>
      <c r="I437" s="29" t="s">
        <v>2005</v>
      </c>
      <c r="J437" s="11" t="s">
        <v>543</v>
      </c>
      <c r="K437" s="21" t="str">
        <f t="shared" si="45"/>
        <v>Link</v>
      </c>
      <c r="L437" s="22" t="str">
        <f t="shared" si="46"/>
        <v/>
      </c>
      <c r="M437" s="31" t="str">
        <f t="shared" si="47"/>
        <v>{Mujcic, 2022 #1780}</v>
      </c>
      <c r="N437" s="4" t="s">
        <v>1470</v>
      </c>
      <c r="O437" s="21" t="str">
        <f>IF(J437="Yes",IF(P437&lt;&gt;"",HYPERLINK(_xlfn.CONCAT(VLOOKUP(P437,AF:AG,2,FALSE),"\",IF(ISERROR(FIND(",",A437))=FALSE,LEFT(A437,FIND(",",A437)-1),A437),"-",C437,"-",H437,".pdf"),"PDF"),""),"")</f>
        <v>PDF</v>
      </c>
      <c r="P437" s="11" t="s">
        <v>229</v>
      </c>
      <c r="Q437" s="3" t="s">
        <v>14</v>
      </c>
      <c r="R437" s="3" t="s">
        <v>2286</v>
      </c>
      <c r="S437" s="4" t="s">
        <v>2289</v>
      </c>
      <c r="T437" s="21" t="str">
        <f>IF(J437="Yes",IF(U437&lt;&gt;"",HYPERLINK(_xlfn.CONCAT(VLOOKUP(U437,AF:AG,2,FALSE),"\",IF(ISERROR(FIND(",",A437))=FALSE,LEFT(A437,FIND(",",A437)-1),A437),"-",C437,"-",H437,".pdf"),"PDF"),""),"")</f>
        <v>PDF</v>
      </c>
      <c r="U437" s="11" t="s">
        <v>2924</v>
      </c>
      <c r="V437" s="3" t="s">
        <v>14</v>
      </c>
      <c r="W437" s="3" t="s">
        <v>2286</v>
      </c>
      <c r="Y437" s="13" t="str">
        <f>IF(R437="Include","No",IF(V437="Include","No",""))</f>
        <v/>
      </c>
      <c r="Z437" s="36" t="str">
        <f t="shared" si="50"/>
        <v>Exclude</v>
      </c>
      <c r="AA437" s="33" t="str">
        <f t="shared" si="48"/>
        <v>3. Wrong intervention</v>
      </c>
    </row>
    <row r="438" spans="1:27" x14ac:dyDescent="0.25">
      <c r="A438" s="28" t="s">
        <v>2002</v>
      </c>
      <c r="B438" s="29" t="s">
        <v>2003</v>
      </c>
      <c r="C438" s="29">
        <v>2022</v>
      </c>
      <c r="D438" s="29" t="s">
        <v>1540</v>
      </c>
      <c r="E438" s="29">
        <v>24</v>
      </c>
      <c r="F438" s="29">
        <v>2</v>
      </c>
      <c r="G438" s="29" t="s">
        <v>3716</v>
      </c>
      <c r="H438" s="29">
        <v>6488</v>
      </c>
      <c r="I438" s="29" t="s">
        <v>2005</v>
      </c>
      <c r="J438" s="11" t="s">
        <v>543</v>
      </c>
      <c r="K438" s="21" t="str">
        <f t="shared" si="45"/>
        <v>Link</v>
      </c>
      <c r="L438" s="22" t="str">
        <f t="shared" si="46"/>
        <v/>
      </c>
      <c r="M438" s="31" t="str">
        <f t="shared" si="47"/>
        <v>{Mujcic, 2022 #6488}</v>
      </c>
      <c r="N438" s="4" t="s">
        <v>3726</v>
      </c>
      <c r="O438" s="21" t="str">
        <f>IF(J438="Yes",IF(P438&lt;&gt;"",HYPERLINK(_xlfn.CONCAT(VLOOKUP(P438,AF:AG,2,FALSE),"\",IF(ISERROR(FIND(",",A438))=FALSE,LEFT(A438,FIND(",",A438)-1),A438),"-",C438,"-",H438,".pdf"),"PDF"),""),"")</f>
        <v>PDF</v>
      </c>
      <c r="P438" s="11" t="s">
        <v>229</v>
      </c>
      <c r="Q438" s="3" t="s">
        <v>14</v>
      </c>
      <c r="R438" s="3" t="s">
        <v>2282</v>
      </c>
      <c r="T438" s="21" t="str">
        <f>IF(J438="Yes",IF(U438&lt;&gt;"",HYPERLINK(_xlfn.CONCAT(VLOOKUP(U438,AF:AG,2,FALSE),"\",IF(ISERROR(FIND(",",A438))=FALSE,LEFT(A438,FIND(",",A438)-1),A438),"-",C438,"-",H438,".pdf"),"PDF"),""),"")</f>
        <v>PDF</v>
      </c>
      <c r="U438" s="11" t="s">
        <v>2924</v>
      </c>
      <c r="V438" s="3" t="s">
        <v>14</v>
      </c>
      <c r="W438" s="3" t="s">
        <v>2286</v>
      </c>
      <c r="Z438" s="36" t="str">
        <f t="shared" si="50"/>
        <v>Exclude</v>
      </c>
      <c r="AA438" s="33" t="str">
        <f t="shared" si="48"/>
        <v>0. Duplicate</v>
      </c>
    </row>
    <row r="439" spans="1:27" x14ac:dyDescent="0.25">
      <c r="A439" s="28" t="s">
        <v>2010</v>
      </c>
      <c r="B439" s="29" t="s">
        <v>679</v>
      </c>
      <c r="C439" s="29">
        <v>2010</v>
      </c>
      <c r="D439" s="29" t="s">
        <v>1610</v>
      </c>
      <c r="E439" s="29">
        <v>24</v>
      </c>
      <c r="F439" s="29">
        <v>4</v>
      </c>
      <c r="G439" s="91" t="s">
        <v>2011</v>
      </c>
      <c r="H439" s="29">
        <v>1782</v>
      </c>
      <c r="I439" s="29" t="s">
        <v>2012</v>
      </c>
      <c r="J439" s="11" t="s">
        <v>543</v>
      </c>
      <c r="K439" s="21" t="str">
        <f t="shared" si="45"/>
        <v>Link</v>
      </c>
      <c r="L439" s="22" t="str">
        <f t="shared" si="46"/>
        <v/>
      </c>
      <c r="M439" s="31" t="str">
        <f t="shared" si="47"/>
        <v>{Murphy, 2010 #1782}</v>
      </c>
      <c r="N439" s="4" t="s">
        <v>1470</v>
      </c>
      <c r="O439" s="21" t="str">
        <f>IF(J439="Yes",IF(P439&lt;&gt;"",HYPERLINK(_xlfn.CONCAT(VLOOKUP(P439,AF:AG,2,FALSE),"\",IF(ISERROR(FIND(",",A439))=FALSE,LEFT(A439,FIND(",",A439)-1),A439),"-",C439,"-",H439,".pdf"),"PDF"),""),"")</f>
        <v>PDF</v>
      </c>
      <c r="P439" s="11" t="s">
        <v>229</v>
      </c>
      <c r="Q439" s="3" t="s">
        <v>14</v>
      </c>
      <c r="R439" s="3" t="s">
        <v>2286</v>
      </c>
      <c r="S439" s="4" t="s">
        <v>2289</v>
      </c>
      <c r="T439" s="21" t="str">
        <f>IF(J439="Yes",IF(U439&lt;&gt;"",HYPERLINK(_xlfn.CONCAT(VLOOKUP(U439,AF:AG,2,FALSE),"\",IF(ISERROR(FIND(",",A439))=FALSE,LEFT(A439,FIND(",",A439)-1),A439),"-",C439,"-",H439,".pdf"),"PDF"),""),"")</f>
        <v>PDF</v>
      </c>
      <c r="U439" s="11" t="s">
        <v>2924</v>
      </c>
      <c r="V439" s="3" t="s">
        <v>14</v>
      </c>
      <c r="W439" s="3" t="s">
        <v>2286</v>
      </c>
      <c r="Y439" s="13" t="str">
        <f>IF(R439="Include","No",IF(V439="Include","No",""))</f>
        <v/>
      </c>
      <c r="Z439" s="36" t="str">
        <f t="shared" si="50"/>
        <v>Exclude</v>
      </c>
      <c r="AA439" s="33" t="str">
        <f t="shared" si="48"/>
        <v>3. Wrong intervention</v>
      </c>
    </row>
    <row r="440" spans="1:27" x14ac:dyDescent="0.25">
      <c r="A440" s="28" t="s">
        <v>2010</v>
      </c>
      <c r="B440" s="29" t="s">
        <v>679</v>
      </c>
      <c r="C440" s="29">
        <v>2010</v>
      </c>
      <c r="D440" s="29" t="s">
        <v>1853</v>
      </c>
      <c r="E440" s="29">
        <v>24</v>
      </c>
      <c r="F440" s="29">
        <v>4</v>
      </c>
      <c r="G440" s="29" t="s">
        <v>2011</v>
      </c>
      <c r="H440" s="29">
        <v>1783</v>
      </c>
      <c r="I440" s="29" t="s">
        <v>2012</v>
      </c>
      <c r="J440" s="11" t="s">
        <v>543</v>
      </c>
      <c r="K440" s="21" t="str">
        <f t="shared" si="45"/>
        <v>Link</v>
      </c>
      <c r="L440" s="22" t="str">
        <f t="shared" si="46"/>
        <v/>
      </c>
      <c r="M440" s="31" t="str">
        <f t="shared" si="47"/>
        <v>{Murphy, 2010 #1783}</v>
      </c>
      <c r="N440" s="4" t="s">
        <v>1470</v>
      </c>
      <c r="O440" s="21" t="str">
        <f>IF(J440="Yes",IF(P440&lt;&gt;"",HYPERLINK(_xlfn.CONCAT(VLOOKUP(P440,AF:AG,2,FALSE),"\",IF(ISERROR(FIND(",",A440))=FALSE,LEFT(A440,FIND(",",A440)-1),A440),"-",C440,"-",H440,".pdf"),"PDF"),""),"")</f>
        <v>PDF</v>
      </c>
      <c r="P440" s="11" t="s">
        <v>229</v>
      </c>
      <c r="Q440" s="3" t="s">
        <v>14</v>
      </c>
      <c r="R440" s="3" t="s">
        <v>2282</v>
      </c>
      <c r="S440" s="4" t="s">
        <v>2309</v>
      </c>
      <c r="T440" s="21" t="str">
        <f>IF(J440="Yes",IF(U440&lt;&gt;"",HYPERLINK(_xlfn.CONCAT(VLOOKUP(U440,AF:AG,2,FALSE),"\",IF(ISERROR(FIND(",",A440))=FALSE,LEFT(A440,FIND(",",A440)-1),A440),"-",C440,"-",H440,".pdf"),"PDF"),""),"")</f>
        <v>PDF</v>
      </c>
      <c r="U440" s="11" t="s">
        <v>2924</v>
      </c>
      <c r="V440" s="3" t="s">
        <v>14</v>
      </c>
      <c r="W440" s="3" t="s">
        <v>2282</v>
      </c>
      <c r="Y440" s="13" t="str">
        <f>IF(R440="Include","No",IF(V440="Include","No",""))</f>
        <v/>
      </c>
      <c r="Z440" s="36" t="str">
        <f t="shared" si="50"/>
        <v>Exclude</v>
      </c>
      <c r="AA440" s="33" t="str">
        <f t="shared" si="48"/>
        <v>0. Duplicate</v>
      </c>
    </row>
    <row r="441" spans="1:27" x14ac:dyDescent="0.25">
      <c r="A441" s="28" t="s">
        <v>2006</v>
      </c>
      <c r="B441" s="29" t="s">
        <v>2007</v>
      </c>
      <c r="C441" s="29">
        <v>2019</v>
      </c>
      <c r="D441" s="29" t="s">
        <v>1582</v>
      </c>
      <c r="E441" s="29">
        <v>87</v>
      </c>
      <c r="F441" s="29">
        <v>7</v>
      </c>
      <c r="G441" s="29" t="s">
        <v>2008</v>
      </c>
      <c r="H441" s="29">
        <v>1781</v>
      </c>
      <c r="I441" s="29" t="s">
        <v>2009</v>
      </c>
      <c r="J441" s="11" t="s">
        <v>543</v>
      </c>
      <c r="K441" s="21" t="str">
        <f t="shared" si="45"/>
        <v>Link</v>
      </c>
      <c r="L441" s="22" t="str">
        <f t="shared" si="46"/>
        <v/>
      </c>
      <c r="M441" s="31" t="str">
        <f t="shared" si="47"/>
        <v>{Murphy, 2019 #1781}</v>
      </c>
      <c r="N441" s="4" t="s">
        <v>1470</v>
      </c>
      <c r="O441" s="21" t="str">
        <f>IF(J441="Yes",IF(P441&lt;&gt;"",HYPERLINK(_xlfn.CONCAT(VLOOKUP(P441,AF:AG,2,FALSE),"\",IF(ISERROR(FIND(",",A441))=FALSE,LEFT(A441,FIND(",",A441)-1),A441),"-",C441,"-",H441,".pdf"),"PDF"),""),"")</f>
        <v>PDF</v>
      </c>
      <c r="P441" s="11" t="s">
        <v>229</v>
      </c>
      <c r="Q441" s="3" t="s">
        <v>14</v>
      </c>
      <c r="R441" s="3" t="s">
        <v>2286</v>
      </c>
      <c r="S441" s="4" t="s">
        <v>2289</v>
      </c>
      <c r="T441" s="21" t="str">
        <f>IF(J441="Yes",IF(U441&lt;&gt;"",HYPERLINK(_xlfn.CONCAT(VLOOKUP(U441,AF:AG,2,FALSE),"\",IF(ISERROR(FIND(",",A441))=FALSE,LEFT(A441,FIND(",",A441)-1),A441),"-",C441,"-",H441,".pdf"),"PDF"),""),"")</f>
        <v>PDF</v>
      </c>
      <c r="U441" s="11" t="s">
        <v>2924</v>
      </c>
      <c r="V441" s="3" t="s">
        <v>14</v>
      </c>
      <c r="W441" s="3" t="s">
        <v>2286</v>
      </c>
      <c r="Y441" s="13" t="str">
        <f>IF(R441="Include","No",IF(V441="Include","No",""))</f>
        <v/>
      </c>
      <c r="Z441" s="36" t="str">
        <f t="shared" si="50"/>
        <v>Exclude</v>
      </c>
      <c r="AA441" s="33" t="str">
        <f t="shared" si="48"/>
        <v>3. Wrong intervention</v>
      </c>
    </row>
    <row r="442" spans="1:27" x14ac:dyDescent="0.25">
      <c r="A442" s="28" t="s">
        <v>3741</v>
      </c>
      <c r="B442" s="29" t="s">
        <v>3742</v>
      </c>
      <c r="C442" s="29">
        <v>2015</v>
      </c>
      <c r="D442" s="29" t="s">
        <v>1189</v>
      </c>
      <c r="E442" s="29">
        <v>16</v>
      </c>
      <c r="F442" s="29">
        <v>1</v>
      </c>
      <c r="G442" s="29">
        <v>140</v>
      </c>
      <c r="H442" s="29">
        <v>6446</v>
      </c>
      <c r="I442" s="29" t="s">
        <v>3743</v>
      </c>
      <c r="J442" s="11" t="s">
        <v>543</v>
      </c>
      <c r="K442" s="21" t="str">
        <f t="shared" si="45"/>
        <v>Link</v>
      </c>
      <c r="L442" s="22" t="str">
        <f t="shared" si="46"/>
        <v/>
      </c>
      <c r="M442" s="31" t="str">
        <f t="shared" si="47"/>
        <v>{Mussener, 2015 #6446}</v>
      </c>
      <c r="N442" s="4" t="s">
        <v>3726</v>
      </c>
      <c r="O442" s="21" t="str">
        <f>IF(J442="Yes",IF(P442&lt;&gt;"",HYPERLINK(_xlfn.CONCAT(VLOOKUP(P442,AF:AG,2,FALSE),"\",IF(ISERROR(FIND(",",A442))=FALSE,LEFT(A442,FIND(",",A442)-1),A442),"-",C442,"-",H442,".pdf"),"PDF"),""),"")</f>
        <v>PDF</v>
      </c>
      <c r="P442" s="11" t="s">
        <v>229</v>
      </c>
      <c r="Q442" s="3" t="s">
        <v>14</v>
      </c>
      <c r="R442" s="3" t="s">
        <v>2286</v>
      </c>
      <c r="S442" s="4" t="s">
        <v>2954</v>
      </c>
      <c r="T442" s="21" t="str">
        <f>IF(J442="Yes",IF(U442&lt;&gt;"",HYPERLINK(_xlfn.CONCAT(VLOOKUP(U442,AF:AG,2,FALSE),"\",IF(ISERROR(FIND(",",A442))=FALSE,LEFT(A442,FIND(",",A442)-1),A442),"-",C442,"-",H442,".pdf"),"PDF"),""),"")</f>
        <v>PDF</v>
      </c>
      <c r="U442" s="11" t="s">
        <v>2924</v>
      </c>
      <c r="V442" s="3" t="s">
        <v>14</v>
      </c>
      <c r="W442" s="3" t="s">
        <v>2286</v>
      </c>
      <c r="Z442" s="36" t="str">
        <f t="shared" si="50"/>
        <v>Exclude</v>
      </c>
      <c r="AA442" s="33" t="str">
        <f t="shared" si="48"/>
        <v>3. Wrong intervention</v>
      </c>
    </row>
    <row r="443" spans="1:27" x14ac:dyDescent="0.25">
      <c r="A443" s="28" t="s">
        <v>2013</v>
      </c>
      <c r="B443" s="29" t="s">
        <v>2014</v>
      </c>
      <c r="C443" s="29">
        <v>2019</v>
      </c>
      <c r="D443" s="29" t="s">
        <v>2015</v>
      </c>
      <c r="E443" s="29">
        <v>13</v>
      </c>
      <c r="F443" s="29">
        <v>6</v>
      </c>
      <c r="G443" s="29" t="s">
        <v>2016</v>
      </c>
      <c r="H443" s="29">
        <v>1784</v>
      </c>
      <c r="I443" s="29" t="s">
        <v>2017</v>
      </c>
      <c r="J443" s="11" t="s">
        <v>543</v>
      </c>
      <c r="K443" s="21" t="str">
        <f t="shared" si="45"/>
        <v>Link</v>
      </c>
      <c r="L443" s="22" t="str">
        <f t="shared" si="46"/>
        <v/>
      </c>
      <c r="M443" s="31" t="str">
        <f t="shared" si="47"/>
        <v>{Nayak, 2019 #1784}</v>
      </c>
      <c r="N443" s="4" t="s">
        <v>1470</v>
      </c>
      <c r="O443" s="21" t="str">
        <f>IF(J443="Yes",IF(P443&lt;&gt;"",HYPERLINK(_xlfn.CONCAT(VLOOKUP(P443,AF:AG,2,FALSE),"\",IF(ISERROR(FIND(",",A443))=FALSE,LEFT(A443,FIND(",",A443)-1),A443),"-",C443,"-",H443,".pdf"),"PDF"),""),"")</f>
        <v>PDF</v>
      </c>
      <c r="P443" s="11" t="s">
        <v>229</v>
      </c>
      <c r="Q443" s="3" t="s">
        <v>14</v>
      </c>
      <c r="R443" s="3" t="s">
        <v>2286</v>
      </c>
      <c r="S443" s="4" t="s">
        <v>2289</v>
      </c>
      <c r="T443" s="21" t="str">
        <f>IF(J443="Yes",IF(U443&lt;&gt;"",HYPERLINK(_xlfn.CONCAT(VLOOKUP(U443,AF:AG,2,FALSE),"\",IF(ISERROR(FIND(",",A443))=FALSE,LEFT(A443,FIND(",",A443)-1),A443),"-",C443,"-",H443,".pdf"),"PDF"),""),"")</f>
        <v>PDF</v>
      </c>
      <c r="U443" s="11" t="s">
        <v>2924</v>
      </c>
      <c r="V443" s="3" t="s">
        <v>14</v>
      </c>
      <c r="W443" s="3" t="s">
        <v>2286</v>
      </c>
      <c r="Y443" s="13" t="str">
        <f t="shared" ref="Y443:Y448" si="52">IF(R443="Include","No",IF(V443="Include","No",""))</f>
        <v/>
      </c>
      <c r="Z443" s="36" t="str">
        <f t="shared" si="50"/>
        <v>Exclude</v>
      </c>
      <c r="AA443" s="33" t="str">
        <f t="shared" si="48"/>
        <v>3. Wrong intervention</v>
      </c>
    </row>
    <row r="444" spans="1:27" x14ac:dyDescent="0.25">
      <c r="A444" s="28" t="s">
        <v>2415</v>
      </c>
      <c r="B444" s="29" t="s">
        <v>2416</v>
      </c>
      <c r="C444" s="29">
        <v>2024</v>
      </c>
      <c r="D444" s="29" t="s">
        <v>2401</v>
      </c>
      <c r="E444" s="29">
        <v>25</v>
      </c>
      <c r="F444" s="29">
        <v>1</v>
      </c>
      <c r="H444" s="29">
        <v>1914</v>
      </c>
      <c r="I444" s="29" t="s">
        <v>2417</v>
      </c>
      <c r="J444" s="11" t="s">
        <v>543</v>
      </c>
      <c r="K444" s="21" t="str">
        <f t="shared" si="45"/>
        <v>Link</v>
      </c>
      <c r="L444" s="22" t="str">
        <f t="shared" si="46"/>
        <v/>
      </c>
      <c r="M444" s="31" t="str">
        <f t="shared" si="47"/>
        <v>{Nègre, 2024 #1914}</v>
      </c>
      <c r="N444" s="4" t="s">
        <v>2324</v>
      </c>
      <c r="O444" s="21" t="str">
        <f>IF(J444="Yes",IF(P444&lt;&gt;"",HYPERLINK(_xlfn.CONCAT(VLOOKUP(P444,AF:AG,2,FALSE),"\",IF(ISERROR(FIND(",",A444))=FALSE,LEFT(A444,FIND(",",A444)-1),A444),"-",C444,"-",H444,".pdf"),"PDF"),""),"")</f>
        <v>PDF</v>
      </c>
      <c r="P444" s="11" t="s">
        <v>229</v>
      </c>
      <c r="Q444" s="3" t="s">
        <v>14</v>
      </c>
      <c r="R444" s="3" t="s">
        <v>2286</v>
      </c>
      <c r="S444" s="4" t="s">
        <v>2289</v>
      </c>
      <c r="T444" s="21" t="str">
        <f>IF(J444="Yes",IF(U444&lt;&gt;"",HYPERLINK(_xlfn.CONCAT(VLOOKUP(U444,AF:AG,2,FALSE),"\",IF(ISERROR(FIND(",",A444))=FALSE,LEFT(A444,FIND(",",A444)-1),A444),"-",C444,"-",H444,".pdf"),"PDF"),""),"")</f>
        <v>PDF</v>
      </c>
      <c r="U444" s="11" t="s">
        <v>2924</v>
      </c>
      <c r="V444" s="3" t="s">
        <v>14</v>
      </c>
      <c r="W444" s="3" t="s">
        <v>2286</v>
      </c>
      <c r="Y444" s="13" t="str">
        <f t="shared" si="52"/>
        <v/>
      </c>
      <c r="Z444" s="36" t="str">
        <f t="shared" si="50"/>
        <v>Exclude</v>
      </c>
      <c r="AA444" s="33" t="str">
        <f t="shared" si="48"/>
        <v>3. Wrong intervention</v>
      </c>
    </row>
    <row r="445" spans="1:27" x14ac:dyDescent="0.25">
      <c r="A445" s="28" t="s">
        <v>2018</v>
      </c>
      <c r="B445" s="29" t="s">
        <v>2019</v>
      </c>
      <c r="C445" s="29">
        <v>2010</v>
      </c>
      <c r="D445" s="29" t="s">
        <v>1582</v>
      </c>
      <c r="E445" s="29">
        <v>78</v>
      </c>
      <c r="F445" s="29">
        <v>6</v>
      </c>
      <c r="G445" s="29" t="s">
        <v>686</v>
      </c>
      <c r="H445" s="29">
        <v>1785</v>
      </c>
      <c r="I445" s="29" t="s">
        <v>2020</v>
      </c>
      <c r="J445" s="11" t="s">
        <v>543</v>
      </c>
      <c r="K445" s="21" t="str">
        <f t="shared" si="45"/>
        <v>Link</v>
      </c>
      <c r="L445" s="22" t="str">
        <f t="shared" si="46"/>
        <v/>
      </c>
      <c r="M445" s="31" t="str">
        <f t="shared" si="47"/>
        <v>{Neighbors, 2010 #1785}</v>
      </c>
      <c r="N445" s="4" t="s">
        <v>1470</v>
      </c>
      <c r="O445" s="21" t="str">
        <f>IF(J445="Yes",IF(P445&lt;&gt;"",HYPERLINK(_xlfn.CONCAT(VLOOKUP(P445,AF:AG,2,FALSE),"\",IF(ISERROR(FIND(",",A445))=FALSE,LEFT(A445,FIND(",",A445)-1),A445),"-",C445,"-",H445,".pdf"),"PDF"),""),"")</f>
        <v>PDF</v>
      </c>
      <c r="P445" s="11" t="s">
        <v>229</v>
      </c>
      <c r="Q445" s="3" t="s">
        <v>14</v>
      </c>
      <c r="R445" s="3" t="s">
        <v>2286</v>
      </c>
      <c r="S445" s="4" t="s">
        <v>2289</v>
      </c>
      <c r="T445" s="21" t="str">
        <f>IF(J445="Yes",IF(U445&lt;&gt;"",HYPERLINK(_xlfn.CONCAT(VLOOKUP(U445,AF:AG,2,FALSE),"\",IF(ISERROR(FIND(",",A445))=FALSE,LEFT(A445,FIND(",",A445)-1),A445),"-",C445,"-",H445,".pdf"),"PDF"),""),"")</f>
        <v>PDF</v>
      </c>
      <c r="U445" s="11" t="s">
        <v>2924</v>
      </c>
      <c r="V445" s="3" t="s">
        <v>14</v>
      </c>
      <c r="W445" s="3" t="s">
        <v>2286</v>
      </c>
      <c r="Y445" s="13" t="str">
        <f t="shared" si="52"/>
        <v/>
      </c>
      <c r="Z445" s="36" t="str">
        <f t="shared" si="50"/>
        <v>Exclude</v>
      </c>
      <c r="AA445" s="33" t="str">
        <f t="shared" si="48"/>
        <v>3. Wrong intervention</v>
      </c>
    </row>
    <row r="446" spans="1:27" x14ac:dyDescent="0.25">
      <c r="A446" s="28" t="s">
        <v>2018</v>
      </c>
      <c r="B446" s="29" t="s">
        <v>685</v>
      </c>
      <c r="C446" s="29">
        <v>2010</v>
      </c>
      <c r="D446" s="29" t="s">
        <v>1578</v>
      </c>
      <c r="E446" s="29">
        <v>78</v>
      </c>
      <c r="F446" s="29">
        <v>6</v>
      </c>
      <c r="G446" s="29" t="s">
        <v>686</v>
      </c>
      <c r="H446" s="29">
        <v>1786</v>
      </c>
      <c r="I446" s="29" t="s">
        <v>2020</v>
      </c>
      <c r="J446" s="11" t="s">
        <v>543</v>
      </c>
      <c r="K446" s="21" t="str">
        <f t="shared" si="45"/>
        <v>Link</v>
      </c>
      <c r="L446" s="22" t="str">
        <f t="shared" si="46"/>
        <v/>
      </c>
      <c r="M446" s="31" t="str">
        <f t="shared" si="47"/>
        <v>{Neighbors, 2010 #1786}</v>
      </c>
      <c r="N446" s="4" t="s">
        <v>1470</v>
      </c>
      <c r="O446" s="21" t="str">
        <f>IF(J446="Yes",IF(P446&lt;&gt;"",HYPERLINK(_xlfn.CONCAT(VLOOKUP(P446,AF:AG,2,FALSE),"\",IF(ISERROR(FIND(",",A446))=FALSE,LEFT(A446,FIND(",",A446)-1),A446),"-",C446,"-",H446,".pdf"),"PDF"),""),"")</f>
        <v>PDF</v>
      </c>
      <c r="P446" s="11" t="s">
        <v>229</v>
      </c>
      <c r="Q446" s="3" t="s">
        <v>14</v>
      </c>
      <c r="R446" s="3" t="s">
        <v>2282</v>
      </c>
      <c r="S446" s="4" t="s">
        <v>2310</v>
      </c>
      <c r="T446" s="21" t="str">
        <f>IF(J446="Yes",IF(U446&lt;&gt;"",HYPERLINK(_xlfn.CONCAT(VLOOKUP(U446,AF:AG,2,FALSE),"\",IF(ISERROR(FIND(",",A446))=FALSE,LEFT(A446,FIND(",",A446)-1),A446),"-",C446,"-",H446,".pdf"),"PDF"),""),"")</f>
        <v>PDF</v>
      </c>
      <c r="U446" s="11" t="s">
        <v>2924</v>
      </c>
      <c r="V446" s="3" t="s">
        <v>14</v>
      </c>
      <c r="W446" s="3" t="s">
        <v>2282</v>
      </c>
      <c r="Y446" s="13" t="str">
        <f t="shared" si="52"/>
        <v/>
      </c>
      <c r="Z446" s="36" t="str">
        <f t="shared" si="50"/>
        <v>Exclude</v>
      </c>
      <c r="AA446" s="33" t="str">
        <f t="shared" si="48"/>
        <v>0. Duplicate</v>
      </c>
    </row>
    <row r="447" spans="1:27" x14ac:dyDescent="0.25">
      <c r="A447" s="28" t="s">
        <v>2021</v>
      </c>
      <c r="B447" s="29" t="s">
        <v>688</v>
      </c>
      <c r="C447" s="29">
        <v>2016</v>
      </c>
      <c r="D447" s="29" t="s">
        <v>1578</v>
      </c>
      <c r="E447" s="29">
        <v>84</v>
      </c>
      <c r="F447" s="29">
        <v>3</v>
      </c>
      <c r="G447" s="29" t="s">
        <v>2022</v>
      </c>
      <c r="H447" s="29">
        <v>1787</v>
      </c>
      <c r="I447" s="29" t="s">
        <v>2023</v>
      </c>
      <c r="J447" s="11" t="s">
        <v>543</v>
      </c>
      <c r="K447" s="21" t="str">
        <f t="shared" si="45"/>
        <v>Link</v>
      </c>
      <c r="L447" s="22" t="str">
        <f t="shared" si="46"/>
        <v/>
      </c>
      <c r="M447" s="31" t="str">
        <f t="shared" si="47"/>
        <v>{Neighbors, 2016 #1787}</v>
      </c>
      <c r="N447" s="4" t="s">
        <v>1470</v>
      </c>
      <c r="O447" s="21" t="str">
        <f>IF(J447="Yes",IF(P447&lt;&gt;"",HYPERLINK(_xlfn.CONCAT(VLOOKUP(P447,AF:AG,2,FALSE),"\",IF(ISERROR(FIND(",",A447))=FALSE,LEFT(A447,FIND(",",A447)-1),A447),"-",C447,"-",H447,".pdf"),"PDF"),""),"")</f>
        <v>PDF</v>
      </c>
      <c r="P447" s="11" t="s">
        <v>229</v>
      </c>
      <c r="Q447" s="3" t="s">
        <v>14</v>
      </c>
      <c r="R447" s="3" t="s">
        <v>2286</v>
      </c>
      <c r="S447" s="4" t="s">
        <v>2289</v>
      </c>
      <c r="T447" s="21" t="str">
        <f>IF(J447="Yes",IF(U447&lt;&gt;"",HYPERLINK(_xlfn.CONCAT(VLOOKUP(U447,AF:AG,2,FALSE),"\",IF(ISERROR(FIND(",",A447))=FALSE,LEFT(A447,FIND(",",A447)-1),A447),"-",C447,"-",H447,".pdf"),"PDF"),""),"")</f>
        <v>PDF</v>
      </c>
      <c r="U447" s="11" t="s">
        <v>2924</v>
      </c>
      <c r="V447" s="3" t="s">
        <v>14</v>
      </c>
      <c r="W447" s="3" t="s">
        <v>2286</v>
      </c>
      <c r="Y447" s="13" t="str">
        <f t="shared" si="52"/>
        <v/>
      </c>
      <c r="Z447" s="36" t="str">
        <f t="shared" si="50"/>
        <v>Exclude</v>
      </c>
      <c r="AA447" s="33" t="str">
        <f t="shared" si="48"/>
        <v>3. Wrong intervention</v>
      </c>
    </row>
    <row r="448" spans="1:27" x14ac:dyDescent="0.25">
      <c r="A448" s="28" t="s">
        <v>2024</v>
      </c>
      <c r="B448" s="29" t="s">
        <v>2025</v>
      </c>
      <c r="C448" s="29">
        <v>2010</v>
      </c>
      <c r="D448" s="29" t="s">
        <v>300</v>
      </c>
      <c r="E448" s="29">
        <v>105</v>
      </c>
      <c r="F448" s="29">
        <v>4</v>
      </c>
      <c r="G448" s="29" t="s">
        <v>2026</v>
      </c>
      <c r="H448" s="29">
        <v>1788</v>
      </c>
      <c r="I448" s="29" t="s">
        <v>2027</v>
      </c>
      <c r="J448" s="11" t="s">
        <v>543</v>
      </c>
      <c r="K448" s="21" t="str">
        <f t="shared" si="45"/>
        <v>Link</v>
      </c>
      <c r="L448" s="22" t="str">
        <f t="shared" si="46"/>
        <v/>
      </c>
      <c r="M448" s="31" t="str">
        <f t="shared" si="47"/>
        <v>{Newton, 2010 #1788}</v>
      </c>
      <c r="N448" s="4" t="s">
        <v>1470</v>
      </c>
      <c r="O448" s="21" t="str">
        <f>IF(J448="Yes",IF(P448&lt;&gt;"",HYPERLINK(_xlfn.CONCAT(VLOOKUP(P448,AF:AG,2,FALSE),"\",IF(ISERROR(FIND(",",A448))=FALSE,LEFT(A448,FIND(",",A448)-1),A448),"-",C448,"-",H448,".pdf"),"PDF"),""),"")</f>
        <v>PDF</v>
      </c>
      <c r="P448" s="11" t="s">
        <v>229</v>
      </c>
      <c r="Q448" s="3" t="s">
        <v>14</v>
      </c>
      <c r="R448" s="3" t="s">
        <v>2286</v>
      </c>
      <c r="S448" s="4" t="s">
        <v>2289</v>
      </c>
      <c r="T448" s="21" t="str">
        <f>IF(J448="Yes",IF(U448&lt;&gt;"",HYPERLINK(_xlfn.CONCAT(VLOOKUP(U448,AF:AG,2,FALSE),"\",IF(ISERROR(FIND(",",A448))=FALSE,LEFT(A448,FIND(",",A448)-1),A448),"-",C448,"-",H448,".pdf"),"PDF"),""),"")</f>
        <v>PDF</v>
      </c>
      <c r="U448" s="11" t="s">
        <v>2924</v>
      </c>
      <c r="V448" s="3" t="s">
        <v>14</v>
      </c>
      <c r="W448" s="3" t="s">
        <v>2286</v>
      </c>
      <c r="Y448" s="13" t="str">
        <f t="shared" si="52"/>
        <v/>
      </c>
      <c r="Z448" s="36" t="str">
        <f t="shared" ref="Z448:Z479" si="53">IF(J448="Yes",IF(Q448="","",IF(Q448="Include",IF(V448="",IF(Y448="No","Check for supplement","Include"),IF(V448="Exclude","Consensus required",IF(V448="Include",IF(Y448="No","Check for supplement","Include"),"Check required"))),IF(Q448="Exclude",IF(V448="","Check required",IF(V448="Exclude","Exclude",IF(V448="Include","Consensus required","Check required"))),"Check required"))),IF(L448="","","Find PDF"))</f>
        <v>Exclude</v>
      </c>
      <c r="AA448" s="33" t="str">
        <f t="shared" si="48"/>
        <v>3. Wrong intervention</v>
      </c>
    </row>
    <row r="449" spans="1:27" x14ac:dyDescent="0.25">
      <c r="A449" s="28" t="s">
        <v>3206</v>
      </c>
      <c r="B449" s="29" t="s">
        <v>3207</v>
      </c>
      <c r="C449" s="29">
        <v>2020</v>
      </c>
      <c r="D449" s="29" t="s">
        <v>1540</v>
      </c>
      <c r="E449" s="29">
        <v>22</v>
      </c>
      <c r="F449" s="29">
        <v>11</v>
      </c>
      <c r="G449" s="29" t="s">
        <v>3208</v>
      </c>
      <c r="H449" s="29">
        <v>2104</v>
      </c>
      <c r="I449" s="29" t="s">
        <v>3209</v>
      </c>
      <c r="J449" s="11" t="s">
        <v>543</v>
      </c>
      <c r="K449" s="21" t="str">
        <f t="shared" si="45"/>
        <v>Link</v>
      </c>
      <c r="L449" s="22" t="str">
        <f t="shared" si="46"/>
        <v/>
      </c>
      <c r="M449" s="31" t="str">
        <f t="shared" si="47"/>
        <v>{Nordholt, 2020 #2104}</v>
      </c>
      <c r="N449" s="4" t="s">
        <v>3276</v>
      </c>
      <c r="O449" s="21" t="str">
        <f>IF(J449="Yes",IF(P449&lt;&gt;"",HYPERLINK(_xlfn.CONCAT(VLOOKUP(P449,AF:AG,2,FALSE),"\",IF(ISERROR(FIND(",",A449))=FALSE,LEFT(A449,FIND(",",A449)-1),A449),"-",C449,"-",H449,".pdf"),"PDF"),""),"")</f>
        <v>PDF</v>
      </c>
      <c r="P449" s="11" t="s">
        <v>229</v>
      </c>
      <c r="Q449" s="3" t="s">
        <v>13</v>
      </c>
      <c r="S449" s="4" t="s">
        <v>3272</v>
      </c>
      <c r="T449" s="21" t="str">
        <f>IF(J449="Yes",IF(U449&lt;&gt;"",HYPERLINK(_xlfn.CONCAT(VLOOKUP(U449,AF:AG,2,FALSE),"\",IF(ISERROR(FIND(",",A449))=FALSE,LEFT(A449,FIND(",",A449)-1),A449),"-",C449,"-",H449,".pdf"),"PDF"),""),"")</f>
        <v>PDF</v>
      </c>
      <c r="U449" s="11" t="s">
        <v>2924</v>
      </c>
      <c r="V449" s="3" t="s">
        <v>13</v>
      </c>
      <c r="Z449" s="36" t="str">
        <f t="shared" si="53"/>
        <v>Include</v>
      </c>
      <c r="AA449" s="33" t="str">
        <f t="shared" si="48"/>
        <v/>
      </c>
    </row>
    <row r="450" spans="1:27" x14ac:dyDescent="0.25">
      <c r="A450" s="28" t="s">
        <v>3206</v>
      </c>
      <c r="B450" s="29" t="s">
        <v>3210</v>
      </c>
      <c r="C450" s="29">
        <v>2020</v>
      </c>
      <c r="D450" s="29" t="s">
        <v>231</v>
      </c>
      <c r="G450" s="29" t="s">
        <v>2161</v>
      </c>
      <c r="H450" s="29">
        <v>2110</v>
      </c>
      <c r="I450" s="29" t="s">
        <v>3211</v>
      </c>
      <c r="J450" s="11" t="s">
        <v>543</v>
      </c>
      <c r="K450" s="21" t="str">
        <f t="shared" ref="K450:K513" si="54">IF(LEFT(I450,2)="10",HYPERLINK(_xlfn.CONCAT("https://doi.org/",I450),"Link"),IF(I450="","",HYPERLINK(I450,"Link")))</f>
        <v>Link</v>
      </c>
      <c r="L450" s="22" t="str">
        <f t="shared" ref="L450:L513" si="55">IF(A450&lt;&gt;"",IF(J450="No",_xlfn.CONCAT(IF(ISERROR(FIND(",",A450))=FALSE,LEFT(A450,FIND(",",A450)-1),A450),"-",C450,"-",H450),""),"")</f>
        <v/>
      </c>
      <c r="M450" s="31" t="str">
        <f t="shared" ref="M450:M513" si="56">IF(A450&lt;&gt;"",_xlfn.CONCAT("{",IF(ISERROR(FIND(",",A450))=FALSE,LEFT(A450,FIND(",",A450)-1),A450),", ",C450," #",H450,"}"),"")</f>
        <v>{Nordholt, 2020 #2110}</v>
      </c>
      <c r="N450" s="4" t="s">
        <v>3276</v>
      </c>
      <c r="O450" s="21" t="str">
        <f>IF(J450="Yes",IF(P450&lt;&gt;"",HYPERLINK(_xlfn.CONCAT(VLOOKUP(P450,AF:AG,2,FALSE),"\",IF(ISERROR(FIND(",",A450))=FALSE,LEFT(A450,FIND(",",A450)-1),A450),"-",C450,"-",H450,".pdf"),"PDF"),""),"")</f>
        <v>PDF</v>
      </c>
      <c r="P450" s="11" t="s">
        <v>229</v>
      </c>
      <c r="Q450" s="3" t="s">
        <v>13</v>
      </c>
      <c r="S450" s="4" t="s">
        <v>3272</v>
      </c>
      <c r="T450" s="21" t="str">
        <f>IF(J450="Yes",IF(U450&lt;&gt;"",HYPERLINK(_xlfn.CONCAT(VLOOKUP(U450,AF:AG,2,FALSE),"\",IF(ISERROR(FIND(",",A450))=FALSE,LEFT(A450,FIND(",",A450)-1),A450),"-",C450,"-",H450,".pdf"),"PDF"),""),"")</f>
        <v>PDF</v>
      </c>
      <c r="U450" s="11" t="s">
        <v>2924</v>
      </c>
      <c r="V450" s="3" t="s">
        <v>13</v>
      </c>
      <c r="Z450" s="36" t="str">
        <f t="shared" si="53"/>
        <v>Include</v>
      </c>
      <c r="AA450" s="33" t="str">
        <f t="shared" ref="AA450:AA513" si="57">IF(Z450="Exclude",R450,"")</f>
        <v/>
      </c>
    </row>
    <row r="451" spans="1:27" x14ac:dyDescent="0.25">
      <c r="A451" s="28" t="s">
        <v>2028</v>
      </c>
      <c r="B451" s="29" t="s">
        <v>2029</v>
      </c>
      <c r="C451" s="29">
        <v>2019</v>
      </c>
      <c r="D451" s="29" t="s">
        <v>1619</v>
      </c>
      <c r="E451" s="29">
        <v>26</v>
      </c>
      <c r="F451" s="29">
        <v>4</v>
      </c>
      <c r="G451" s="29" t="s">
        <v>2030</v>
      </c>
      <c r="H451" s="29">
        <v>1789</v>
      </c>
      <c r="I451" s="29" t="s">
        <v>2031</v>
      </c>
      <c r="J451" s="11" t="s">
        <v>543</v>
      </c>
      <c r="K451" s="21" t="str">
        <f t="shared" si="54"/>
        <v>Link</v>
      </c>
      <c r="L451" s="22" t="str">
        <f t="shared" si="55"/>
        <v/>
      </c>
      <c r="M451" s="31" t="str">
        <f t="shared" si="56"/>
        <v>{O'Donnell, 2019 #1789}</v>
      </c>
      <c r="N451" s="4" t="s">
        <v>1470</v>
      </c>
      <c r="O451" s="21" t="str">
        <f>IF(J451="Yes",IF(P451&lt;&gt;"",HYPERLINK(_xlfn.CONCAT(VLOOKUP(P451,AF:AG,2,FALSE),"\",IF(ISERROR(FIND(",",A451))=FALSE,LEFT(A451,FIND(",",A451)-1),A451),"-",C451,"-",H451,".pdf"),"PDF"),""),"")</f>
        <v>PDF</v>
      </c>
      <c r="P451" s="11" t="s">
        <v>229</v>
      </c>
      <c r="Q451" s="3" t="s">
        <v>14</v>
      </c>
      <c r="R451" s="3" t="s">
        <v>2286</v>
      </c>
      <c r="S451" s="4" t="s">
        <v>2289</v>
      </c>
      <c r="T451" s="21" t="str">
        <f>IF(J451="Yes",IF(U451&lt;&gt;"",HYPERLINK(_xlfn.CONCAT(VLOOKUP(U451,AF:AG,2,FALSE),"\",IF(ISERROR(FIND(",",A451))=FALSE,LEFT(A451,FIND(",",A451)-1),A451),"-",C451,"-",H451,".pdf"),"PDF"),""),"")</f>
        <v>PDF</v>
      </c>
      <c r="U451" s="11" t="s">
        <v>2924</v>
      </c>
      <c r="V451" s="3" t="s">
        <v>14</v>
      </c>
      <c r="W451" s="3" t="s">
        <v>2286</v>
      </c>
      <c r="Y451" s="13" t="str">
        <f>IF(R451="Include","No",IF(V451="Include","No",""))</f>
        <v/>
      </c>
      <c r="Z451" s="36" t="str">
        <f t="shared" si="53"/>
        <v>Exclude</v>
      </c>
      <c r="AA451" s="33" t="str">
        <f t="shared" si="57"/>
        <v>3. Wrong intervention</v>
      </c>
    </row>
    <row r="452" spans="1:27" x14ac:dyDescent="0.25">
      <c r="A452" s="28" t="s">
        <v>2028</v>
      </c>
      <c r="B452" s="29" t="s">
        <v>2029</v>
      </c>
      <c r="C452" s="29">
        <v>2019</v>
      </c>
      <c r="D452" s="29" t="s">
        <v>1615</v>
      </c>
      <c r="E452" s="29">
        <v>26</v>
      </c>
      <c r="F452" s="29">
        <v>4</v>
      </c>
      <c r="G452" s="29" t="s">
        <v>2030</v>
      </c>
      <c r="H452" s="29">
        <v>6472</v>
      </c>
      <c r="I452" s="29" t="s">
        <v>2031</v>
      </c>
      <c r="J452" s="11" t="s">
        <v>543</v>
      </c>
      <c r="K452" s="21" t="str">
        <f t="shared" si="54"/>
        <v>Link</v>
      </c>
      <c r="L452" s="22" t="str">
        <f t="shared" si="55"/>
        <v/>
      </c>
      <c r="M452" s="31" t="str">
        <f t="shared" si="56"/>
        <v>{O'Donnell, 2019 #6472}</v>
      </c>
      <c r="N452" s="4" t="s">
        <v>3726</v>
      </c>
      <c r="O452" s="21" t="str">
        <f>IF(J452="Yes",IF(P452&lt;&gt;"",HYPERLINK(_xlfn.CONCAT(VLOOKUP(P452,AF:AG,2,FALSE),"\",IF(ISERROR(FIND(",",A452))=FALSE,LEFT(A452,FIND(",",A452)-1),A452),"-",C452,"-",H452,".pdf"),"PDF"),""),"")</f>
        <v>PDF</v>
      </c>
      <c r="P452" s="11" t="s">
        <v>229</v>
      </c>
      <c r="Q452" s="3" t="s">
        <v>14</v>
      </c>
      <c r="R452" s="3" t="s">
        <v>2282</v>
      </c>
      <c r="S452" s="4" t="s">
        <v>3817</v>
      </c>
      <c r="T452" s="21" t="str">
        <f>IF(J452="Yes",IF(U452&lt;&gt;"",HYPERLINK(_xlfn.CONCAT(VLOOKUP(U452,AF:AG,2,FALSE),"\",IF(ISERROR(FIND(",",A452))=FALSE,LEFT(A452,FIND(",",A452)-1),A452),"-",C452,"-",H452,".pdf"),"PDF"),""),"")</f>
        <v>PDF</v>
      </c>
      <c r="U452" s="11" t="s">
        <v>2924</v>
      </c>
      <c r="V452" s="3" t="s">
        <v>14</v>
      </c>
      <c r="W452" s="3" t="s">
        <v>2286</v>
      </c>
      <c r="Z452" s="36" t="str">
        <f t="shared" si="53"/>
        <v>Exclude</v>
      </c>
      <c r="AA452" s="33" t="str">
        <f t="shared" si="57"/>
        <v>0. Duplicate</v>
      </c>
    </row>
    <row r="453" spans="1:27" x14ac:dyDescent="0.25">
      <c r="A453" s="28" t="s">
        <v>2691</v>
      </c>
      <c r="B453" s="29" t="s">
        <v>2692</v>
      </c>
      <c r="C453" s="29">
        <v>2015</v>
      </c>
      <c r="D453" s="29" t="s">
        <v>639</v>
      </c>
      <c r="E453" s="29">
        <v>39</v>
      </c>
      <c r="F453" s="29">
        <v>7</v>
      </c>
      <c r="G453" s="29" t="s">
        <v>2693</v>
      </c>
      <c r="H453" s="29">
        <v>1984</v>
      </c>
      <c r="I453" s="29" t="s">
        <v>2694</v>
      </c>
      <c r="J453" s="11" t="s">
        <v>543</v>
      </c>
      <c r="K453" s="21" t="str">
        <f t="shared" si="54"/>
        <v>Link</v>
      </c>
      <c r="L453" s="22" t="str">
        <f t="shared" si="55"/>
        <v/>
      </c>
      <c r="M453" s="31" t="str">
        <f t="shared" si="56"/>
        <v>{Ondersma, 2015 #1984}</v>
      </c>
      <c r="N453" s="4" t="s">
        <v>1470</v>
      </c>
      <c r="O453" s="21" t="str">
        <f>IF(J453="Yes",IF(P453&lt;&gt;"",HYPERLINK(_xlfn.CONCAT(VLOOKUP(P453,AF:AG,2,FALSE),"\",IF(ISERROR(FIND(",",A453))=FALSE,LEFT(A453,FIND(",",A453)-1),A453),"-",C453,"-",H453,".pdf"),"PDF"),""),"")</f>
        <v>PDF</v>
      </c>
      <c r="P453" s="11" t="s">
        <v>229</v>
      </c>
      <c r="Q453" s="3" t="s">
        <v>14</v>
      </c>
      <c r="R453" s="3" t="s">
        <v>2286</v>
      </c>
      <c r="S453" s="4" t="s">
        <v>2289</v>
      </c>
      <c r="T453" s="21" t="str">
        <f>IF(J453="Yes",IF(U453&lt;&gt;"",HYPERLINK(_xlfn.CONCAT(VLOOKUP(U453,AF:AG,2,FALSE),"\",IF(ISERROR(FIND(",",A453))=FALSE,LEFT(A453,FIND(",",A453)-1),A453),"-",C453,"-",H453,".pdf"),"PDF"),""),"")</f>
        <v>PDF</v>
      </c>
      <c r="U453" s="11" t="s">
        <v>2924</v>
      </c>
      <c r="V453" s="3" t="s">
        <v>14</v>
      </c>
      <c r="W453" s="3" t="s">
        <v>2286</v>
      </c>
      <c r="Y453" s="13" t="str">
        <f>IF(R453="Include","No",IF(V453="Include","No",""))</f>
        <v/>
      </c>
      <c r="Z453" s="36" t="str">
        <f t="shared" si="53"/>
        <v>Exclude</v>
      </c>
      <c r="AA453" s="33" t="str">
        <f t="shared" si="57"/>
        <v>3. Wrong intervention</v>
      </c>
    </row>
    <row r="454" spans="1:27" x14ac:dyDescent="0.25">
      <c r="A454" s="28" t="s">
        <v>2691</v>
      </c>
      <c r="B454" s="29" t="s">
        <v>2692</v>
      </c>
      <c r="C454" s="29">
        <v>2015</v>
      </c>
      <c r="D454" s="29" t="s">
        <v>639</v>
      </c>
      <c r="E454" s="29">
        <v>39</v>
      </c>
      <c r="F454" s="29">
        <v>7</v>
      </c>
      <c r="G454" s="29" t="s">
        <v>2693</v>
      </c>
      <c r="H454" s="29">
        <v>1985</v>
      </c>
      <c r="I454" s="29" t="s">
        <v>2694</v>
      </c>
      <c r="J454" s="11" t="s">
        <v>543</v>
      </c>
      <c r="K454" s="21" t="str">
        <f t="shared" si="54"/>
        <v>Link</v>
      </c>
      <c r="L454" s="22" t="str">
        <f t="shared" si="55"/>
        <v/>
      </c>
      <c r="M454" s="31" t="str">
        <f t="shared" si="56"/>
        <v>{Ondersma, 2015 #1985}</v>
      </c>
      <c r="N454" s="4" t="s">
        <v>1470</v>
      </c>
      <c r="O454" s="21" t="str">
        <f>IF(J454="Yes",IF(P454&lt;&gt;"",HYPERLINK(_xlfn.CONCAT(VLOOKUP(P454,AF:AG,2,FALSE),"\",IF(ISERROR(FIND(",",A454))=FALSE,LEFT(A454,FIND(",",A454)-1),A454),"-",C454,"-",H454,".pdf"),"PDF"),""),"")</f>
        <v>PDF</v>
      </c>
      <c r="P454" s="11" t="s">
        <v>229</v>
      </c>
      <c r="Q454" s="3" t="s">
        <v>14</v>
      </c>
      <c r="R454" s="3" t="s">
        <v>2282</v>
      </c>
      <c r="T454" s="21" t="str">
        <f>IF(J454="Yes",IF(U454&lt;&gt;"",HYPERLINK(_xlfn.CONCAT(VLOOKUP(U454,AF:AG,2,FALSE),"\",IF(ISERROR(FIND(",",A454))=FALSE,LEFT(A454,FIND(",",A454)-1),A454),"-",C454,"-",H454,".pdf"),"PDF"),""),"")</f>
        <v>PDF</v>
      </c>
      <c r="U454" s="11" t="s">
        <v>2924</v>
      </c>
      <c r="V454" s="3" t="s">
        <v>14</v>
      </c>
      <c r="W454" s="3" t="s">
        <v>2282</v>
      </c>
      <c r="Y454" s="13" t="str">
        <f>IF(R454="Include","No",IF(V454="Include","No",""))</f>
        <v/>
      </c>
      <c r="Z454" s="36" t="str">
        <f t="shared" si="53"/>
        <v>Exclude</v>
      </c>
      <c r="AA454" s="33" t="str">
        <f t="shared" si="57"/>
        <v>0. Duplicate</v>
      </c>
    </row>
    <row r="455" spans="1:27" x14ac:dyDescent="0.25">
      <c r="A455" s="28" t="s">
        <v>2691</v>
      </c>
      <c r="B455" s="29" t="s">
        <v>2692</v>
      </c>
      <c r="C455" s="29">
        <v>2015</v>
      </c>
      <c r="D455" s="29" t="s">
        <v>639</v>
      </c>
      <c r="E455" s="29">
        <v>39</v>
      </c>
      <c r="F455" s="29">
        <v>7</v>
      </c>
      <c r="G455" s="29" t="s">
        <v>2693</v>
      </c>
      <c r="H455" s="29">
        <v>1986</v>
      </c>
      <c r="I455" s="29" t="s">
        <v>2694</v>
      </c>
      <c r="J455" s="11" t="s">
        <v>543</v>
      </c>
      <c r="K455" s="21" t="str">
        <f t="shared" si="54"/>
        <v>Link</v>
      </c>
      <c r="L455" s="22" t="str">
        <f t="shared" si="55"/>
        <v/>
      </c>
      <c r="M455" s="31" t="str">
        <f t="shared" si="56"/>
        <v>{Ondersma, 2015 #1986}</v>
      </c>
      <c r="N455" s="4" t="s">
        <v>1470</v>
      </c>
      <c r="O455" s="21" t="str">
        <f>IF(J455="Yes",IF(P455&lt;&gt;"",HYPERLINK(_xlfn.CONCAT(VLOOKUP(P455,AF:AG,2,FALSE),"\",IF(ISERROR(FIND(",",A455))=FALSE,LEFT(A455,FIND(",",A455)-1),A455),"-",C455,"-",H455,".pdf"),"PDF"),""),"")</f>
        <v>PDF</v>
      </c>
      <c r="P455" s="11" t="s">
        <v>229</v>
      </c>
      <c r="Q455" s="3" t="s">
        <v>14</v>
      </c>
      <c r="R455" s="3" t="s">
        <v>2282</v>
      </c>
      <c r="T455" s="21" t="str">
        <f>IF(J455="Yes",IF(U455&lt;&gt;"",HYPERLINK(_xlfn.CONCAT(VLOOKUP(U455,AF:AG,2,FALSE),"\",IF(ISERROR(FIND(",",A455))=FALSE,LEFT(A455,FIND(",",A455)-1),A455),"-",C455,"-",H455,".pdf"),"PDF"),""),"")</f>
        <v>PDF</v>
      </c>
      <c r="U455" s="11" t="s">
        <v>2924</v>
      </c>
      <c r="V455" s="3" t="s">
        <v>14</v>
      </c>
      <c r="W455" s="3" t="s">
        <v>2282</v>
      </c>
      <c r="Y455" s="13" t="str">
        <f>IF(R455="Include","No",IF(V455="Include","No",""))</f>
        <v/>
      </c>
      <c r="Z455" s="36" t="str">
        <f t="shared" si="53"/>
        <v>Exclude</v>
      </c>
      <c r="AA455" s="33" t="str">
        <f t="shared" si="57"/>
        <v>0. Duplicate</v>
      </c>
    </row>
    <row r="456" spans="1:27" x14ac:dyDescent="0.25">
      <c r="A456" s="28" t="s">
        <v>3392</v>
      </c>
      <c r="B456" s="29" t="s">
        <v>3393</v>
      </c>
      <c r="C456" s="29">
        <v>2019</v>
      </c>
      <c r="D456" s="29" t="s">
        <v>720</v>
      </c>
      <c r="E456" s="29">
        <v>54</v>
      </c>
      <c r="F456" s="29">
        <v>5</v>
      </c>
      <c r="G456" s="29" t="s">
        <v>3394</v>
      </c>
      <c r="H456" s="29">
        <v>2690</v>
      </c>
      <c r="I456" s="29" t="s">
        <v>3420</v>
      </c>
      <c r="J456" s="11" t="s">
        <v>543</v>
      </c>
      <c r="K456" s="21" t="str">
        <f t="shared" si="54"/>
        <v>Link</v>
      </c>
      <c r="L456" s="22" t="str">
        <f t="shared" si="55"/>
        <v/>
      </c>
      <c r="M456" s="31" t="str">
        <f t="shared" si="56"/>
        <v>{O'Reilly, 2019 #2690}</v>
      </c>
      <c r="N456" s="4" t="s">
        <v>3395</v>
      </c>
      <c r="O456" s="21" t="str">
        <f>IF(J456="Yes",IF(P456&lt;&gt;"",HYPERLINK(_xlfn.CONCAT(VLOOKUP(P456,AF:AG,2,FALSE),"\",IF(ISERROR(FIND(",",A456))=FALSE,LEFT(A456,FIND(",",A456)-1),A456),"-",C456,"-",H456,".pdf"),"PDF"),""),"")</f>
        <v>PDF</v>
      </c>
      <c r="P456" s="11" t="s">
        <v>229</v>
      </c>
      <c r="Q456" s="3" t="s">
        <v>14</v>
      </c>
      <c r="R456" s="3" t="s">
        <v>2286</v>
      </c>
      <c r="S456" s="4" t="s">
        <v>2289</v>
      </c>
      <c r="T456" s="21" t="str">
        <f>IF(J456="Yes",IF(U456&lt;&gt;"",HYPERLINK(_xlfn.CONCAT(VLOOKUP(U456,AF:AG,2,FALSE),"\",IF(ISERROR(FIND(",",A456))=FALSE,LEFT(A456,FIND(",",A456)-1),A456),"-",C456,"-",H456,".pdf"),"PDF"),""),"")</f>
        <v>PDF</v>
      </c>
      <c r="U456" s="11" t="s">
        <v>2924</v>
      </c>
      <c r="V456" s="3" t="s">
        <v>14</v>
      </c>
      <c r="W456" s="3" t="s">
        <v>2285</v>
      </c>
      <c r="Z456" s="36" t="str">
        <f t="shared" si="53"/>
        <v>Exclude</v>
      </c>
      <c r="AA456" s="33" t="str">
        <f t="shared" si="57"/>
        <v>3. Wrong intervention</v>
      </c>
    </row>
    <row r="457" spans="1:27" x14ac:dyDescent="0.25">
      <c r="A457" s="28" t="s">
        <v>2032</v>
      </c>
      <c r="B457" s="29" t="s">
        <v>2033</v>
      </c>
      <c r="C457" s="29">
        <v>2019</v>
      </c>
      <c r="D457" s="29" t="s">
        <v>2034</v>
      </c>
      <c r="E457" s="29">
        <v>9</v>
      </c>
      <c r="F457" s="29">
        <v>6</v>
      </c>
      <c r="G457" s="29" t="s">
        <v>2035</v>
      </c>
      <c r="H457" s="29">
        <v>1790</v>
      </c>
      <c r="I457" s="29" t="s">
        <v>2036</v>
      </c>
      <c r="J457" s="11" t="s">
        <v>543</v>
      </c>
      <c r="K457" s="21" t="str">
        <f t="shared" si="54"/>
        <v>Link</v>
      </c>
      <c r="L457" s="22" t="str">
        <f t="shared" si="55"/>
        <v/>
      </c>
      <c r="M457" s="31" t="str">
        <f t="shared" si="56"/>
        <v>{Ornelas, 2019 #1790}</v>
      </c>
      <c r="N457" s="4" t="s">
        <v>1470</v>
      </c>
      <c r="O457" s="21" t="str">
        <f>IF(J457="Yes",IF(P457&lt;&gt;"",HYPERLINK(_xlfn.CONCAT(VLOOKUP(P457,AF:AG,2,FALSE),"\",IF(ISERROR(FIND(",",A457))=FALSE,LEFT(A457,FIND(",",A457)-1),A457),"-",C457,"-",H457,".pdf"),"PDF"),""),"")</f>
        <v>PDF</v>
      </c>
      <c r="P457" s="11" t="s">
        <v>229</v>
      </c>
      <c r="Q457" s="3" t="s">
        <v>14</v>
      </c>
      <c r="R457" s="3" t="s">
        <v>2286</v>
      </c>
      <c r="S457" s="4" t="s">
        <v>2289</v>
      </c>
      <c r="T457" s="21" t="str">
        <f>IF(J457="Yes",IF(U457&lt;&gt;"",HYPERLINK(_xlfn.CONCAT(VLOOKUP(U457,AF:AG,2,FALSE),"\",IF(ISERROR(FIND(",",A457))=FALSE,LEFT(A457,FIND(",",A457)-1),A457),"-",C457,"-",H457,".pdf"),"PDF"),""),"")</f>
        <v>PDF</v>
      </c>
      <c r="U457" s="11" t="s">
        <v>2924</v>
      </c>
      <c r="V457" s="3" t="s">
        <v>14</v>
      </c>
      <c r="W457" s="3" t="s">
        <v>2286</v>
      </c>
      <c r="Y457" s="13" t="str">
        <f t="shared" ref="Y457:Y463" si="58">IF(R457="Include","No",IF(V457="Include","No",""))</f>
        <v/>
      </c>
      <c r="Z457" s="36" t="str">
        <f t="shared" si="53"/>
        <v>Exclude</v>
      </c>
      <c r="AA457" s="33" t="str">
        <f t="shared" si="57"/>
        <v>3. Wrong intervention</v>
      </c>
    </row>
    <row r="458" spans="1:27" x14ac:dyDescent="0.25">
      <c r="A458" s="28" t="s">
        <v>2040</v>
      </c>
      <c r="B458" s="29" t="s">
        <v>2041</v>
      </c>
      <c r="C458" s="29">
        <v>2011</v>
      </c>
      <c r="D458" s="29" t="s">
        <v>2042</v>
      </c>
      <c r="E458" s="29">
        <v>34</v>
      </c>
      <c r="F458" s="29">
        <v>4</v>
      </c>
      <c r="G458" s="29" t="s">
        <v>2043</v>
      </c>
      <c r="H458" s="29">
        <v>1792</v>
      </c>
      <c r="I458" s="29" t="s">
        <v>2044</v>
      </c>
      <c r="J458" s="11" t="s">
        <v>543</v>
      </c>
      <c r="K458" s="21" t="str">
        <f t="shared" si="54"/>
        <v>Link</v>
      </c>
      <c r="L458" s="22" t="str">
        <f t="shared" si="55"/>
        <v/>
      </c>
      <c r="M458" s="31" t="str">
        <f t="shared" si="56"/>
        <v>{Osterman, 2011 #1792}</v>
      </c>
      <c r="N458" s="4" t="s">
        <v>1470</v>
      </c>
      <c r="O458" s="21" t="str">
        <f>IF(J458="Yes",IF(P458&lt;&gt;"",HYPERLINK(_xlfn.CONCAT(VLOOKUP(P458,AF:AG,2,FALSE),"\",IF(ISERROR(FIND(",",A458))=FALSE,LEFT(A458,FIND(",",A458)-1),A458),"-",C458,"-",H458,".pdf"),"PDF"),""),"")</f>
        <v>PDF</v>
      </c>
      <c r="P458" s="11" t="s">
        <v>229</v>
      </c>
      <c r="Q458" s="3" t="s">
        <v>14</v>
      </c>
      <c r="R458" s="3" t="s">
        <v>2286</v>
      </c>
      <c r="S458" s="4" t="s">
        <v>2289</v>
      </c>
      <c r="T458" s="21" t="str">
        <f>IF(J458="Yes",IF(U458&lt;&gt;"",HYPERLINK(_xlfn.CONCAT(VLOOKUP(U458,AF:AG,2,FALSE),"\",IF(ISERROR(FIND(",",A458))=FALSE,LEFT(A458,FIND(",",A458)-1),A458),"-",C458,"-",H458,".pdf"),"PDF"),""),"")</f>
        <v>PDF</v>
      </c>
      <c r="U458" s="11" t="s">
        <v>2924</v>
      </c>
      <c r="V458" s="3" t="s">
        <v>14</v>
      </c>
      <c r="W458" s="3" t="s">
        <v>2286</v>
      </c>
      <c r="Y458" s="13" t="str">
        <f t="shared" si="58"/>
        <v/>
      </c>
      <c r="Z458" s="36" t="str">
        <f t="shared" si="53"/>
        <v>Exclude</v>
      </c>
      <c r="AA458" s="33" t="str">
        <f t="shared" si="57"/>
        <v>3. Wrong intervention</v>
      </c>
    </row>
    <row r="459" spans="1:27" x14ac:dyDescent="0.25">
      <c r="A459" s="28" t="s">
        <v>2037</v>
      </c>
      <c r="B459" s="29" t="s">
        <v>2038</v>
      </c>
      <c r="C459" s="29">
        <v>2014</v>
      </c>
      <c r="D459" s="29" t="s">
        <v>1495</v>
      </c>
      <c r="E459" s="29">
        <v>47</v>
      </c>
      <c r="F459" s="29">
        <v>1</v>
      </c>
      <c r="G459" s="91">
        <v>43739</v>
      </c>
      <c r="H459" s="29">
        <v>1791</v>
      </c>
      <c r="I459" s="29" t="s">
        <v>2039</v>
      </c>
      <c r="J459" s="11" t="s">
        <v>543</v>
      </c>
      <c r="K459" s="21" t="str">
        <f t="shared" si="54"/>
        <v>Link</v>
      </c>
      <c r="L459" s="22" t="str">
        <f t="shared" si="55"/>
        <v/>
      </c>
      <c r="M459" s="31" t="str">
        <f t="shared" si="56"/>
        <v>{Osterman, 2014 #1791}</v>
      </c>
      <c r="N459" s="4" t="s">
        <v>1470</v>
      </c>
      <c r="O459" s="21" t="str">
        <f>IF(J459="Yes",IF(P459&lt;&gt;"",HYPERLINK(_xlfn.CONCAT(VLOOKUP(P459,AF:AG,2,FALSE),"\",IF(ISERROR(FIND(",",A459))=FALSE,LEFT(A459,FIND(",",A459)-1),A459),"-",C459,"-",H459,".pdf"),"PDF"),""),"")</f>
        <v>PDF</v>
      </c>
      <c r="P459" s="11" t="s">
        <v>229</v>
      </c>
      <c r="Q459" s="3" t="s">
        <v>14</v>
      </c>
      <c r="R459" s="3" t="s">
        <v>2286</v>
      </c>
      <c r="S459" s="4" t="s">
        <v>2289</v>
      </c>
      <c r="T459" s="21" t="str">
        <f>IF(J459="Yes",IF(U459&lt;&gt;"",HYPERLINK(_xlfn.CONCAT(VLOOKUP(U459,AF:AG,2,FALSE),"\",IF(ISERROR(FIND(",",A459))=FALSE,LEFT(A459,FIND(",",A459)-1),A459),"-",C459,"-",H459,".pdf"),"PDF"),""),"")</f>
        <v>PDF</v>
      </c>
      <c r="U459" s="11" t="s">
        <v>2924</v>
      </c>
      <c r="V459" s="3" t="s">
        <v>14</v>
      </c>
      <c r="W459" s="3" t="s">
        <v>2286</v>
      </c>
      <c r="Y459" s="13" t="str">
        <f t="shared" si="58"/>
        <v/>
      </c>
      <c r="Z459" s="36" t="str">
        <f t="shared" si="53"/>
        <v>Exclude</v>
      </c>
      <c r="AA459" s="33" t="str">
        <f t="shared" si="57"/>
        <v>3. Wrong intervention</v>
      </c>
    </row>
    <row r="460" spans="1:27" x14ac:dyDescent="0.25">
      <c r="A460" s="28" t="s">
        <v>2418</v>
      </c>
      <c r="B460" s="29" t="s">
        <v>2419</v>
      </c>
      <c r="C460" s="29">
        <v>2024</v>
      </c>
      <c r="D460" s="29" t="s">
        <v>2366</v>
      </c>
      <c r="E460" s="29">
        <v>22</v>
      </c>
      <c r="F460" s="29">
        <v>1</v>
      </c>
      <c r="H460" s="29">
        <v>1874</v>
      </c>
      <c r="I460" s="29" t="s">
        <v>2420</v>
      </c>
      <c r="J460" s="11" t="s">
        <v>543</v>
      </c>
      <c r="K460" s="21" t="str">
        <f t="shared" si="54"/>
        <v>Link</v>
      </c>
      <c r="L460" s="22" t="str">
        <f t="shared" si="55"/>
        <v/>
      </c>
      <c r="M460" s="31" t="str">
        <f t="shared" si="56"/>
        <v>{Owaki, 2024 #1874}</v>
      </c>
      <c r="N460" s="4" t="s">
        <v>2324</v>
      </c>
      <c r="O460" s="21" t="str">
        <f>IF(J460="Yes",IF(P460&lt;&gt;"",HYPERLINK(_xlfn.CONCAT(VLOOKUP(P460,AF:AG,2,FALSE),"\",IF(ISERROR(FIND(",",A460))=FALSE,LEFT(A460,FIND(",",A460)-1),A460),"-",C460,"-",H460,".pdf"),"PDF"),""),"")</f>
        <v>PDF</v>
      </c>
      <c r="P460" s="11" t="s">
        <v>229</v>
      </c>
      <c r="Q460" s="3" t="s">
        <v>14</v>
      </c>
      <c r="R460" s="3" t="s">
        <v>2286</v>
      </c>
      <c r="S460" s="4" t="s">
        <v>2289</v>
      </c>
      <c r="T460" s="21" t="str">
        <f>IF(J460="Yes",IF(U460&lt;&gt;"",HYPERLINK(_xlfn.CONCAT(VLOOKUP(U460,AF:AG,2,FALSE),"\",IF(ISERROR(FIND(",",A460))=FALSE,LEFT(A460,FIND(",",A460)-1),A460),"-",C460,"-",H460,".pdf"),"PDF"),""),"")</f>
        <v>PDF</v>
      </c>
      <c r="U460" s="11" t="s">
        <v>2924</v>
      </c>
      <c r="V460" s="3" t="s">
        <v>14</v>
      </c>
      <c r="W460" s="3" t="s">
        <v>2286</v>
      </c>
      <c r="Y460" s="13" t="str">
        <f t="shared" si="58"/>
        <v/>
      </c>
      <c r="Z460" s="36" t="str">
        <f t="shared" si="53"/>
        <v>Exclude</v>
      </c>
      <c r="AA460" s="33" t="str">
        <f t="shared" si="57"/>
        <v>3. Wrong intervention</v>
      </c>
    </row>
    <row r="461" spans="1:27" x14ac:dyDescent="0.25">
      <c r="A461" s="28" t="s">
        <v>2045</v>
      </c>
      <c r="B461" s="29" t="s">
        <v>2046</v>
      </c>
      <c r="C461" s="29">
        <v>2020</v>
      </c>
      <c r="D461" s="29" t="s">
        <v>1582</v>
      </c>
      <c r="E461" s="29">
        <v>88</v>
      </c>
      <c r="F461" s="29">
        <v>7</v>
      </c>
      <c r="G461" s="29" t="s">
        <v>2047</v>
      </c>
      <c r="H461" s="29">
        <v>1793</v>
      </c>
      <c r="I461" s="29" t="s">
        <v>2048</v>
      </c>
      <c r="J461" s="11" t="s">
        <v>543</v>
      </c>
      <c r="K461" s="21" t="str">
        <f t="shared" si="54"/>
        <v>Link</v>
      </c>
      <c r="L461" s="22" t="str">
        <f t="shared" si="55"/>
        <v/>
      </c>
      <c r="M461" s="31" t="str">
        <f t="shared" si="56"/>
        <v>{Pachankis, 2020 #1793}</v>
      </c>
      <c r="N461" s="4" t="s">
        <v>1470</v>
      </c>
      <c r="O461" s="21" t="str">
        <f>IF(J461="Yes",IF(P461&lt;&gt;"",HYPERLINK(_xlfn.CONCAT(VLOOKUP(P461,AF:AG,2,FALSE),"\",IF(ISERROR(FIND(",",A461))=FALSE,LEFT(A461,FIND(",",A461)-1),A461),"-",C461,"-",H461,".pdf"),"PDF"),""),"")</f>
        <v>PDF</v>
      </c>
      <c r="P461" s="11" t="s">
        <v>229</v>
      </c>
      <c r="Q461" s="3" t="s">
        <v>14</v>
      </c>
      <c r="R461" s="3" t="s">
        <v>2286</v>
      </c>
      <c r="S461" s="4" t="s">
        <v>2289</v>
      </c>
      <c r="T461" s="21" t="str">
        <f>IF(J461="Yes",IF(U461&lt;&gt;"",HYPERLINK(_xlfn.CONCAT(VLOOKUP(U461,AF:AG,2,FALSE),"\",IF(ISERROR(FIND(",",A461))=FALSE,LEFT(A461,FIND(",",A461)-1),A461),"-",C461,"-",H461,".pdf"),"PDF"),""),"")</f>
        <v>PDF</v>
      </c>
      <c r="U461" s="11" t="s">
        <v>2924</v>
      </c>
      <c r="V461" s="3" t="s">
        <v>14</v>
      </c>
      <c r="W461" s="3" t="s">
        <v>2286</v>
      </c>
      <c r="Y461" s="13" t="str">
        <f t="shared" si="58"/>
        <v/>
      </c>
      <c r="Z461" s="36" t="str">
        <f t="shared" si="53"/>
        <v>Exclude</v>
      </c>
      <c r="AA461" s="33" t="str">
        <f t="shared" si="57"/>
        <v>3. Wrong intervention</v>
      </c>
    </row>
    <row r="462" spans="1:27" x14ac:dyDescent="0.25">
      <c r="A462" s="28" t="s">
        <v>2053</v>
      </c>
      <c r="B462" s="29" t="s">
        <v>691</v>
      </c>
      <c r="C462" s="29">
        <v>2011</v>
      </c>
      <c r="D462" s="29" t="s">
        <v>612</v>
      </c>
      <c r="E462" s="29">
        <v>36</v>
      </c>
      <c r="F462" s="29">
        <v>5</v>
      </c>
      <c r="G462" s="29" t="s">
        <v>2054</v>
      </c>
      <c r="H462" s="29">
        <v>1795</v>
      </c>
      <c r="I462" s="29" t="s">
        <v>2055</v>
      </c>
      <c r="J462" s="11" t="s">
        <v>543</v>
      </c>
      <c r="K462" s="21" t="str">
        <f t="shared" si="54"/>
        <v>Link</v>
      </c>
      <c r="L462" s="22" t="str">
        <f t="shared" si="55"/>
        <v/>
      </c>
      <c r="M462" s="31" t="str">
        <f t="shared" si="56"/>
        <v>{Palfai, 2011 #1795}</v>
      </c>
      <c r="N462" s="4" t="s">
        <v>1470</v>
      </c>
      <c r="O462" s="21" t="str">
        <f>IF(J462="Yes",IF(P462&lt;&gt;"",HYPERLINK(_xlfn.CONCAT(VLOOKUP(P462,AF:AG,2,FALSE),"\",IF(ISERROR(FIND(",",A462))=FALSE,LEFT(A462,FIND(",",A462)-1),A462),"-",C462,"-",H462,".pdf"),"PDF"),""),"")</f>
        <v>PDF</v>
      </c>
      <c r="P462" s="11" t="s">
        <v>229</v>
      </c>
      <c r="Q462" s="3" t="s">
        <v>14</v>
      </c>
      <c r="R462" s="3" t="s">
        <v>2286</v>
      </c>
      <c r="S462" s="4" t="s">
        <v>2289</v>
      </c>
      <c r="T462" s="21" t="str">
        <f>IF(J462="Yes",IF(U462&lt;&gt;"",HYPERLINK(_xlfn.CONCAT(VLOOKUP(U462,AF:AG,2,FALSE),"\",IF(ISERROR(FIND(",",A462))=FALSE,LEFT(A462,FIND(",",A462)-1),A462),"-",C462,"-",H462,".pdf"),"PDF"),""),"")</f>
        <v>PDF</v>
      </c>
      <c r="U462" s="11" t="s">
        <v>2924</v>
      </c>
      <c r="V462" s="3" t="s">
        <v>14</v>
      </c>
      <c r="W462" s="3" t="s">
        <v>2286</v>
      </c>
      <c r="Y462" s="13" t="str">
        <f t="shared" si="58"/>
        <v/>
      </c>
      <c r="Z462" s="36" t="str">
        <f t="shared" si="53"/>
        <v>Exclude</v>
      </c>
      <c r="AA462" s="33" t="str">
        <f t="shared" si="57"/>
        <v>3. Wrong intervention</v>
      </c>
    </row>
    <row r="463" spans="1:27" x14ac:dyDescent="0.25">
      <c r="A463" s="28" t="s">
        <v>2049</v>
      </c>
      <c r="B463" s="29" t="s">
        <v>2050</v>
      </c>
      <c r="C463" s="29">
        <v>2014</v>
      </c>
      <c r="D463" s="29" t="s">
        <v>1970</v>
      </c>
      <c r="E463" s="29">
        <v>35</v>
      </c>
      <c r="F463" s="29">
        <v>2</v>
      </c>
      <c r="G463" s="29" t="s">
        <v>2051</v>
      </c>
      <c r="H463" s="29">
        <v>1794</v>
      </c>
      <c r="I463" s="29" t="s">
        <v>2052</v>
      </c>
      <c r="J463" s="11" t="s">
        <v>543</v>
      </c>
      <c r="K463" s="21" t="str">
        <f t="shared" si="54"/>
        <v>Link</v>
      </c>
      <c r="L463" s="22" t="str">
        <f t="shared" si="55"/>
        <v/>
      </c>
      <c r="M463" s="31" t="str">
        <f t="shared" si="56"/>
        <v>{Palfai, 2014 #1794}</v>
      </c>
      <c r="N463" s="4" t="s">
        <v>1470</v>
      </c>
      <c r="O463" s="21" t="str">
        <f>IF(J463="Yes",IF(P463&lt;&gt;"",HYPERLINK(_xlfn.CONCAT(VLOOKUP(P463,AF:AG,2,FALSE),"\",IF(ISERROR(FIND(",",A463))=FALSE,LEFT(A463,FIND(",",A463)-1),A463),"-",C463,"-",H463,".pdf"),"PDF"),""),"")</f>
        <v>PDF</v>
      </c>
      <c r="P463" s="11" t="s">
        <v>229</v>
      </c>
      <c r="Q463" s="3" t="s">
        <v>14</v>
      </c>
      <c r="R463" s="3" t="s">
        <v>2286</v>
      </c>
      <c r="S463" s="4" t="s">
        <v>2289</v>
      </c>
      <c r="T463" s="21" t="str">
        <f>IF(J463="Yes",IF(U463&lt;&gt;"",HYPERLINK(_xlfn.CONCAT(VLOOKUP(U463,AF:AG,2,FALSE),"\",IF(ISERROR(FIND(",",A463))=FALSE,LEFT(A463,FIND(",",A463)-1),A463),"-",C463,"-",H463,".pdf"),"PDF"),""),"")</f>
        <v>PDF</v>
      </c>
      <c r="U463" s="11" t="s">
        <v>2924</v>
      </c>
      <c r="V463" s="3" t="s">
        <v>14</v>
      </c>
      <c r="W463" s="3" t="s">
        <v>2286</v>
      </c>
      <c r="Y463" s="13" t="str">
        <f t="shared" si="58"/>
        <v/>
      </c>
      <c r="Z463" s="36" t="str">
        <f t="shared" si="53"/>
        <v>Exclude</v>
      </c>
      <c r="AA463" s="33" t="str">
        <f t="shared" si="57"/>
        <v>3. Wrong intervention</v>
      </c>
    </row>
    <row r="464" spans="1:27" x14ac:dyDescent="0.25">
      <c r="A464" s="28" t="s">
        <v>3505</v>
      </c>
      <c r="B464" s="29" t="s">
        <v>3506</v>
      </c>
      <c r="C464" s="29">
        <v>2011</v>
      </c>
      <c r="D464" s="29" t="s">
        <v>3507</v>
      </c>
      <c r="E464" s="29">
        <v>41</v>
      </c>
      <c r="F464" s="29">
        <v>3</v>
      </c>
      <c r="G464" s="29" t="s">
        <v>3508</v>
      </c>
      <c r="H464" s="29">
        <v>6262</v>
      </c>
      <c r="I464" s="29" t="s">
        <v>3509</v>
      </c>
      <c r="J464" s="11" t="s">
        <v>543</v>
      </c>
      <c r="K464" s="21" t="str">
        <f t="shared" si="54"/>
        <v>Link</v>
      </c>
      <c r="L464" s="22" t="str">
        <f t="shared" si="55"/>
        <v/>
      </c>
      <c r="M464" s="31" t="str">
        <f t="shared" si="56"/>
        <v>{Paschall, 2011 #6262}</v>
      </c>
      <c r="N464" s="4" t="s">
        <v>3728</v>
      </c>
      <c r="O464" s="21" t="str">
        <f>IF(J464="Yes",IF(P464&lt;&gt;"",HYPERLINK(_xlfn.CONCAT(VLOOKUP(P464,AF:AG,2,FALSE),"\",IF(ISERROR(FIND(",",A464))=FALSE,LEFT(A464,FIND(",",A464)-1),A464),"-",C464,"-",H464,".pdf"),"PDF"),""),"")</f>
        <v>PDF</v>
      </c>
      <c r="P464" s="11" t="s">
        <v>229</v>
      </c>
      <c r="Q464" s="3" t="s">
        <v>14</v>
      </c>
      <c r="R464" s="3" t="s">
        <v>2286</v>
      </c>
      <c r="S464" s="4" t="s">
        <v>2954</v>
      </c>
      <c r="T464" s="21" t="str">
        <f>IF(J464="Yes",IF(U464&lt;&gt;"",HYPERLINK(_xlfn.CONCAT(VLOOKUP(U464,AF:AG,2,FALSE),"\",IF(ISERROR(FIND(",",A464))=FALSE,LEFT(A464,FIND(",",A464)-1),A464),"-",C464,"-",H464,".pdf"),"PDF"),""),"")</f>
        <v>PDF</v>
      </c>
      <c r="U464" s="11" t="s">
        <v>2924</v>
      </c>
      <c r="V464" s="3" t="s">
        <v>14</v>
      </c>
      <c r="W464" s="3" t="s">
        <v>2286</v>
      </c>
      <c r="Z464" s="36" t="str">
        <f t="shared" si="53"/>
        <v>Exclude</v>
      </c>
      <c r="AA464" s="33" t="str">
        <f t="shared" si="57"/>
        <v>3. Wrong intervention</v>
      </c>
    </row>
    <row r="465" spans="1:27" x14ac:dyDescent="0.25">
      <c r="A465" s="28" t="s">
        <v>3505</v>
      </c>
      <c r="B465" s="29" t="s">
        <v>3506</v>
      </c>
      <c r="C465" s="29">
        <v>2011</v>
      </c>
      <c r="D465" s="29" t="s">
        <v>3507</v>
      </c>
      <c r="E465" s="29">
        <v>41</v>
      </c>
      <c r="F465" s="29">
        <v>3</v>
      </c>
      <c r="G465" s="29" t="s">
        <v>3508</v>
      </c>
      <c r="H465" s="29">
        <v>6514</v>
      </c>
      <c r="I465" s="29" t="s">
        <v>3509</v>
      </c>
      <c r="J465" s="11" t="s">
        <v>543</v>
      </c>
      <c r="K465" s="21" t="str">
        <f t="shared" si="54"/>
        <v>Link</v>
      </c>
      <c r="L465" s="22" t="str">
        <f t="shared" si="55"/>
        <v/>
      </c>
      <c r="M465" s="31" t="str">
        <f t="shared" si="56"/>
        <v>{Paschall, 2011 #6514}</v>
      </c>
      <c r="N465" s="4" t="s">
        <v>3804</v>
      </c>
      <c r="O465" s="21" t="str">
        <f>IF(J465="Yes",IF(P465&lt;&gt;"",HYPERLINK(_xlfn.CONCAT(VLOOKUP(P465,AF:AG,2,FALSE),"\",IF(ISERROR(FIND(",",A465))=FALSE,LEFT(A465,FIND(",",A465)-1),A465),"-",C465,"-",H465,".pdf"),"PDF"),""),"")</f>
        <v>PDF</v>
      </c>
      <c r="P465" s="11" t="s">
        <v>229</v>
      </c>
      <c r="Q465" s="3" t="s">
        <v>14</v>
      </c>
      <c r="R465" s="3" t="s">
        <v>2282</v>
      </c>
      <c r="S465" s="4" t="s">
        <v>3825</v>
      </c>
      <c r="T465" s="21" t="str">
        <f>IF(J465="Yes",IF(U465&lt;&gt;"",HYPERLINK(_xlfn.CONCAT(VLOOKUP(U465,AF:AG,2,FALSE),"\",IF(ISERROR(FIND(",",A465))=FALSE,LEFT(A465,FIND(",",A465)-1),A465),"-",C465,"-",H465,".pdf"),"PDF"),""),"")</f>
        <v>PDF</v>
      </c>
      <c r="U465" s="11" t="s">
        <v>2924</v>
      </c>
      <c r="V465" s="3" t="s">
        <v>14</v>
      </c>
      <c r="W465" s="3" t="s">
        <v>2282</v>
      </c>
      <c r="Z465" s="36" t="str">
        <f t="shared" si="53"/>
        <v>Exclude</v>
      </c>
      <c r="AA465" s="33" t="str">
        <f t="shared" si="57"/>
        <v>0. Duplicate</v>
      </c>
    </row>
    <row r="466" spans="1:27" x14ac:dyDescent="0.25">
      <c r="A466" s="28" t="s">
        <v>3457</v>
      </c>
      <c r="B466" s="29" t="s">
        <v>3458</v>
      </c>
      <c r="C466" s="29">
        <v>2014</v>
      </c>
      <c r="D466" s="29" t="s">
        <v>3459</v>
      </c>
      <c r="E466" s="29">
        <v>19</v>
      </c>
      <c r="F466" s="29">
        <v>4</v>
      </c>
      <c r="G466" s="29" t="s">
        <v>3460</v>
      </c>
      <c r="H466" s="29">
        <v>6246</v>
      </c>
      <c r="I466" s="29" t="s">
        <v>3461</v>
      </c>
      <c r="J466" s="11" t="s">
        <v>543</v>
      </c>
      <c r="K466" s="21" t="str">
        <f t="shared" si="54"/>
        <v>Link</v>
      </c>
      <c r="L466" s="22" t="str">
        <f t="shared" si="55"/>
        <v/>
      </c>
      <c r="M466" s="31" t="str">
        <f t="shared" si="56"/>
        <v>{Paschall, 2014 #6246}</v>
      </c>
      <c r="N466" s="4" t="s">
        <v>3728</v>
      </c>
      <c r="O466" s="21" t="str">
        <f>IF(J466="Yes",IF(P466&lt;&gt;"",HYPERLINK(_xlfn.CONCAT(VLOOKUP(P466,AF:AG,2,FALSE),"\",IF(ISERROR(FIND(",",A466))=FALSE,LEFT(A466,FIND(",",A466)-1),A466),"-",C466,"-",H466,".pdf"),"PDF"),""),"")</f>
        <v>PDF</v>
      </c>
      <c r="P466" s="11" t="s">
        <v>229</v>
      </c>
      <c r="Q466" s="3" t="s">
        <v>14</v>
      </c>
      <c r="R466" s="3" t="s">
        <v>2286</v>
      </c>
      <c r="S466" s="4" t="s">
        <v>3701</v>
      </c>
      <c r="T466" s="21" t="str">
        <f>IF(J466="Yes",IF(U466&lt;&gt;"",HYPERLINK(_xlfn.CONCAT(VLOOKUP(U466,AF:AG,2,FALSE),"\",IF(ISERROR(FIND(",",A466))=FALSE,LEFT(A466,FIND(",",A466)-1),A466),"-",C466,"-",H466,".pdf"),"PDF"),""),"")</f>
        <v>PDF</v>
      </c>
      <c r="U466" s="11" t="s">
        <v>2924</v>
      </c>
      <c r="V466" s="3" t="s">
        <v>14</v>
      </c>
      <c r="W466" s="3" t="s">
        <v>2286</v>
      </c>
      <c r="Z466" s="36" t="str">
        <f t="shared" si="53"/>
        <v>Exclude</v>
      </c>
      <c r="AA466" s="33" t="str">
        <f t="shared" si="57"/>
        <v>3. Wrong intervention</v>
      </c>
    </row>
    <row r="467" spans="1:27" x14ac:dyDescent="0.25">
      <c r="A467" s="28" t="s">
        <v>3457</v>
      </c>
      <c r="B467" s="29" t="s">
        <v>3458</v>
      </c>
      <c r="C467" s="29">
        <v>2014</v>
      </c>
      <c r="D467" s="29" t="s">
        <v>3459</v>
      </c>
      <c r="E467" s="29">
        <v>19</v>
      </c>
      <c r="F467" s="29">
        <v>4</v>
      </c>
      <c r="G467" s="29" t="s">
        <v>3460</v>
      </c>
      <c r="H467" s="29">
        <v>6517</v>
      </c>
      <c r="I467" s="29" t="s">
        <v>3461</v>
      </c>
      <c r="J467" s="11" t="s">
        <v>543</v>
      </c>
      <c r="K467" s="21" t="str">
        <f t="shared" si="54"/>
        <v>Link</v>
      </c>
      <c r="L467" s="22" t="str">
        <f t="shared" si="55"/>
        <v/>
      </c>
      <c r="M467" s="31" t="str">
        <f t="shared" si="56"/>
        <v>{Paschall, 2014 #6517}</v>
      </c>
      <c r="N467" s="4" t="s">
        <v>3804</v>
      </c>
      <c r="O467" s="21" t="str">
        <f>IF(J467="Yes",IF(P467&lt;&gt;"",HYPERLINK(_xlfn.CONCAT(VLOOKUP(P467,AF:AG,2,FALSE),"\",IF(ISERROR(FIND(",",A467))=FALSE,LEFT(A467,FIND(",",A467)-1),A467),"-",C467,"-",H467,".pdf"),"PDF"),""),"")</f>
        <v>PDF</v>
      </c>
      <c r="P467" s="11" t="s">
        <v>229</v>
      </c>
      <c r="Q467" s="3" t="s">
        <v>14</v>
      </c>
      <c r="R467" s="3" t="s">
        <v>2282</v>
      </c>
      <c r="T467" s="21" t="str">
        <f>IF(J467="Yes",IF(U467&lt;&gt;"",HYPERLINK(_xlfn.CONCAT(VLOOKUP(U467,AF:AG,2,FALSE),"\",IF(ISERROR(FIND(",",A467))=FALSE,LEFT(A467,FIND(",",A467)-1),A467),"-",C467,"-",H467,".pdf"),"PDF"),""),"")</f>
        <v>PDF</v>
      </c>
      <c r="U467" s="11" t="s">
        <v>2924</v>
      </c>
      <c r="V467" s="3" t="s">
        <v>14</v>
      </c>
      <c r="W467" s="3" t="s">
        <v>2282</v>
      </c>
      <c r="Z467" s="36" t="str">
        <f t="shared" si="53"/>
        <v>Exclude</v>
      </c>
      <c r="AA467" s="33" t="str">
        <f t="shared" si="57"/>
        <v>0. Duplicate</v>
      </c>
    </row>
    <row r="468" spans="1:27" x14ac:dyDescent="0.25">
      <c r="A468" s="28" t="s">
        <v>2056</v>
      </c>
      <c r="B468" s="29" t="s">
        <v>2057</v>
      </c>
      <c r="C468" s="29">
        <v>2021</v>
      </c>
      <c r="D468" s="29" t="s">
        <v>1578</v>
      </c>
      <c r="E468" s="29">
        <v>89</v>
      </c>
      <c r="F468" s="29">
        <v>7</v>
      </c>
      <c r="G468" s="29" t="s">
        <v>2058</v>
      </c>
      <c r="H468" s="29">
        <v>1796</v>
      </c>
      <c r="I468" s="29" t="s">
        <v>2059</v>
      </c>
      <c r="J468" s="11" t="s">
        <v>543</v>
      </c>
      <c r="K468" s="21" t="str">
        <f t="shared" si="54"/>
        <v>Link</v>
      </c>
      <c r="L468" s="22" t="str">
        <f t="shared" si="55"/>
        <v/>
      </c>
      <c r="M468" s="31" t="str">
        <f t="shared" si="56"/>
        <v>{Patrick, 2021 #1796}</v>
      </c>
      <c r="N468" s="4" t="s">
        <v>1470</v>
      </c>
      <c r="O468" s="21" t="str">
        <f>IF(J468="Yes",IF(P468&lt;&gt;"",HYPERLINK(_xlfn.CONCAT(VLOOKUP(P468,AF:AG,2,FALSE),"\",IF(ISERROR(FIND(",",A468))=FALSE,LEFT(A468,FIND(",",A468)-1),A468),"-",C468,"-",H468,".pdf"),"PDF"),""),"")</f>
        <v>PDF</v>
      </c>
      <c r="P468" s="11" t="s">
        <v>229</v>
      </c>
      <c r="Q468" s="3" t="s">
        <v>14</v>
      </c>
      <c r="R468" s="3" t="s">
        <v>2286</v>
      </c>
      <c r="S468" s="4" t="s">
        <v>2289</v>
      </c>
      <c r="T468" s="21" t="str">
        <f>IF(J468="Yes",IF(U468&lt;&gt;"",HYPERLINK(_xlfn.CONCAT(VLOOKUP(U468,AF:AG,2,FALSE),"\",IF(ISERROR(FIND(",",A468))=FALSE,LEFT(A468,FIND(",",A468)-1),A468),"-",C468,"-",H468,".pdf"),"PDF"),""),"")</f>
        <v>PDF</v>
      </c>
      <c r="U468" s="11" t="s">
        <v>2924</v>
      </c>
      <c r="V468" s="3" t="s">
        <v>14</v>
      </c>
      <c r="W468" s="3" t="s">
        <v>2286</v>
      </c>
      <c r="Y468" s="13" t="str">
        <f>IF(R468="Include","No",IF(V468="Include","No",""))</f>
        <v/>
      </c>
      <c r="Z468" s="36" t="str">
        <f t="shared" si="53"/>
        <v>Exclude</v>
      </c>
      <c r="AA468" s="33" t="str">
        <f t="shared" si="57"/>
        <v>3. Wrong intervention</v>
      </c>
    </row>
    <row r="469" spans="1:27" x14ac:dyDescent="0.25">
      <c r="A469" s="28" t="s">
        <v>3290</v>
      </c>
      <c r="B469" s="29" t="s">
        <v>3291</v>
      </c>
      <c r="C469" s="29">
        <v>2023</v>
      </c>
      <c r="D469" s="29" t="s">
        <v>1578</v>
      </c>
      <c r="E469" s="29">
        <v>91</v>
      </c>
      <c r="F469" s="29">
        <v>11</v>
      </c>
      <c r="G469" s="29" t="s">
        <v>3292</v>
      </c>
      <c r="H469" s="29">
        <v>2151</v>
      </c>
      <c r="I469" s="29" t="s">
        <v>3293</v>
      </c>
      <c r="J469" s="11" t="s">
        <v>543</v>
      </c>
      <c r="K469" s="21" t="str">
        <f t="shared" si="54"/>
        <v>Link</v>
      </c>
      <c r="L469" s="22" t="str">
        <f t="shared" si="55"/>
        <v/>
      </c>
      <c r="M469" s="31" t="str">
        <f t="shared" si="56"/>
        <v>{Patrick, 2023 #2151}</v>
      </c>
      <c r="N469" s="4" t="s">
        <v>3307</v>
      </c>
      <c r="O469" s="21" t="str">
        <f>IF(J469="Yes",IF(P469&lt;&gt;"",HYPERLINK(_xlfn.CONCAT(VLOOKUP(P469,AF:AG,2,FALSE),"\",IF(ISERROR(FIND(",",A469))=FALSE,LEFT(A469,FIND(",",A469)-1),A469),"-",C469,"-",H469,".pdf"),"PDF"),""),"")</f>
        <v>PDF</v>
      </c>
      <c r="P469" s="11" t="s">
        <v>229</v>
      </c>
      <c r="Q469" s="3" t="s">
        <v>14</v>
      </c>
      <c r="R469" s="3" t="s">
        <v>2286</v>
      </c>
      <c r="S469" s="4" t="s">
        <v>2289</v>
      </c>
      <c r="T469" s="21" t="str">
        <f>IF(J469="Yes",IF(U469&lt;&gt;"",HYPERLINK(_xlfn.CONCAT(VLOOKUP(U469,AF:AG,2,FALSE),"\",IF(ISERROR(FIND(",",A469))=FALSE,LEFT(A469,FIND(",",A469)-1),A469),"-",C469,"-",H469,".pdf"),"PDF"),""),"")</f>
        <v>PDF</v>
      </c>
      <c r="U469" s="11" t="s">
        <v>2924</v>
      </c>
      <c r="V469" s="3" t="s">
        <v>14</v>
      </c>
      <c r="W469" s="3" t="s">
        <v>2286</v>
      </c>
      <c r="Z469" s="36" t="str">
        <f t="shared" si="53"/>
        <v>Exclude</v>
      </c>
      <c r="AA469" s="33" t="str">
        <f t="shared" si="57"/>
        <v>3. Wrong intervention</v>
      </c>
    </row>
    <row r="470" spans="1:27" x14ac:dyDescent="0.25">
      <c r="A470" s="28" t="s">
        <v>2060</v>
      </c>
      <c r="B470" s="29" t="s">
        <v>2061</v>
      </c>
      <c r="C470" s="29">
        <v>2021</v>
      </c>
      <c r="D470" s="29" t="s">
        <v>1773</v>
      </c>
      <c r="E470" s="29">
        <v>141</v>
      </c>
      <c r="G470" s="92" t="s">
        <v>2062</v>
      </c>
      <c r="H470" s="29">
        <v>1797</v>
      </c>
      <c r="I470" s="29" t="s">
        <v>2063</v>
      </c>
      <c r="J470" s="11" t="s">
        <v>543</v>
      </c>
      <c r="K470" s="21" t="str">
        <f t="shared" si="54"/>
        <v>Link</v>
      </c>
      <c r="L470" s="22" t="str">
        <f t="shared" si="55"/>
        <v/>
      </c>
      <c r="M470" s="31" t="str">
        <f t="shared" si="56"/>
        <v>{Paulus, 2021 #1797}</v>
      </c>
      <c r="N470" s="4" t="s">
        <v>1470</v>
      </c>
      <c r="O470" s="21" t="str">
        <f>IF(J470="Yes",IF(P470&lt;&gt;"",HYPERLINK(_xlfn.CONCAT(VLOOKUP(P470,AF:AG,2,FALSE),"\",IF(ISERROR(FIND(",",A470))=FALSE,LEFT(A470,FIND(",",A470)-1),A470),"-",C470,"-",H470,".pdf"),"PDF"),""),"")</f>
        <v>PDF</v>
      </c>
      <c r="P470" s="11" t="s">
        <v>229</v>
      </c>
      <c r="Q470" s="3" t="s">
        <v>14</v>
      </c>
      <c r="R470" s="3" t="s">
        <v>2286</v>
      </c>
      <c r="S470" s="4" t="s">
        <v>2289</v>
      </c>
      <c r="T470" s="21" t="str">
        <f>IF(J470="Yes",IF(U470&lt;&gt;"",HYPERLINK(_xlfn.CONCAT(VLOOKUP(U470,AF:AG,2,FALSE),"\",IF(ISERROR(FIND(",",A470))=FALSE,LEFT(A470,FIND(",",A470)-1),A470),"-",C470,"-",H470,".pdf"),"PDF"),""),"")</f>
        <v>PDF</v>
      </c>
      <c r="U470" s="11" t="s">
        <v>2924</v>
      </c>
      <c r="V470" s="3" t="s">
        <v>14</v>
      </c>
      <c r="W470" s="3" t="s">
        <v>2286</v>
      </c>
      <c r="Y470" s="13" t="str">
        <f>IF(R470="Include","No",IF(V470="Include","No",""))</f>
        <v/>
      </c>
      <c r="Z470" s="36" t="str">
        <f t="shared" si="53"/>
        <v>Exclude</v>
      </c>
      <c r="AA470" s="33" t="str">
        <f t="shared" si="57"/>
        <v>3. Wrong intervention</v>
      </c>
    </row>
    <row r="471" spans="1:27" x14ac:dyDescent="0.25">
      <c r="A471" s="28" t="s">
        <v>2060</v>
      </c>
      <c r="B471" s="29" t="s">
        <v>2061</v>
      </c>
      <c r="C471" s="29">
        <v>2021</v>
      </c>
      <c r="D471" s="29" t="s">
        <v>1813</v>
      </c>
      <c r="E471" s="29">
        <v>141</v>
      </c>
      <c r="G471" s="29">
        <v>103847</v>
      </c>
      <c r="H471" s="29">
        <v>6496</v>
      </c>
      <c r="I471" s="29" t="s">
        <v>2063</v>
      </c>
      <c r="J471" s="11" t="s">
        <v>543</v>
      </c>
      <c r="K471" s="21" t="str">
        <f t="shared" si="54"/>
        <v>Link</v>
      </c>
      <c r="L471" s="22" t="str">
        <f t="shared" si="55"/>
        <v/>
      </c>
      <c r="M471" s="31" t="str">
        <f t="shared" si="56"/>
        <v>{Paulus, 2021 #6496}</v>
      </c>
      <c r="N471" s="4" t="s">
        <v>3726</v>
      </c>
      <c r="O471" s="21" t="str">
        <f>IF(J471="Yes",IF(P471&lt;&gt;"",HYPERLINK(_xlfn.CONCAT(VLOOKUP(P471,AF:AG,2,FALSE),"\",IF(ISERROR(FIND(",",A471))=FALSE,LEFT(A471,FIND(",",A471)-1),A471),"-",C471,"-",H471,".pdf"),"PDF"),""),"")</f>
        <v>PDF</v>
      </c>
      <c r="P471" s="11" t="s">
        <v>229</v>
      </c>
      <c r="Q471" s="3" t="s">
        <v>14</v>
      </c>
      <c r="R471" s="3" t="s">
        <v>2282</v>
      </c>
      <c r="S471" s="4" t="s">
        <v>3826</v>
      </c>
      <c r="T471" s="21" t="str">
        <f>IF(J471="Yes",IF(U471&lt;&gt;"",HYPERLINK(_xlfn.CONCAT(VLOOKUP(U471,AF:AG,2,FALSE),"\",IF(ISERROR(FIND(",",A471))=FALSE,LEFT(A471,FIND(",",A471)-1),A471),"-",C471,"-",H471,".pdf"),"PDF"),""),"")</f>
        <v>PDF</v>
      </c>
      <c r="U471" s="11" t="s">
        <v>2924</v>
      </c>
      <c r="V471" s="3" t="s">
        <v>14</v>
      </c>
      <c r="W471" s="3" t="s">
        <v>2286</v>
      </c>
      <c r="Z471" s="36" t="str">
        <f t="shared" si="53"/>
        <v>Exclude</v>
      </c>
      <c r="AA471" s="33" t="str">
        <f t="shared" si="57"/>
        <v>0. Duplicate</v>
      </c>
    </row>
    <row r="472" spans="1:27" x14ac:dyDescent="0.25">
      <c r="A472" s="28" t="s">
        <v>3407</v>
      </c>
      <c r="B472" s="29" t="s">
        <v>3408</v>
      </c>
      <c r="C472" s="29">
        <v>2017</v>
      </c>
      <c r="D472" s="29" t="s">
        <v>612</v>
      </c>
      <c r="E472" s="29">
        <v>72</v>
      </c>
      <c r="G472" s="29" t="s">
        <v>3409</v>
      </c>
      <c r="H472" s="29">
        <v>2671</v>
      </c>
      <c r="I472" s="29" t="s">
        <v>3410</v>
      </c>
      <c r="J472" s="11" t="s">
        <v>543</v>
      </c>
      <c r="K472" s="21" t="str">
        <f t="shared" si="54"/>
        <v>Link</v>
      </c>
      <c r="L472" s="22" t="str">
        <f t="shared" si="55"/>
        <v/>
      </c>
      <c r="M472" s="31" t="str">
        <f t="shared" si="56"/>
        <v>{Paz Castro, 2017 #2671}</v>
      </c>
      <c r="N472" s="4" t="s">
        <v>3395</v>
      </c>
      <c r="O472" s="21" t="str">
        <f>IF(J472="Yes",IF(P472&lt;&gt;"",HYPERLINK(_xlfn.CONCAT(VLOOKUP(P472,AF:AG,2,FALSE),"\",IF(ISERROR(FIND(",",A472))=FALSE,LEFT(A472,FIND(",",A472)-1),A472),"-",C472,"-",H472,".pdf"),"PDF"),""),"")</f>
        <v>PDF</v>
      </c>
      <c r="P472" s="11" t="s">
        <v>229</v>
      </c>
      <c r="Q472" s="3" t="s">
        <v>14</v>
      </c>
      <c r="R472" s="3" t="s">
        <v>2286</v>
      </c>
      <c r="S472" s="4" t="s">
        <v>3702</v>
      </c>
      <c r="T472" s="21" t="str">
        <f>IF(J472="Yes",IF(U472&lt;&gt;"",HYPERLINK(_xlfn.CONCAT(VLOOKUP(U472,AF:AG,2,FALSE),"\",IF(ISERROR(FIND(",",A472))=FALSE,LEFT(A472,FIND(",",A472)-1),A472),"-",C472,"-",H472,".pdf"),"PDF"),""),"")</f>
        <v>PDF</v>
      </c>
      <c r="U472" s="11" t="s">
        <v>2924</v>
      </c>
      <c r="V472" s="3" t="s">
        <v>14</v>
      </c>
      <c r="W472" s="3" t="s">
        <v>2286</v>
      </c>
      <c r="X472" s="314"/>
      <c r="Y472" s="13" t="str">
        <f>IF(R472="Include","No",IF(V472="Include","No",""))</f>
        <v/>
      </c>
      <c r="Z472" s="36" t="str">
        <f t="shared" si="53"/>
        <v>Exclude</v>
      </c>
      <c r="AA472" s="33" t="str">
        <f t="shared" si="57"/>
        <v>3. Wrong intervention</v>
      </c>
    </row>
    <row r="473" spans="1:27" x14ac:dyDescent="0.25">
      <c r="A473" s="28" t="s">
        <v>3717</v>
      </c>
      <c r="B473" s="29" t="s">
        <v>3718</v>
      </c>
      <c r="C473" s="29">
        <v>2017</v>
      </c>
      <c r="D473" s="29" t="s">
        <v>1540</v>
      </c>
      <c r="E473" s="29">
        <v>19</v>
      </c>
      <c r="F473" s="29">
        <v>11</v>
      </c>
      <c r="G473" s="29" t="s">
        <v>3719</v>
      </c>
      <c r="H473" s="29">
        <v>6465</v>
      </c>
      <c r="I473" s="29" t="s">
        <v>3720</v>
      </c>
      <c r="J473" s="11" t="s">
        <v>543</v>
      </c>
      <c r="K473" s="21" t="str">
        <f t="shared" si="54"/>
        <v>Link</v>
      </c>
      <c r="L473" s="22" t="str">
        <f t="shared" si="55"/>
        <v/>
      </c>
      <c r="M473" s="31" t="str">
        <f t="shared" si="56"/>
        <v>{Paz Castro, 2017 #6465}</v>
      </c>
      <c r="N473" s="4" t="s">
        <v>3726</v>
      </c>
      <c r="O473" s="21" t="str">
        <f>IF(J473="Yes",IF(P473&lt;&gt;"",HYPERLINK(_xlfn.CONCAT(VLOOKUP(P473,AF:AG,2,FALSE),"\",IF(ISERROR(FIND(",",A473))=FALSE,LEFT(A473,FIND(",",A473)-1),A473),"-",C473,"-",H473,".pdf"),"PDF"),""),"")</f>
        <v>PDF</v>
      </c>
      <c r="P473" s="11" t="s">
        <v>229</v>
      </c>
      <c r="Q473" s="3" t="s">
        <v>14</v>
      </c>
      <c r="R473" s="3" t="s">
        <v>2286</v>
      </c>
      <c r="S473" s="4" t="s">
        <v>2954</v>
      </c>
      <c r="T473" s="21" t="str">
        <f>IF(J473="Yes",IF(U473&lt;&gt;"",HYPERLINK(_xlfn.CONCAT(VLOOKUP(U473,AF:AG,2,FALSE),"\",IF(ISERROR(FIND(",",A473))=FALSE,LEFT(A473,FIND(",",A473)-1),A473),"-",C473,"-",H473,".pdf"),"PDF"),""),"")</f>
        <v>PDF</v>
      </c>
      <c r="U473" s="11" t="s">
        <v>2924</v>
      </c>
      <c r="V473" s="3" t="s">
        <v>14</v>
      </c>
      <c r="W473" s="3" t="s">
        <v>2286</v>
      </c>
      <c r="Z473" s="36" t="str">
        <f t="shared" si="53"/>
        <v>Exclude</v>
      </c>
      <c r="AA473" s="33" t="str">
        <f t="shared" si="57"/>
        <v>3. Wrong intervention</v>
      </c>
    </row>
    <row r="474" spans="1:27" x14ac:dyDescent="0.25">
      <c r="A474" s="28" t="s">
        <v>3407</v>
      </c>
      <c r="B474" s="29" t="s">
        <v>3408</v>
      </c>
      <c r="C474" s="29">
        <v>2017</v>
      </c>
      <c r="D474" s="29" t="s">
        <v>612</v>
      </c>
      <c r="E474" s="29">
        <v>72</v>
      </c>
      <c r="G474" s="29" t="s">
        <v>3409</v>
      </c>
      <c r="H474" s="29">
        <v>6479</v>
      </c>
      <c r="I474" s="29" t="s">
        <v>3410</v>
      </c>
      <c r="J474" s="11" t="s">
        <v>543</v>
      </c>
      <c r="K474" s="21" t="str">
        <f t="shared" si="54"/>
        <v>Link</v>
      </c>
      <c r="L474" s="22" t="str">
        <f t="shared" si="55"/>
        <v/>
      </c>
      <c r="M474" s="31" t="str">
        <f t="shared" si="56"/>
        <v>{Paz Castro, 2017 #6479}</v>
      </c>
      <c r="N474" s="4" t="s">
        <v>3726</v>
      </c>
      <c r="O474" s="21" t="str">
        <f>IF(J474="Yes",IF(P474&lt;&gt;"",HYPERLINK(_xlfn.CONCAT(VLOOKUP(P474,AF:AG,2,FALSE),"\",IF(ISERROR(FIND(",",A474))=FALSE,LEFT(A474,FIND(",",A474)-1),A474),"-",C474,"-",H474,".pdf"),"PDF"),""),"")</f>
        <v>PDF</v>
      </c>
      <c r="P474" s="11" t="s">
        <v>229</v>
      </c>
      <c r="Q474" s="3" t="s">
        <v>14</v>
      </c>
      <c r="R474" s="3" t="s">
        <v>2282</v>
      </c>
      <c r="S474" s="4" t="s">
        <v>3822</v>
      </c>
      <c r="T474" s="21" t="str">
        <f>IF(J474="Yes",IF(U474&lt;&gt;"",HYPERLINK(_xlfn.CONCAT(VLOOKUP(U474,AF:AG,2,FALSE),"\",IF(ISERROR(FIND(",",A474))=FALSE,LEFT(A474,FIND(",",A474)-1),A474),"-",C474,"-",H474,".pdf"),"PDF"),""),"")</f>
        <v>PDF</v>
      </c>
      <c r="U474" s="11" t="s">
        <v>2924</v>
      </c>
      <c r="V474" s="3" t="s">
        <v>14</v>
      </c>
      <c r="W474" s="3" t="s">
        <v>2286</v>
      </c>
      <c r="Z474" s="36" t="str">
        <f t="shared" si="53"/>
        <v>Exclude</v>
      </c>
      <c r="AA474" s="33" t="str">
        <f t="shared" si="57"/>
        <v>0. Duplicate</v>
      </c>
    </row>
    <row r="475" spans="1:27" x14ac:dyDescent="0.25">
      <c r="A475" s="28" t="s">
        <v>3768</v>
      </c>
      <c r="B475" s="29" t="s">
        <v>3769</v>
      </c>
      <c r="C475" s="29">
        <v>2021</v>
      </c>
      <c r="D475" s="29" t="s">
        <v>231</v>
      </c>
      <c r="G475" s="29" t="s">
        <v>2161</v>
      </c>
      <c r="H475" s="29">
        <v>6458</v>
      </c>
      <c r="I475" s="29" t="s">
        <v>3770</v>
      </c>
      <c r="J475" s="11" t="s">
        <v>543</v>
      </c>
      <c r="K475" s="21" t="str">
        <f t="shared" si="54"/>
        <v>Link</v>
      </c>
      <c r="L475" s="22" t="str">
        <f t="shared" si="55"/>
        <v/>
      </c>
      <c r="M475" s="31" t="str">
        <f t="shared" si="56"/>
        <v>{Paz Castro, 2021 #6458}</v>
      </c>
      <c r="N475" s="4" t="s">
        <v>3726</v>
      </c>
      <c r="O475" s="21" t="str">
        <f>IF(J475="Yes",IF(P475&lt;&gt;"",HYPERLINK(_xlfn.CONCAT(VLOOKUP(P475,AF:AG,2,FALSE),"\",IF(ISERROR(FIND(",",A475))=FALSE,LEFT(A475,FIND(",",A475)-1),A475),"-",C475,"-",H475,".pdf"),"PDF"),""),"")</f>
        <v>PDF</v>
      </c>
      <c r="P475" s="11" t="s">
        <v>229</v>
      </c>
      <c r="Q475" s="3" t="s">
        <v>14</v>
      </c>
      <c r="R475" s="3" t="s">
        <v>2286</v>
      </c>
      <c r="S475" s="4" t="s">
        <v>2954</v>
      </c>
      <c r="T475" s="21" t="str">
        <f>IF(J475="Yes",IF(U475&lt;&gt;"",HYPERLINK(_xlfn.CONCAT(VLOOKUP(U475,AF:AG,2,FALSE),"\",IF(ISERROR(FIND(",",A475))=FALSE,LEFT(A475,FIND(",",A475)-1),A475),"-",C475,"-",H475,".pdf"),"PDF"),""),"")</f>
        <v>PDF</v>
      </c>
      <c r="U475" s="11" t="s">
        <v>2924</v>
      </c>
      <c r="V475" s="3" t="s">
        <v>14</v>
      </c>
      <c r="W475" s="3" t="s">
        <v>2286</v>
      </c>
      <c r="Z475" s="36" t="str">
        <f t="shared" si="53"/>
        <v>Exclude</v>
      </c>
      <c r="AA475" s="33" t="str">
        <f t="shared" si="57"/>
        <v>3. Wrong intervention</v>
      </c>
    </row>
    <row r="476" spans="1:27" x14ac:dyDescent="0.25">
      <c r="A476" s="28" t="s">
        <v>2068</v>
      </c>
      <c r="B476" s="29" t="s">
        <v>694</v>
      </c>
      <c r="C476" s="29">
        <v>2017</v>
      </c>
      <c r="D476" s="29" t="s">
        <v>1582</v>
      </c>
      <c r="E476" s="29">
        <v>85</v>
      </c>
      <c r="F476" s="29">
        <v>5</v>
      </c>
      <c r="G476" s="29" t="s">
        <v>2069</v>
      </c>
      <c r="H476" s="29">
        <v>1799</v>
      </c>
      <c r="I476" s="29" t="s">
        <v>2070</v>
      </c>
      <c r="J476" s="11" t="s">
        <v>543</v>
      </c>
      <c r="K476" s="21" t="str">
        <f t="shared" si="54"/>
        <v>Link</v>
      </c>
      <c r="L476" s="22" t="str">
        <f t="shared" si="55"/>
        <v/>
      </c>
      <c r="M476" s="31" t="str">
        <f t="shared" si="56"/>
        <v>{Pedersen, 2017 #1799}</v>
      </c>
      <c r="N476" s="4" t="s">
        <v>1470</v>
      </c>
      <c r="O476" s="21" t="str">
        <f>IF(J476="Yes",IF(P476&lt;&gt;"",HYPERLINK(_xlfn.CONCAT(VLOOKUP(P476,AF:AG,2,FALSE),"\",IF(ISERROR(FIND(",",A476))=FALSE,LEFT(A476,FIND(",",A476)-1),A476),"-",C476,"-",H476,".pdf"),"PDF"),""),"")</f>
        <v>PDF</v>
      </c>
      <c r="P476" s="11" t="s">
        <v>229</v>
      </c>
      <c r="Q476" s="3" t="s">
        <v>14</v>
      </c>
      <c r="R476" s="3" t="s">
        <v>2286</v>
      </c>
      <c r="S476" s="4" t="s">
        <v>2289</v>
      </c>
      <c r="T476" s="21" t="str">
        <f>IF(J476="Yes",IF(U476&lt;&gt;"",HYPERLINK(_xlfn.CONCAT(VLOOKUP(U476,AF:AG,2,FALSE),"\",IF(ISERROR(FIND(",",A476))=FALSE,LEFT(A476,FIND(",",A476)-1),A476),"-",C476,"-",H476,".pdf"),"PDF"),""),"")</f>
        <v>PDF</v>
      </c>
      <c r="U476" s="11" t="s">
        <v>2924</v>
      </c>
      <c r="V476" s="3" t="s">
        <v>14</v>
      </c>
      <c r="W476" s="3" t="s">
        <v>2286</v>
      </c>
      <c r="Y476" s="13" t="str">
        <f t="shared" ref="Y476:Y488" si="59">IF(R476="Include","No",IF(V476="Include","No",""))</f>
        <v/>
      </c>
      <c r="Z476" s="36" t="str">
        <f t="shared" si="53"/>
        <v>Exclude</v>
      </c>
      <c r="AA476" s="33" t="str">
        <f t="shared" si="57"/>
        <v>3. Wrong intervention</v>
      </c>
    </row>
    <row r="477" spans="1:27" x14ac:dyDescent="0.25">
      <c r="A477" s="28" t="s">
        <v>2068</v>
      </c>
      <c r="B477" s="29" t="s">
        <v>694</v>
      </c>
      <c r="C477" s="29">
        <v>2017</v>
      </c>
      <c r="D477" s="29" t="s">
        <v>1578</v>
      </c>
      <c r="E477" s="29">
        <v>85</v>
      </c>
      <c r="F477" s="29">
        <v>5</v>
      </c>
      <c r="G477" s="29" t="s">
        <v>2069</v>
      </c>
      <c r="H477" s="29">
        <v>1800</v>
      </c>
      <c r="I477" s="29" t="s">
        <v>2070</v>
      </c>
      <c r="J477" s="11" t="s">
        <v>543</v>
      </c>
      <c r="K477" s="21" t="str">
        <f t="shared" si="54"/>
        <v>Link</v>
      </c>
      <c r="L477" s="22" t="str">
        <f t="shared" si="55"/>
        <v/>
      </c>
      <c r="M477" s="31" t="str">
        <f t="shared" si="56"/>
        <v>{Pedersen, 2017 #1800}</v>
      </c>
      <c r="N477" s="4" t="s">
        <v>1470</v>
      </c>
      <c r="O477" s="21" t="str">
        <f>IF(J477="Yes",IF(P477&lt;&gt;"",HYPERLINK(_xlfn.CONCAT(VLOOKUP(P477,AF:AG,2,FALSE),"\",IF(ISERROR(FIND(",",A477))=FALSE,LEFT(A477,FIND(",",A477)-1),A477),"-",C477,"-",H477,".pdf"),"PDF"),""),"")</f>
        <v>PDF</v>
      </c>
      <c r="P477" s="11" t="s">
        <v>229</v>
      </c>
      <c r="Q477" s="3" t="s">
        <v>14</v>
      </c>
      <c r="R477" s="3" t="s">
        <v>2282</v>
      </c>
      <c r="S477" s="4" t="s">
        <v>2311</v>
      </c>
      <c r="T477" s="21" t="str">
        <f>IF(J477="Yes",IF(U477&lt;&gt;"",HYPERLINK(_xlfn.CONCAT(VLOOKUP(U477,AF:AG,2,FALSE),"\",IF(ISERROR(FIND(",",A477))=FALSE,LEFT(A477,FIND(",",A477)-1),A477),"-",C477,"-",H477,".pdf"),"PDF"),""),"")</f>
        <v>PDF</v>
      </c>
      <c r="U477" s="11" t="s">
        <v>2924</v>
      </c>
      <c r="V477" s="3" t="s">
        <v>14</v>
      </c>
      <c r="W477" s="3" t="s">
        <v>2286</v>
      </c>
      <c r="Y477" s="13" t="str">
        <f t="shared" si="59"/>
        <v/>
      </c>
      <c r="Z477" s="36" t="str">
        <f t="shared" si="53"/>
        <v>Exclude</v>
      </c>
      <c r="AA477" s="33" t="str">
        <f t="shared" si="57"/>
        <v>0. Duplicate</v>
      </c>
    </row>
    <row r="478" spans="1:27" x14ac:dyDescent="0.25">
      <c r="A478" s="28" t="s">
        <v>2064</v>
      </c>
      <c r="B478" s="29" t="s">
        <v>2065</v>
      </c>
      <c r="C478" s="29">
        <v>2022</v>
      </c>
      <c r="D478" s="29" t="s">
        <v>616</v>
      </c>
      <c r="E478" s="29">
        <v>17</v>
      </c>
      <c r="F478" s="29">
        <v>1</v>
      </c>
      <c r="G478" s="29" t="s">
        <v>2066</v>
      </c>
      <c r="H478" s="29">
        <v>1798</v>
      </c>
      <c r="I478" s="29" t="s">
        <v>2067</v>
      </c>
      <c r="J478" s="11" t="s">
        <v>543</v>
      </c>
      <c r="K478" s="21" t="str">
        <f t="shared" si="54"/>
        <v>Link</v>
      </c>
      <c r="L478" s="22" t="str">
        <f t="shared" si="55"/>
        <v/>
      </c>
      <c r="M478" s="31" t="str">
        <f t="shared" si="56"/>
        <v>{Pedersen, 2022 #1798}</v>
      </c>
      <c r="N478" s="4" t="s">
        <v>1470</v>
      </c>
      <c r="O478" s="21" t="str">
        <f>IF(J478="Yes",IF(P478&lt;&gt;"",HYPERLINK(_xlfn.CONCAT(VLOOKUP(P478,AF:AG,2,FALSE),"\",IF(ISERROR(FIND(",",A478))=FALSE,LEFT(A478,FIND(",",A478)-1),A478),"-",C478,"-",H478,".pdf"),"PDF"),""),"")</f>
        <v>PDF</v>
      </c>
      <c r="P478" s="11" t="s">
        <v>229</v>
      </c>
      <c r="Q478" s="3" t="s">
        <v>14</v>
      </c>
      <c r="R478" s="3" t="s">
        <v>2286</v>
      </c>
      <c r="S478" s="4" t="s">
        <v>2289</v>
      </c>
      <c r="T478" s="21" t="str">
        <f>IF(J478="Yes",IF(U478&lt;&gt;"",HYPERLINK(_xlfn.CONCAT(VLOOKUP(U478,AF:AG,2,FALSE),"\",IF(ISERROR(FIND(",",A478))=FALSE,LEFT(A478,FIND(",",A478)-1),A478),"-",C478,"-",H478,".pdf"),"PDF"),""),"")</f>
        <v>PDF</v>
      </c>
      <c r="U478" s="11" t="s">
        <v>2924</v>
      </c>
      <c r="V478" s="3" t="s">
        <v>14</v>
      </c>
      <c r="W478" s="3" t="s">
        <v>2286</v>
      </c>
      <c r="Y478" s="13" t="str">
        <f t="shared" si="59"/>
        <v/>
      </c>
      <c r="Z478" s="36" t="str">
        <f t="shared" si="53"/>
        <v>Exclude</v>
      </c>
      <c r="AA478" s="33" t="str">
        <f t="shared" si="57"/>
        <v>3. Wrong intervention</v>
      </c>
    </row>
    <row r="479" spans="1:27" x14ac:dyDescent="0.25">
      <c r="A479" s="28" t="s">
        <v>2071</v>
      </c>
      <c r="B479" s="29" t="s">
        <v>2072</v>
      </c>
      <c r="C479" s="29">
        <v>2011</v>
      </c>
      <c r="D479" s="29" t="s">
        <v>1647</v>
      </c>
      <c r="E479" s="29">
        <v>72</v>
      </c>
      <c r="F479" s="29">
        <v>3</v>
      </c>
      <c r="G479" s="29" t="s">
        <v>2073</v>
      </c>
      <c r="H479" s="29">
        <v>1801</v>
      </c>
      <c r="I479" s="29" t="s">
        <v>2074</v>
      </c>
      <c r="J479" s="11" t="s">
        <v>543</v>
      </c>
      <c r="K479" s="21" t="str">
        <f t="shared" si="54"/>
        <v>Link</v>
      </c>
      <c r="L479" s="22" t="str">
        <f t="shared" si="55"/>
        <v/>
      </c>
      <c r="M479" s="31" t="str">
        <f t="shared" si="56"/>
        <v>{Pemberton, 2011 #1801}</v>
      </c>
      <c r="N479" s="4" t="s">
        <v>1470</v>
      </c>
      <c r="O479" s="21" t="str">
        <f>IF(J479="Yes",IF(P479&lt;&gt;"",HYPERLINK(_xlfn.CONCAT(VLOOKUP(P479,AF:AG,2,FALSE),"\",IF(ISERROR(FIND(",",A479))=FALSE,LEFT(A479,FIND(",",A479)-1),A479),"-",C479,"-",H479,".pdf"),"PDF"),""),"")</f>
        <v>PDF</v>
      </c>
      <c r="P479" s="11" t="s">
        <v>229</v>
      </c>
      <c r="Q479" s="3" t="s">
        <v>14</v>
      </c>
      <c r="R479" s="3" t="s">
        <v>2286</v>
      </c>
      <c r="S479" s="4" t="s">
        <v>2289</v>
      </c>
      <c r="T479" s="21" t="str">
        <f>IF(J479="Yes",IF(U479&lt;&gt;"",HYPERLINK(_xlfn.CONCAT(VLOOKUP(U479,AF:AG,2,FALSE),"\",IF(ISERROR(FIND(",",A479))=FALSE,LEFT(A479,FIND(",",A479)-1),A479),"-",C479,"-",H479,".pdf"),"PDF"),""),"")</f>
        <v>PDF</v>
      </c>
      <c r="U479" s="11" t="s">
        <v>2924</v>
      </c>
      <c r="V479" s="3" t="s">
        <v>14</v>
      </c>
      <c r="W479" s="3" t="s">
        <v>2286</v>
      </c>
      <c r="Y479" s="13" t="str">
        <f t="shared" si="59"/>
        <v/>
      </c>
      <c r="Z479" s="36" t="str">
        <f t="shared" si="53"/>
        <v>Exclude</v>
      </c>
      <c r="AA479" s="33" t="str">
        <f t="shared" si="57"/>
        <v>3. Wrong intervention</v>
      </c>
    </row>
    <row r="480" spans="1:27" x14ac:dyDescent="0.25">
      <c r="A480" s="28" t="s">
        <v>2075</v>
      </c>
      <c r="B480" s="29" t="s">
        <v>2076</v>
      </c>
      <c r="C480" s="29">
        <v>2021</v>
      </c>
      <c r="D480" s="29" t="s">
        <v>293</v>
      </c>
      <c r="E480" s="29">
        <v>121</v>
      </c>
      <c r="G480" s="29" t="s">
        <v>2077</v>
      </c>
      <c r="H480" s="29">
        <v>1802</v>
      </c>
      <c r="I480" s="29" t="s">
        <v>2078</v>
      </c>
      <c r="J480" s="11" t="s">
        <v>543</v>
      </c>
      <c r="K480" s="21" t="str">
        <f t="shared" si="54"/>
        <v>Link</v>
      </c>
      <c r="L480" s="22" t="str">
        <f t="shared" si="55"/>
        <v/>
      </c>
      <c r="M480" s="31" t="str">
        <f t="shared" si="56"/>
        <v>{Pettigrew, 2021 #1802}</v>
      </c>
      <c r="N480" s="4" t="s">
        <v>1470</v>
      </c>
      <c r="O480" s="21" t="str">
        <f>IF(J480="Yes",IF(P480&lt;&gt;"",HYPERLINK(_xlfn.CONCAT(VLOOKUP(P480,AF:AG,2,FALSE),"\",IF(ISERROR(FIND(",",A480))=FALSE,LEFT(A480,FIND(",",A480)-1),A480),"-",C480,"-",H480,".pdf"),"PDF"),""),"")</f>
        <v>PDF</v>
      </c>
      <c r="P480" s="11" t="s">
        <v>229</v>
      </c>
      <c r="Q480" s="3" t="s">
        <v>14</v>
      </c>
      <c r="R480" s="3" t="s">
        <v>2286</v>
      </c>
      <c r="S480" s="4" t="s">
        <v>2289</v>
      </c>
      <c r="T480" s="21" t="str">
        <f>IF(J480="Yes",IF(U480&lt;&gt;"",HYPERLINK(_xlfn.CONCAT(VLOOKUP(U480,AF:AG,2,FALSE),"\",IF(ISERROR(FIND(",",A480))=FALSE,LEFT(A480,FIND(",",A480)-1),A480),"-",C480,"-",H480,".pdf"),"PDF"),""),"")</f>
        <v>PDF</v>
      </c>
      <c r="U480" s="11" t="s">
        <v>2924</v>
      </c>
      <c r="V480" s="3" t="s">
        <v>14</v>
      </c>
      <c r="W480" s="3" t="s">
        <v>2286</v>
      </c>
      <c r="Y480" s="13" t="str">
        <f t="shared" si="59"/>
        <v/>
      </c>
      <c r="Z480" s="36" t="str">
        <f t="shared" ref="Z480:Z501" si="60">IF(J480="Yes",IF(Q480="","",IF(Q480="Include",IF(V480="",IF(Y480="No","Check for supplement","Include"),IF(V480="Exclude","Consensus required",IF(V480="Include",IF(Y480="No","Check for supplement","Include"),"Check required"))),IF(Q480="Exclude",IF(V480="","Check required",IF(V480="Exclude","Exclude",IF(V480="Include","Consensus required","Check required"))),"Check required"))),IF(L480="","","Find PDF"))</f>
        <v>Exclude</v>
      </c>
      <c r="AA480" s="33" t="str">
        <f t="shared" si="57"/>
        <v>3. Wrong intervention</v>
      </c>
    </row>
    <row r="481" spans="1:27" x14ac:dyDescent="0.25">
      <c r="A481" s="28" t="s">
        <v>2079</v>
      </c>
      <c r="B481" s="29" t="s">
        <v>2080</v>
      </c>
      <c r="C481" s="29">
        <v>2018</v>
      </c>
      <c r="D481" s="29" t="s">
        <v>351</v>
      </c>
      <c r="E481" s="29">
        <v>37</v>
      </c>
      <c r="F481" s="29">
        <v>4</v>
      </c>
      <c r="G481" s="29" t="s">
        <v>2081</v>
      </c>
      <c r="H481" s="29">
        <v>1803</v>
      </c>
      <c r="I481" s="29" t="s">
        <v>2082</v>
      </c>
      <c r="J481" s="11" t="s">
        <v>543</v>
      </c>
      <c r="K481" s="21" t="str">
        <f t="shared" si="54"/>
        <v>Link</v>
      </c>
      <c r="L481" s="22" t="str">
        <f t="shared" si="55"/>
        <v/>
      </c>
      <c r="M481" s="31" t="str">
        <f t="shared" si="56"/>
        <v>{Pidd, 2018 #1803}</v>
      </c>
      <c r="N481" s="4" t="s">
        <v>1470</v>
      </c>
      <c r="O481" s="21" t="str">
        <f>IF(J481="Yes",IF(P481&lt;&gt;"",HYPERLINK(_xlfn.CONCAT(VLOOKUP(P481,AF:AG,2,FALSE),"\",IF(ISERROR(FIND(",",A481))=FALSE,LEFT(A481,FIND(",",A481)-1),A481),"-",C481,"-",H481,".pdf"),"PDF"),""),"")</f>
        <v>PDF</v>
      </c>
      <c r="P481" s="11" t="s">
        <v>229</v>
      </c>
      <c r="Q481" s="3" t="s">
        <v>14</v>
      </c>
      <c r="R481" s="3" t="s">
        <v>2286</v>
      </c>
      <c r="S481" s="4" t="s">
        <v>2289</v>
      </c>
      <c r="T481" s="21" t="str">
        <f>IF(J481="Yes",IF(U481&lt;&gt;"",HYPERLINK(_xlfn.CONCAT(VLOOKUP(U481,AF:AG,2,FALSE),"\",IF(ISERROR(FIND(",",A481))=FALSE,LEFT(A481,FIND(",",A481)-1),A481),"-",C481,"-",H481,".pdf"),"PDF"),""),"")</f>
        <v>PDF</v>
      </c>
      <c r="U481" s="11" t="s">
        <v>2924</v>
      </c>
      <c r="V481" s="3" t="s">
        <v>14</v>
      </c>
      <c r="W481" s="3" t="s">
        <v>2286</v>
      </c>
      <c r="Y481" s="13" t="str">
        <f t="shared" si="59"/>
        <v/>
      </c>
      <c r="Z481" s="36" t="str">
        <f t="shared" si="60"/>
        <v>Exclude</v>
      </c>
      <c r="AA481" s="33" t="str">
        <f t="shared" si="57"/>
        <v>3. Wrong intervention</v>
      </c>
    </row>
    <row r="482" spans="1:27" x14ac:dyDescent="0.25">
      <c r="A482" s="28" t="s">
        <v>3916</v>
      </c>
      <c r="B482" s="29" t="s">
        <v>3917</v>
      </c>
      <c r="C482" s="29">
        <v>2023</v>
      </c>
      <c r="D482" s="29" t="s">
        <v>3555</v>
      </c>
      <c r="E482" s="29">
        <v>20</v>
      </c>
      <c r="F482" s="29">
        <v>3</v>
      </c>
      <c r="G482" s="29" t="s">
        <v>3918</v>
      </c>
      <c r="H482" s="29">
        <v>6961</v>
      </c>
      <c r="I482" s="29" t="s">
        <v>3919</v>
      </c>
      <c r="J482" s="11" t="s">
        <v>543</v>
      </c>
      <c r="K482" s="21" t="str">
        <f t="shared" si="54"/>
        <v>Link</v>
      </c>
      <c r="L482" s="22" t="str">
        <f t="shared" si="55"/>
        <v/>
      </c>
      <c r="M482" s="31" t="str">
        <f t="shared" si="56"/>
        <v>{Pietsch, 2023 #6961}</v>
      </c>
      <c r="N482" s="4" t="s">
        <v>3931</v>
      </c>
      <c r="O482" s="21" t="str">
        <f>IF(J482="Yes",IF(P482&lt;&gt;"",HYPERLINK(_xlfn.CONCAT(VLOOKUP(P482,AF:AG,2,FALSE),"\",IF(ISERROR(FIND(",",A482))=FALSE,LEFT(A482,FIND(",",A482)-1),A482),"-",C482,"-",H482,".pdf"),"PDF"),""),"")</f>
        <v>PDF</v>
      </c>
      <c r="P482" s="11" t="s">
        <v>229</v>
      </c>
      <c r="Q482" s="3" t="s">
        <v>14</v>
      </c>
      <c r="R482" s="3" t="s">
        <v>2286</v>
      </c>
      <c r="S482" s="4" t="s">
        <v>2289</v>
      </c>
      <c r="T482" s="21" t="str">
        <f>IF(J482="Yes",IF(U482&lt;&gt;"",HYPERLINK(_xlfn.CONCAT(VLOOKUP(U482,AF:AG,2,FALSE),"\",IF(ISERROR(FIND(",",A482))=FALSE,LEFT(A482,FIND(",",A482)-1),A482),"-",C482,"-",H482,".pdf"),"PDF"),""),"")</f>
        <v>PDF</v>
      </c>
      <c r="U482" s="11" t="s">
        <v>2924</v>
      </c>
      <c r="V482" s="3" t="s">
        <v>14</v>
      </c>
      <c r="W482" s="3" t="s">
        <v>2286</v>
      </c>
      <c r="Y482" s="13" t="str">
        <f t="shared" si="59"/>
        <v/>
      </c>
      <c r="Z482" s="36" t="str">
        <f t="shared" si="60"/>
        <v>Exclude</v>
      </c>
      <c r="AA482" s="33" t="str">
        <f t="shared" si="57"/>
        <v>3. Wrong intervention</v>
      </c>
    </row>
    <row r="483" spans="1:27" x14ac:dyDescent="0.25">
      <c r="A483" s="28" t="s">
        <v>2695</v>
      </c>
      <c r="B483" s="29" t="s">
        <v>2696</v>
      </c>
      <c r="C483" s="29">
        <v>2021</v>
      </c>
      <c r="D483" s="29" t="s">
        <v>2697</v>
      </c>
      <c r="E483" s="29">
        <v>9</v>
      </c>
      <c r="G483" s="29">
        <v>659875</v>
      </c>
      <c r="H483" s="29">
        <v>1999</v>
      </c>
      <c r="I483" s="29" t="s">
        <v>2698</v>
      </c>
      <c r="J483" s="11" t="s">
        <v>543</v>
      </c>
      <c r="K483" s="21" t="str">
        <f t="shared" si="54"/>
        <v>Link</v>
      </c>
      <c r="L483" s="22" t="str">
        <f t="shared" si="55"/>
        <v/>
      </c>
      <c r="M483" s="31" t="str">
        <f t="shared" si="56"/>
        <v>{Pischke, 2021 #1999}</v>
      </c>
      <c r="N483" s="4" t="s">
        <v>1470</v>
      </c>
      <c r="O483" s="21" t="str">
        <f>IF(J483="Yes",IF(P483&lt;&gt;"",HYPERLINK(_xlfn.CONCAT(VLOOKUP(P483,AF:AG,2,FALSE),"\",IF(ISERROR(FIND(",",A483))=FALSE,LEFT(A483,FIND(",",A483)-1),A483),"-",C483,"-",H483,".pdf"),"PDF"),""),"")</f>
        <v>PDF</v>
      </c>
      <c r="P483" s="11" t="s">
        <v>229</v>
      </c>
      <c r="Q483" s="3" t="s">
        <v>14</v>
      </c>
      <c r="R483" s="3" t="s">
        <v>2286</v>
      </c>
      <c r="S483" s="4" t="s">
        <v>2289</v>
      </c>
      <c r="T483" s="21" t="str">
        <f>IF(J483="Yes",IF(U483&lt;&gt;"",HYPERLINK(_xlfn.CONCAT(VLOOKUP(U483,AF:AG,2,FALSE),"\",IF(ISERROR(FIND(",",A483))=FALSE,LEFT(A483,FIND(",",A483)-1),A483),"-",C483,"-",H483,".pdf"),"PDF"),""),"")</f>
        <v>PDF</v>
      </c>
      <c r="U483" s="11" t="s">
        <v>2924</v>
      </c>
      <c r="V483" s="3" t="s">
        <v>14</v>
      </c>
      <c r="W483" s="3" t="s">
        <v>2286</v>
      </c>
      <c r="Y483" s="13" t="str">
        <f t="shared" si="59"/>
        <v/>
      </c>
      <c r="Z483" s="36" t="str">
        <f t="shared" si="60"/>
        <v>Exclude</v>
      </c>
      <c r="AA483" s="33" t="str">
        <f t="shared" si="57"/>
        <v>3. Wrong intervention</v>
      </c>
    </row>
    <row r="484" spans="1:27" x14ac:dyDescent="0.25">
      <c r="A484" s="28" t="s">
        <v>2880</v>
      </c>
      <c r="B484" s="29" t="s">
        <v>2881</v>
      </c>
      <c r="C484" s="29">
        <v>2017</v>
      </c>
      <c r="D484" s="29" t="s">
        <v>555</v>
      </c>
      <c r="E484" s="29">
        <v>112</v>
      </c>
      <c r="F484" s="29">
        <v>8</v>
      </c>
      <c r="G484" s="29" t="s">
        <v>2882</v>
      </c>
      <c r="H484" s="29">
        <v>1938</v>
      </c>
      <c r="I484" s="29" t="s">
        <v>2883</v>
      </c>
      <c r="J484" s="11" t="s">
        <v>543</v>
      </c>
      <c r="K484" s="21" t="str">
        <f t="shared" si="54"/>
        <v>Link</v>
      </c>
      <c r="L484" s="22" t="str">
        <f t="shared" si="55"/>
        <v/>
      </c>
      <c r="M484" s="31" t="str">
        <f t="shared" si="56"/>
        <v>{Poblete, 2017 #1938}</v>
      </c>
      <c r="N484" s="4" t="s">
        <v>2324</v>
      </c>
      <c r="O484" s="21" t="str">
        <f>IF(J484="Yes",IF(P484&lt;&gt;"",HYPERLINK(_xlfn.CONCAT(VLOOKUP(P484,AF:AG,2,FALSE),"\",IF(ISERROR(FIND(",",A484))=FALSE,LEFT(A484,FIND(",",A484)-1),A484),"-",C484,"-",H484,".pdf"),"PDF"),""),"")</f>
        <v>PDF</v>
      </c>
      <c r="P484" s="11" t="s">
        <v>229</v>
      </c>
      <c r="Q484" s="3" t="s">
        <v>14</v>
      </c>
      <c r="R484" s="3" t="s">
        <v>2286</v>
      </c>
      <c r="S484" s="4" t="s">
        <v>2289</v>
      </c>
      <c r="T484" s="21" t="str">
        <f>IF(J484="Yes",IF(U484&lt;&gt;"",HYPERLINK(_xlfn.CONCAT(VLOOKUP(U484,AF:AG,2,FALSE),"\",IF(ISERROR(FIND(",",A484))=FALSE,LEFT(A484,FIND(",",A484)-1),A484),"-",C484,"-",H484,".pdf"),"PDF"),""),"")</f>
        <v>PDF</v>
      </c>
      <c r="U484" s="11" t="s">
        <v>2924</v>
      </c>
      <c r="V484" s="3" t="s">
        <v>14</v>
      </c>
      <c r="W484" s="3" t="s">
        <v>2286</v>
      </c>
      <c r="Y484" s="13" t="str">
        <f t="shared" si="59"/>
        <v/>
      </c>
      <c r="Z484" s="36" t="str">
        <f t="shared" si="60"/>
        <v>Exclude</v>
      </c>
      <c r="AA484" s="33" t="str">
        <f t="shared" si="57"/>
        <v>3. Wrong intervention</v>
      </c>
    </row>
    <row r="485" spans="1:27" x14ac:dyDescent="0.25">
      <c r="A485" s="28" t="s">
        <v>2083</v>
      </c>
      <c r="B485" s="29" t="s">
        <v>2084</v>
      </c>
      <c r="C485" s="29">
        <v>2020</v>
      </c>
      <c r="D485" s="29" t="s">
        <v>1691</v>
      </c>
      <c r="E485" s="29">
        <v>8</v>
      </c>
      <c r="F485" s="29">
        <v>4</v>
      </c>
      <c r="G485" s="29" t="s">
        <v>2085</v>
      </c>
      <c r="H485" s="29">
        <v>1804</v>
      </c>
      <c r="I485" s="29" t="s">
        <v>2086</v>
      </c>
      <c r="J485" s="11" t="s">
        <v>543</v>
      </c>
      <c r="K485" s="21" t="str">
        <f t="shared" si="54"/>
        <v>Link</v>
      </c>
      <c r="L485" s="22" t="str">
        <f t="shared" si="55"/>
        <v/>
      </c>
      <c r="M485" s="31" t="str">
        <f t="shared" si="56"/>
        <v>{Ponzo, 2020 #1804}</v>
      </c>
      <c r="N485" s="4" t="s">
        <v>1470</v>
      </c>
      <c r="O485" s="21" t="str">
        <f>IF(J485="Yes",IF(P485&lt;&gt;"",HYPERLINK(_xlfn.CONCAT(VLOOKUP(P485,AF:AG,2,FALSE),"\",IF(ISERROR(FIND(",",A485))=FALSE,LEFT(A485,FIND(",",A485)-1),A485),"-",C485,"-",H485,".pdf"),"PDF"),""),"")</f>
        <v>PDF</v>
      </c>
      <c r="P485" s="11" t="s">
        <v>229</v>
      </c>
      <c r="Q485" s="3" t="s">
        <v>14</v>
      </c>
      <c r="R485" s="3" t="s">
        <v>2286</v>
      </c>
      <c r="S485" s="4" t="s">
        <v>2289</v>
      </c>
      <c r="T485" s="21" t="str">
        <f>IF(J485="Yes",IF(U485&lt;&gt;"",HYPERLINK(_xlfn.CONCAT(VLOOKUP(U485,AF:AG,2,FALSE),"\",IF(ISERROR(FIND(",",A485))=FALSE,LEFT(A485,FIND(",",A485)-1),A485),"-",C485,"-",H485,".pdf"),"PDF"),""),"")</f>
        <v>PDF</v>
      </c>
      <c r="U485" s="11" t="s">
        <v>2924</v>
      </c>
      <c r="V485" s="3" t="s">
        <v>14</v>
      </c>
      <c r="W485" s="3" t="s">
        <v>2286</v>
      </c>
      <c r="Y485" s="13" t="str">
        <f t="shared" si="59"/>
        <v/>
      </c>
      <c r="Z485" s="36" t="str">
        <f t="shared" si="60"/>
        <v>Exclude</v>
      </c>
      <c r="AA485" s="33" t="str">
        <f t="shared" si="57"/>
        <v>3. Wrong intervention</v>
      </c>
    </row>
    <row r="486" spans="1:27" x14ac:dyDescent="0.25">
      <c r="A486" s="28" t="s">
        <v>2087</v>
      </c>
      <c r="B486" s="29" t="s">
        <v>2088</v>
      </c>
      <c r="C486" s="29">
        <v>2010</v>
      </c>
      <c r="D486" s="29" t="s">
        <v>1512</v>
      </c>
      <c r="E486" s="29">
        <v>12</v>
      </c>
      <c r="F486" s="29">
        <v>4</v>
      </c>
      <c r="G486" s="29" t="s">
        <v>2089</v>
      </c>
      <c r="H486" s="29">
        <v>1805</v>
      </c>
      <c r="I486" s="29" t="s">
        <v>2090</v>
      </c>
      <c r="J486" s="11" t="s">
        <v>543</v>
      </c>
      <c r="K486" s="21" t="str">
        <f t="shared" si="54"/>
        <v>Link</v>
      </c>
      <c r="L486" s="22" t="str">
        <f t="shared" si="55"/>
        <v/>
      </c>
      <c r="M486" s="31" t="str">
        <f t="shared" si="56"/>
        <v>{Postel, 2010 #1805}</v>
      </c>
      <c r="N486" s="4" t="s">
        <v>1470</v>
      </c>
      <c r="O486" s="21" t="str">
        <f>IF(J486="Yes",IF(P486&lt;&gt;"",HYPERLINK(_xlfn.CONCAT(VLOOKUP(P486,AF:AG,2,FALSE),"\",IF(ISERROR(FIND(",",A486))=FALSE,LEFT(A486,FIND(",",A486)-1),A486),"-",C486,"-",H486,".pdf"),"PDF"),""),"")</f>
        <v>PDF</v>
      </c>
      <c r="P486" s="11" t="s">
        <v>229</v>
      </c>
      <c r="Q486" s="3" t="s">
        <v>14</v>
      </c>
      <c r="R486" s="3" t="s">
        <v>2286</v>
      </c>
      <c r="S486" s="4" t="s">
        <v>2289</v>
      </c>
      <c r="T486" s="21" t="str">
        <f>IF(J486="Yes",IF(U486&lt;&gt;"",HYPERLINK(_xlfn.CONCAT(VLOOKUP(U486,AF:AG,2,FALSE),"\",IF(ISERROR(FIND(",",A486))=FALSE,LEFT(A486,FIND(",",A486)-1),A486),"-",C486,"-",H486,".pdf"),"PDF"),""),"")</f>
        <v>PDF</v>
      </c>
      <c r="U486" s="11" t="s">
        <v>2924</v>
      </c>
      <c r="V486" s="3" t="s">
        <v>14</v>
      </c>
      <c r="W486" s="3" t="s">
        <v>2286</v>
      </c>
      <c r="Y486" s="13" t="str">
        <f t="shared" si="59"/>
        <v/>
      </c>
      <c r="Z486" s="36" t="str">
        <f t="shared" si="60"/>
        <v>Exclude</v>
      </c>
      <c r="AA486" s="33" t="str">
        <f t="shared" si="57"/>
        <v>3. Wrong intervention</v>
      </c>
    </row>
    <row r="487" spans="1:27" x14ac:dyDescent="0.25">
      <c r="A487" s="28" t="s">
        <v>2091</v>
      </c>
      <c r="B487" s="29" t="s">
        <v>697</v>
      </c>
      <c r="C487" s="29">
        <v>2010</v>
      </c>
      <c r="D487" s="29" t="s">
        <v>1540</v>
      </c>
      <c r="E487" s="29">
        <v>12</v>
      </c>
      <c r="F487" s="29">
        <v>4</v>
      </c>
      <c r="G487" s="29" t="s">
        <v>698</v>
      </c>
      <c r="H487" s="29">
        <v>1806</v>
      </c>
      <c r="I487" s="29" t="s">
        <v>2090</v>
      </c>
      <c r="J487" s="11" t="s">
        <v>543</v>
      </c>
      <c r="K487" s="21" t="str">
        <f t="shared" si="54"/>
        <v>Link</v>
      </c>
      <c r="L487" s="22" t="str">
        <f t="shared" si="55"/>
        <v/>
      </c>
      <c r="M487" s="31" t="str">
        <f t="shared" si="56"/>
        <v>{Postel, 2010 #1806}</v>
      </c>
      <c r="N487" s="4" t="s">
        <v>1470</v>
      </c>
      <c r="O487" s="21" t="str">
        <f>IF(J487="Yes",IF(P487&lt;&gt;"",HYPERLINK(_xlfn.CONCAT(VLOOKUP(P487,AF:AG,2,FALSE),"\",IF(ISERROR(FIND(",",A487))=FALSE,LEFT(A487,FIND(",",A487)-1),A487),"-",C487,"-",H487,".pdf"),"PDF"),""),"")</f>
        <v>PDF</v>
      </c>
      <c r="P487" s="11" t="s">
        <v>229</v>
      </c>
      <c r="Q487" s="3" t="s">
        <v>14</v>
      </c>
      <c r="R487" s="3" t="s">
        <v>2282</v>
      </c>
      <c r="S487" s="4" t="s">
        <v>2268</v>
      </c>
      <c r="T487" s="21" t="str">
        <f>IF(J487="Yes",IF(U487&lt;&gt;"",HYPERLINK(_xlfn.CONCAT(VLOOKUP(U487,AF:AG,2,FALSE),"\",IF(ISERROR(FIND(",",A487))=FALSE,LEFT(A487,FIND(",",A487)-1),A487),"-",C487,"-",H487,".pdf"),"PDF"),""),"")</f>
        <v>PDF</v>
      </c>
      <c r="U487" s="11" t="s">
        <v>2924</v>
      </c>
      <c r="V487" s="3" t="s">
        <v>14</v>
      </c>
      <c r="W487" s="3" t="s">
        <v>2286</v>
      </c>
      <c r="Y487" s="13" t="str">
        <f t="shared" si="59"/>
        <v/>
      </c>
      <c r="Z487" s="36" t="str">
        <f t="shared" si="60"/>
        <v>Exclude</v>
      </c>
      <c r="AA487" s="33" t="str">
        <f t="shared" si="57"/>
        <v>0. Duplicate</v>
      </c>
    </row>
    <row r="488" spans="1:27" x14ac:dyDescent="0.25">
      <c r="A488" s="28" t="s">
        <v>2091</v>
      </c>
      <c r="B488" s="29" t="s">
        <v>2088</v>
      </c>
      <c r="C488" s="29">
        <v>2010</v>
      </c>
      <c r="D488" s="29" t="s">
        <v>2505</v>
      </c>
      <c r="E488" s="29">
        <v>12</v>
      </c>
      <c r="F488" s="29">
        <v>4</v>
      </c>
      <c r="G488" s="91">
        <v>44866</v>
      </c>
      <c r="H488" s="29">
        <v>1872</v>
      </c>
      <c r="I488" s="29" t="s">
        <v>2090</v>
      </c>
      <c r="J488" s="11" t="s">
        <v>543</v>
      </c>
      <c r="K488" s="21" t="str">
        <f t="shared" si="54"/>
        <v>Link</v>
      </c>
      <c r="L488" s="22" t="str">
        <f t="shared" si="55"/>
        <v/>
      </c>
      <c r="M488" s="31" t="str">
        <f t="shared" si="56"/>
        <v>{Postel, 2010 #1872}</v>
      </c>
      <c r="N488" s="4" t="s">
        <v>2324</v>
      </c>
      <c r="O488" s="21" t="str">
        <f>IF(J488="Yes",IF(P488&lt;&gt;"",HYPERLINK(_xlfn.CONCAT(VLOOKUP(P488,AF:AG,2,FALSE),"\",IF(ISERROR(FIND(",",A488))=FALSE,LEFT(A488,FIND(",",A488)-1),A488),"-",C488,"-",H488,".pdf"),"PDF"),""),"")</f>
        <v>PDF</v>
      </c>
      <c r="P488" s="11" t="s">
        <v>229</v>
      </c>
      <c r="Q488" s="3" t="s">
        <v>14</v>
      </c>
      <c r="R488" s="3" t="s">
        <v>2282</v>
      </c>
      <c r="S488" s="4" t="s">
        <v>2268</v>
      </c>
      <c r="T488" s="21" t="str">
        <f>IF(J488="Yes",IF(U488&lt;&gt;"",HYPERLINK(_xlfn.CONCAT(VLOOKUP(U488,AF:AG,2,FALSE),"\",IF(ISERROR(FIND(",",A488))=FALSE,LEFT(A488,FIND(",",A488)-1),A488),"-",C488,"-",H488,".pdf"),"PDF"),""),"")</f>
        <v>PDF</v>
      </c>
      <c r="U488" s="11" t="s">
        <v>2924</v>
      </c>
      <c r="V488" s="3" t="s">
        <v>14</v>
      </c>
      <c r="W488" s="3" t="s">
        <v>2286</v>
      </c>
      <c r="Y488" s="13" t="str">
        <f t="shared" si="59"/>
        <v/>
      </c>
      <c r="Z488" s="36" t="str">
        <f t="shared" si="60"/>
        <v>Exclude</v>
      </c>
      <c r="AA488" s="33" t="str">
        <f t="shared" si="57"/>
        <v>0. Duplicate</v>
      </c>
    </row>
    <row r="489" spans="1:27" x14ac:dyDescent="0.25">
      <c r="A489" s="28" t="s">
        <v>3569</v>
      </c>
      <c r="B489" s="29" t="s">
        <v>3570</v>
      </c>
      <c r="C489" s="29">
        <v>2023</v>
      </c>
      <c r="D489" s="29" t="s">
        <v>2844</v>
      </c>
      <c r="E489" s="29">
        <v>47</v>
      </c>
      <c r="F489" s="29">
        <v>7</v>
      </c>
      <c r="G489" s="29" t="s">
        <v>3571</v>
      </c>
      <c r="H489" s="29">
        <v>6212</v>
      </c>
      <c r="I489" s="29" t="s">
        <v>3572</v>
      </c>
      <c r="J489" s="11" t="s">
        <v>543</v>
      </c>
      <c r="K489" s="21" t="str">
        <f t="shared" si="54"/>
        <v>Link</v>
      </c>
      <c r="L489" s="22" t="str">
        <f t="shared" si="55"/>
        <v/>
      </c>
      <c r="M489" s="31" t="str">
        <f t="shared" si="56"/>
        <v>{Poulton, 2023 #6212}</v>
      </c>
      <c r="N489" s="4" t="s">
        <v>3727</v>
      </c>
      <c r="O489" s="21" t="str">
        <f>IF(J489="Yes",IF(P489&lt;&gt;"",HYPERLINK(_xlfn.CONCAT(VLOOKUP(P489,AF:AG,2,FALSE),"\",IF(ISERROR(FIND(",",A489))=FALSE,LEFT(A489,FIND(",",A489)-1),A489),"-",C489,"-",H489,".pdf"),"PDF"),""),"")</f>
        <v>PDF</v>
      </c>
      <c r="P489" s="11" t="s">
        <v>229</v>
      </c>
      <c r="Q489" s="3" t="s">
        <v>14</v>
      </c>
      <c r="R489" s="3" t="s">
        <v>2291</v>
      </c>
      <c r="S489" s="4" t="s">
        <v>2908</v>
      </c>
      <c r="T489" s="21" t="str">
        <f>IF(J489="Yes",IF(U489&lt;&gt;"",HYPERLINK(_xlfn.CONCAT(VLOOKUP(U489,AF:AG,2,FALSE),"\",IF(ISERROR(FIND(",",A489))=FALSE,LEFT(A489,FIND(",",A489)-1),A489),"-",C489,"-",H489,".pdf"),"PDF"),""),"")</f>
        <v>PDF</v>
      </c>
      <c r="U489" s="11" t="s">
        <v>2924</v>
      </c>
      <c r="V489" s="3" t="s">
        <v>14</v>
      </c>
      <c r="W489" s="3" t="s">
        <v>2286</v>
      </c>
      <c r="Z489" s="36" t="str">
        <f t="shared" si="60"/>
        <v>Exclude</v>
      </c>
      <c r="AA489" s="33" t="str">
        <f t="shared" si="57"/>
        <v>5. Wrong study design</v>
      </c>
    </row>
    <row r="490" spans="1:27" x14ac:dyDescent="0.25">
      <c r="A490" s="28" t="s">
        <v>3569</v>
      </c>
      <c r="B490" s="29" t="s">
        <v>3570</v>
      </c>
      <c r="C490" s="29">
        <v>2023</v>
      </c>
      <c r="D490" s="29" t="s">
        <v>2844</v>
      </c>
      <c r="E490" s="29">
        <v>47</v>
      </c>
      <c r="F490" s="29">
        <v>7</v>
      </c>
      <c r="G490" s="29" t="s">
        <v>3571</v>
      </c>
      <c r="H490" s="29">
        <v>6454</v>
      </c>
      <c r="I490" s="29" t="s">
        <v>3572</v>
      </c>
      <c r="J490" s="11" t="s">
        <v>543</v>
      </c>
      <c r="K490" s="21" t="str">
        <f t="shared" si="54"/>
        <v>Link</v>
      </c>
      <c r="L490" s="22" t="str">
        <f t="shared" si="55"/>
        <v/>
      </c>
      <c r="M490" s="31" t="str">
        <f t="shared" si="56"/>
        <v>{Poulton, 2023 #6454}</v>
      </c>
      <c r="N490" s="4" t="s">
        <v>3726</v>
      </c>
      <c r="O490" s="21" t="str">
        <f>IF(J490="Yes",IF(P490&lt;&gt;"",HYPERLINK(_xlfn.CONCAT(VLOOKUP(P490,AF:AG,2,FALSE),"\",IF(ISERROR(FIND(",",A490))=FALSE,LEFT(A490,FIND(",",A490)-1),A490),"-",C490,"-",H490,".pdf"),"PDF"),""),"")</f>
        <v>PDF</v>
      </c>
      <c r="P490" s="11" t="s">
        <v>229</v>
      </c>
      <c r="Q490" s="3" t="s">
        <v>14</v>
      </c>
      <c r="R490" s="3" t="s">
        <v>2282</v>
      </c>
      <c r="T490" s="21" t="str">
        <f>IF(J490="Yes",IF(U490&lt;&gt;"",HYPERLINK(_xlfn.CONCAT(VLOOKUP(U490,AF:AG,2,FALSE),"\",IF(ISERROR(FIND(",",A490))=FALSE,LEFT(A490,FIND(",",A490)-1),A490),"-",C490,"-",H490,".pdf"),"PDF"),""),"")</f>
        <v>PDF</v>
      </c>
      <c r="U490" s="11" t="s">
        <v>2924</v>
      </c>
      <c r="V490" s="3" t="s">
        <v>14</v>
      </c>
      <c r="W490" s="3" t="s">
        <v>2282</v>
      </c>
      <c r="Z490" s="36" t="str">
        <f t="shared" si="60"/>
        <v>Exclude</v>
      </c>
      <c r="AA490" s="33" t="str">
        <f t="shared" si="57"/>
        <v>0. Duplicate</v>
      </c>
    </row>
    <row r="491" spans="1:27" x14ac:dyDescent="0.25">
      <c r="A491" s="28" t="s">
        <v>3462</v>
      </c>
      <c r="B491" s="29" t="s">
        <v>3463</v>
      </c>
      <c r="C491" s="29">
        <v>2014</v>
      </c>
      <c r="D491" s="29" t="s">
        <v>1853</v>
      </c>
      <c r="E491" s="29">
        <v>28</v>
      </c>
      <c r="F491" s="29">
        <v>2</v>
      </c>
      <c r="G491" s="29" t="s">
        <v>3464</v>
      </c>
      <c r="H491" s="29">
        <v>6245</v>
      </c>
      <c r="I491" s="29" t="s">
        <v>3465</v>
      </c>
      <c r="J491" s="11" t="s">
        <v>543</v>
      </c>
      <c r="K491" s="21" t="str">
        <f t="shared" si="54"/>
        <v>Link</v>
      </c>
      <c r="L491" s="22" t="str">
        <f t="shared" si="55"/>
        <v/>
      </c>
      <c r="M491" s="31" t="str">
        <f t="shared" si="56"/>
        <v>{Prince, 2014 #6245}</v>
      </c>
      <c r="N491" s="4" t="s">
        <v>3728</v>
      </c>
      <c r="O491" s="21" t="str">
        <f>IF(J491="Yes",IF(P491&lt;&gt;"",HYPERLINK(_xlfn.CONCAT(VLOOKUP(P491,AF:AG,2,FALSE),"\",IF(ISERROR(FIND(",",A491))=FALSE,LEFT(A491,FIND(",",A491)-1),A491),"-",C491,"-",H491,".pdf"),"PDF"),""),"")</f>
        <v>PDF</v>
      </c>
      <c r="P491" s="11" t="s">
        <v>229</v>
      </c>
      <c r="Q491" s="3" t="s">
        <v>14</v>
      </c>
      <c r="R491" s="3" t="s">
        <v>2291</v>
      </c>
      <c r="S491" s="4" t="s">
        <v>2908</v>
      </c>
      <c r="T491" s="21" t="str">
        <f>IF(J491="Yes",IF(U491&lt;&gt;"",HYPERLINK(_xlfn.CONCAT(VLOOKUP(U491,AF:AG,2,FALSE),"\",IF(ISERROR(FIND(",",A491))=FALSE,LEFT(A491,FIND(",",A491)-1),A491),"-",C491,"-",H491,".pdf"),"PDF"),""),"")</f>
        <v>PDF</v>
      </c>
      <c r="U491" s="11" t="s">
        <v>2924</v>
      </c>
      <c r="V491" s="3" t="s">
        <v>14</v>
      </c>
      <c r="W491" s="3" t="s">
        <v>2291</v>
      </c>
      <c r="Z491" s="36" t="str">
        <f t="shared" si="60"/>
        <v>Exclude</v>
      </c>
      <c r="AA491" s="33" t="str">
        <f t="shared" si="57"/>
        <v>5. Wrong study design</v>
      </c>
    </row>
    <row r="492" spans="1:27" x14ac:dyDescent="0.25">
      <c r="A492" s="28" t="s">
        <v>2815</v>
      </c>
      <c r="B492" s="29" t="s">
        <v>2816</v>
      </c>
      <c r="C492" s="29">
        <v>2021</v>
      </c>
      <c r="D492" s="29" t="s">
        <v>1560</v>
      </c>
      <c r="E492" s="29">
        <v>227</v>
      </c>
      <c r="G492" s="29">
        <v>108986</v>
      </c>
      <c r="H492" s="29">
        <v>1939</v>
      </c>
      <c r="I492" s="29" t="s">
        <v>2817</v>
      </c>
      <c r="J492" s="11" t="s">
        <v>543</v>
      </c>
      <c r="K492" s="21" t="str">
        <f t="shared" si="54"/>
        <v>Link</v>
      </c>
      <c r="L492" s="22" t="str">
        <f t="shared" si="55"/>
        <v/>
      </c>
      <c r="M492" s="31" t="str">
        <f t="shared" si="56"/>
        <v>{Prochaska, 2021 #1939}</v>
      </c>
      <c r="N492" s="4" t="s">
        <v>2324</v>
      </c>
      <c r="O492" s="21" t="str">
        <f>IF(J492="Yes",IF(P492&lt;&gt;"",HYPERLINK(_xlfn.CONCAT(VLOOKUP(P492,AF:AG,2,FALSE),"\",IF(ISERROR(FIND(",",A492))=FALSE,LEFT(A492,FIND(",",A492)-1),A492),"-",C492,"-",H492,".pdf"),"PDF"),""),"")</f>
        <v>PDF</v>
      </c>
      <c r="P492" s="11" t="s">
        <v>229</v>
      </c>
      <c r="Q492" s="3" t="s">
        <v>14</v>
      </c>
      <c r="R492" s="3" t="s">
        <v>2285</v>
      </c>
      <c r="S492" s="4" t="s">
        <v>2911</v>
      </c>
      <c r="T492" s="21" t="str">
        <f>IF(J492="Yes",IF(U492&lt;&gt;"",HYPERLINK(_xlfn.CONCAT(VLOOKUP(U492,AF:AG,2,FALSE),"\",IF(ISERROR(FIND(",",A492))=FALSE,LEFT(A492,FIND(",",A492)-1),A492),"-",C492,"-",H492,".pdf"),"PDF"),""),"")</f>
        <v>PDF</v>
      </c>
      <c r="U492" s="11" t="s">
        <v>2924</v>
      </c>
      <c r="V492" s="3" t="s">
        <v>14</v>
      </c>
      <c r="W492" s="3" t="s">
        <v>2285</v>
      </c>
      <c r="Y492" s="13" t="str">
        <f>IF(R492="Include","No",IF(V492="Include","No",""))</f>
        <v/>
      </c>
      <c r="Z492" s="36" t="str">
        <f t="shared" si="60"/>
        <v>Exclude</v>
      </c>
      <c r="AA492" s="33" t="str">
        <f t="shared" si="57"/>
        <v>1. No relevant outcomes</v>
      </c>
    </row>
    <row r="493" spans="1:27" x14ac:dyDescent="0.25">
      <c r="A493" s="28" t="s">
        <v>2884</v>
      </c>
      <c r="B493" s="29" t="s">
        <v>2885</v>
      </c>
      <c r="C493" s="29">
        <v>2023</v>
      </c>
      <c r="D493" s="29" t="s">
        <v>2886</v>
      </c>
      <c r="E493" s="29">
        <v>127</v>
      </c>
      <c r="G493" s="29">
        <v>107125</v>
      </c>
      <c r="H493" s="29">
        <v>1941</v>
      </c>
      <c r="I493" s="29" t="s">
        <v>2887</v>
      </c>
      <c r="J493" s="11" t="s">
        <v>543</v>
      </c>
      <c r="K493" s="21" t="str">
        <f t="shared" si="54"/>
        <v>Link</v>
      </c>
      <c r="L493" s="22" t="str">
        <f t="shared" si="55"/>
        <v/>
      </c>
      <c r="M493" s="31" t="str">
        <f t="shared" si="56"/>
        <v>{Prochaska, 2023 #1941}</v>
      </c>
      <c r="N493" s="4" t="s">
        <v>2324</v>
      </c>
      <c r="O493" s="21" t="str">
        <f>IF(J493="Yes",IF(P493&lt;&gt;"",HYPERLINK(_xlfn.CONCAT(VLOOKUP(P493,AF:AG,2,FALSE),"\",IF(ISERROR(FIND(",",A493))=FALSE,LEFT(A493,FIND(",",A493)-1),A493),"-",C493,"-",H493,".pdf"),"PDF"),""),"")</f>
        <v>PDF</v>
      </c>
      <c r="P493" s="11" t="s">
        <v>229</v>
      </c>
      <c r="Q493" s="3" t="s">
        <v>14</v>
      </c>
      <c r="R493" s="3" t="s">
        <v>2285</v>
      </c>
      <c r="S493" s="4" t="s">
        <v>2910</v>
      </c>
      <c r="T493" s="21" t="str">
        <f>IF(J493="Yes",IF(U493&lt;&gt;"",HYPERLINK(_xlfn.CONCAT(VLOOKUP(U493,AF:AG,2,FALSE),"\",IF(ISERROR(FIND(",",A493))=FALSE,LEFT(A493,FIND(",",A493)-1),A493),"-",C493,"-",H493,".pdf"),"PDF"),""),"")</f>
        <v>PDF</v>
      </c>
      <c r="U493" s="11" t="s">
        <v>2924</v>
      </c>
      <c r="V493" s="3" t="s">
        <v>14</v>
      </c>
      <c r="W493" s="3" t="s">
        <v>2285</v>
      </c>
      <c r="Y493" s="13" t="str">
        <f>IF(R493="Include","No",IF(V493="Include","No",""))</f>
        <v/>
      </c>
      <c r="Z493" s="36" t="str">
        <f t="shared" si="60"/>
        <v>Exclude</v>
      </c>
      <c r="AA493" s="33" t="str">
        <f t="shared" si="57"/>
        <v>1. No relevant outcomes</v>
      </c>
    </row>
    <row r="494" spans="1:27" x14ac:dyDescent="0.25">
      <c r="A494" s="28" t="s">
        <v>2506</v>
      </c>
      <c r="B494" s="29" t="s">
        <v>2507</v>
      </c>
      <c r="C494" s="29">
        <v>2023</v>
      </c>
      <c r="D494" s="29" t="s">
        <v>2508</v>
      </c>
      <c r="E494" s="29">
        <v>25</v>
      </c>
      <c r="F494" s="29">
        <v>3</v>
      </c>
      <c r="G494" s="29" t="s">
        <v>2509</v>
      </c>
      <c r="H494" s="29">
        <v>1903</v>
      </c>
      <c r="I494" s="29" t="s">
        <v>2510</v>
      </c>
      <c r="J494" s="11" t="s">
        <v>543</v>
      </c>
      <c r="K494" s="21" t="str">
        <f t="shared" si="54"/>
        <v>Link</v>
      </c>
      <c r="L494" s="22" t="str">
        <f t="shared" si="55"/>
        <v/>
      </c>
      <c r="M494" s="31" t="str">
        <f t="shared" si="56"/>
        <v>{Pueyo-Garrigues, 2023 #1903}</v>
      </c>
      <c r="N494" s="4" t="s">
        <v>2324</v>
      </c>
      <c r="O494" s="21" t="str">
        <f>IF(J494="Yes",IF(P494&lt;&gt;"",HYPERLINK(_xlfn.CONCAT(VLOOKUP(P494,AF:AG,2,FALSE),"\",IF(ISERROR(FIND(",",A494))=FALSE,LEFT(A494,FIND(",",A494)-1),A494),"-",C494,"-",H494,".pdf"),"PDF"),""),"")</f>
        <v>PDF</v>
      </c>
      <c r="P494" s="11" t="s">
        <v>229</v>
      </c>
      <c r="Q494" s="3" t="s">
        <v>14</v>
      </c>
      <c r="R494" s="3" t="s">
        <v>2286</v>
      </c>
      <c r="S494" s="4" t="s">
        <v>2289</v>
      </c>
      <c r="T494" s="21" t="str">
        <f>IF(J494="Yes",IF(U494&lt;&gt;"",HYPERLINK(_xlfn.CONCAT(VLOOKUP(U494,AF:AG,2,FALSE),"\",IF(ISERROR(FIND(",",A494))=FALSE,LEFT(A494,FIND(",",A494)-1),A494),"-",C494,"-",H494,".pdf"),"PDF"),""),"")</f>
        <v>PDF</v>
      </c>
      <c r="U494" s="11" t="s">
        <v>2924</v>
      </c>
      <c r="V494" s="3" t="s">
        <v>14</v>
      </c>
      <c r="W494" s="3" t="s">
        <v>2286</v>
      </c>
      <c r="Y494" s="13" t="str">
        <f>IF(R494="Include","No",IF(V494="Include","No",""))</f>
        <v/>
      </c>
      <c r="Z494" s="36" t="str">
        <f t="shared" si="60"/>
        <v>Exclude</v>
      </c>
      <c r="AA494" s="33" t="str">
        <f t="shared" si="57"/>
        <v>3. Wrong intervention</v>
      </c>
    </row>
    <row r="495" spans="1:27" x14ac:dyDescent="0.25">
      <c r="A495" s="28" t="s">
        <v>2092</v>
      </c>
      <c r="B495" s="29" t="s">
        <v>2093</v>
      </c>
      <c r="C495" s="29">
        <v>2017</v>
      </c>
      <c r="D495" s="29" t="s">
        <v>1512</v>
      </c>
      <c r="E495" s="29">
        <v>19</v>
      </c>
      <c r="F495" s="29">
        <v>6</v>
      </c>
      <c r="G495" s="29" t="s">
        <v>2094</v>
      </c>
      <c r="H495" s="29">
        <v>1807</v>
      </c>
      <c r="I495" s="29" t="s">
        <v>2095</v>
      </c>
      <c r="J495" s="11" t="s">
        <v>543</v>
      </c>
      <c r="K495" s="21" t="str">
        <f t="shared" si="54"/>
        <v>Link</v>
      </c>
      <c r="L495" s="22" t="str">
        <f t="shared" si="55"/>
        <v/>
      </c>
      <c r="M495" s="31" t="str">
        <f t="shared" si="56"/>
        <v>{Radtke, 2017 #1807}</v>
      </c>
      <c r="N495" s="4" t="s">
        <v>1470</v>
      </c>
      <c r="O495" s="21" t="str">
        <f>IF(J495="Yes",IF(P495&lt;&gt;"",HYPERLINK(_xlfn.CONCAT(VLOOKUP(P495,AF:AG,2,FALSE),"\",IF(ISERROR(FIND(",",A495))=FALSE,LEFT(A495,FIND(",",A495)-1),A495),"-",C495,"-",H495,".pdf"),"PDF"),""),"")</f>
        <v>PDF</v>
      </c>
      <c r="P495" s="11" t="s">
        <v>229</v>
      </c>
      <c r="Q495" s="3" t="s">
        <v>14</v>
      </c>
      <c r="R495" s="3" t="s">
        <v>2286</v>
      </c>
      <c r="S495" s="4" t="s">
        <v>2289</v>
      </c>
      <c r="T495" s="21" t="str">
        <f>IF(J495="Yes",IF(U495&lt;&gt;"",HYPERLINK(_xlfn.CONCAT(VLOOKUP(U495,AF:AG,2,FALSE),"\",IF(ISERROR(FIND(",",A495))=FALSE,LEFT(A495,FIND(",",A495)-1),A495),"-",C495,"-",H495,".pdf"),"PDF"),""),"")</f>
        <v>PDF</v>
      </c>
      <c r="U495" s="11" t="s">
        <v>2924</v>
      </c>
      <c r="V495" s="3" t="s">
        <v>14</v>
      </c>
      <c r="W495" s="3" t="s">
        <v>2286</v>
      </c>
      <c r="Y495" s="13" t="str">
        <f>IF(R495="Include","No",IF(V495="Include","No",""))</f>
        <v/>
      </c>
      <c r="Z495" s="36" t="str">
        <f t="shared" si="60"/>
        <v>Exclude</v>
      </c>
      <c r="AA495" s="33" t="str">
        <f t="shared" si="57"/>
        <v>3. Wrong intervention</v>
      </c>
    </row>
    <row r="496" spans="1:27" x14ac:dyDescent="0.25">
      <c r="A496" s="28" t="s">
        <v>2699</v>
      </c>
      <c r="B496" s="29" t="s">
        <v>2700</v>
      </c>
      <c r="C496" s="29">
        <v>2014</v>
      </c>
      <c r="D496" s="29" t="s">
        <v>2701</v>
      </c>
      <c r="E496" s="29">
        <v>20</v>
      </c>
      <c r="F496" s="29">
        <v>10</v>
      </c>
      <c r="G496" s="29" t="s">
        <v>2702</v>
      </c>
      <c r="H496" s="29">
        <v>2000</v>
      </c>
      <c r="I496" s="29" t="s">
        <v>2703</v>
      </c>
      <c r="J496" s="11" t="s">
        <v>543</v>
      </c>
      <c r="K496" s="21" t="str">
        <f t="shared" si="54"/>
        <v>Link</v>
      </c>
      <c r="L496" s="22" t="str">
        <f t="shared" si="55"/>
        <v/>
      </c>
      <c r="M496" s="31" t="str">
        <f t="shared" si="56"/>
        <v>{Reddy, 2014 #2000}</v>
      </c>
      <c r="N496" s="4" t="s">
        <v>1470</v>
      </c>
      <c r="O496" s="21" t="str">
        <f>IF(J496="Yes",IF(P496&lt;&gt;"",HYPERLINK(_xlfn.CONCAT(VLOOKUP(P496,AF:AG,2,FALSE),"\",IF(ISERROR(FIND(",",A496))=FALSE,LEFT(A496,FIND(",",A496)-1),A496),"-",C496,"-",H496,".pdf"),"PDF"),""),"")</f>
        <v>PDF</v>
      </c>
      <c r="P496" s="11" t="s">
        <v>229</v>
      </c>
      <c r="Q496" s="3" t="s">
        <v>14</v>
      </c>
      <c r="R496" s="3" t="s">
        <v>2286</v>
      </c>
      <c r="S496" s="4" t="s">
        <v>2289</v>
      </c>
      <c r="T496" s="21" t="str">
        <f>IF(J496="Yes",IF(U496&lt;&gt;"",HYPERLINK(_xlfn.CONCAT(VLOOKUP(U496,AF:AG,2,FALSE),"\",IF(ISERROR(FIND(",",A496))=FALSE,LEFT(A496,FIND(",",A496)-1),A496),"-",C496,"-",H496,".pdf"),"PDF"),""),"")</f>
        <v>PDF</v>
      </c>
      <c r="U496" s="11" t="s">
        <v>2924</v>
      </c>
      <c r="V496" s="3" t="s">
        <v>14</v>
      </c>
      <c r="W496" s="3" t="s">
        <v>2286</v>
      </c>
      <c r="Y496" s="13" t="str">
        <f>IF(R496="Include","No",IF(V496="Include","No",""))</f>
        <v/>
      </c>
      <c r="Z496" s="36" t="str">
        <f t="shared" si="60"/>
        <v>Exclude</v>
      </c>
      <c r="AA496" s="33" t="str">
        <f t="shared" si="57"/>
        <v>3. Wrong intervention</v>
      </c>
    </row>
    <row r="497" spans="1:27" x14ac:dyDescent="0.25">
      <c r="A497" s="28" t="s">
        <v>3294</v>
      </c>
      <c r="B497" s="29" t="s">
        <v>3295</v>
      </c>
      <c r="C497" s="29">
        <v>2024</v>
      </c>
      <c r="D497" s="29" t="s">
        <v>231</v>
      </c>
      <c r="G497" s="29" t="s">
        <v>2161</v>
      </c>
      <c r="H497" s="29">
        <v>2156</v>
      </c>
      <c r="I497" s="29" t="s">
        <v>3296</v>
      </c>
      <c r="J497" s="11" t="s">
        <v>543</v>
      </c>
      <c r="K497" s="21" t="str">
        <f t="shared" si="54"/>
        <v>Link</v>
      </c>
      <c r="L497" s="22" t="str">
        <f t="shared" si="55"/>
        <v/>
      </c>
      <c r="M497" s="31" t="str">
        <f t="shared" si="56"/>
        <v>{Reuther, 2024 #2156}</v>
      </c>
      <c r="N497" s="4" t="s">
        <v>3307</v>
      </c>
      <c r="O497" s="21" t="str">
        <f>IF(J497="Yes",IF(P497&lt;&gt;"",HYPERLINK(_xlfn.CONCAT(VLOOKUP(P497,AF:AG,2,FALSE),"\",IF(ISERROR(FIND(",",A497))=FALSE,LEFT(A497,FIND(",",A497)-1),A497),"-",C497,"-",H497,".pdf"),"PDF"),""),"")</f>
        <v>PDF</v>
      </c>
      <c r="P497" s="11" t="s">
        <v>229</v>
      </c>
      <c r="Q497" s="3" t="s">
        <v>14</v>
      </c>
      <c r="R497" s="3" t="s">
        <v>2286</v>
      </c>
      <c r="S497" s="4" t="s">
        <v>2289</v>
      </c>
      <c r="T497" s="21" t="str">
        <f>IF(J497="Yes",IF(U497&lt;&gt;"",HYPERLINK(_xlfn.CONCAT(VLOOKUP(U497,AF:AG,2,FALSE),"\",IF(ISERROR(FIND(",",A497))=FALSE,LEFT(A497,FIND(",",A497)-1),A497),"-",C497,"-",H497,".pdf"),"PDF"),""),"")</f>
        <v>PDF</v>
      </c>
      <c r="U497" s="11" t="s">
        <v>2924</v>
      </c>
      <c r="V497" s="3" t="s">
        <v>14</v>
      </c>
      <c r="W497" s="3" t="s">
        <v>2286</v>
      </c>
      <c r="Z497" s="36" t="str">
        <f t="shared" si="60"/>
        <v>Exclude</v>
      </c>
      <c r="AA497" s="33" t="str">
        <f t="shared" si="57"/>
        <v>3. Wrong intervention</v>
      </c>
    </row>
    <row r="498" spans="1:27" x14ac:dyDescent="0.25">
      <c r="A498" s="28" t="s">
        <v>3303</v>
      </c>
      <c r="B498" s="29" t="s">
        <v>3304</v>
      </c>
      <c r="C498" s="29">
        <v>2025</v>
      </c>
      <c r="D498" s="29" t="s">
        <v>3248</v>
      </c>
      <c r="E498" s="29">
        <v>9</v>
      </c>
      <c r="G498" s="29" t="s">
        <v>3305</v>
      </c>
      <c r="H498" s="29">
        <v>2149</v>
      </c>
      <c r="I498" s="29" t="s">
        <v>3306</v>
      </c>
      <c r="J498" s="11" t="s">
        <v>543</v>
      </c>
      <c r="K498" s="21" t="str">
        <f t="shared" si="54"/>
        <v>Link</v>
      </c>
      <c r="L498" s="22" t="str">
        <f t="shared" si="55"/>
        <v/>
      </c>
      <c r="M498" s="31" t="str">
        <f t="shared" si="56"/>
        <v>{Reuther, 2025 #2149}</v>
      </c>
      <c r="N498" s="4" t="s">
        <v>3307</v>
      </c>
      <c r="O498" s="21" t="str">
        <f>IF(J498="Yes",IF(P498&lt;&gt;"",HYPERLINK(_xlfn.CONCAT(VLOOKUP(P498,AF:AG,2,FALSE),"\",IF(ISERROR(FIND(",",A498))=FALSE,LEFT(A498,FIND(",",A498)-1),A498),"-",C498,"-",H498,".pdf"),"PDF"),""),"")</f>
        <v>PDF</v>
      </c>
      <c r="P498" s="11" t="s">
        <v>229</v>
      </c>
      <c r="Q498" s="3" t="s">
        <v>14</v>
      </c>
      <c r="R498" s="3" t="s">
        <v>2286</v>
      </c>
      <c r="S498" s="4" t="s">
        <v>2289</v>
      </c>
      <c r="T498" s="21" t="str">
        <f>IF(J498="Yes",IF(U498&lt;&gt;"",HYPERLINK(_xlfn.CONCAT(VLOOKUP(U498,AF:AG,2,FALSE),"\",IF(ISERROR(FIND(",",A498))=FALSE,LEFT(A498,FIND(",",A498)-1),A498),"-",C498,"-",H498,".pdf"),"PDF"),""),"")</f>
        <v>PDF</v>
      </c>
      <c r="U498" s="11" t="s">
        <v>2924</v>
      </c>
      <c r="V498" s="3" t="s">
        <v>14</v>
      </c>
      <c r="W498" s="3" t="s">
        <v>2291</v>
      </c>
      <c r="Z498" s="36" t="str">
        <f t="shared" si="60"/>
        <v>Exclude</v>
      </c>
      <c r="AA498" s="33" t="str">
        <f t="shared" si="57"/>
        <v>3. Wrong intervention</v>
      </c>
    </row>
    <row r="499" spans="1:27" x14ac:dyDescent="0.25">
      <c r="A499" s="28" t="s">
        <v>2096</v>
      </c>
      <c r="B499" s="29" t="s">
        <v>2097</v>
      </c>
      <c r="C499" s="29">
        <v>2015</v>
      </c>
      <c r="D499" s="29" t="s">
        <v>2098</v>
      </c>
      <c r="E499" s="29">
        <v>29</v>
      </c>
      <c r="F499" s="29">
        <v>3</v>
      </c>
      <c r="G499" s="29" t="s">
        <v>2099</v>
      </c>
      <c r="H499" s="29">
        <v>1808</v>
      </c>
      <c r="I499" s="29" t="s">
        <v>2100</v>
      </c>
      <c r="J499" s="11" t="s">
        <v>543</v>
      </c>
      <c r="K499" s="21" t="str">
        <f t="shared" si="54"/>
        <v>Link</v>
      </c>
      <c r="L499" s="22" t="str">
        <f t="shared" si="55"/>
        <v/>
      </c>
      <c r="M499" s="31" t="str">
        <f t="shared" si="56"/>
        <v>{Reynolds, 2015 #1808}</v>
      </c>
      <c r="N499" s="4" t="s">
        <v>1470</v>
      </c>
      <c r="O499" s="21" t="str">
        <f>IF(J499="Yes",IF(P499&lt;&gt;"",HYPERLINK(_xlfn.CONCAT(VLOOKUP(P499,AF:AG,2,FALSE),"\",IF(ISERROR(FIND(",",A499))=FALSE,LEFT(A499,FIND(",",A499)-1),A499),"-",C499,"-",H499,".pdf"),"PDF"),""),"")</f>
        <v>PDF</v>
      </c>
      <c r="P499" s="11" t="s">
        <v>229</v>
      </c>
      <c r="Q499" s="3" t="s">
        <v>14</v>
      </c>
      <c r="R499" s="3" t="s">
        <v>2286</v>
      </c>
      <c r="S499" s="4" t="s">
        <v>2289</v>
      </c>
      <c r="T499" s="21" t="str">
        <f>IF(J499="Yes",IF(U499&lt;&gt;"",HYPERLINK(_xlfn.CONCAT(VLOOKUP(U499,AF:AG,2,FALSE),"\",IF(ISERROR(FIND(",",A499))=FALSE,LEFT(A499,FIND(",",A499)-1),A499),"-",C499,"-",H499,".pdf"),"PDF"),""),"")</f>
        <v>PDF</v>
      </c>
      <c r="U499" s="11" t="s">
        <v>2924</v>
      </c>
      <c r="V499" s="3" t="s">
        <v>14</v>
      </c>
      <c r="W499" s="3" t="s">
        <v>2286</v>
      </c>
      <c r="Y499" s="13" t="str">
        <f>IF(R499="Include","No",IF(V499="Include","No",""))</f>
        <v/>
      </c>
      <c r="Z499" s="36" t="str">
        <f t="shared" si="60"/>
        <v>Exclude</v>
      </c>
      <c r="AA499" s="33" t="str">
        <f t="shared" si="57"/>
        <v>3. Wrong intervention</v>
      </c>
    </row>
    <row r="500" spans="1:27" x14ac:dyDescent="0.25">
      <c r="A500" s="28" t="s">
        <v>2101</v>
      </c>
      <c r="B500" s="29" t="s">
        <v>700</v>
      </c>
      <c r="C500" s="29">
        <v>2014</v>
      </c>
      <c r="D500" s="29" t="s">
        <v>2102</v>
      </c>
      <c r="E500" s="29">
        <v>33</v>
      </c>
      <c r="F500" s="29">
        <v>6</v>
      </c>
      <c r="G500" s="29" t="s">
        <v>2103</v>
      </c>
      <c r="H500" s="29">
        <v>1809</v>
      </c>
      <c r="I500" s="29" t="s">
        <v>2104</v>
      </c>
      <c r="J500" s="11" t="s">
        <v>543</v>
      </c>
      <c r="K500" s="21" t="str">
        <f t="shared" si="54"/>
        <v>Link</v>
      </c>
      <c r="L500" s="22" t="str">
        <f t="shared" si="55"/>
        <v/>
      </c>
      <c r="M500" s="31" t="str">
        <f t="shared" si="56"/>
        <v>{Ridout, 2014 #1809}</v>
      </c>
      <c r="N500" s="4" t="s">
        <v>1470</v>
      </c>
      <c r="O500" s="21" t="str">
        <f>IF(J500="Yes",IF(P500&lt;&gt;"",HYPERLINK(_xlfn.CONCAT(VLOOKUP(P500,AF:AG,2,FALSE),"\",IF(ISERROR(FIND(",",A500))=FALSE,LEFT(A500,FIND(",",A500)-1),A500),"-",C500,"-",H500,".pdf"),"PDF"),""),"")</f>
        <v>PDF</v>
      </c>
      <c r="P500" s="11" t="s">
        <v>229</v>
      </c>
      <c r="Q500" s="3" t="s">
        <v>14</v>
      </c>
      <c r="R500" s="3" t="s">
        <v>2286</v>
      </c>
      <c r="S500" s="4" t="s">
        <v>2289</v>
      </c>
      <c r="T500" s="21" t="str">
        <f>IF(J500="Yes",IF(U500&lt;&gt;"",HYPERLINK(_xlfn.CONCAT(VLOOKUP(U500,AF:AG,2,FALSE),"\",IF(ISERROR(FIND(",",A500))=FALSE,LEFT(A500,FIND(",",A500)-1),A500),"-",C500,"-",H500,".pdf"),"PDF"),""),"")</f>
        <v>PDF</v>
      </c>
      <c r="U500" s="11" t="s">
        <v>2924</v>
      </c>
      <c r="V500" s="3" t="s">
        <v>14</v>
      </c>
      <c r="W500" s="3" t="s">
        <v>2286</v>
      </c>
      <c r="Y500" s="13" t="str">
        <f>IF(R500="Include","No",IF(V500="Include","No",""))</f>
        <v/>
      </c>
      <c r="Z500" s="36" t="str">
        <f t="shared" si="60"/>
        <v>Exclude</v>
      </c>
      <c r="AA500" s="33" t="str">
        <f t="shared" si="57"/>
        <v>3. Wrong intervention</v>
      </c>
    </row>
    <row r="501" spans="1:27" x14ac:dyDescent="0.25">
      <c r="A501" s="28" t="s">
        <v>3771</v>
      </c>
      <c r="B501" s="29" t="s">
        <v>3772</v>
      </c>
      <c r="C501" s="29">
        <v>2017</v>
      </c>
      <c r="D501" s="29" t="s">
        <v>3298</v>
      </c>
      <c r="E501" s="29">
        <v>3</v>
      </c>
      <c r="G501" s="29">
        <v>2055207617707620</v>
      </c>
      <c r="H501" s="29">
        <v>6435</v>
      </c>
      <c r="I501" s="29" t="s">
        <v>3773</v>
      </c>
      <c r="J501" s="11" t="s">
        <v>543</v>
      </c>
      <c r="K501" s="21" t="str">
        <f t="shared" si="54"/>
        <v>Link</v>
      </c>
      <c r="L501" s="22" t="str">
        <f t="shared" si="55"/>
        <v/>
      </c>
      <c r="M501" s="31" t="str">
        <f t="shared" si="56"/>
        <v>{Riordan, 2017 #6435}</v>
      </c>
      <c r="N501" s="4" t="s">
        <v>3726</v>
      </c>
      <c r="O501" s="21" t="str">
        <f>IF(J501="Yes",IF(P501&lt;&gt;"",HYPERLINK(_xlfn.CONCAT(VLOOKUP(P501,AF:AG,2,FALSE),"\",IF(ISERROR(FIND(",",A501))=FALSE,LEFT(A501,FIND(",",A501)-1),A501),"-",C501,"-",H501,".pdf"),"PDF"),""),"")</f>
        <v>PDF</v>
      </c>
      <c r="P501" s="11" t="s">
        <v>229</v>
      </c>
      <c r="Q501" s="3" t="s">
        <v>14</v>
      </c>
      <c r="R501" s="3" t="s">
        <v>2286</v>
      </c>
      <c r="S501" s="4" t="s">
        <v>2289</v>
      </c>
      <c r="T501" s="21" t="str">
        <f>IF(J501="Yes",IF(U501&lt;&gt;"",HYPERLINK(_xlfn.CONCAT(VLOOKUP(U501,AF:AG,2,FALSE),"\",IF(ISERROR(FIND(",",A501))=FALSE,LEFT(A501,FIND(",",A501)-1),A501),"-",C501,"-",H501,".pdf"),"PDF"),""),"")</f>
        <v>PDF</v>
      </c>
      <c r="U501" s="11" t="s">
        <v>2924</v>
      </c>
      <c r="V501" s="3" t="s">
        <v>14</v>
      </c>
      <c r="W501" s="3" t="s">
        <v>2282</v>
      </c>
      <c r="Z501" s="36" t="str">
        <f t="shared" si="60"/>
        <v>Exclude</v>
      </c>
      <c r="AA501" s="33" t="str">
        <f t="shared" si="57"/>
        <v>3. Wrong intervention</v>
      </c>
    </row>
    <row r="502" spans="1:27" x14ac:dyDescent="0.25">
      <c r="A502" s="28" t="s">
        <v>3627</v>
      </c>
      <c r="B502" s="29" t="s">
        <v>3633</v>
      </c>
      <c r="C502" s="29">
        <v>2018</v>
      </c>
      <c r="D502" s="29" t="s">
        <v>231</v>
      </c>
      <c r="G502" s="29" t="s">
        <v>2161</v>
      </c>
      <c r="H502" s="29">
        <v>6219</v>
      </c>
      <c r="I502" s="29" t="s">
        <v>3634</v>
      </c>
      <c r="J502" s="11" t="s">
        <v>377</v>
      </c>
      <c r="K502" s="21" t="str">
        <f t="shared" si="54"/>
        <v>Link</v>
      </c>
      <c r="L502" s="22" t="str">
        <f t="shared" si="55"/>
        <v>Riordan-2018-6219</v>
      </c>
      <c r="M502" s="31" t="str">
        <f t="shared" si="56"/>
        <v>{Riordan, 2018 #6219}</v>
      </c>
      <c r="N502" s="4" t="s">
        <v>3727</v>
      </c>
      <c r="O502" s="21" t="str">
        <f>IF(J502="Yes",IF(P502&lt;&gt;"",HYPERLINK(_xlfn.CONCAT(VLOOKUP(P502,AF:AG,2,FALSE),"\",IF(ISERROR(FIND(",",A502))=FALSE,LEFT(A502,FIND(",",A502)-1),A502),"-",C502,"-",H502,".pdf"),"PDF"),""),"")</f>
        <v/>
      </c>
      <c r="P502" s="11" t="s">
        <v>229</v>
      </c>
      <c r="Q502" s="3" t="s">
        <v>14</v>
      </c>
      <c r="R502" s="3" t="s">
        <v>2282</v>
      </c>
      <c r="S502" s="4" t="s">
        <v>3991</v>
      </c>
      <c r="T502" s="21" t="str">
        <f>IF(J502="Yes",IF(U502&lt;&gt;"",HYPERLINK(_xlfn.CONCAT(VLOOKUP(U502,AF:AG,2,FALSE),"\",IF(ISERROR(FIND(",",A502))=FALSE,LEFT(A502,FIND(",",A502)-1),A502),"-",C502,"-",H502,".pdf"),"PDF"),""),"")</f>
        <v/>
      </c>
      <c r="U502" s="11" t="s">
        <v>2924</v>
      </c>
      <c r="V502" s="3" t="s">
        <v>14</v>
      </c>
      <c r="W502" s="3" t="s">
        <v>2282</v>
      </c>
      <c r="Z502" s="36" t="s">
        <v>14</v>
      </c>
      <c r="AA502" s="33" t="str">
        <f t="shared" si="57"/>
        <v>0. Duplicate</v>
      </c>
    </row>
    <row r="503" spans="1:27" x14ac:dyDescent="0.25">
      <c r="A503" s="28" t="s">
        <v>3627</v>
      </c>
      <c r="B503" s="29" t="s">
        <v>3628</v>
      </c>
      <c r="C503" s="29">
        <v>2018</v>
      </c>
      <c r="D503" s="29" t="s">
        <v>231</v>
      </c>
      <c r="G503" s="29" t="s">
        <v>2161</v>
      </c>
      <c r="H503" s="29">
        <v>6234</v>
      </c>
      <c r="I503" s="29" t="s">
        <v>3629</v>
      </c>
      <c r="J503" s="11" t="s">
        <v>377</v>
      </c>
      <c r="K503" s="21" t="str">
        <f t="shared" si="54"/>
        <v>Link</v>
      </c>
      <c r="L503" s="22" t="str">
        <f t="shared" si="55"/>
        <v>Riordan-2018-6234</v>
      </c>
      <c r="M503" s="31" t="str">
        <f t="shared" si="56"/>
        <v>{Riordan, 2018 #6234}</v>
      </c>
      <c r="N503" s="4" t="s">
        <v>3727</v>
      </c>
      <c r="O503" s="21" t="str">
        <f>IF(J503="Yes",IF(P503&lt;&gt;"",HYPERLINK(_xlfn.CONCAT(VLOOKUP(P503,AF:AG,2,FALSE),"\",IF(ISERROR(FIND(",",A503))=FALSE,LEFT(A503,FIND(",",A503)-1),A503),"-",C503,"-",H503,".pdf"),"PDF"),""),"")</f>
        <v/>
      </c>
      <c r="P503" s="11" t="s">
        <v>229</v>
      </c>
      <c r="Q503" s="3" t="s">
        <v>14</v>
      </c>
      <c r="R503" s="3" t="s">
        <v>2282</v>
      </c>
      <c r="S503" s="4" t="s">
        <v>3991</v>
      </c>
      <c r="T503" s="21" t="str">
        <f>IF(J503="Yes",IF(U503&lt;&gt;"",HYPERLINK(_xlfn.CONCAT(VLOOKUP(U503,AF:AG,2,FALSE),"\",IF(ISERROR(FIND(",",A503))=FALSE,LEFT(A503,FIND(",",A503)-1),A503),"-",C503,"-",H503,".pdf"),"PDF"),""),"")</f>
        <v/>
      </c>
      <c r="U503" s="11" t="s">
        <v>2924</v>
      </c>
      <c r="V503" s="3" t="s">
        <v>14</v>
      </c>
      <c r="W503" s="3" t="s">
        <v>2282</v>
      </c>
      <c r="Z503" s="36" t="s">
        <v>14</v>
      </c>
      <c r="AA503" s="33" t="str">
        <f t="shared" si="57"/>
        <v>0. Duplicate</v>
      </c>
    </row>
    <row r="504" spans="1:27" x14ac:dyDescent="0.25">
      <c r="A504" s="28" t="s">
        <v>3627</v>
      </c>
      <c r="B504" s="29" t="s">
        <v>3630</v>
      </c>
      <c r="C504" s="29">
        <v>2018</v>
      </c>
      <c r="D504" s="29" t="s">
        <v>2645</v>
      </c>
      <c r="E504" s="29">
        <v>7</v>
      </c>
      <c r="F504" s="29">
        <v>5</v>
      </c>
      <c r="G504" s="29" t="s">
        <v>3631</v>
      </c>
      <c r="H504" s="29">
        <v>6236</v>
      </c>
      <c r="I504" s="29" t="s">
        <v>3632</v>
      </c>
      <c r="J504" s="11" t="s">
        <v>543</v>
      </c>
      <c r="K504" s="21" t="str">
        <f t="shared" si="54"/>
        <v>Link</v>
      </c>
      <c r="L504" s="22" t="str">
        <f t="shared" si="55"/>
        <v/>
      </c>
      <c r="M504" s="31" t="str">
        <f t="shared" si="56"/>
        <v>{Riordan, 2018 #6236}</v>
      </c>
      <c r="N504" s="4" t="s">
        <v>3727</v>
      </c>
      <c r="O504" s="21" t="str">
        <f>IF(J504="Yes",IF(P504&lt;&gt;"",HYPERLINK(_xlfn.CONCAT(VLOOKUP(P504,AF:AG,2,FALSE),"\",IF(ISERROR(FIND(",",A504))=FALSE,LEFT(A504,FIND(",",A504)-1),A504),"-",C504,"-",H504,".pdf"),"PDF"),""),"")</f>
        <v>PDF</v>
      </c>
      <c r="P504" s="11" t="s">
        <v>229</v>
      </c>
      <c r="Q504" s="3" t="s">
        <v>14</v>
      </c>
      <c r="R504" s="3" t="s">
        <v>2286</v>
      </c>
      <c r="S504" s="4" t="s">
        <v>2954</v>
      </c>
      <c r="T504" s="21" t="str">
        <f>IF(J504="Yes",IF(U504&lt;&gt;"",HYPERLINK(_xlfn.CONCAT(VLOOKUP(U504,AF:AG,2,FALSE),"\",IF(ISERROR(FIND(",",A504))=FALSE,LEFT(A504,FIND(",",A504)-1),A504),"-",C504,"-",H504,".pdf"),"PDF"),""),"")</f>
        <v>PDF</v>
      </c>
      <c r="U504" s="11" t="s">
        <v>2924</v>
      </c>
      <c r="V504" s="3" t="s">
        <v>14</v>
      </c>
      <c r="W504" s="3" t="s">
        <v>2286</v>
      </c>
      <c r="Z504" s="36" t="str">
        <f>IF(J504="Yes",IF(Q504="","",IF(Q504="Include",IF(V504="",IF(Y504="No","Check for supplement","Include"),IF(V504="Exclude","Consensus required",IF(V504="Include",IF(Y504="No","Check for supplement","Include"),"Check required"))),IF(Q504="Exclude",IF(V504="","Check required",IF(V504="Exclude","Exclude",IF(V504="Include","Consensus required","Check required"))),"Check required"))),IF(L504="","","Find PDF"))</f>
        <v>Exclude</v>
      </c>
      <c r="AA504" s="33" t="str">
        <f t="shared" si="57"/>
        <v>3. Wrong intervention</v>
      </c>
    </row>
    <row r="505" spans="1:27" x14ac:dyDescent="0.25">
      <c r="A505" s="28" t="s">
        <v>3627</v>
      </c>
      <c r="B505" s="29" t="s">
        <v>3633</v>
      </c>
      <c r="C505" s="29">
        <v>2018</v>
      </c>
      <c r="D505" s="29" t="s">
        <v>231</v>
      </c>
      <c r="G505" s="29" t="s">
        <v>2161</v>
      </c>
      <c r="H505" s="29">
        <v>6461</v>
      </c>
      <c r="I505" s="29" t="s">
        <v>3634</v>
      </c>
      <c r="J505" s="11" t="s">
        <v>377</v>
      </c>
      <c r="K505" s="21" t="str">
        <f t="shared" si="54"/>
        <v>Link</v>
      </c>
      <c r="L505" s="22" t="str">
        <f t="shared" si="55"/>
        <v>Riordan-2018-6461</v>
      </c>
      <c r="M505" s="31" t="str">
        <f t="shared" si="56"/>
        <v>{Riordan, 2018 #6461}</v>
      </c>
      <c r="N505" s="4" t="s">
        <v>3726</v>
      </c>
      <c r="O505" s="21" t="str">
        <f>IF(J505="Yes",IF(P505&lt;&gt;"",HYPERLINK(_xlfn.CONCAT(VLOOKUP(P505,AF:AG,2,FALSE),"\",IF(ISERROR(FIND(",",A505))=FALSE,LEFT(A505,FIND(",",A505)-1),A505),"-",C505,"-",H505,".pdf"),"PDF"),""),"")</f>
        <v/>
      </c>
      <c r="P505" s="11" t="s">
        <v>229</v>
      </c>
      <c r="Q505" s="3" t="s">
        <v>14</v>
      </c>
      <c r="R505" s="3" t="s">
        <v>2286</v>
      </c>
      <c r="S505" s="4" t="s">
        <v>3991</v>
      </c>
      <c r="T505" s="21" t="str">
        <f>IF(J505="Yes",IF(U505&lt;&gt;"",HYPERLINK(_xlfn.CONCAT(VLOOKUP(U505,AF:AG,2,FALSE),"\",IF(ISERROR(FIND(",",A505))=FALSE,LEFT(A505,FIND(",",A505)-1),A505),"-",C505,"-",H505,".pdf"),"PDF"),""),"")</f>
        <v/>
      </c>
      <c r="U505" s="11" t="s">
        <v>2924</v>
      </c>
      <c r="V505" s="3" t="s">
        <v>14</v>
      </c>
      <c r="W505" s="3" t="s">
        <v>2286</v>
      </c>
      <c r="Z505" s="36" t="s">
        <v>14</v>
      </c>
      <c r="AA505" s="33" t="str">
        <f t="shared" si="57"/>
        <v>3. Wrong intervention</v>
      </c>
    </row>
    <row r="506" spans="1:27" x14ac:dyDescent="0.25">
      <c r="A506" s="28" t="s">
        <v>3627</v>
      </c>
      <c r="B506" s="29" t="s">
        <v>3628</v>
      </c>
      <c r="C506" s="29">
        <v>2018</v>
      </c>
      <c r="D506" s="29" t="s">
        <v>231</v>
      </c>
      <c r="G506" s="29" t="s">
        <v>2161</v>
      </c>
      <c r="H506" s="29">
        <v>6484</v>
      </c>
      <c r="I506" s="29" t="s">
        <v>3629</v>
      </c>
      <c r="J506" s="11" t="s">
        <v>377</v>
      </c>
      <c r="K506" s="21" t="str">
        <f t="shared" si="54"/>
        <v>Link</v>
      </c>
      <c r="L506" s="22" t="str">
        <f t="shared" si="55"/>
        <v>Riordan-2018-6484</v>
      </c>
      <c r="M506" s="31" t="str">
        <f t="shared" si="56"/>
        <v>{Riordan, 2018 #6484}</v>
      </c>
      <c r="N506" s="4" t="s">
        <v>3726</v>
      </c>
      <c r="O506" s="21" t="str">
        <f>IF(J506="Yes",IF(P506&lt;&gt;"",HYPERLINK(_xlfn.CONCAT(VLOOKUP(P506,AF:AG,2,FALSE),"\",IF(ISERROR(FIND(",",A506))=FALSE,LEFT(A506,FIND(",",A506)-1),A506),"-",C506,"-",H506,".pdf"),"PDF"),""),"")</f>
        <v/>
      </c>
      <c r="P506" s="11" t="s">
        <v>229</v>
      </c>
      <c r="Q506" s="3" t="s">
        <v>14</v>
      </c>
      <c r="R506" s="3" t="s">
        <v>2286</v>
      </c>
      <c r="S506" s="4" t="s">
        <v>3991</v>
      </c>
      <c r="T506" s="21" t="str">
        <f>IF(J506="Yes",IF(U506&lt;&gt;"",HYPERLINK(_xlfn.CONCAT(VLOOKUP(U506,AF:AG,2,FALSE),"\",IF(ISERROR(FIND(",",A506))=FALSE,LEFT(A506,FIND(",",A506)-1),A506),"-",C506,"-",H506,".pdf"),"PDF"),""),"")</f>
        <v/>
      </c>
      <c r="U506" s="11" t="s">
        <v>2924</v>
      </c>
      <c r="V506" s="3" t="s">
        <v>14</v>
      </c>
      <c r="W506" s="3" t="s">
        <v>2286</v>
      </c>
      <c r="Z506" s="36" t="s">
        <v>14</v>
      </c>
      <c r="AA506" s="33" t="str">
        <f t="shared" si="57"/>
        <v>3. Wrong intervention</v>
      </c>
    </row>
    <row r="507" spans="1:27" x14ac:dyDescent="0.25">
      <c r="A507" s="28" t="s">
        <v>3627</v>
      </c>
      <c r="B507" s="29" t="s">
        <v>3630</v>
      </c>
      <c r="C507" s="29">
        <v>2018</v>
      </c>
      <c r="D507" s="29" t="s">
        <v>2645</v>
      </c>
      <c r="E507" s="29">
        <v>7</v>
      </c>
      <c r="F507" s="29">
        <v>5</v>
      </c>
      <c r="G507" s="29" t="s">
        <v>3631</v>
      </c>
      <c r="H507" s="29">
        <v>6485</v>
      </c>
      <c r="I507" s="29" t="s">
        <v>3632</v>
      </c>
      <c r="J507" s="11" t="s">
        <v>543</v>
      </c>
      <c r="K507" s="21" t="str">
        <f t="shared" si="54"/>
        <v>Link</v>
      </c>
      <c r="L507" s="22" t="str">
        <f t="shared" si="55"/>
        <v/>
      </c>
      <c r="M507" s="31" t="str">
        <f t="shared" si="56"/>
        <v>{Riordan, 2018 #6485}</v>
      </c>
      <c r="N507" s="4" t="s">
        <v>3726</v>
      </c>
      <c r="O507" s="21" t="str">
        <f>IF(J507="Yes",IF(P507&lt;&gt;"",HYPERLINK(_xlfn.CONCAT(VLOOKUP(P507,AF:AG,2,FALSE),"\",IF(ISERROR(FIND(",",A507))=FALSE,LEFT(A507,FIND(",",A507)-1),A507),"-",C507,"-",H507,".pdf"),"PDF"),""),"")</f>
        <v>PDF</v>
      </c>
      <c r="P507" s="11" t="s">
        <v>229</v>
      </c>
      <c r="Q507" s="3" t="s">
        <v>14</v>
      </c>
      <c r="R507" s="3" t="s">
        <v>2282</v>
      </c>
      <c r="T507" s="21" t="str">
        <f>IF(J507="Yes",IF(U507&lt;&gt;"",HYPERLINK(_xlfn.CONCAT(VLOOKUP(U507,AF:AG,2,FALSE),"\",IF(ISERROR(FIND(",",A507))=FALSE,LEFT(A507,FIND(",",A507)-1),A507),"-",C507,"-",H507,".pdf"),"PDF"),""),"")</f>
        <v>PDF</v>
      </c>
      <c r="U507" s="11" t="s">
        <v>2924</v>
      </c>
      <c r="V507" s="3" t="s">
        <v>14</v>
      </c>
      <c r="W507" s="3" t="s">
        <v>2282</v>
      </c>
      <c r="Z507" s="36" t="str">
        <f t="shared" ref="Z507:Z538" si="61">IF(J507="Yes",IF(Q507="","",IF(Q507="Include",IF(V507="",IF(Y507="No","Check for supplement","Include"),IF(V507="Exclude","Consensus required",IF(V507="Include",IF(Y507="No","Check for supplement","Include"),"Check required"))),IF(Q507="Exclude",IF(V507="","Check required",IF(V507="Exclude","Exclude",IF(V507="Include","Consensus required","Check required"))),"Check required"))),IF(L507="","","Find PDF"))</f>
        <v>Exclude</v>
      </c>
      <c r="AA507" s="33" t="str">
        <f t="shared" si="57"/>
        <v>0. Duplicate</v>
      </c>
    </row>
    <row r="508" spans="1:27" x14ac:dyDescent="0.25">
      <c r="A508" s="28" t="s">
        <v>2105</v>
      </c>
      <c r="B508" s="29" t="s">
        <v>2106</v>
      </c>
      <c r="C508" s="29">
        <v>2022</v>
      </c>
      <c r="D508" s="29" t="s">
        <v>293</v>
      </c>
      <c r="E508" s="29">
        <v>136</v>
      </c>
      <c r="G508" s="29" t="s">
        <v>2107</v>
      </c>
      <c r="H508" s="29">
        <v>1810</v>
      </c>
      <c r="I508" s="29" t="s">
        <v>2108</v>
      </c>
      <c r="J508" s="11" t="s">
        <v>543</v>
      </c>
      <c r="K508" s="21" t="str">
        <f t="shared" si="54"/>
        <v>Link</v>
      </c>
      <c r="L508" s="22" t="str">
        <f t="shared" si="55"/>
        <v/>
      </c>
      <c r="M508" s="31" t="str">
        <f t="shared" si="56"/>
        <v>{Riordan, 2022 #1810}</v>
      </c>
      <c r="N508" s="4" t="s">
        <v>1470</v>
      </c>
      <c r="O508" s="21" t="str">
        <f>IF(J508="Yes",IF(P508&lt;&gt;"",HYPERLINK(_xlfn.CONCAT(VLOOKUP(P508,AF:AG,2,FALSE),"\",IF(ISERROR(FIND(",",A508))=FALSE,LEFT(A508,FIND(",",A508)-1),A508),"-",C508,"-",H508,".pdf"),"PDF"),""),"")</f>
        <v>PDF</v>
      </c>
      <c r="P508" s="11" t="s">
        <v>229</v>
      </c>
      <c r="Q508" s="3" t="s">
        <v>14</v>
      </c>
      <c r="R508" s="3" t="s">
        <v>2286</v>
      </c>
      <c r="S508" s="4" t="s">
        <v>2289</v>
      </c>
      <c r="T508" s="21" t="str">
        <f>IF(J508="Yes",IF(U508&lt;&gt;"",HYPERLINK(_xlfn.CONCAT(VLOOKUP(U508,AF:AG,2,FALSE),"\",IF(ISERROR(FIND(",",A508))=FALSE,LEFT(A508,FIND(",",A508)-1),A508),"-",C508,"-",H508,".pdf"),"PDF"),""),"")</f>
        <v>PDF</v>
      </c>
      <c r="U508" s="11" t="s">
        <v>2924</v>
      </c>
      <c r="V508" s="3" t="s">
        <v>14</v>
      </c>
      <c r="W508" s="3" t="s">
        <v>2286</v>
      </c>
      <c r="Y508" s="13" t="str">
        <f>IF(R508="Include","No",IF(V508="Include","No",""))</f>
        <v/>
      </c>
      <c r="Z508" s="36" t="str">
        <f t="shared" si="61"/>
        <v>Exclude</v>
      </c>
      <c r="AA508" s="33" t="str">
        <f t="shared" si="57"/>
        <v>3. Wrong intervention</v>
      </c>
    </row>
    <row r="509" spans="1:27" x14ac:dyDescent="0.25">
      <c r="A509" s="28" t="s">
        <v>2105</v>
      </c>
      <c r="B509" s="29" t="s">
        <v>2106</v>
      </c>
      <c r="C509" s="29">
        <v>2023</v>
      </c>
      <c r="D509" s="29" t="s">
        <v>612</v>
      </c>
      <c r="E509" s="29">
        <v>136</v>
      </c>
      <c r="G509" s="29">
        <v>107471</v>
      </c>
      <c r="H509" s="29">
        <v>6489</v>
      </c>
      <c r="I509" s="29" t="s">
        <v>2108</v>
      </c>
      <c r="J509" s="11" t="s">
        <v>543</v>
      </c>
      <c r="K509" s="21" t="str">
        <f t="shared" si="54"/>
        <v>Link</v>
      </c>
      <c r="L509" s="22" t="str">
        <f t="shared" si="55"/>
        <v/>
      </c>
      <c r="M509" s="31" t="str">
        <f t="shared" si="56"/>
        <v>{Riordan, 2023 #6489}</v>
      </c>
      <c r="N509" s="4" t="s">
        <v>3726</v>
      </c>
      <c r="O509" s="21" t="str">
        <f>IF(J509="Yes",IF(P509&lt;&gt;"",HYPERLINK(_xlfn.CONCAT(VLOOKUP(P509,AF:AG,2,FALSE),"\",IF(ISERROR(FIND(",",A509))=FALSE,LEFT(A509,FIND(",",A509)-1),A509),"-",C509,"-",H509,".pdf"),"PDF"),""),"")</f>
        <v>PDF</v>
      </c>
      <c r="P509" s="11" t="s">
        <v>229</v>
      </c>
      <c r="Q509" s="3" t="s">
        <v>14</v>
      </c>
      <c r="R509" s="3" t="s">
        <v>2282</v>
      </c>
      <c r="S509" s="4" t="s">
        <v>3824</v>
      </c>
      <c r="T509" s="21" t="str">
        <f>IF(J509="Yes",IF(U509&lt;&gt;"",HYPERLINK(_xlfn.CONCAT(VLOOKUP(U509,AF:AG,2,FALSE),"\",IF(ISERROR(FIND(",",A509))=FALSE,LEFT(A509,FIND(",",A509)-1),A509),"-",C509,"-",H509,".pdf"),"PDF"),""),"")</f>
        <v>PDF</v>
      </c>
      <c r="U509" s="11" t="s">
        <v>2924</v>
      </c>
      <c r="V509" s="3" t="s">
        <v>14</v>
      </c>
      <c r="W509" s="3" t="s">
        <v>2286</v>
      </c>
      <c r="Z509" s="36" t="str">
        <f t="shared" si="61"/>
        <v>Exclude</v>
      </c>
      <c r="AA509" s="33" t="str">
        <f t="shared" si="57"/>
        <v>0. Duplicate</v>
      </c>
    </row>
    <row r="510" spans="1:27" x14ac:dyDescent="0.25">
      <c r="A510" s="28" t="s">
        <v>2704</v>
      </c>
      <c r="B510" s="29" t="s">
        <v>704</v>
      </c>
      <c r="C510" s="29">
        <v>2012</v>
      </c>
      <c r="D510" s="29" t="s">
        <v>660</v>
      </c>
      <c r="E510" s="29">
        <v>74</v>
      </c>
      <c r="F510" s="29">
        <v>2</v>
      </c>
      <c r="H510" s="29">
        <v>1983</v>
      </c>
      <c r="I510" s="29" t="s">
        <v>2900</v>
      </c>
      <c r="J510" s="11" t="s">
        <v>543</v>
      </c>
      <c r="K510" s="21" t="str">
        <f t="shared" si="54"/>
        <v>Link</v>
      </c>
      <c r="L510" s="22" t="str">
        <f t="shared" si="55"/>
        <v/>
      </c>
      <c r="M510" s="31" t="str">
        <f t="shared" si="56"/>
        <v>{Rocha, 2012 #1983}</v>
      </c>
      <c r="N510" s="4" t="s">
        <v>1470</v>
      </c>
      <c r="O510" s="21" t="str">
        <f>IF(J510="Yes",IF(P510&lt;&gt;"",HYPERLINK(_xlfn.CONCAT(VLOOKUP(P510,AF:AG,2,FALSE),"\",IF(ISERROR(FIND(",",A510))=FALSE,LEFT(A510,FIND(",",A510)-1),A510),"-",C510,"-",H510,".pdf"),"PDF"),""),"")</f>
        <v>PDF</v>
      </c>
      <c r="P510" s="11" t="s">
        <v>229</v>
      </c>
      <c r="Q510" s="3" t="s">
        <v>14</v>
      </c>
      <c r="R510" s="3" t="s">
        <v>2286</v>
      </c>
      <c r="S510" s="4" t="s">
        <v>2289</v>
      </c>
      <c r="T510" s="21" t="str">
        <f>IF(J510="Yes",IF(U510&lt;&gt;"",HYPERLINK(_xlfn.CONCAT(VLOOKUP(U510,AF:AG,2,FALSE),"\",IF(ISERROR(FIND(",",A510))=FALSE,LEFT(A510,FIND(",",A510)-1),A510),"-",C510,"-",H510,".pdf"),"PDF"),""),"")</f>
        <v>PDF</v>
      </c>
      <c r="U510" s="11" t="s">
        <v>2924</v>
      </c>
      <c r="V510" s="3" t="s">
        <v>14</v>
      </c>
      <c r="W510" s="3" t="s">
        <v>2286</v>
      </c>
      <c r="Y510" s="13" t="str">
        <f t="shared" ref="Y510:Y521" si="62">IF(R510="Include","No",IF(V510="Include","No",""))</f>
        <v/>
      </c>
      <c r="Z510" s="36" t="str">
        <f t="shared" si="61"/>
        <v>Exclude</v>
      </c>
      <c r="AA510" s="33" t="str">
        <f t="shared" si="57"/>
        <v>3. Wrong intervention</v>
      </c>
    </row>
    <row r="511" spans="1:27" x14ac:dyDescent="0.25">
      <c r="A511" s="28" t="s">
        <v>2586</v>
      </c>
      <c r="B511" s="29" t="s">
        <v>2587</v>
      </c>
      <c r="C511" s="29">
        <v>2017</v>
      </c>
      <c r="D511" s="29" t="s">
        <v>1371</v>
      </c>
      <c r="E511" s="29">
        <v>12</v>
      </c>
      <c r="F511" s="29">
        <v>10</v>
      </c>
      <c r="G511" s="29" t="s">
        <v>2588</v>
      </c>
      <c r="H511" s="29">
        <v>1982</v>
      </c>
      <c r="I511" s="29" t="s">
        <v>2589</v>
      </c>
      <c r="J511" s="11" t="s">
        <v>543</v>
      </c>
      <c r="K511" s="21" t="str">
        <f t="shared" si="54"/>
        <v>Link</v>
      </c>
      <c r="L511" s="22" t="str">
        <f t="shared" si="55"/>
        <v/>
      </c>
      <c r="M511" s="31" t="str">
        <f t="shared" si="56"/>
        <v>{Roessler, 2017 #1982}</v>
      </c>
      <c r="N511" s="4" t="s">
        <v>1470</v>
      </c>
      <c r="O511" s="21" t="str">
        <f>IF(J511="Yes",IF(P511&lt;&gt;"",HYPERLINK(_xlfn.CONCAT(VLOOKUP(P511,AF:AG,2,FALSE),"\",IF(ISERROR(FIND(",",A511))=FALSE,LEFT(A511,FIND(",",A511)-1),A511),"-",C511,"-",H511,".pdf"),"PDF"),""),"")</f>
        <v>PDF</v>
      </c>
      <c r="P511" s="11" t="s">
        <v>229</v>
      </c>
      <c r="Q511" s="3" t="s">
        <v>14</v>
      </c>
      <c r="R511" s="3" t="s">
        <v>2287</v>
      </c>
      <c r="S511" s="4" t="s">
        <v>2917</v>
      </c>
      <c r="T511" s="21" t="str">
        <f>IF(J511="Yes",IF(U511&lt;&gt;"",HYPERLINK(_xlfn.CONCAT(VLOOKUP(U511,AF:AG,2,FALSE),"\",IF(ISERROR(FIND(",",A511))=FALSE,LEFT(A511,FIND(",",A511)-1),A511),"-",C511,"-",H511,".pdf"),"PDF"),""),"")</f>
        <v>PDF</v>
      </c>
      <c r="U511" s="11" t="s">
        <v>2924</v>
      </c>
      <c r="V511" s="3" t="s">
        <v>14</v>
      </c>
      <c r="W511" s="3" t="s">
        <v>2286</v>
      </c>
      <c r="Y511" s="13" t="str">
        <f t="shared" si="62"/>
        <v/>
      </c>
      <c r="Z511" s="36" t="str">
        <f t="shared" si="61"/>
        <v>Exclude</v>
      </c>
      <c r="AA511" s="33" t="str">
        <f t="shared" si="57"/>
        <v>4. Wrong setting</v>
      </c>
    </row>
    <row r="512" spans="1:27" x14ac:dyDescent="0.25">
      <c r="A512" s="28" t="s">
        <v>2511</v>
      </c>
      <c r="B512" s="29" t="s">
        <v>2512</v>
      </c>
      <c r="C512" s="29">
        <v>2018</v>
      </c>
      <c r="D512" s="29" t="s">
        <v>2513</v>
      </c>
      <c r="E512" s="29">
        <v>113</v>
      </c>
      <c r="G512" s="29" t="s">
        <v>2514</v>
      </c>
      <c r="H512" s="29">
        <v>1913</v>
      </c>
      <c r="I512" s="29" t="s">
        <v>2515</v>
      </c>
      <c r="J512" s="11" t="s">
        <v>543</v>
      </c>
      <c r="K512" s="21" t="str">
        <f t="shared" si="54"/>
        <v>Link</v>
      </c>
      <c r="L512" s="22" t="str">
        <f t="shared" si="55"/>
        <v/>
      </c>
      <c r="M512" s="31" t="str">
        <f t="shared" si="56"/>
        <v>{Rowland, 2018 #1913}</v>
      </c>
      <c r="N512" s="4" t="s">
        <v>2324</v>
      </c>
      <c r="O512" s="21" t="str">
        <f>IF(J512="Yes",IF(P512&lt;&gt;"",HYPERLINK(_xlfn.CONCAT(VLOOKUP(P512,AF:AG,2,FALSE),"\",IF(ISERROR(FIND(",",A512))=FALSE,LEFT(A512,FIND(",",A512)-1),A512),"-",C512,"-",H512,".pdf"),"PDF"),""),"")</f>
        <v>PDF</v>
      </c>
      <c r="P512" s="11" t="s">
        <v>229</v>
      </c>
      <c r="Q512" s="3" t="s">
        <v>14</v>
      </c>
      <c r="R512" s="3" t="s">
        <v>2286</v>
      </c>
      <c r="S512" s="4" t="s">
        <v>2289</v>
      </c>
      <c r="T512" s="21" t="str">
        <f>IF(J512="Yes",IF(U512&lt;&gt;"",HYPERLINK(_xlfn.CONCAT(VLOOKUP(U512,AF:AG,2,FALSE),"\",IF(ISERROR(FIND(",",A512))=FALSE,LEFT(A512,FIND(",",A512)-1),A512),"-",C512,"-",H512,".pdf"),"PDF"),""),"")</f>
        <v>PDF</v>
      </c>
      <c r="U512" s="11" t="s">
        <v>2924</v>
      </c>
      <c r="V512" s="3" t="s">
        <v>14</v>
      </c>
      <c r="W512" s="3" t="s">
        <v>2286</v>
      </c>
      <c r="Y512" s="13" t="str">
        <f t="shared" si="62"/>
        <v/>
      </c>
      <c r="Z512" s="36" t="str">
        <f t="shared" si="61"/>
        <v>Exclude</v>
      </c>
      <c r="AA512" s="33" t="str">
        <f t="shared" si="57"/>
        <v>3. Wrong intervention</v>
      </c>
    </row>
    <row r="513" spans="1:27" x14ac:dyDescent="0.25">
      <c r="A513" s="28" t="s">
        <v>2109</v>
      </c>
      <c r="B513" s="29" t="s">
        <v>2110</v>
      </c>
      <c r="C513" s="29">
        <v>2013</v>
      </c>
      <c r="D513" s="29" t="s">
        <v>1495</v>
      </c>
      <c r="E513" s="29">
        <v>46</v>
      </c>
      <c r="F513" s="29">
        <v>3</v>
      </c>
      <c r="G513" s="29" t="s">
        <v>2111</v>
      </c>
      <c r="H513" s="29">
        <v>1812</v>
      </c>
      <c r="I513" s="29" t="s">
        <v>2112</v>
      </c>
      <c r="J513" s="11" t="s">
        <v>543</v>
      </c>
      <c r="K513" s="21" t="str">
        <f t="shared" si="54"/>
        <v>Link</v>
      </c>
      <c r="L513" s="22" t="str">
        <f t="shared" si="55"/>
        <v/>
      </c>
      <c r="M513" s="31" t="str">
        <f t="shared" si="56"/>
        <v>{Rubio, 2013 #1812}</v>
      </c>
      <c r="N513" s="4" t="s">
        <v>1470</v>
      </c>
      <c r="O513" s="21" t="str">
        <f>IF(J513="Yes",IF(P513&lt;&gt;"",HYPERLINK(_xlfn.CONCAT(VLOOKUP(P513,AF:AG,2,FALSE),"\",IF(ISERROR(FIND(",",A513))=FALSE,LEFT(A513,FIND(",",A513)-1),A513),"-",C513,"-",H513,".pdf"),"PDF"),""),"")</f>
        <v>PDF</v>
      </c>
      <c r="P513" s="11" t="s">
        <v>229</v>
      </c>
      <c r="Q513" s="3" t="s">
        <v>14</v>
      </c>
      <c r="R513" s="3" t="s">
        <v>2287</v>
      </c>
      <c r="S513" s="4" t="s">
        <v>2321</v>
      </c>
      <c r="T513" s="21" t="str">
        <f>IF(J513="Yes",IF(U513&lt;&gt;"",HYPERLINK(_xlfn.CONCAT(VLOOKUP(U513,AF:AG,2,FALSE),"\",IF(ISERROR(FIND(",",A513))=FALSE,LEFT(A513,FIND(",",A513)-1),A513),"-",C513,"-",H513,".pdf"),"PDF"),""),"")</f>
        <v>PDF</v>
      </c>
      <c r="U513" s="11" t="s">
        <v>2924</v>
      </c>
      <c r="V513" s="3" t="s">
        <v>14</v>
      </c>
      <c r="W513" s="3" t="s">
        <v>2286</v>
      </c>
      <c r="Y513" s="13" t="str">
        <f t="shared" si="62"/>
        <v/>
      </c>
      <c r="Z513" s="36" t="str">
        <f t="shared" si="61"/>
        <v>Exclude</v>
      </c>
      <c r="AA513" s="33" t="str">
        <f t="shared" si="57"/>
        <v>4. Wrong setting</v>
      </c>
    </row>
    <row r="514" spans="1:27" x14ac:dyDescent="0.25">
      <c r="A514" s="28" t="s">
        <v>2109</v>
      </c>
      <c r="B514" s="29" t="s">
        <v>2110</v>
      </c>
      <c r="C514" s="29">
        <v>2014</v>
      </c>
      <c r="D514" s="29" t="s">
        <v>1725</v>
      </c>
      <c r="E514" s="29">
        <v>46</v>
      </c>
      <c r="F514" s="29">
        <v>3</v>
      </c>
      <c r="G514" s="29" t="s">
        <v>2111</v>
      </c>
      <c r="H514" s="29">
        <v>1811</v>
      </c>
      <c r="I514" s="29" t="s">
        <v>2112</v>
      </c>
      <c r="J514" s="11" t="s">
        <v>543</v>
      </c>
      <c r="K514" s="21" t="str">
        <f t="shared" ref="K514:K577" si="63">IF(LEFT(I514,2)="10",HYPERLINK(_xlfn.CONCAT("https://doi.org/",I514),"Link"),IF(I514="","",HYPERLINK(I514,"Link")))</f>
        <v>Link</v>
      </c>
      <c r="L514" s="22" t="str">
        <f t="shared" ref="L514:L577" si="64">IF(A514&lt;&gt;"",IF(J514="No",_xlfn.CONCAT(IF(ISERROR(FIND(",",A514))=FALSE,LEFT(A514,FIND(",",A514)-1),A514),"-",C514,"-",H514),""),"")</f>
        <v/>
      </c>
      <c r="M514" s="31" t="str">
        <f t="shared" ref="M514:M577" si="65">IF(A514&lt;&gt;"",_xlfn.CONCAT("{",IF(ISERROR(FIND(",",A514))=FALSE,LEFT(A514,FIND(",",A514)-1),A514),", ",C514," #",H514,"}"),"")</f>
        <v>{Rubio, 2014 #1811}</v>
      </c>
      <c r="N514" s="4" t="s">
        <v>1470</v>
      </c>
      <c r="O514" s="21" t="str">
        <f>IF(J514="Yes",IF(P514&lt;&gt;"",HYPERLINK(_xlfn.CONCAT(VLOOKUP(P514,AF:AG,2,FALSE),"\",IF(ISERROR(FIND(",",A514))=FALSE,LEFT(A514,FIND(",",A514)-1),A514),"-",C514,"-",H514,".pdf"),"PDF"),""),"")</f>
        <v>PDF</v>
      </c>
      <c r="P514" s="11" t="s">
        <v>229</v>
      </c>
      <c r="Q514" s="3" t="s">
        <v>14</v>
      </c>
      <c r="R514" s="3" t="s">
        <v>2282</v>
      </c>
      <c r="S514" s="4" t="s">
        <v>2312</v>
      </c>
      <c r="T514" s="21" t="str">
        <f>IF(J514="Yes",IF(U514&lt;&gt;"",HYPERLINK(_xlfn.CONCAT(VLOOKUP(U514,AF:AG,2,FALSE),"\",IF(ISERROR(FIND(",",A514))=FALSE,LEFT(A514,FIND(",",A514)-1),A514),"-",C514,"-",H514,".pdf"),"PDF"),""),"")</f>
        <v>PDF</v>
      </c>
      <c r="U514" s="11" t="s">
        <v>2924</v>
      </c>
      <c r="V514" s="3" t="s">
        <v>14</v>
      </c>
      <c r="W514" s="3" t="s">
        <v>2282</v>
      </c>
      <c r="Y514" s="13" t="str">
        <f t="shared" si="62"/>
        <v/>
      </c>
      <c r="Z514" s="36" t="str">
        <f t="shared" si="61"/>
        <v>Exclude</v>
      </c>
      <c r="AA514" s="33" t="str">
        <f t="shared" ref="AA514:AA577" si="66">IF(Z514="Exclude",R514,"")</f>
        <v>0. Duplicate</v>
      </c>
    </row>
    <row r="515" spans="1:27" x14ac:dyDescent="0.25">
      <c r="A515" s="28" t="s">
        <v>2113</v>
      </c>
      <c r="B515" s="29" t="s">
        <v>2114</v>
      </c>
      <c r="C515" s="29">
        <v>2019</v>
      </c>
      <c r="D515" s="29" t="s">
        <v>2115</v>
      </c>
      <c r="E515" s="29">
        <v>19</v>
      </c>
      <c r="F515" s="29">
        <v>1</v>
      </c>
      <c r="G515" s="29" t="s">
        <v>2116</v>
      </c>
      <c r="H515" s="29">
        <v>1813</v>
      </c>
      <c r="I515" s="29" t="s">
        <v>2117</v>
      </c>
      <c r="J515" s="11" t="s">
        <v>543</v>
      </c>
      <c r="K515" s="21" t="str">
        <f t="shared" si="63"/>
        <v>Link</v>
      </c>
      <c r="L515" s="22" t="str">
        <f t="shared" si="64"/>
        <v/>
      </c>
      <c r="M515" s="31" t="str">
        <f t="shared" si="65"/>
        <v>{Säfsten, 2019 #1813}</v>
      </c>
      <c r="N515" s="4" t="s">
        <v>1470</v>
      </c>
      <c r="O515" s="21" t="str">
        <f>IF(J515="Yes",IF(P515&lt;&gt;"",HYPERLINK(_xlfn.CONCAT(VLOOKUP(P515,AF:AG,2,FALSE),"\",IF(ISERROR(FIND(",",A515))=FALSE,LEFT(A515,FIND(",",A515)-1),A515),"-",C515,"-",H515,".pdf"),"PDF"),""),"")</f>
        <v>PDF</v>
      </c>
      <c r="P515" s="11" t="s">
        <v>229</v>
      </c>
      <c r="Q515" s="3" t="s">
        <v>14</v>
      </c>
      <c r="R515" s="3" t="s">
        <v>2286</v>
      </c>
      <c r="S515" s="4" t="s">
        <v>2289</v>
      </c>
      <c r="T515" s="21" t="str">
        <f>IF(J515="Yes",IF(U515&lt;&gt;"",HYPERLINK(_xlfn.CONCAT(VLOOKUP(U515,AF:AG,2,FALSE),"\",IF(ISERROR(FIND(",",A515))=FALSE,LEFT(A515,FIND(",",A515)-1),A515),"-",C515,"-",H515,".pdf"),"PDF"),""),"")</f>
        <v>PDF</v>
      </c>
      <c r="U515" s="11" t="s">
        <v>2924</v>
      </c>
      <c r="V515" s="3" t="s">
        <v>14</v>
      </c>
      <c r="W515" s="3" t="s">
        <v>2286</v>
      </c>
      <c r="Y515" s="13" t="str">
        <f t="shared" si="62"/>
        <v/>
      </c>
      <c r="Z515" s="36" t="str">
        <f t="shared" si="61"/>
        <v>Exclude</v>
      </c>
      <c r="AA515" s="33" t="str">
        <f t="shared" si="66"/>
        <v>3. Wrong intervention</v>
      </c>
    </row>
    <row r="516" spans="1:27" x14ac:dyDescent="0.25">
      <c r="A516" s="28" t="s">
        <v>2590</v>
      </c>
      <c r="B516" s="29" t="s">
        <v>2591</v>
      </c>
      <c r="C516" s="29">
        <v>2015</v>
      </c>
      <c r="D516" s="29" t="s">
        <v>555</v>
      </c>
      <c r="E516" s="29">
        <v>110</v>
      </c>
      <c r="F516" s="29">
        <v>1</v>
      </c>
      <c r="G516" s="29" t="s">
        <v>2592</v>
      </c>
      <c r="H516" s="29">
        <v>1981</v>
      </c>
      <c r="I516" s="29" t="s">
        <v>2593</v>
      </c>
      <c r="J516" s="11" t="s">
        <v>543</v>
      </c>
      <c r="K516" s="21" t="str">
        <f t="shared" si="63"/>
        <v>Link</v>
      </c>
      <c r="L516" s="22" t="str">
        <f t="shared" si="64"/>
        <v/>
      </c>
      <c r="M516" s="31" t="str">
        <f t="shared" si="65"/>
        <v>{Samet, 2015 #1981}</v>
      </c>
      <c r="N516" s="4" t="s">
        <v>1470</v>
      </c>
      <c r="O516" s="21" t="str">
        <f>IF(J516="Yes",IF(P516&lt;&gt;"",HYPERLINK(_xlfn.CONCAT(VLOOKUP(P516,AF:AG,2,FALSE),"\",IF(ISERROR(FIND(",",A516))=FALSE,LEFT(A516,FIND(",",A516)-1),A516),"-",C516,"-",H516,".pdf"),"PDF"),""),"")</f>
        <v>PDF</v>
      </c>
      <c r="P516" s="11" t="s">
        <v>229</v>
      </c>
      <c r="Q516" s="3" t="s">
        <v>14</v>
      </c>
      <c r="R516" s="3" t="s">
        <v>2287</v>
      </c>
      <c r="S516" s="4" t="s">
        <v>2916</v>
      </c>
      <c r="T516" s="21" t="str">
        <f>IF(J516="Yes",IF(U516&lt;&gt;"",HYPERLINK(_xlfn.CONCAT(VLOOKUP(U516,AF:AG,2,FALSE),"\",IF(ISERROR(FIND(",",A516))=FALSE,LEFT(A516,FIND(",",A516)-1),A516),"-",C516,"-",H516,".pdf"),"PDF"),""),"")</f>
        <v>PDF</v>
      </c>
      <c r="U516" s="11" t="s">
        <v>2924</v>
      </c>
      <c r="V516" s="3" t="s">
        <v>14</v>
      </c>
      <c r="W516" s="3" t="s">
        <v>2286</v>
      </c>
      <c r="Y516" s="13" t="str">
        <f t="shared" si="62"/>
        <v/>
      </c>
      <c r="Z516" s="36" t="str">
        <f t="shared" si="61"/>
        <v>Exclude</v>
      </c>
      <c r="AA516" s="33" t="str">
        <f t="shared" si="66"/>
        <v>4. Wrong setting</v>
      </c>
    </row>
    <row r="517" spans="1:27" x14ac:dyDescent="0.25">
      <c r="A517" s="28" t="s">
        <v>2705</v>
      </c>
      <c r="B517" s="29" t="s">
        <v>2706</v>
      </c>
      <c r="C517" s="29">
        <v>2021</v>
      </c>
      <c r="D517" s="29" t="s">
        <v>1560</v>
      </c>
      <c r="E517" s="29">
        <v>223</v>
      </c>
      <c r="G517" s="29">
        <v>108716</v>
      </c>
      <c r="H517" s="29">
        <v>1980</v>
      </c>
      <c r="I517" s="29" t="s">
        <v>2707</v>
      </c>
      <c r="J517" s="11" t="s">
        <v>543</v>
      </c>
      <c r="K517" s="21" t="str">
        <f t="shared" si="63"/>
        <v>Link</v>
      </c>
      <c r="L517" s="22" t="str">
        <f t="shared" si="64"/>
        <v/>
      </c>
      <c r="M517" s="31" t="str">
        <f t="shared" si="65"/>
        <v>{Santa Ana, 2021 #1980}</v>
      </c>
      <c r="N517" s="4" t="s">
        <v>1470</v>
      </c>
      <c r="O517" s="21" t="str">
        <f>IF(J517="Yes",IF(P517&lt;&gt;"",HYPERLINK(_xlfn.CONCAT(VLOOKUP(P517,AF:AG,2,FALSE),"\",IF(ISERROR(FIND(",",A517))=FALSE,LEFT(A517,FIND(",",A517)-1),A517),"-",C517,"-",H517,".pdf"),"PDF"),""),"")</f>
        <v>PDF</v>
      </c>
      <c r="P517" s="11" t="s">
        <v>229</v>
      </c>
      <c r="Q517" s="3" t="s">
        <v>14</v>
      </c>
      <c r="R517" s="3" t="s">
        <v>2287</v>
      </c>
      <c r="S517" s="4" t="s">
        <v>2912</v>
      </c>
      <c r="T517" s="21" t="str">
        <f>IF(J517="Yes",IF(U517&lt;&gt;"",HYPERLINK(_xlfn.CONCAT(VLOOKUP(U517,AF:AG,2,FALSE),"\",IF(ISERROR(FIND(",",A517))=FALSE,LEFT(A517,FIND(",",A517)-1),A517),"-",C517,"-",H517,".pdf"),"PDF"),""),"")</f>
        <v>PDF</v>
      </c>
      <c r="U517" s="11" t="s">
        <v>2924</v>
      </c>
      <c r="V517" s="3" t="s">
        <v>14</v>
      </c>
      <c r="W517" s="3" t="s">
        <v>2286</v>
      </c>
      <c r="Y517" s="13" t="str">
        <f t="shared" si="62"/>
        <v/>
      </c>
      <c r="Z517" s="36" t="str">
        <f t="shared" si="61"/>
        <v>Exclude</v>
      </c>
      <c r="AA517" s="33" t="str">
        <f t="shared" si="66"/>
        <v>4. Wrong setting</v>
      </c>
    </row>
    <row r="518" spans="1:27" x14ac:dyDescent="0.25">
      <c r="A518" s="28" t="s">
        <v>2118</v>
      </c>
      <c r="B518" s="29" t="s">
        <v>2119</v>
      </c>
      <c r="C518" s="29">
        <v>2014</v>
      </c>
      <c r="D518" s="29" t="s">
        <v>283</v>
      </c>
      <c r="E518" s="29">
        <v>138</v>
      </c>
      <c r="G518" s="29" t="s">
        <v>2120</v>
      </c>
      <c r="H518" s="29">
        <v>1814</v>
      </c>
      <c r="I518" s="29" t="s">
        <v>2121</v>
      </c>
      <c r="J518" s="11" t="s">
        <v>543</v>
      </c>
      <c r="K518" s="21" t="str">
        <f t="shared" si="63"/>
        <v>Link</v>
      </c>
      <c r="L518" s="22" t="str">
        <f t="shared" si="64"/>
        <v/>
      </c>
      <c r="M518" s="31" t="str">
        <f t="shared" si="65"/>
        <v>{Santos, 2014 #1814}</v>
      </c>
      <c r="N518" s="4" t="s">
        <v>1470</v>
      </c>
      <c r="O518" s="21" t="str">
        <f>IF(J518="Yes",IF(P518&lt;&gt;"",HYPERLINK(_xlfn.CONCAT(VLOOKUP(P518,AF:AG,2,FALSE),"\",IF(ISERROR(FIND(",",A518))=FALSE,LEFT(A518,FIND(",",A518)-1),A518),"-",C518,"-",H518,".pdf"),"PDF"),""),"")</f>
        <v>PDF</v>
      </c>
      <c r="P518" s="11" t="s">
        <v>229</v>
      </c>
      <c r="Q518" s="3" t="s">
        <v>14</v>
      </c>
      <c r="R518" s="3" t="s">
        <v>2286</v>
      </c>
      <c r="S518" s="4" t="s">
        <v>2289</v>
      </c>
      <c r="T518" s="21" t="str">
        <f>IF(J518="Yes",IF(U518&lt;&gt;"",HYPERLINK(_xlfn.CONCAT(VLOOKUP(U518,AF:AG,2,FALSE),"\",IF(ISERROR(FIND(",",A518))=FALSE,LEFT(A518,FIND(",",A518)-1),A518),"-",C518,"-",H518,".pdf"),"PDF"),""),"")</f>
        <v>PDF</v>
      </c>
      <c r="U518" s="11" t="s">
        <v>2924</v>
      </c>
      <c r="V518" s="3" t="s">
        <v>14</v>
      </c>
      <c r="W518" s="3" t="s">
        <v>2286</v>
      </c>
      <c r="Y518" s="13" t="str">
        <f t="shared" si="62"/>
        <v/>
      </c>
      <c r="Z518" s="36" t="str">
        <f t="shared" si="61"/>
        <v>Exclude</v>
      </c>
      <c r="AA518" s="33" t="str">
        <f t="shared" si="66"/>
        <v>3. Wrong intervention</v>
      </c>
    </row>
    <row r="519" spans="1:27" x14ac:dyDescent="0.25">
      <c r="A519" s="28" t="s">
        <v>2594</v>
      </c>
      <c r="B519" s="29" t="s">
        <v>2595</v>
      </c>
      <c r="C519" s="29">
        <v>2019</v>
      </c>
      <c r="D519" s="29" t="s">
        <v>2596</v>
      </c>
      <c r="E519" s="29">
        <v>34</v>
      </c>
      <c r="F519" s="29">
        <v>10</v>
      </c>
      <c r="G519" s="29" t="s">
        <v>2597</v>
      </c>
      <c r="H519" s="29">
        <v>1979</v>
      </c>
      <c r="I519" s="29" t="s">
        <v>2598</v>
      </c>
      <c r="J519" s="11" t="s">
        <v>543</v>
      </c>
      <c r="K519" s="21" t="str">
        <f t="shared" si="63"/>
        <v>Link</v>
      </c>
      <c r="L519" s="22" t="str">
        <f t="shared" si="64"/>
        <v/>
      </c>
      <c r="M519" s="31" t="str">
        <f t="shared" si="65"/>
        <v>{Satre, 2019 #1979}</v>
      </c>
      <c r="N519" s="4" t="s">
        <v>1470</v>
      </c>
      <c r="O519" s="21" t="str">
        <f>IF(J519="Yes",IF(P519&lt;&gt;"",HYPERLINK(_xlfn.CONCAT(VLOOKUP(P519,AF:AG,2,FALSE),"\",IF(ISERROR(FIND(",",A519))=FALSE,LEFT(A519,FIND(",",A519)-1),A519),"-",C519,"-",H519,".pdf"),"PDF"),""),"")</f>
        <v>PDF</v>
      </c>
      <c r="P519" s="11" t="s">
        <v>229</v>
      </c>
      <c r="Q519" s="3" t="s">
        <v>14</v>
      </c>
      <c r="R519" s="3" t="s">
        <v>2286</v>
      </c>
      <c r="S519" s="4" t="s">
        <v>2289</v>
      </c>
      <c r="T519" s="21" t="str">
        <f>IF(J519="Yes",IF(U519&lt;&gt;"",HYPERLINK(_xlfn.CONCAT(VLOOKUP(U519,AF:AG,2,FALSE),"\",IF(ISERROR(FIND(",",A519))=FALSE,LEFT(A519,FIND(",",A519)-1),A519),"-",C519,"-",H519,".pdf"),"PDF"),""),"")</f>
        <v>PDF</v>
      </c>
      <c r="U519" s="11" t="s">
        <v>2924</v>
      </c>
      <c r="V519" s="3" t="s">
        <v>14</v>
      </c>
      <c r="W519" s="3" t="s">
        <v>2286</v>
      </c>
      <c r="Y519" s="13" t="str">
        <f t="shared" si="62"/>
        <v/>
      </c>
      <c r="Z519" s="36" t="str">
        <f t="shared" si="61"/>
        <v>Exclude</v>
      </c>
      <c r="AA519" s="33" t="str">
        <f t="shared" si="66"/>
        <v>3. Wrong intervention</v>
      </c>
    </row>
    <row r="520" spans="1:27" x14ac:dyDescent="0.25">
      <c r="A520" s="28" t="s">
        <v>2902</v>
      </c>
      <c r="B520" s="29" t="s">
        <v>2903</v>
      </c>
      <c r="C520" s="29">
        <v>2021</v>
      </c>
      <c r="D520" s="29" t="s">
        <v>2904</v>
      </c>
      <c r="G520" s="29" t="s">
        <v>2905</v>
      </c>
      <c r="H520" s="29">
        <v>1978</v>
      </c>
      <c r="I520" s="29" t="s">
        <v>2906</v>
      </c>
      <c r="J520" s="11" t="s">
        <v>543</v>
      </c>
      <c r="K520" s="21" t="str">
        <f t="shared" si="63"/>
        <v>Link</v>
      </c>
      <c r="L520" s="22" t="str">
        <f t="shared" si="64"/>
        <v/>
      </c>
      <c r="M520" s="31" t="str">
        <f t="shared" si="65"/>
        <v>{Saunders, 2021 #1978}</v>
      </c>
      <c r="N520" s="4" t="s">
        <v>1470</v>
      </c>
      <c r="O520" s="21" t="str">
        <f>IF(J520="Yes",IF(P520&lt;&gt;"",HYPERLINK(_xlfn.CONCAT(VLOOKUP(P520,AF:AG,2,FALSE),"\",IF(ISERROR(FIND(",",A520))=FALSE,LEFT(A520,FIND(",",A520)-1),A520),"-",C520,"-",H520,".pdf"),"PDF"),""),"")</f>
        <v>PDF</v>
      </c>
      <c r="P520" s="11" t="s">
        <v>229</v>
      </c>
      <c r="Q520" s="3" t="s">
        <v>14</v>
      </c>
      <c r="R520" s="3" t="s">
        <v>2291</v>
      </c>
      <c r="S520" s="4" t="s">
        <v>2908</v>
      </c>
      <c r="T520" s="21" t="str">
        <f>IF(J520="Yes",IF(U520&lt;&gt;"",HYPERLINK(_xlfn.CONCAT(VLOOKUP(U520,AF:AG,2,FALSE),"\",IF(ISERROR(FIND(",",A520))=FALSE,LEFT(A520,FIND(",",A520)-1),A520),"-",C520,"-",H520,".pdf"),"PDF"),""),"")</f>
        <v>PDF</v>
      </c>
      <c r="U520" s="11" t="s">
        <v>2924</v>
      </c>
      <c r="V520" s="3" t="s">
        <v>14</v>
      </c>
      <c r="W520" s="3" t="s">
        <v>2291</v>
      </c>
      <c r="Y520" s="13" t="str">
        <f t="shared" si="62"/>
        <v/>
      </c>
      <c r="Z520" s="36" t="str">
        <f t="shared" si="61"/>
        <v>Exclude</v>
      </c>
      <c r="AA520" s="33" t="str">
        <f t="shared" si="66"/>
        <v>5. Wrong study design</v>
      </c>
    </row>
    <row r="521" spans="1:27" x14ac:dyDescent="0.25">
      <c r="A521" s="28" t="s">
        <v>2516</v>
      </c>
      <c r="B521" s="29" t="s">
        <v>2517</v>
      </c>
      <c r="C521" s="29">
        <v>2016</v>
      </c>
      <c r="D521" s="29" t="s">
        <v>334</v>
      </c>
      <c r="E521" s="29">
        <v>40</v>
      </c>
      <c r="G521" s="29" t="s">
        <v>2518</v>
      </c>
      <c r="H521" s="29">
        <v>1896</v>
      </c>
      <c r="I521" s="29" t="s">
        <v>2519</v>
      </c>
      <c r="J521" s="11" t="s">
        <v>543</v>
      </c>
      <c r="K521" s="21" t="str">
        <f t="shared" si="63"/>
        <v>Link</v>
      </c>
      <c r="L521" s="22" t="str">
        <f t="shared" si="64"/>
        <v/>
      </c>
      <c r="M521" s="31" t="str">
        <f t="shared" si="65"/>
        <v>{Sawant, 2016 #1896}</v>
      </c>
      <c r="N521" s="4" t="s">
        <v>2324</v>
      </c>
      <c r="O521" s="21" t="str">
        <f>IF(J521="Yes",IF(P521&lt;&gt;"",HYPERLINK(_xlfn.CONCAT(VLOOKUP(P521,AF:AG,2,FALSE),"\",IF(ISERROR(FIND(",",A521))=FALSE,LEFT(A521,FIND(",",A521)-1),A521),"-",C521,"-",H521,".pdf"),"PDF"),""),"")</f>
        <v>PDF</v>
      </c>
      <c r="P521" s="11" t="s">
        <v>229</v>
      </c>
      <c r="Q521" s="3" t="s">
        <v>14</v>
      </c>
      <c r="R521" s="3" t="s">
        <v>2286</v>
      </c>
      <c r="S521" s="4" t="s">
        <v>2289</v>
      </c>
      <c r="T521" s="21" t="str">
        <f>IF(J521="Yes",IF(U521&lt;&gt;"",HYPERLINK(_xlfn.CONCAT(VLOOKUP(U521,AF:AG,2,FALSE),"\",IF(ISERROR(FIND(",",A521))=FALSE,LEFT(A521,FIND(",",A521)-1),A521),"-",C521,"-",H521,".pdf"),"PDF"),""),"")</f>
        <v>PDF</v>
      </c>
      <c r="U521" s="11" t="s">
        <v>2924</v>
      </c>
      <c r="V521" s="3" t="s">
        <v>14</v>
      </c>
      <c r="W521" s="3" t="s">
        <v>2286</v>
      </c>
      <c r="Y521" s="13" t="str">
        <f t="shared" si="62"/>
        <v/>
      </c>
      <c r="Z521" s="36" t="str">
        <f t="shared" si="61"/>
        <v>Exclude</v>
      </c>
      <c r="AA521" s="33" t="str">
        <f t="shared" si="66"/>
        <v>3. Wrong intervention</v>
      </c>
    </row>
    <row r="522" spans="1:27" x14ac:dyDescent="0.25">
      <c r="A522" s="28" t="s">
        <v>3774</v>
      </c>
      <c r="B522" s="29" t="s">
        <v>3775</v>
      </c>
      <c r="C522" s="29">
        <v>2022</v>
      </c>
      <c r="D522" s="29" t="s">
        <v>3776</v>
      </c>
      <c r="E522" s="29">
        <v>14</v>
      </c>
      <c r="F522" s="29">
        <v>4</v>
      </c>
      <c r="G522" s="29" t="s">
        <v>3777</v>
      </c>
      <c r="H522" s="29">
        <v>6457</v>
      </c>
      <c r="I522" s="29" t="s">
        <v>3778</v>
      </c>
      <c r="J522" s="11" t="s">
        <v>543</v>
      </c>
      <c r="K522" s="21" t="str">
        <f t="shared" si="63"/>
        <v>Link</v>
      </c>
      <c r="L522" s="22" t="str">
        <f t="shared" si="64"/>
        <v/>
      </c>
      <c r="M522" s="31" t="str">
        <f t="shared" si="65"/>
        <v>{Schenkel, 2022 #6457}</v>
      </c>
      <c r="N522" s="4" t="s">
        <v>3726</v>
      </c>
      <c r="O522" s="21" t="str">
        <f>IF(J522="Yes",IF(P522&lt;&gt;"",HYPERLINK(_xlfn.CONCAT(VLOOKUP(P522,AF:AG,2,FALSE),"\",IF(ISERROR(FIND(",",A522))=FALSE,LEFT(A522,FIND(",",A522)-1),A522),"-",C522,"-",H522,".pdf"),"PDF"),""),"")</f>
        <v>PDF</v>
      </c>
      <c r="P522" s="11" t="s">
        <v>229</v>
      </c>
      <c r="Q522" s="3" t="s">
        <v>14</v>
      </c>
      <c r="R522" s="3" t="s">
        <v>2286</v>
      </c>
      <c r="S522" s="4" t="s">
        <v>2289</v>
      </c>
      <c r="T522" s="21" t="str">
        <f>IF(J522="Yes",IF(U522&lt;&gt;"",HYPERLINK(_xlfn.CONCAT(VLOOKUP(U522,AF:AG,2,FALSE),"\",IF(ISERROR(FIND(",",A522))=FALSE,LEFT(A522,FIND(",",A522)-1),A522),"-",C522,"-",H522,".pdf"),"PDF"),""),"")</f>
        <v>PDF</v>
      </c>
      <c r="U522" s="11" t="s">
        <v>2924</v>
      </c>
      <c r="V522" s="3" t="s">
        <v>14</v>
      </c>
      <c r="W522" s="3" t="s">
        <v>2286</v>
      </c>
      <c r="Z522" s="36" t="str">
        <f t="shared" si="61"/>
        <v>Exclude</v>
      </c>
      <c r="AA522" s="33" t="str">
        <f t="shared" si="66"/>
        <v>3. Wrong intervention</v>
      </c>
    </row>
    <row r="523" spans="1:27" x14ac:dyDescent="0.25">
      <c r="A523" s="28" t="s">
        <v>3721</v>
      </c>
      <c r="B523" s="29" t="s">
        <v>3722</v>
      </c>
      <c r="C523" s="29">
        <v>2023</v>
      </c>
      <c r="D523" s="29" t="s">
        <v>3723</v>
      </c>
      <c r="E523" s="29">
        <v>69</v>
      </c>
      <c r="F523" s="29">
        <v>2</v>
      </c>
      <c r="G523" s="29" t="s">
        <v>3724</v>
      </c>
      <c r="H523" s="29">
        <v>6502</v>
      </c>
      <c r="I523" s="29" t="s">
        <v>3725</v>
      </c>
      <c r="J523" s="11" t="s">
        <v>543</v>
      </c>
      <c r="K523" s="21" t="str">
        <f t="shared" si="63"/>
        <v>Link</v>
      </c>
      <c r="L523" s="22" t="str">
        <f t="shared" si="64"/>
        <v/>
      </c>
      <c r="M523" s="31" t="str">
        <f t="shared" si="65"/>
        <v>{Schmidt, 2023 #6502}</v>
      </c>
      <c r="N523" s="4" t="s">
        <v>3726</v>
      </c>
      <c r="O523" s="21" t="str">
        <f>IF(J523="Yes",IF(P523&lt;&gt;"",HYPERLINK(_xlfn.CONCAT(VLOOKUP(P523,AF:AG,2,FALSE),"\",IF(ISERROR(FIND(",",A523))=FALSE,LEFT(A523,FIND(",",A523)-1),A523),"-",C523,"-",H523,".pdf"),"PDF"),""),"")</f>
        <v>PDF</v>
      </c>
      <c r="P523" s="11" t="s">
        <v>229</v>
      </c>
      <c r="Q523" s="3" t="s">
        <v>13</v>
      </c>
      <c r="S523" s="4" t="s">
        <v>3827</v>
      </c>
      <c r="T523" s="21" t="str">
        <f>IF(J523="Yes",IF(U523&lt;&gt;"",HYPERLINK(_xlfn.CONCAT(VLOOKUP(U523,AF:AG,2,FALSE),"\",IF(ISERROR(FIND(",",A523))=FALSE,LEFT(A523,FIND(",",A523)-1),A523),"-",C523,"-",H523,".pdf"),"PDF"),""),"")</f>
        <v>PDF</v>
      </c>
      <c r="U523" s="11" t="s">
        <v>2924</v>
      </c>
      <c r="V523" s="3" t="s">
        <v>13</v>
      </c>
      <c r="Z523" s="36" t="str">
        <f t="shared" si="61"/>
        <v>Include</v>
      </c>
      <c r="AA523" s="33" t="str">
        <f t="shared" si="66"/>
        <v/>
      </c>
    </row>
    <row r="524" spans="1:27" x14ac:dyDescent="0.25">
      <c r="A524" s="28" t="s">
        <v>3522</v>
      </c>
      <c r="B524" s="29" t="s">
        <v>3523</v>
      </c>
      <c r="C524" s="29">
        <v>2011</v>
      </c>
      <c r="D524" s="29" t="s">
        <v>717</v>
      </c>
      <c r="E524" s="29">
        <v>11</v>
      </c>
      <c r="F524" s="29">
        <v>1</v>
      </c>
      <c r="G524" s="29">
        <v>108</v>
      </c>
      <c r="H524" s="29">
        <v>6269</v>
      </c>
      <c r="I524" s="29" t="s">
        <v>3524</v>
      </c>
      <c r="J524" s="11" t="s">
        <v>543</v>
      </c>
      <c r="K524" s="21" t="str">
        <f t="shared" si="63"/>
        <v>Link</v>
      </c>
      <c r="L524" s="22" t="str">
        <f t="shared" si="64"/>
        <v/>
      </c>
      <c r="M524" s="31" t="str">
        <f t="shared" si="65"/>
        <v>{Schulz, 2011 #6269}</v>
      </c>
      <c r="N524" s="4" t="s">
        <v>3728</v>
      </c>
      <c r="O524" s="21" t="str">
        <f>IF(J524="Yes",IF(P524&lt;&gt;"",HYPERLINK(_xlfn.CONCAT(VLOOKUP(P524,AF:AG,2,FALSE),"\",IF(ISERROR(FIND(",",A524))=FALSE,LEFT(A524,FIND(",",A524)-1),A524),"-",C524,"-",H524,".pdf"),"PDF"),""),"")</f>
        <v>PDF</v>
      </c>
      <c r="P524" s="11" t="s">
        <v>229</v>
      </c>
      <c r="Q524" s="3" t="s">
        <v>14</v>
      </c>
      <c r="R524" s="3" t="s">
        <v>2286</v>
      </c>
      <c r="S524" s="4" t="s">
        <v>3703</v>
      </c>
      <c r="T524" s="21" t="str">
        <f>IF(J524="Yes",IF(U524&lt;&gt;"",HYPERLINK(_xlfn.CONCAT(VLOOKUP(U524,AF:AG,2,FALSE),"\",IF(ISERROR(FIND(",",A524))=FALSE,LEFT(A524,FIND(",",A524)-1),A524),"-",C524,"-",H524,".pdf"),"PDF"),""),"")</f>
        <v>PDF</v>
      </c>
      <c r="U524" s="11" t="s">
        <v>2924</v>
      </c>
      <c r="V524" s="3" t="s">
        <v>14</v>
      </c>
      <c r="W524" s="3" t="s">
        <v>2286</v>
      </c>
      <c r="Z524" s="36" t="str">
        <f t="shared" si="61"/>
        <v>Exclude</v>
      </c>
      <c r="AA524" s="33" t="str">
        <f t="shared" si="66"/>
        <v>3. Wrong intervention</v>
      </c>
    </row>
    <row r="525" spans="1:27" x14ac:dyDescent="0.25">
      <c r="A525" s="28" t="s">
        <v>3466</v>
      </c>
      <c r="B525" s="29" t="s">
        <v>3467</v>
      </c>
      <c r="C525" s="29">
        <v>2012</v>
      </c>
      <c r="D525" s="29" t="s">
        <v>1540</v>
      </c>
      <c r="E525" s="29">
        <v>14</v>
      </c>
      <c r="F525" s="29">
        <v>2</v>
      </c>
      <c r="G525" s="29" t="s">
        <v>3378</v>
      </c>
      <c r="H525" s="29">
        <v>6248</v>
      </c>
      <c r="I525" s="29" t="s">
        <v>3468</v>
      </c>
      <c r="J525" s="11" t="s">
        <v>543</v>
      </c>
      <c r="K525" s="21" t="str">
        <f t="shared" si="63"/>
        <v>Link</v>
      </c>
      <c r="L525" s="22" t="str">
        <f t="shared" si="64"/>
        <v/>
      </c>
      <c r="M525" s="31" t="str">
        <f t="shared" si="65"/>
        <v>{Schulz, 2012 #6248}</v>
      </c>
      <c r="N525" s="4" t="s">
        <v>3728</v>
      </c>
      <c r="O525" s="21" t="str">
        <f>IF(J525="Yes",IF(P525&lt;&gt;"",HYPERLINK(_xlfn.CONCAT(VLOOKUP(P525,AF:AG,2,FALSE),"\",IF(ISERROR(FIND(",",A525))=FALSE,LEFT(A525,FIND(",",A525)-1),A525),"-",C525,"-",H525,".pdf"),"PDF"),""),"")</f>
        <v>PDF</v>
      </c>
      <c r="P525" s="11" t="s">
        <v>229</v>
      </c>
      <c r="Q525" s="3" t="s">
        <v>14</v>
      </c>
      <c r="R525" s="3" t="s">
        <v>2286</v>
      </c>
      <c r="S525" s="4" t="s">
        <v>3703</v>
      </c>
      <c r="T525" s="21" t="str">
        <f>IF(J525="Yes",IF(U525&lt;&gt;"",HYPERLINK(_xlfn.CONCAT(VLOOKUP(U525,AF:AG,2,FALSE),"\",IF(ISERROR(FIND(",",A525))=FALSE,LEFT(A525,FIND(",",A525)-1),A525),"-",C525,"-",H525,".pdf"),"PDF"),""),"")</f>
        <v>PDF</v>
      </c>
      <c r="U525" s="11" t="s">
        <v>2924</v>
      </c>
      <c r="V525" s="3" t="s">
        <v>14</v>
      </c>
      <c r="W525" s="3" t="s">
        <v>2286</v>
      </c>
      <c r="Z525" s="36" t="str">
        <f t="shared" si="61"/>
        <v>Exclude</v>
      </c>
      <c r="AA525" s="33" t="str">
        <f t="shared" si="66"/>
        <v>3. Wrong intervention</v>
      </c>
    </row>
    <row r="526" spans="1:27" x14ac:dyDescent="0.25">
      <c r="A526" s="28" t="s">
        <v>3466</v>
      </c>
      <c r="B526" s="29" t="s">
        <v>3467</v>
      </c>
      <c r="C526" s="29">
        <v>2012</v>
      </c>
      <c r="D526" s="29" t="s">
        <v>1540</v>
      </c>
      <c r="E526" s="29">
        <v>14</v>
      </c>
      <c r="F526" s="29">
        <v>2</v>
      </c>
      <c r="G526" s="29" t="s">
        <v>3378</v>
      </c>
      <c r="H526" s="29">
        <v>6257</v>
      </c>
      <c r="I526" s="29" t="s">
        <v>3468</v>
      </c>
      <c r="J526" s="11" t="s">
        <v>543</v>
      </c>
      <c r="K526" s="21" t="str">
        <f t="shared" si="63"/>
        <v>Link</v>
      </c>
      <c r="L526" s="22" t="str">
        <f t="shared" si="64"/>
        <v/>
      </c>
      <c r="M526" s="31" t="str">
        <f t="shared" si="65"/>
        <v>{Schulz, 2012 #6257}</v>
      </c>
      <c r="N526" s="4" t="s">
        <v>3728</v>
      </c>
      <c r="O526" s="21" t="str">
        <f>IF(J526="Yes",IF(P526&lt;&gt;"",HYPERLINK(_xlfn.CONCAT(VLOOKUP(P526,AF:AG,2,FALSE),"\",IF(ISERROR(FIND(",",A526))=FALSE,LEFT(A526,FIND(",",A526)-1),A526),"-",C526,"-",H526,".pdf"),"PDF"),""),"")</f>
        <v>PDF</v>
      </c>
      <c r="P526" s="11" t="s">
        <v>229</v>
      </c>
      <c r="Q526" s="3" t="s">
        <v>14</v>
      </c>
      <c r="R526" s="3" t="s">
        <v>2282</v>
      </c>
      <c r="S526" s="4" t="s">
        <v>3674</v>
      </c>
      <c r="T526" s="21" t="str">
        <f>IF(J526="Yes",IF(U526&lt;&gt;"",HYPERLINK(_xlfn.CONCAT(VLOOKUP(U526,AF:AG,2,FALSE),"\",IF(ISERROR(FIND(",",A526))=FALSE,LEFT(A526,FIND(",",A526)-1),A526),"-",C526,"-",H526,".pdf"),"PDF"),""),"")</f>
        <v>PDF</v>
      </c>
      <c r="U526" s="11" t="s">
        <v>2924</v>
      </c>
      <c r="V526" s="3" t="s">
        <v>14</v>
      </c>
      <c r="W526" s="3" t="s">
        <v>2282</v>
      </c>
      <c r="Z526" s="36" t="str">
        <f t="shared" si="61"/>
        <v>Exclude</v>
      </c>
      <c r="AA526" s="33" t="str">
        <f t="shared" si="66"/>
        <v>0. Duplicate</v>
      </c>
    </row>
    <row r="527" spans="1:27" x14ac:dyDescent="0.25">
      <c r="A527" s="28" t="s">
        <v>2122</v>
      </c>
      <c r="B527" s="29" t="s">
        <v>2123</v>
      </c>
      <c r="C527" s="29">
        <v>2013</v>
      </c>
      <c r="D527" s="29" t="s">
        <v>1540</v>
      </c>
      <c r="E527" s="29">
        <v>15</v>
      </c>
      <c r="F527" s="29">
        <v>9</v>
      </c>
      <c r="G527" s="29" t="s">
        <v>707</v>
      </c>
      <c r="H527" s="29">
        <v>1815</v>
      </c>
      <c r="I527" s="29" t="s">
        <v>2124</v>
      </c>
      <c r="J527" s="11" t="s">
        <v>543</v>
      </c>
      <c r="K527" s="21" t="str">
        <f t="shared" si="63"/>
        <v>Link</v>
      </c>
      <c r="L527" s="22" t="str">
        <f t="shared" si="64"/>
        <v/>
      </c>
      <c r="M527" s="31" t="str">
        <f t="shared" si="65"/>
        <v>{Schulz, 2013 #1815}</v>
      </c>
      <c r="N527" s="4" t="s">
        <v>1470</v>
      </c>
      <c r="O527" s="21" t="str">
        <f>IF(J527="Yes",IF(P527&lt;&gt;"",HYPERLINK(_xlfn.CONCAT(VLOOKUP(P527,AF:AG,2,FALSE),"\",IF(ISERROR(FIND(",",A527))=FALSE,LEFT(A527,FIND(",",A527)-1),A527),"-",C527,"-",H527,".pdf"),"PDF"),""),"")</f>
        <v>PDF</v>
      </c>
      <c r="P527" s="11" t="s">
        <v>229</v>
      </c>
      <c r="Q527" s="3" t="s">
        <v>14</v>
      </c>
      <c r="R527" s="3" t="s">
        <v>2286</v>
      </c>
      <c r="S527" s="4" t="s">
        <v>2954</v>
      </c>
      <c r="T527" s="21" t="str">
        <f>IF(J527="Yes",IF(U527&lt;&gt;"",HYPERLINK(_xlfn.CONCAT(VLOOKUP(U527,AF:AG,2,FALSE),"\",IF(ISERROR(FIND(",",A527))=FALSE,LEFT(A527,FIND(",",A527)-1),A527),"-",C527,"-",H527,".pdf"),"PDF"),""),"")</f>
        <v>PDF</v>
      </c>
      <c r="U527" s="11" t="s">
        <v>2924</v>
      </c>
      <c r="V527" s="3" t="s">
        <v>14</v>
      </c>
      <c r="W527" s="3" t="s">
        <v>2286</v>
      </c>
      <c r="X527" s="314"/>
      <c r="Y527" s="13" t="str">
        <f>IF(R527="Include","No",IF(V527="Include","No",""))</f>
        <v/>
      </c>
      <c r="Z527" s="36" t="str">
        <f t="shared" si="61"/>
        <v>Exclude</v>
      </c>
      <c r="AA527" s="33" t="str">
        <f t="shared" si="66"/>
        <v>3. Wrong intervention</v>
      </c>
    </row>
    <row r="528" spans="1:27" x14ac:dyDescent="0.25">
      <c r="A528" s="28" t="s">
        <v>2122</v>
      </c>
      <c r="B528" s="29" t="s">
        <v>2125</v>
      </c>
      <c r="C528" s="29">
        <v>2013</v>
      </c>
      <c r="D528" s="29" t="s">
        <v>1512</v>
      </c>
      <c r="E528" s="29">
        <v>15</v>
      </c>
      <c r="F528" s="29">
        <v>9</v>
      </c>
      <c r="G528" s="29" t="s">
        <v>2126</v>
      </c>
      <c r="H528" s="29">
        <v>1816</v>
      </c>
      <c r="I528" s="29" t="s">
        <v>2124</v>
      </c>
      <c r="J528" s="11" t="s">
        <v>543</v>
      </c>
      <c r="K528" s="21" t="str">
        <f t="shared" si="63"/>
        <v>Link</v>
      </c>
      <c r="L528" s="22" t="str">
        <f t="shared" si="64"/>
        <v/>
      </c>
      <c r="M528" s="31" t="str">
        <f t="shared" si="65"/>
        <v>{Schulz, 2013 #1816}</v>
      </c>
      <c r="N528" s="4" t="s">
        <v>1470</v>
      </c>
      <c r="O528" s="21" t="str">
        <f>IF(J528="Yes",IF(P528&lt;&gt;"",HYPERLINK(_xlfn.CONCAT(VLOOKUP(P528,AF:AG,2,FALSE),"\",IF(ISERROR(FIND(",",A528))=FALSE,LEFT(A528,FIND(",",A528)-1),A528),"-",C528,"-",H528,".pdf"),"PDF"),""),"")</f>
        <v>PDF</v>
      </c>
      <c r="P528" s="11" t="s">
        <v>229</v>
      </c>
      <c r="Q528" s="3" t="s">
        <v>14</v>
      </c>
      <c r="R528" s="3" t="s">
        <v>2282</v>
      </c>
      <c r="S528" s="4" t="s">
        <v>2269</v>
      </c>
      <c r="T528" s="21" t="str">
        <f>IF(J528="Yes",IF(U528&lt;&gt;"",HYPERLINK(_xlfn.CONCAT(VLOOKUP(U528,AF:AG,2,FALSE),"\",IF(ISERROR(FIND(",",A528))=FALSE,LEFT(A528,FIND(",",A528)-1),A528),"-",C528,"-",H528,".pdf"),"PDF"),""),"")</f>
        <v>PDF</v>
      </c>
      <c r="U528" s="11" t="s">
        <v>2924</v>
      </c>
      <c r="V528" s="3" t="s">
        <v>14</v>
      </c>
      <c r="W528" s="3" t="s">
        <v>2286</v>
      </c>
      <c r="Y528" s="13" t="str">
        <f>IF(R528="Include","No",IF(V528="Include","No",""))</f>
        <v/>
      </c>
      <c r="Z528" s="36" t="str">
        <f t="shared" si="61"/>
        <v>Exclude</v>
      </c>
      <c r="AA528" s="33" t="str">
        <f t="shared" si="66"/>
        <v>0. Duplicate</v>
      </c>
    </row>
    <row r="529" spans="1:27" x14ac:dyDescent="0.25">
      <c r="A529" s="28" t="s">
        <v>3510</v>
      </c>
      <c r="B529" s="29" t="s">
        <v>3511</v>
      </c>
      <c r="C529" s="29">
        <v>2014</v>
      </c>
      <c r="D529" s="29" t="s">
        <v>1540</v>
      </c>
      <c r="E529" s="29">
        <v>16</v>
      </c>
      <c r="F529" s="29">
        <v>1</v>
      </c>
      <c r="G529" s="29" t="s">
        <v>3378</v>
      </c>
      <c r="H529" s="29">
        <v>6260</v>
      </c>
      <c r="I529" s="29" t="s">
        <v>3512</v>
      </c>
      <c r="J529" s="11" t="s">
        <v>543</v>
      </c>
      <c r="K529" s="21" t="str">
        <f t="shared" si="63"/>
        <v>Link</v>
      </c>
      <c r="L529" s="22" t="str">
        <f t="shared" si="64"/>
        <v/>
      </c>
      <c r="M529" s="31" t="str">
        <f t="shared" si="65"/>
        <v>{Schulz, 2014 #6260}</v>
      </c>
      <c r="N529" s="4" t="s">
        <v>3728</v>
      </c>
      <c r="O529" s="21" t="str">
        <f>IF(J529="Yes",IF(P529&lt;&gt;"",HYPERLINK(_xlfn.CONCAT(VLOOKUP(P529,AF:AG,2,FALSE),"\",IF(ISERROR(FIND(",",A529))=FALSE,LEFT(A529,FIND(",",A529)-1),A529),"-",C529,"-",H529,".pdf"),"PDF"),""),"")</f>
        <v>PDF</v>
      </c>
      <c r="P529" s="11" t="s">
        <v>229</v>
      </c>
      <c r="Q529" s="3" t="s">
        <v>14</v>
      </c>
      <c r="R529" s="3" t="s">
        <v>2286</v>
      </c>
      <c r="S529" s="4" t="s">
        <v>2954</v>
      </c>
      <c r="T529" s="21" t="str">
        <f>IF(J529="Yes",IF(U529&lt;&gt;"",HYPERLINK(_xlfn.CONCAT(VLOOKUP(U529,AF:AG,2,FALSE),"\",IF(ISERROR(FIND(",",A529))=FALSE,LEFT(A529,FIND(",",A529)-1),A529),"-",C529,"-",H529,".pdf"),"PDF"),""),"")</f>
        <v>PDF</v>
      </c>
      <c r="U529" s="11" t="s">
        <v>2924</v>
      </c>
      <c r="V529" s="3" t="s">
        <v>14</v>
      </c>
      <c r="W529" s="3" t="s">
        <v>2286</v>
      </c>
      <c r="Z529" s="36" t="str">
        <f t="shared" si="61"/>
        <v>Exclude</v>
      </c>
      <c r="AA529" s="33" t="str">
        <f t="shared" si="66"/>
        <v>3. Wrong intervention</v>
      </c>
    </row>
    <row r="530" spans="1:27" x14ac:dyDescent="0.25">
      <c r="A530" s="28" t="s">
        <v>2127</v>
      </c>
      <c r="B530" s="29" t="s">
        <v>2128</v>
      </c>
      <c r="C530" s="29">
        <v>2014</v>
      </c>
      <c r="D530" s="29" t="s">
        <v>1582</v>
      </c>
      <c r="E530" s="29">
        <v>82</v>
      </c>
      <c r="F530" s="29">
        <v>6</v>
      </c>
      <c r="G530" s="29" t="s">
        <v>2129</v>
      </c>
      <c r="H530" s="29">
        <v>1817</v>
      </c>
      <c r="I530" s="29" t="s">
        <v>2130</v>
      </c>
      <c r="J530" s="11" t="s">
        <v>543</v>
      </c>
      <c r="K530" s="21" t="str">
        <f t="shared" si="63"/>
        <v>Link</v>
      </c>
      <c r="L530" s="22" t="str">
        <f t="shared" si="64"/>
        <v/>
      </c>
      <c r="M530" s="31" t="str">
        <f t="shared" si="65"/>
        <v>{Schumm, 2014 #1817}</v>
      </c>
      <c r="N530" s="4" t="s">
        <v>1470</v>
      </c>
      <c r="O530" s="21" t="str">
        <f>IF(J530="Yes",IF(P530&lt;&gt;"",HYPERLINK(_xlfn.CONCAT(VLOOKUP(P530,AF:AG,2,FALSE),"\",IF(ISERROR(FIND(",",A530))=FALSE,LEFT(A530,FIND(",",A530)-1),A530),"-",C530,"-",H530,".pdf"),"PDF"),""),"")</f>
        <v>PDF</v>
      </c>
      <c r="P530" s="11" t="s">
        <v>229</v>
      </c>
      <c r="Q530" s="3" t="s">
        <v>14</v>
      </c>
      <c r="R530" s="3" t="s">
        <v>2286</v>
      </c>
      <c r="S530" s="4" t="s">
        <v>2289</v>
      </c>
      <c r="T530" s="21" t="str">
        <f>IF(J530="Yes",IF(U530&lt;&gt;"",HYPERLINK(_xlfn.CONCAT(VLOOKUP(U530,AF:AG,2,FALSE),"\",IF(ISERROR(FIND(",",A530))=FALSE,LEFT(A530,FIND(",",A530)-1),A530),"-",C530,"-",H530,".pdf"),"PDF"),""),"")</f>
        <v>PDF</v>
      </c>
      <c r="U530" s="11" t="s">
        <v>2924</v>
      </c>
      <c r="V530" s="3" t="s">
        <v>14</v>
      </c>
      <c r="W530" s="3" t="s">
        <v>2286</v>
      </c>
      <c r="Y530" s="13" t="str">
        <f>IF(R530="Include","No",IF(V530="Include","No",""))</f>
        <v/>
      </c>
      <c r="Z530" s="36" t="str">
        <f t="shared" si="61"/>
        <v>Exclude</v>
      </c>
      <c r="AA530" s="33" t="str">
        <f t="shared" si="66"/>
        <v>3. Wrong intervention</v>
      </c>
    </row>
    <row r="531" spans="1:27" x14ac:dyDescent="0.25">
      <c r="A531" s="28" t="s">
        <v>3779</v>
      </c>
      <c r="B531" s="29" t="s">
        <v>3780</v>
      </c>
      <c r="C531" s="29">
        <v>2019</v>
      </c>
      <c r="D531" s="29" t="s">
        <v>1560</v>
      </c>
      <c r="E531" s="29">
        <v>196</v>
      </c>
      <c r="G531" s="29" t="s">
        <v>3781</v>
      </c>
      <c r="H531" s="29">
        <v>6452</v>
      </c>
      <c r="I531" s="29" t="s">
        <v>3782</v>
      </c>
      <c r="J531" s="11" t="s">
        <v>543</v>
      </c>
      <c r="K531" s="21" t="str">
        <f t="shared" si="63"/>
        <v>Link</v>
      </c>
      <c r="L531" s="22" t="str">
        <f t="shared" si="64"/>
        <v/>
      </c>
      <c r="M531" s="31" t="str">
        <f t="shared" si="65"/>
        <v>{Schwarz, 2019 #6452}</v>
      </c>
      <c r="N531" s="4" t="s">
        <v>3726</v>
      </c>
      <c r="O531" s="21" t="str">
        <f>IF(J531="Yes",IF(P531&lt;&gt;"",HYPERLINK(_xlfn.CONCAT(VLOOKUP(P531,AF:AG,2,FALSE),"\",IF(ISERROR(FIND(",",A531))=FALSE,LEFT(A531,FIND(",",A531)-1),A531),"-",C531,"-",H531,".pdf"),"PDF"),""),"")</f>
        <v>PDF</v>
      </c>
      <c r="P531" s="11" t="s">
        <v>229</v>
      </c>
      <c r="Q531" s="3" t="s">
        <v>14</v>
      </c>
      <c r="R531" s="3" t="s">
        <v>2286</v>
      </c>
      <c r="S531" s="4" t="s">
        <v>2289</v>
      </c>
      <c r="T531" s="21" t="str">
        <f>IF(J531="Yes",IF(U531&lt;&gt;"",HYPERLINK(_xlfn.CONCAT(VLOOKUP(U531,AF:AG,2,FALSE),"\",IF(ISERROR(FIND(",",A531))=FALSE,LEFT(A531,FIND(",",A531)-1),A531),"-",C531,"-",H531,".pdf"),"PDF"),""),"")</f>
        <v>PDF</v>
      </c>
      <c r="U531" s="11" t="s">
        <v>2924</v>
      </c>
      <c r="V531" s="3" t="s">
        <v>14</v>
      </c>
      <c r="W531" s="3" t="s">
        <v>2286</v>
      </c>
      <c r="Z531" s="36" t="str">
        <f t="shared" si="61"/>
        <v>Exclude</v>
      </c>
      <c r="AA531" s="33" t="str">
        <f t="shared" si="66"/>
        <v>3. Wrong intervention</v>
      </c>
    </row>
    <row r="532" spans="1:27" x14ac:dyDescent="0.25">
      <c r="A532" s="28" t="s">
        <v>2421</v>
      </c>
      <c r="B532" s="29" t="s">
        <v>2422</v>
      </c>
      <c r="C532" s="29">
        <v>2024</v>
      </c>
      <c r="D532" s="29" t="s">
        <v>2423</v>
      </c>
      <c r="E532" s="29">
        <v>12</v>
      </c>
      <c r="F532" s="29">
        <v>1</v>
      </c>
      <c r="H532" s="29">
        <v>1881</v>
      </c>
      <c r="I532" s="29" t="s">
        <v>2424</v>
      </c>
      <c r="J532" s="11" t="s">
        <v>543</v>
      </c>
      <c r="K532" s="21" t="str">
        <f t="shared" si="63"/>
        <v>Link</v>
      </c>
      <c r="L532" s="22" t="str">
        <f t="shared" si="64"/>
        <v/>
      </c>
      <c r="M532" s="31" t="str">
        <f t="shared" si="65"/>
        <v>{Sedotto, 2024 #1881}</v>
      </c>
      <c r="N532" s="4" t="s">
        <v>2324</v>
      </c>
      <c r="O532" s="21" t="str">
        <f>IF(J532="Yes",IF(P532&lt;&gt;"",HYPERLINK(_xlfn.CONCAT(VLOOKUP(P532,AF:AG,2,FALSE),"\",IF(ISERROR(FIND(",",A532))=FALSE,LEFT(A532,FIND(",",A532)-1),A532),"-",C532,"-",H532,".pdf"),"PDF"),""),"")</f>
        <v>PDF</v>
      </c>
      <c r="P532" s="11" t="s">
        <v>229</v>
      </c>
      <c r="Q532" s="3" t="s">
        <v>13</v>
      </c>
      <c r="S532" s="4" t="s">
        <v>3271</v>
      </c>
      <c r="T532" s="21" t="str">
        <f>IF(J532="Yes",IF(U532&lt;&gt;"",HYPERLINK(_xlfn.CONCAT(VLOOKUP(U532,AF:AG,2,FALSE),"\",IF(ISERROR(FIND(",",A532))=FALSE,LEFT(A532,FIND(",",A532)-1),A532),"-",C532,"-",H532,".pdf"),"PDF"),""),"")</f>
        <v>PDF</v>
      </c>
      <c r="U532" s="11" t="s">
        <v>2924</v>
      </c>
      <c r="V532" s="3" t="s">
        <v>13</v>
      </c>
      <c r="X532" s="314"/>
      <c r="Y532" s="13" t="s">
        <v>543</v>
      </c>
      <c r="Z532" s="36" t="str">
        <f t="shared" si="61"/>
        <v>Include</v>
      </c>
      <c r="AA532" s="33" t="str">
        <f t="shared" si="66"/>
        <v/>
      </c>
    </row>
    <row r="533" spans="1:27" x14ac:dyDescent="0.25">
      <c r="A533" s="28" t="s">
        <v>3212</v>
      </c>
      <c r="B533" s="29" t="s">
        <v>3213</v>
      </c>
      <c r="C533" s="29">
        <v>2024</v>
      </c>
      <c r="D533" s="29" t="s">
        <v>2697</v>
      </c>
      <c r="E533" s="29">
        <v>12</v>
      </c>
      <c r="G533" s="29">
        <v>1462737</v>
      </c>
      <c r="H533" s="29">
        <v>2109</v>
      </c>
      <c r="I533" s="29" t="s">
        <v>3214</v>
      </c>
      <c r="J533" s="11" t="s">
        <v>543</v>
      </c>
      <c r="K533" s="21" t="str">
        <f t="shared" si="63"/>
        <v>Link</v>
      </c>
      <c r="L533" s="22" t="str">
        <f t="shared" si="64"/>
        <v/>
      </c>
      <c r="M533" s="31" t="str">
        <f t="shared" si="65"/>
        <v>{Sedotto, 2024 #2109}</v>
      </c>
      <c r="N533" s="4" t="s">
        <v>3276</v>
      </c>
      <c r="O533" s="21" t="str">
        <f>IF(J533="Yes",IF(P533&lt;&gt;"",HYPERLINK(_xlfn.CONCAT(VLOOKUP(P533,AF:AG,2,FALSE),"\",IF(ISERROR(FIND(",",A533))=FALSE,LEFT(A533,FIND(",",A533)-1),A533),"-",C533,"-",H533,".pdf"),"PDF"),""),"")</f>
        <v>PDF</v>
      </c>
      <c r="P533" s="11" t="s">
        <v>229</v>
      </c>
      <c r="Q533" s="3" t="s">
        <v>13</v>
      </c>
      <c r="S533" s="4" t="s">
        <v>3271</v>
      </c>
      <c r="T533" s="21" t="str">
        <f>IF(J533="Yes",IF(U533&lt;&gt;"",HYPERLINK(_xlfn.CONCAT(VLOOKUP(U533,AF:AG,2,FALSE),"\",IF(ISERROR(FIND(",",A533))=FALSE,LEFT(A533,FIND(",",A533)-1),A533),"-",C533,"-",H533,".pdf"),"PDF"),""),"")</f>
        <v>PDF</v>
      </c>
      <c r="U533" s="11" t="s">
        <v>2924</v>
      </c>
      <c r="V533" s="3" t="s">
        <v>13</v>
      </c>
      <c r="Z533" s="36" t="str">
        <f t="shared" si="61"/>
        <v>Include</v>
      </c>
      <c r="AA533" s="33" t="str">
        <f t="shared" si="66"/>
        <v/>
      </c>
    </row>
    <row r="534" spans="1:27" x14ac:dyDescent="0.25">
      <c r="A534" s="28" t="s">
        <v>3212</v>
      </c>
      <c r="B534" s="29" t="s">
        <v>2422</v>
      </c>
      <c r="C534" s="29">
        <v>2024</v>
      </c>
      <c r="D534" s="29" t="s">
        <v>3215</v>
      </c>
      <c r="E534" s="29">
        <v>12</v>
      </c>
      <c r="F534" s="29">
        <v>1</v>
      </c>
      <c r="G534" s="29" t="s">
        <v>3216</v>
      </c>
      <c r="H534" s="29">
        <v>2111</v>
      </c>
      <c r="I534" s="29" t="s">
        <v>2424</v>
      </c>
      <c r="J534" s="11" t="s">
        <v>543</v>
      </c>
      <c r="K534" s="21" t="str">
        <f t="shared" si="63"/>
        <v>Link</v>
      </c>
      <c r="L534" s="22" t="str">
        <f t="shared" si="64"/>
        <v/>
      </c>
      <c r="M534" s="31" t="str">
        <f t="shared" si="65"/>
        <v>{Sedotto, 2024 #2111}</v>
      </c>
      <c r="N534" s="4" t="s">
        <v>3276</v>
      </c>
      <c r="O534" s="21" t="str">
        <f>IF(J534="Yes",IF(P534&lt;&gt;"",HYPERLINK(_xlfn.CONCAT(VLOOKUP(P534,AF:AG,2,FALSE),"\",IF(ISERROR(FIND(",",A534))=FALSE,LEFT(A534,FIND(",",A534)-1),A534),"-",C534,"-",H534,".pdf"),"PDF"),""),"")</f>
        <v>PDF</v>
      </c>
      <c r="P534" s="11" t="s">
        <v>229</v>
      </c>
      <c r="Q534" s="3" t="s">
        <v>14</v>
      </c>
      <c r="R534" s="3" t="s">
        <v>2282</v>
      </c>
      <c r="S534" s="4" t="s">
        <v>3268</v>
      </c>
      <c r="T534" s="21" t="str">
        <f>IF(J534="Yes",IF(U534&lt;&gt;"",HYPERLINK(_xlfn.CONCAT(VLOOKUP(U534,AF:AG,2,FALSE),"\",IF(ISERROR(FIND(",",A534))=FALSE,LEFT(A534,FIND(",",A534)-1),A534),"-",C534,"-",H534,".pdf"),"PDF"),""),"")</f>
        <v>PDF</v>
      </c>
      <c r="U534" s="11" t="s">
        <v>2924</v>
      </c>
      <c r="V534" s="3" t="s">
        <v>14</v>
      </c>
      <c r="W534" s="3" t="s">
        <v>2282</v>
      </c>
      <c r="Z534" s="36" t="str">
        <f t="shared" si="61"/>
        <v>Exclude</v>
      </c>
      <c r="AA534" s="33" t="str">
        <f t="shared" si="66"/>
        <v>0. Duplicate</v>
      </c>
    </row>
    <row r="535" spans="1:27" x14ac:dyDescent="0.25">
      <c r="A535" s="28" t="s">
        <v>3924</v>
      </c>
      <c r="B535" s="29" t="s">
        <v>3925</v>
      </c>
      <c r="C535" s="29">
        <v>2024</v>
      </c>
      <c r="D535" s="29" t="s">
        <v>231</v>
      </c>
      <c r="G535" s="29" t="s">
        <v>2161</v>
      </c>
      <c r="H535" s="29">
        <v>6958</v>
      </c>
      <c r="I535" s="29" t="s">
        <v>3926</v>
      </c>
      <c r="J535" s="11" t="s">
        <v>543</v>
      </c>
      <c r="K535" s="21" t="str">
        <f t="shared" si="63"/>
        <v>Link</v>
      </c>
      <c r="L535" s="22" t="str">
        <f t="shared" si="64"/>
        <v/>
      </c>
      <c r="M535" s="31" t="str">
        <f t="shared" si="65"/>
        <v>{Seiterö, 2024 #6958}</v>
      </c>
      <c r="N535" s="4" t="s">
        <v>3932</v>
      </c>
      <c r="O535" s="21" t="str">
        <f>IF(J535="Yes",IF(P535&lt;&gt;"",HYPERLINK(_xlfn.CONCAT(VLOOKUP(P535,AF:AG,2,FALSE),"\",IF(ISERROR(FIND(",",A535))=FALSE,LEFT(A535,FIND(",",A535)-1),A535),"-",C535,"-",H535,".pdf"),"PDF"),""),"")</f>
        <v>PDF</v>
      </c>
      <c r="P535" s="11" t="s">
        <v>229</v>
      </c>
      <c r="Q535" s="3" t="s">
        <v>14</v>
      </c>
      <c r="R535" s="3" t="s">
        <v>2286</v>
      </c>
      <c r="S535" s="4" t="s">
        <v>2289</v>
      </c>
      <c r="T535" s="21" t="str">
        <f>IF(J535="Yes",IF(U535&lt;&gt;"",HYPERLINK(_xlfn.CONCAT(VLOOKUP(U535,AF:AG,2,FALSE),"\",IF(ISERROR(FIND(",",A535))=FALSE,LEFT(A535,FIND(",",A535)-1),A535),"-",C535,"-",H535,".pdf"),"PDF"),""),"")</f>
        <v>PDF</v>
      </c>
      <c r="U535" s="11" t="s">
        <v>2924</v>
      </c>
      <c r="V535" s="3" t="s">
        <v>14</v>
      </c>
      <c r="W535" s="3" t="s">
        <v>2286</v>
      </c>
      <c r="Y535" s="13" t="str">
        <f t="shared" ref="Y535:Y544" si="67">IF(R535="Include","No",IF(V535="Include","No",""))</f>
        <v/>
      </c>
      <c r="Z535" s="36" t="str">
        <f t="shared" si="61"/>
        <v>Exclude</v>
      </c>
      <c r="AA535" s="33" t="str">
        <f t="shared" si="66"/>
        <v>3. Wrong intervention</v>
      </c>
    </row>
    <row r="536" spans="1:27" x14ac:dyDescent="0.25">
      <c r="A536" s="28" t="s">
        <v>3920</v>
      </c>
      <c r="B536" s="29" t="s">
        <v>3921</v>
      </c>
      <c r="C536" s="29">
        <v>2025</v>
      </c>
      <c r="D536" s="29" t="s">
        <v>1540</v>
      </c>
      <c r="E536" s="29">
        <v>27</v>
      </c>
      <c r="G536" s="29" t="s">
        <v>3922</v>
      </c>
      <c r="H536" s="29">
        <v>6957</v>
      </c>
      <c r="I536" s="29" t="s">
        <v>3923</v>
      </c>
      <c r="J536" s="11" t="s">
        <v>543</v>
      </c>
      <c r="K536" s="21" t="str">
        <f t="shared" si="63"/>
        <v>Link</v>
      </c>
      <c r="L536" s="22" t="str">
        <f t="shared" si="64"/>
        <v/>
      </c>
      <c r="M536" s="31" t="str">
        <f t="shared" si="65"/>
        <v>{Seitero, 2025 #6957}</v>
      </c>
      <c r="N536" s="4" t="s">
        <v>3932</v>
      </c>
      <c r="O536" s="21" t="str">
        <f>IF(J536="Yes",IF(P536&lt;&gt;"",HYPERLINK(_xlfn.CONCAT(VLOOKUP(P536,AF:AG,2,FALSE),"\",IF(ISERROR(FIND(",",A536))=FALSE,LEFT(A536,FIND(",",A536)-1),A536),"-",C536,"-",H536,".pdf"),"PDF"),""),"")</f>
        <v>PDF</v>
      </c>
      <c r="P536" s="11" t="s">
        <v>229</v>
      </c>
      <c r="Q536" s="3" t="s">
        <v>14</v>
      </c>
      <c r="R536" s="3" t="s">
        <v>2286</v>
      </c>
      <c r="S536" s="4" t="s">
        <v>2289</v>
      </c>
      <c r="T536" s="21" t="str">
        <f>IF(J536="Yes",IF(U536&lt;&gt;"",HYPERLINK(_xlfn.CONCAT(VLOOKUP(U536,AF:AG,2,FALSE),"\",IF(ISERROR(FIND(",",A536))=FALSE,LEFT(A536,FIND(",",A536)-1),A536),"-",C536,"-",H536,".pdf"),"PDF"),""),"")</f>
        <v>PDF</v>
      </c>
      <c r="U536" s="11" t="s">
        <v>2924</v>
      </c>
      <c r="V536" s="3" t="s">
        <v>14</v>
      </c>
      <c r="W536" s="3" t="s">
        <v>2286</v>
      </c>
      <c r="Y536" s="13" t="str">
        <f t="shared" si="67"/>
        <v/>
      </c>
      <c r="Z536" s="36" t="str">
        <f t="shared" si="61"/>
        <v>Exclude</v>
      </c>
      <c r="AA536" s="33" t="str">
        <f t="shared" si="66"/>
        <v>3. Wrong intervention</v>
      </c>
    </row>
    <row r="537" spans="1:27" x14ac:dyDescent="0.25">
      <c r="A537" s="28" t="s">
        <v>2888</v>
      </c>
      <c r="B537" s="29" t="s">
        <v>2889</v>
      </c>
      <c r="C537" s="29">
        <v>2018</v>
      </c>
      <c r="D537" s="29" t="s">
        <v>2890</v>
      </c>
      <c r="E537" s="29">
        <v>27</v>
      </c>
      <c r="G537" s="29" t="s">
        <v>2891</v>
      </c>
      <c r="H537" s="29">
        <v>1935</v>
      </c>
      <c r="I537" s="29" t="s">
        <v>2892</v>
      </c>
      <c r="J537" s="11" t="s">
        <v>543</v>
      </c>
      <c r="K537" s="21" t="str">
        <f t="shared" si="63"/>
        <v>Link</v>
      </c>
      <c r="L537" s="22" t="str">
        <f t="shared" si="64"/>
        <v/>
      </c>
      <c r="M537" s="31" t="str">
        <f t="shared" si="65"/>
        <v>{Shakra, 2018 #1935}</v>
      </c>
      <c r="N537" s="4" t="s">
        <v>2324</v>
      </c>
      <c r="O537" s="21" t="str">
        <f>IF(J537="Yes",IF(P537&lt;&gt;"",HYPERLINK(_xlfn.CONCAT(VLOOKUP(P537,AF:AG,2,FALSE),"\",IF(ISERROR(FIND(",",A537))=FALSE,LEFT(A537,FIND(",",A537)-1),A537),"-",C537,"-",H537,".pdf"),"PDF"),""),"")</f>
        <v>PDF</v>
      </c>
      <c r="P537" s="11" t="s">
        <v>229</v>
      </c>
      <c r="Q537" s="3" t="s">
        <v>14</v>
      </c>
      <c r="R537" s="3" t="s">
        <v>2291</v>
      </c>
      <c r="S537" s="4" t="s">
        <v>2908</v>
      </c>
      <c r="T537" s="21" t="str">
        <f>IF(J537="Yes",IF(U537&lt;&gt;"",HYPERLINK(_xlfn.CONCAT(VLOOKUP(U537,AF:AG,2,FALSE),"\",IF(ISERROR(FIND(",",A537))=FALSE,LEFT(A537,FIND(",",A537)-1),A537),"-",C537,"-",H537,".pdf"),"PDF"),""),"")</f>
        <v>PDF</v>
      </c>
      <c r="U537" s="11" t="s">
        <v>2924</v>
      </c>
      <c r="V537" s="3" t="s">
        <v>14</v>
      </c>
      <c r="W537" s="3" t="s">
        <v>2285</v>
      </c>
      <c r="Y537" s="13" t="str">
        <f t="shared" si="67"/>
        <v/>
      </c>
      <c r="Z537" s="36" t="str">
        <f t="shared" si="61"/>
        <v>Exclude</v>
      </c>
      <c r="AA537" s="33" t="str">
        <f t="shared" si="66"/>
        <v>5. Wrong study design</v>
      </c>
    </row>
    <row r="538" spans="1:27" x14ac:dyDescent="0.25">
      <c r="A538" s="28" t="s">
        <v>2136</v>
      </c>
      <c r="B538" s="29" t="s">
        <v>2137</v>
      </c>
      <c r="C538" s="29">
        <v>2018</v>
      </c>
      <c r="D538" s="29" t="s">
        <v>2138</v>
      </c>
      <c r="E538" s="29">
        <v>1</v>
      </c>
      <c r="F538" s="29">
        <v>1</v>
      </c>
      <c r="G538" s="91" t="s">
        <v>2139</v>
      </c>
      <c r="H538" s="29">
        <v>1819</v>
      </c>
      <c r="I538" s="29" t="s">
        <v>2140</v>
      </c>
      <c r="J538" s="11" t="s">
        <v>543</v>
      </c>
      <c r="K538" s="21" t="str">
        <f t="shared" si="63"/>
        <v>Link</v>
      </c>
      <c r="L538" s="22" t="str">
        <f t="shared" si="64"/>
        <v/>
      </c>
      <c r="M538" s="31" t="str">
        <f t="shared" si="65"/>
        <v>{Sharpe, 2018 #1819}</v>
      </c>
      <c r="N538" s="4" t="s">
        <v>1470</v>
      </c>
      <c r="O538" s="21" t="str">
        <f>IF(J538="Yes",IF(P538&lt;&gt;"",HYPERLINK(_xlfn.CONCAT(VLOOKUP(P538,AF:AG,2,FALSE),"\",IF(ISERROR(FIND(",",A538))=FALSE,LEFT(A538,FIND(",",A538)-1),A538),"-",C538,"-",H538,".pdf"),"PDF"),""),"")</f>
        <v>PDF</v>
      </c>
      <c r="P538" s="11" t="s">
        <v>229</v>
      </c>
      <c r="Q538" s="3" t="s">
        <v>14</v>
      </c>
      <c r="R538" s="3" t="s">
        <v>2287</v>
      </c>
      <c r="S538" s="4" t="s">
        <v>2322</v>
      </c>
      <c r="T538" s="21" t="str">
        <f>IF(J538="Yes",IF(U538&lt;&gt;"",HYPERLINK(_xlfn.CONCAT(VLOOKUP(U538,AF:AG,2,FALSE),"\",IF(ISERROR(FIND(",",A538))=FALSE,LEFT(A538,FIND(",",A538)-1),A538),"-",C538,"-",H538,".pdf"),"PDF"),""),"")</f>
        <v>PDF</v>
      </c>
      <c r="U538" s="11" t="s">
        <v>2924</v>
      </c>
      <c r="V538" s="3" t="s">
        <v>14</v>
      </c>
      <c r="W538" s="3" t="s">
        <v>2286</v>
      </c>
      <c r="Y538" s="13" t="str">
        <f t="shared" si="67"/>
        <v/>
      </c>
      <c r="Z538" s="36" t="str">
        <f t="shared" si="61"/>
        <v>Exclude</v>
      </c>
      <c r="AA538" s="33" t="str">
        <f t="shared" si="66"/>
        <v>4. Wrong setting</v>
      </c>
    </row>
    <row r="539" spans="1:27" x14ac:dyDescent="0.25">
      <c r="A539" s="28" t="s">
        <v>2131</v>
      </c>
      <c r="B539" s="29" t="s">
        <v>2132</v>
      </c>
      <c r="C539" s="29">
        <v>2019</v>
      </c>
      <c r="D539" s="29" t="s">
        <v>2133</v>
      </c>
      <c r="E539" s="29">
        <v>12</v>
      </c>
      <c r="F539" s="29">
        <v>1</v>
      </c>
      <c r="G539" s="29" t="s">
        <v>2134</v>
      </c>
      <c r="H539" s="29">
        <v>1818</v>
      </c>
      <c r="I539" s="29" t="s">
        <v>2135</v>
      </c>
      <c r="J539" s="11" t="s">
        <v>543</v>
      </c>
      <c r="K539" s="21" t="str">
        <f t="shared" si="63"/>
        <v>Link</v>
      </c>
      <c r="L539" s="22" t="str">
        <f t="shared" si="64"/>
        <v/>
      </c>
      <c r="M539" s="31" t="str">
        <f t="shared" si="65"/>
        <v>{Sharpe, 2019 #1818}</v>
      </c>
      <c r="N539" s="4" t="s">
        <v>1470</v>
      </c>
      <c r="O539" s="21" t="str">
        <f>IF(J539="Yes",IF(P539&lt;&gt;"",HYPERLINK(_xlfn.CONCAT(VLOOKUP(P539,AF:AG,2,FALSE),"\",IF(ISERROR(FIND(",",A539))=FALSE,LEFT(A539,FIND(",",A539)-1),A539),"-",C539,"-",H539,".pdf"),"PDF"),""),"")</f>
        <v>PDF</v>
      </c>
      <c r="P539" s="11" t="s">
        <v>229</v>
      </c>
      <c r="Q539" s="3" t="s">
        <v>14</v>
      </c>
      <c r="R539" s="3" t="s">
        <v>2287</v>
      </c>
      <c r="S539" s="4" t="s">
        <v>2322</v>
      </c>
      <c r="T539" s="21" t="str">
        <f>IF(J539="Yes",IF(U539&lt;&gt;"",HYPERLINK(_xlfn.CONCAT(VLOOKUP(U539,AF:AG,2,FALSE),"\",IF(ISERROR(FIND(",",A539))=FALSE,LEFT(A539,FIND(",",A539)-1),A539),"-",C539,"-",H539,".pdf"),"PDF"),""),"")</f>
        <v>PDF</v>
      </c>
      <c r="U539" s="11" t="s">
        <v>2924</v>
      </c>
      <c r="V539" s="3" t="s">
        <v>14</v>
      </c>
      <c r="W539" s="3" t="s">
        <v>2286</v>
      </c>
      <c r="Y539" s="13" t="str">
        <f t="shared" si="67"/>
        <v/>
      </c>
      <c r="Z539" s="36" t="str">
        <f t="shared" ref="Z539:Z570" si="68">IF(J539="Yes",IF(Q539="","",IF(Q539="Include",IF(V539="",IF(Y539="No","Check for supplement","Include"),IF(V539="Exclude","Consensus required",IF(V539="Include",IF(Y539="No","Check for supplement","Include"),"Check required"))),IF(Q539="Exclude",IF(V539="","Check required",IF(V539="Exclude","Exclude",IF(V539="Include","Consensus required","Check required"))),"Check required"))),IF(L539="","","Find PDF"))</f>
        <v>Exclude</v>
      </c>
      <c r="AA539" s="33" t="str">
        <f t="shared" si="66"/>
        <v>4. Wrong setting</v>
      </c>
    </row>
    <row r="540" spans="1:27" x14ac:dyDescent="0.25">
      <c r="A540" s="28" t="s">
        <v>2599</v>
      </c>
      <c r="B540" s="29" t="s">
        <v>2600</v>
      </c>
      <c r="C540" s="29">
        <v>2014</v>
      </c>
      <c r="D540" s="29" t="s">
        <v>2601</v>
      </c>
      <c r="E540" s="29">
        <v>31</v>
      </c>
      <c r="F540" s="29">
        <v>3</v>
      </c>
      <c r="G540" s="29" t="s">
        <v>2602</v>
      </c>
      <c r="H540" s="29">
        <v>1977</v>
      </c>
      <c r="I540" s="29" t="s">
        <v>2603</v>
      </c>
      <c r="J540" s="11" t="s">
        <v>543</v>
      </c>
      <c r="K540" s="21" t="str">
        <f t="shared" si="63"/>
        <v>Link</v>
      </c>
      <c r="L540" s="22" t="str">
        <f t="shared" si="64"/>
        <v/>
      </c>
      <c r="M540" s="31" t="str">
        <f t="shared" si="65"/>
        <v>{Sheehan, 2014 #1977}</v>
      </c>
      <c r="N540" s="4" t="s">
        <v>1470</v>
      </c>
      <c r="O540" s="21" t="str">
        <f>IF(J540="Yes",IF(P540&lt;&gt;"",HYPERLINK(_xlfn.CONCAT(VLOOKUP(P540,AF:AG,2,FALSE),"\",IF(ISERROR(FIND(",",A540))=FALSE,LEFT(A540,FIND(",",A540)-1),A540),"-",C540,"-",H540,".pdf"),"PDF"),""),"")</f>
        <v>PDF</v>
      </c>
      <c r="P540" s="11" t="s">
        <v>229</v>
      </c>
      <c r="Q540" s="3" t="s">
        <v>14</v>
      </c>
      <c r="R540" s="3" t="s">
        <v>2286</v>
      </c>
      <c r="S540" s="4" t="s">
        <v>2289</v>
      </c>
      <c r="T540" s="21" t="str">
        <f>IF(J540="Yes",IF(U540&lt;&gt;"",HYPERLINK(_xlfn.CONCAT(VLOOKUP(U540,AF:AG,2,FALSE),"\",IF(ISERROR(FIND(",",A540))=FALSE,LEFT(A540,FIND(",",A540)-1),A540),"-",C540,"-",H540,".pdf"),"PDF"),""),"")</f>
        <v>PDF</v>
      </c>
      <c r="U540" s="11" t="s">
        <v>2924</v>
      </c>
      <c r="V540" s="3" t="s">
        <v>14</v>
      </c>
      <c r="W540" s="3" t="s">
        <v>2286</v>
      </c>
      <c r="Y540" s="13" t="str">
        <f t="shared" si="67"/>
        <v/>
      </c>
      <c r="Z540" s="36" t="str">
        <f t="shared" si="68"/>
        <v>Exclude</v>
      </c>
      <c r="AA540" s="33" t="str">
        <f t="shared" si="66"/>
        <v>3. Wrong intervention</v>
      </c>
    </row>
    <row r="541" spans="1:27" x14ac:dyDescent="0.25">
      <c r="A541" s="28" t="s">
        <v>2708</v>
      </c>
      <c r="B541" s="29" t="s">
        <v>2709</v>
      </c>
      <c r="C541" s="29">
        <v>2011</v>
      </c>
      <c r="D541" s="29" t="s">
        <v>2710</v>
      </c>
      <c r="E541" s="29">
        <v>69</v>
      </c>
      <c r="F541" s="29">
        <v>9</v>
      </c>
      <c r="G541" s="29" t="s">
        <v>2711</v>
      </c>
      <c r="H541" s="29">
        <v>1976</v>
      </c>
      <c r="I541" s="29" t="s">
        <v>2712</v>
      </c>
      <c r="J541" s="11" t="s">
        <v>543</v>
      </c>
      <c r="K541" s="21" t="str">
        <f t="shared" si="63"/>
        <v>Link</v>
      </c>
      <c r="L541" s="22" t="str">
        <f t="shared" si="64"/>
        <v/>
      </c>
      <c r="M541" s="31" t="str">
        <f t="shared" si="65"/>
        <v>{Shetty, 2011 #1976}</v>
      </c>
      <c r="N541" s="4" t="s">
        <v>1470</v>
      </c>
      <c r="O541" s="21" t="str">
        <f>IF(J541="Yes",IF(P541&lt;&gt;"",HYPERLINK(_xlfn.CONCAT(VLOOKUP(P541,AF:AG,2,FALSE),"\",IF(ISERROR(FIND(",",A541))=FALSE,LEFT(A541,FIND(",",A541)-1),A541),"-",C541,"-",H541,".pdf"),"PDF"),""),"")</f>
        <v>PDF</v>
      </c>
      <c r="P541" s="11" t="s">
        <v>229</v>
      </c>
      <c r="Q541" s="3" t="s">
        <v>14</v>
      </c>
      <c r="R541" s="3" t="s">
        <v>2286</v>
      </c>
      <c r="S541" s="4" t="s">
        <v>2289</v>
      </c>
      <c r="T541" s="21" t="str">
        <f>IF(J541="Yes",IF(U541&lt;&gt;"",HYPERLINK(_xlfn.CONCAT(VLOOKUP(U541,AF:AG,2,FALSE),"\",IF(ISERROR(FIND(",",A541))=FALSE,LEFT(A541,FIND(",",A541)-1),A541),"-",C541,"-",H541,".pdf"),"PDF"),""),"")</f>
        <v>PDF</v>
      </c>
      <c r="U541" s="11" t="s">
        <v>2924</v>
      </c>
      <c r="V541" s="3" t="s">
        <v>14</v>
      </c>
      <c r="W541" s="3" t="s">
        <v>2286</v>
      </c>
      <c r="Y541" s="13" t="str">
        <f t="shared" si="67"/>
        <v/>
      </c>
      <c r="Z541" s="36" t="str">
        <f t="shared" si="68"/>
        <v>Exclude</v>
      </c>
      <c r="AA541" s="33" t="str">
        <f t="shared" si="66"/>
        <v>3. Wrong intervention</v>
      </c>
    </row>
    <row r="542" spans="1:27" x14ac:dyDescent="0.25">
      <c r="A542" s="28" t="s">
        <v>2141</v>
      </c>
      <c r="B542" s="29" t="s">
        <v>709</v>
      </c>
      <c r="C542" s="29">
        <v>2014</v>
      </c>
      <c r="D542" s="29" t="s">
        <v>710</v>
      </c>
      <c r="E542" s="29">
        <v>20</v>
      </c>
      <c r="F542" s="29">
        <v>6</v>
      </c>
      <c r="G542" s="29" t="s">
        <v>2142</v>
      </c>
      <c r="H542" s="29">
        <v>1820</v>
      </c>
      <c r="I542" s="29" t="s">
        <v>2143</v>
      </c>
      <c r="J542" s="11" t="s">
        <v>543</v>
      </c>
      <c r="K542" s="21" t="str">
        <f t="shared" si="63"/>
        <v>Link</v>
      </c>
      <c r="L542" s="22" t="str">
        <f t="shared" si="64"/>
        <v/>
      </c>
      <c r="M542" s="31" t="str">
        <f t="shared" si="65"/>
        <v>{Sinadinovic, 2014 #1820}</v>
      </c>
      <c r="N542" s="4" t="s">
        <v>1470</v>
      </c>
      <c r="O542" s="21" t="str">
        <f>IF(J542="Yes",IF(P542&lt;&gt;"",HYPERLINK(_xlfn.CONCAT(VLOOKUP(P542,AF:AG,2,FALSE),"\",IF(ISERROR(FIND(",",A542))=FALSE,LEFT(A542,FIND(",",A542)-1),A542),"-",C542,"-",H542,".pdf"),"PDF"),""),"")</f>
        <v>PDF</v>
      </c>
      <c r="P542" s="11" t="s">
        <v>229</v>
      </c>
      <c r="Q542" s="3" t="s">
        <v>14</v>
      </c>
      <c r="R542" s="3" t="s">
        <v>2286</v>
      </c>
      <c r="S542" s="4" t="s">
        <v>2289</v>
      </c>
      <c r="T542" s="21" t="str">
        <f>IF(J542="Yes",IF(U542&lt;&gt;"",HYPERLINK(_xlfn.CONCAT(VLOOKUP(U542,AF:AG,2,FALSE),"\",IF(ISERROR(FIND(",",A542))=FALSE,LEFT(A542,FIND(",",A542)-1),A542),"-",C542,"-",H542,".pdf"),"PDF"),""),"")</f>
        <v>PDF</v>
      </c>
      <c r="U542" s="11" t="s">
        <v>2924</v>
      </c>
      <c r="V542" s="3" t="s">
        <v>14</v>
      </c>
      <c r="W542" s="3" t="s">
        <v>2286</v>
      </c>
      <c r="Y542" s="13" t="str">
        <f t="shared" si="67"/>
        <v/>
      </c>
      <c r="Z542" s="36" t="str">
        <f t="shared" si="68"/>
        <v>Exclude</v>
      </c>
      <c r="AA542" s="33" t="str">
        <f t="shared" si="66"/>
        <v>3. Wrong intervention</v>
      </c>
    </row>
    <row r="543" spans="1:27" x14ac:dyDescent="0.25">
      <c r="A543" s="28" t="s">
        <v>2141</v>
      </c>
      <c r="B543" s="29" t="s">
        <v>2425</v>
      </c>
      <c r="C543" s="29">
        <v>2014</v>
      </c>
      <c r="D543" s="29" t="s">
        <v>2426</v>
      </c>
      <c r="E543" s="29">
        <v>20</v>
      </c>
      <c r="F543" s="29">
        <v>6</v>
      </c>
      <c r="G543" s="29" t="s">
        <v>2142</v>
      </c>
      <c r="H543" s="29">
        <v>1916</v>
      </c>
      <c r="I543" s="29" t="s">
        <v>2143</v>
      </c>
      <c r="J543" s="11" t="s">
        <v>543</v>
      </c>
      <c r="K543" s="21" t="str">
        <f t="shared" si="63"/>
        <v>Link</v>
      </c>
      <c r="L543" s="22" t="str">
        <f t="shared" si="64"/>
        <v/>
      </c>
      <c r="M543" s="31" t="str">
        <f t="shared" si="65"/>
        <v>{Sinadinovic, 2014 #1916}</v>
      </c>
      <c r="N543" s="4" t="s">
        <v>2324</v>
      </c>
      <c r="O543" s="21" t="str">
        <f>IF(J543="Yes",IF(P543&lt;&gt;"",HYPERLINK(_xlfn.CONCAT(VLOOKUP(P543,AF:AG,2,FALSE),"\",IF(ISERROR(FIND(",",A543))=FALSE,LEFT(A543,FIND(",",A543)-1),A543),"-",C543,"-",H543,".pdf"),"PDF"),""),"")</f>
        <v>PDF</v>
      </c>
      <c r="P543" s="11" t="s">
        <v>229</v>
      </c>
      <c r="Q543" s="3" t="s">
        <v>14</v>
      </c>
      <c r="R543" s="3" t="s">
        <v>2282</v>
      </c>
      <c r="S543" s="4" t="s">
        <v>2562</v>
      </c>
      <c r="T543" s="21" t="str">
        <f>IF(J543="Yes",IF(U543&lt;&gt;"",HYPERLINK(_xlfn.CONCAT(VLOOKUP(U543,AF:AG,2,FALSE),"\",IF(ISERROR(FIND(",",A543))=FALSE,LEFT(A543,FIND(",",A543)-1),A543),"-",C543,"-",H543,".pdf"),"PDF"),""),"")</f>
        <v>PDF</v>
      </c>
      <c r="U543" s="11" t="s">
        <v>2924</v>
      </c>
      <c r="V543" s="3" t="s">
        <v>14</v>
      </c>
      <c r="W543" s="3" t="s">
        <v>2286</v>
      </c>
      <c r="Y543" s="13" t="str">
        <f t="shared" si="67"/>
        <v/>
      </c>
      <c r="Z543" s="36" t="str">
        <f t="shared" si="68"/>
        <v>Exclude</v>
      </c>
      <c r="AA543" s="33" t="str">
        <f t="shared" si="66"/>
        <v>0. Duplicate</v>
      </c>
    </row>
    <row r="544" spans="1:27" x14ac:dyDescent="0.25">
      <c r="A544" s="28" t="s">
        <v>2893</v>
      </c>
      <c r="B544" s="29" t="s">
        <v>2894</v>
      </c>
      <c r="C544" s="29">
        <v>2023</v>
      </c>
      <c r="D544" s="29" t="s">
        <v>2895</v>
      </c>
      <c r="E544" s="29">
        <v>45</v>
      </c>
      <c r="F544" s="29">
        <v>2</v>
      </c>
      <c r="G544" s="29" t="s">
        <v>2896</v>
      </c>
      <c r="H544" s="29">
        <v>1929</v>
      </c>
      <c r="I544" s="29" t="s">
        <v>2897</v>
      </c>
      <c r="J544" s="11" t="s">
        <v>543</v>
      </c>
      <c r="K544" s="21" t="str">
        <f t="shared" si="63"/>
        <v>Link</v>
      </c>
      <c r="L544" s="22" t="str">
        <f t="shared" si="64"/>
        <v/>
      </c>
      <c r="M544" s="31" t="str">
        <f t="shared" si="65"/>
        <v>{Singh, 2023 #1929}</v>
      </c>
      <c r="N544" s="4" t="s">
        <v>2324</v>
      </c>
      <c r="O544" s="21" t="str">
        <f>IF(J544="Yes",IF(P544&lt;&gt;"",HYPERLINK(_xlfn.CONCAT(VLOOKUP(P544,AF:AG,2,FALSE),"\",IF(ISERROR(FIND(",",A544))=FALSE,LEFT(A544,FIND(",",A544)-1),A544),"-",C544,"-",H544,".pdf"),"PDF"),""),"")</f>
        <v>PDF</v>
      </c>
      <c r="P544" s="11" t="s">
        <v>229</v>
      </c>
      <c r="Q544" s="3" t="s">
        <v>14</v>
      </c>
      <c r="R544" s="3" t="s">
        <v>2284</v>
      </c>
      <c r="S544" s="4" t="s">
        <v>93</v>
      </c>
      <c r="T544" s="21" t="str">
        <f>IF(J544="Yes",IF(U544&lt;&gt;"",HYPERLINK(_xlfn.CONCAT(VLOOKUP(U544,AF:AG,2,FALSE),"\",IF(ISERROR(FIND(",",A544))=FALSE,LEFT(A544,FIND(",",A544)-1),A544),"-",C544,"-",H544,".pdf"),"PDF"),""),"")</f>
        <v>PDF</v>
      </c>
      <c r="U544" s="11" t="s">
        <v>2924</v>
      </c>
      <c r="V544" s="3" t="s">
        <v>14</v>
      </c>
      <c r="W544" s="3" t="s">
        <v>2286</v>
      </c>
      <c r="Y544" s="13" t="str">
        <f t="shared" si="67"/>
        <v/>
      </c>
      <c r="Z544" s="36" t="str">
        <f t="shared" si="68"/>
        <v>Exclude</v>
      </c>
      <c r="AA544" s="33" t="str">
        <f t="shared" si="66"/>
        <v>2. Wrong country</v>
      </c>
    </row>
    <row r="545" spans="1:27" x14ac:dyDescent="0.25">
      <c r="A545" s="28" t="s">
        <v>3669</v>
      </c>
      <c r="B545" s="29" t="s">
        <v>3670</v>
      </c>
      <c r="C545" s="29">
        <v>2024</v>
      </c>
      <c r="D545" s="29" t="s">
        <v>231</v>
      </c>
      <c r="G545" s="29" t="s">
        <v>2161</v>
      </c>
      <c r="H545" s="29">
        <v>6241</v>
      </c>
      <c r="I545" s="29" t="s">
        <v>3671</v>
      </c>
      <c r="J545" s="11" t="s">
        <v>543</v>
      </c>
      <c r="K545" s="21" t="str">
        <f t="shared" si="63"/>
        <v>Link</v>
      </c>
      <c r="L545" s="22" t="str">
        <f t="shared" si="64"/>
        <v/>
      </c>
      <c r="M545" s="31" t="str">
        <f t="shared" si="65"/>
        <v>{So, 2024 #6241}</v>
      </c>
      <c r="N545" s="4" t="s">
        <v>3727</v>
      </c>
      <c r="O545" s="21" t="str">
        <f>IF(J545="Yes",IF(P545&lt;&gt;"",HYPERLINK(_xlfn.CONCAT(VLOOKUP(P545,AF:AG,2,FALSE),"\",IF(ISERROR(FIND(",",A545))=FALSE,LEFT(A545,FIND(",",A545)-1),A545),"-",C545,"-",H545,".pdf"),"PDF"),""),"")</f>
        <v>PDF</v>
      </c>
      <c r="P545" s="11" t="s">
        <v>229</v>
      </c>
      <c r="Q545" s="3" t="s">
        <v>14</v>
      </c>
      <c r="R545" s="3" t="s">
        <v>2286</v>
      </c>
      <c r="S545" s="4" t="s">
        <v>2289</v>
      </c>
      <c r="T545" s="21" t="str">
        <f>IF(J545="Yes",IF(U545&lt;&gt;"",HYPERLINK(_xlfn.CONCAT(VLOOKUP(U545,AF:AG,2,FALSE),"\",IF(ISERROR(FIND(",",A545))=FALSE,LEFT(A545,FIND(",",A545)-1),A545),"-",C545,"-",H545,".pdf"),"PDF"),""),"")</f>
        <v>PDF</v>
      </c>
      <c r="U545" s="11" t="s">
        <v>2924</v>
      </c>
      <c r="V545" s="3" t="s">
        <v>14</v>
      </c>
      <c r="W545" s="3" t="s">
        <v>2286</v>
      </c>
      <c r="Z545" s="36" t="str">
        <f t="shared" si="68"/>
        <v>Exclude</v>
      </c>
      <c r="AA545" s="33" t="str">
        <f t="shared" si="66"/>
        <v>3. Wrong intervention</v>
      </c>
    </row>
    <row r="546" spans="1:27" x14ac:dyDescent="0.25">
      <c r="A546" s="28" t="s">
        <v>3669</v>
      </c>
      <c r="B546" s="29" t="s">
        <v>3670</v>
      </c>
      <c r="C546" s="29">
        <v>2024</v>
      </c>
      <c r="D546" s="29" t="s">
        <v>231</v>
      </c>
      <c r="G546" s="29" t="s">
        <v>2161</v>
      </c>
      <c r="H546" s="29">
        <v>6453</v>
      </c>
      <c r="I546" s="29" t="s">
        <v>3671</v>
      </c>
      <c r="J546" s="11" t="s">
        <v>543</v>
      </c>
      <c r="K546" s="21" t="str">
        <f t="shared" si="63"/>
        <v>Link</v>
      </c>
      <c r="L546" s="22" t="str">
        <f t="shared" si="64"/>
        <v/>
      </c>
      <c r="M546" s="31" t="str">
        <f t="shared" si="65"/>
        <v>{So, 2024 #6453}</v>
      </c>
      <c r="N546" s="4" t="s">
        <v>3726</v>
      </c>
      <c r="O546" s="21" t="str">
        <f>IF(J546="Yes",IF(P546&lt;&gt;"",HYPERLINK(_xlfn.CONCAT(VLOOKUP(P546,AF:AG,2,FALSE),"\",IF(ISERROR(FIND(",",A546))=FALSE,LEFT(A546,FIND(",",A546)-1),A546),"-",C546,"-",H546,".pdf"),"PDF"),""),"")</f>
        <v>PDF</v>
      </c>
      <c r="P546" s="11" t="s">
        <v>229</v>
      </c>
      <c r="Q546" s="3" t="s">
        <v>14</v>
      </c>
      <c r="R546" s="3" t="s">
        <v>2282</v>
      </c>
      <c r="T546" s="21" t="str">
        <f>IF(J546="Yes",IF(U546&lt;&gt;"",HYPERLINK(_xlfn.CONCAT(VLOOKUP(U546,AF:AG,2,FALSE),"\",IF(ISERROR(FIND(",",A546))=FALSE,LEFT(A546,FIND(",",A546)-1),A546),"-",C546,"-",H546,".pdf"),"PDF"),""),"")</f>
        <v>PDF</v>
      </c>
      <c r="U546" s="11" t="s">
        <v>2924</v>
      </c>
      <c r="V546" s="3" t="s">
        <v>14</v>
      </c>
      <c r="W546" s="3" t="s">
        <v>2282</v>
      </c>
      <c r="Z546" s="36" t="str">
        <f t="shared" si="68"/>
        <v>Exclude</v>
      </c>
      <c r="AA546" s="33" t="str">
        <f t="shared" si="66"/>
        <v>0. Duplicate</v>
      </c>
    </row>
    <row r="547" spans="1:27" x14ac:dyDescent="0.25">
      <c r="A547" s="28" t="s">
        <v>2713</v>
      </c>
      <c r="B547" s="29" t="s">
        <v>2714</v>
      </c>
      <c r="C547" s="29">
        <v>2016</v>
      </c>
      <c r="D547" s="29" t="s">
        <v>1540</v>
      </c>
      <c r="E547" s="29">
        <v>18</v>
      </c>
      <c r="F547" s="29">
        <v>8</v>
      </c>
      <c r="G547" s="29" t="s">
        <v>2715</v>
      </c>
      <c r="H547" s="29">
        <v>1975</v>
      </c>
      <c r="I547" s="29" t="s">
        <v>2716</v>
      </c>
      <c r="J547" s="11" t="s">
        <v>543</v>
      </c>
      <c r="K547" s="21" t="str">
        <f t="shared" si="63"/>
        <v>Link</v>
      </c>
      <c r="L547" s="22" t="str">
        <f t="shared" si="64"/>
        <v/>
      </c>
      <c r="M547" s="31" t="str">
        <f t="shared" si="65"/>
        <v>{Solenhill, 2016 #1975}</v>
      </c>
      <c r="N547" s="4" t="s">
        <v>1470</v>
      </c>
      <c r="O547" s="21" t="str">
        <f>IF(J547="Yes",IF(P547&lt;&gt;"",HYPERLINK(_xlfn.CONCAT(VLOOKUP(P547,AF:AG,2,FALSE),"\",IF(ISERROR(FIND(",",A547))=FALSE,LEFT(A547,FIND(",",A547)-1),A547),"-",C547,"-",H547,".pdf"),"PDF"),""),"")</f>
        <v>PDF</v>
      </c>
      <c r="P547" s="11" t="s">
        <v>229</v>
      </c>
      <c r="Q547" s="3" t="s">
        <v>14</v>
      </c>
      <c r="R547" s="3" t="s">
        <v>2285</v>
      </c>
      <c r="S547" s="4" t="s">
        <v>3421</v>
      </c>
      <c r="T547" s="21" t="str">
        <f>IF(J547="Yes",IF(U547&lt;&gt;"",HYPERLINK(_xlfn.CONCAT(VLOOKUP(U547,AF:AG,2,FALSE),"\",IF(ISERROR(FIND(",",A547))=FALSE,LEFT(A547,FIND(",",A547)-1),A547),"-",C547,"-",H547,".pdf"),"PDF"),""),"")</f>
        <v>PDF</v>
      </c>
      <c r="U547" s="11" t="s">
        <v>2924</v>
      </c>
      <c r="V547" s="3" t="s">
        <v>14</v>
      </c>
      <c r="W547" s="3" t="s">
        <v>2286</v>
      </c>
      <c r="Y547" s="13" t="str">
        <f t="shared" ref="Y547:Y553" si="69">IF(R547="Include","No",IF(V547="Include","No",""))</f>
        <v/>
      </c>
      <c r="Z547" s="36" t="str">
        <f t="shared" si="68"/>
        <v>Exclude</v>
      </c>
      <c r="AA547" s="33" t="str">
        <f t="shared" si="66"/>
        <v>1. No relevant outcomes</v>
      </c>
    </row>
    <row r="548" spans="1:27" x14ac:dyDescent="0.25">
      <c r="A548" s="28" t="s">
        <v>2144</v>
      </c>
      <c r="B548" s="29" t="s">
        <v>713</v>
      </c>
      <c r="C548" s="29">
        <v>2010</v>
      </c>
      <c r="D548" s="29" t="s">
        <v>1540</v>
      </c>
      <c r="E548" s="29">
        <v>12</v>
      </c>
      <c r="F548" s="29">
        <v>5</v>
      </c>
      <c r="G548" s="29" t="s">
        <v>714</v>
      </c>
      <c r="H548" s="29">
        <v>1821</v>
      </c>
      <c r="I548" s="29" t="s">
        <v>2145</v>
      </c>
      <c r="J548" s="11" t="s">
        <v>543</v>
      </c>
      <c r="K548" s="21" t="str">
        <f t="shared" si="63"/>
        <v>Link</v>
      </c>
      <c r="L548" s="22" t="str">
        <f t="shared" si="64"/>
        <v/>
      </c>
      <c r="M548" s="31" t="str">
        <f t="shared" si="65"/>
        <v>{Spijkerman, 2010 #1821}</v>
      </c>
      <c r="N548" s="4" t="s">
        <v>1470</v>
      </c>
      <c r="O548" s="21" t="str">
        <f>IF(J548="Yes",IF(P548&lt;&gt;"",HYPERLINK(_xlfn.CONCAT(VLOOKUP(P548,AF:AG,2,FALSE),"\",IF(ISERROR(FIND(",",A548))=FALSE,LEFT(A548,FIND(",",A548)-1),A548),"-",C548,"-",H548,".pdf"),"PDF"),""),"")</f>
        <v>PDF</v>
      </c>
      <c r="P548" s="11" t="s">
        <v>229</v>
      </c>
      <c r="Q548" s="3" t="s">
        <v>14</v>
      </c>
      <c r="R548" s="3" t="s">
        <v>2286</v>
      </c>
      <c r="S548" s="4" t="s">
        <v>2289</v>
      </c>
      <c r="T548" s="21" t="str">
        <f>IF(J548="Yes",IF(U548&lt;&gt;"",HYPERLINK(_xlfn.CONCAT(VLOOKUP(U548,AF:AG,2,FALSE),"\",IF(ISERROR(FIND(",",A548))=FALSE,LEFT(A548,FIND(",",A548)-1),A548),"-",C548,"-",H548,".pdf"),"PDF"),""),"")</f>
        <v>PDF</v>
      </c>
      <c r="U548" s="11" t="s">
        <v>2924</v>
      </c>
      <c r="V548" s="3" t="s">
        <v>14</v>
      </c>
      <c r="W548" s="3" t="s">
        <v>2286</v>
      </c>
      <c r="Y548" s="13" t="str">
        <f t="shared" si="69"/>
        <v/>
      </c>
      <c r="Z548" s="36" t="str">
        <f t="shared" si="68"/>
        <v>Exclude</v>
      </c>
      <c r="AA548" s="33" t="str">
        <f t="shared" si="66"/>
        <v>3. Wrong intervention</v>
      </c>
    </row>
    <row r="549" spans="1:27" x14ac:dyDescent="0.25">
      <c r="A549" s="28" t="s">
        <v>2604</v>
      </c>
      <c r="B549" s="29" t="s">
        <v>2605</v>
      </c>
      <c r="C549" s="29">
        <v>2017</v>
      </c>
      <c r="D549" s="29" t="s">
        <v>2606</v>
      </c>
      <c r="E549" s="29">
        <v>47</v>
      </c>
      <c r="F549" s="29">
        <v>13</v>
      </c>
      <c r="G549" s="29" t="s">
        <v>2607</v>
      </c>
      <c r="H549" s="29">
        <v>1974</v>
      </c>
      <c r="I549" s="29" t="s">
        <v>2608</v>
      </c>
      <c r="J549" s="11" t="s">
        <v>543</v>
      </c>
      <c r="K549" s="21" t="str">
        <f t="shared" si="63"/>
        <v>Link</v>
      </c>
      <c r="L549" s="22" t="str">
        <f t="shared" si="64"/>
        <v/>
      </c>
      <c r="M549" s="31" t="str">
        <f t="shared" si="65"/>
        <v>{Spoth, 2017 #1974}</v>
      </c>
      <c r="N549" s="4" t="s">
        <v>1470</v>
      </c>
      <c r="O549" s="21" t="str">
        <f>IF(J549="Yes",IF(P549&lt;&gt;"",HYPERLINK(_xlfn.CONCAT(VLOOKUP(P549,AF:AG,2,FALSE),"\",IF(ISERROR(FIND(",",A549))=FALSE,LEFT(A549,FIND(",",A549)-1),A549),"-",C549,"-",H549,".pdf"),"PDF"),""),"")</f>
        <v>PDF</v>
      </c>
      <c r="P549" s="11" t="s">
        <v>229</v>
      </c>
      <c r="Q549" s="3" t="s">
        <v>14</v>
      </c>
      <c r="R549" s="3" t="s">
        <v>2286</v>
      </c>
      <c r="S549" s="4" t="s">
        <v>2289</v>
      </c>
      <c r="T549" s="21" t="str">
        <f>IF(J549="Yes",IF(U549&lt;&gt;"",HYPERLINK(_xlfn.CONCAT(VLOOKUP(U549,AF:AG,2,FALSE),"\",IF(ISERROR(FIND(",",A549))=FALSE,LEFT(A549,FIND(",",A549)-1),A549),"-",C549,"-",H549,".pdf"),"PDF"),""),"")</f>
        <v>PDF</v>
      </c>
      <c r="U549" s="11" t="s">
        <v>2924</v>
      </c>
      <c r="V549" s="3" t="s">
        <v>14</v>
      </c>
      <c r="W549" s="3" t="s">
        <v>2286</v>
      </c>
      <c r="Y549" s="13" t="str">
        <f t="shared" si="69"/>
        <v/>
      </c>
      <c r="Z549" s="36" t="str">
        <f t="shared" si="68"/>
        <v>Exclude</v>
      </c>
      <c r="AA549" s="33" t="str">
        <f t="shared" si="66"/>
        <v>3. Wrong intervention</v>
      </c>
    </row>
    <row r="550" spans="1:27" x14ac:dyDescent="0.25">
      <c r="A550" s="28" t="s">
        <v>2717</v>
      </c>
      <c r="B550" s="29" t="s">
        <v>2718</v>
      </c>
      <c r="C550" s="29">
        <v>2017</v>
      </c>
      <c r="D550" s="29" t="s">
        <v>1853</v>
      </c>
      <c r="E550" s="29">
        <v>31</v>
      </c>
      <c r="F550" s="29">
        <v>4</v>
      </c>
      <c r="G550" s="29" t="s">
        <v>2719</v>
      </c>
      <c r="H550" s="29">
        <v>1973</v>
      </c>
      <c r="I550" s="29" t="s">
        <v>2720</v>
      </c>
      <c r="J550" s="11" t="s">
        <v>543</v>
      </c>
      <c r="K550" s="21" t="str">
        <f t="shared" si="63"/>
        <v>Link</v>
      </c>
      <c r="L550" s="22" t="str">
        <f t="shared" si="64"/>
        <v/>
      </c>
      <c r="M550" s="31" t="str">
        <f t="shared" si="65"/>
        <v>{Stanger, 2017 #1973}</v>
      </c>
      <c r="N550" s="4" t="s">
        <v>1470</v>
      </c>
      <c r="O550" s="21" t="str">
        <f>IF(J550="Yes",IF(P550&lt;&gt;"",HYPERLINK(_xlfn.CONCAT(VLOOKUP(P550,AF:AG,2,FALSE),"\",IF(ISERROR(FIND(",",A550))=FALSE,LEFT(A550,FIND(",",A550)-1),A550),"-",C550,"-",H550,".pdf"),"PDF"),""),"")</f>
        <v>PDF</v>
      </c>
      <c r="P550" s="11" t="s">
        <v>229</v>
      </c>
      <c r="Q550" s="3" t="s">
        <v>14</v>
      </c>
      <c r="R550" s="3" t="s">
        <v>2286</v>
      </c>
      <c r="S550" s="4" t="s">
        <v>2289</v>
      </c>
      <c r="T550" s="21" t="str">
        <f>IF(J550="Yes",IF(U550&lt;&gt;"",HYPERLINK(_xlfn.CONCAT(VLOOKUP(U550,AF:AG,2,FALSE),"\",IF(ISERROR(FIND(",",A550))=FALSE,LEFT(A550,FIND(",",A550)-1),A550),"-",C550,"-",H550,".pdf"),"PDF"),""),"")</f>
        <v>PDF</v>
      </c>
      <c r="U550" s="11" t="s">
        <v>2924</v>
      </c>
      <c r="V550" s="3" t="s">
        <v>14</v>
      </c>
      <c r="W550" s="3" t="s">
        <v>2286</v>
      </c>
      <c r="Y550" s="13" t="str">
        <f t="shared" si="69"/>
        <v/>
      </c>
      <c r="Z550" s="36" t="str">
        <f t="shared" si="68"/>
        <v>Exclude</v>
      </c>
      <c r="AA550" s="33" t="str">
        <f t="shared" si="66"/>
        <v>3. Wrong intervention</v>
      </c>
    </row>
    <row r="551" spans="1:27" x14ac:dyDescent="0.25">
      <c r="A551" s="28" t="s">
        <v>2146</v>
      </c>
      <c r="B551" s="29" t="s">
        <v>2147</v>
      </c>
      <c r="C551" s="29">
        <v>2020</v>
      </c>
      <c r="D551" s="29" t="s">
        <v>1652</v>
      </c>
      <c r="E551" s="29">
        <v>55</v>
      </c>
      <c r="F551" s="29">
        <v>2</v>
      </c>
      <c r="G551" s="29" t="s">
        <v>2148</v>
      </c>
      <c r="H551" s="29">
        <v>1822</v>
      </c>
      <c r="I551" s="29" t="s">
        <v>2149</v>
      </c>
      <c r="J551" s="11" t="s">
        <v>543</v>
      </c>
      <c r="K551" s="21" t="str">
        <f t="shared" si="63"/>
        <v>Link</v>
      </c>
      <c r="L551" s="22" t="str">
        <f t="shared" si="64"/>
        <v/>
      </c>
      <c r="M551" s="31" t="str">
        <f t="shared" si="65"/>
        <v>{Stapinski, 2020 #1822}</v>
      </c>
      <c r="N551" s="4" t="s">
        <v>1470</v>
      </c>
      <c r="O551" s="21" t="str">
        <f>IF(J551="Yes",IF(P551&lt;&gt;"",HYPERLINK(_xlfn.CONCAT(VLOOKUP(P551,AF:AG,2,FALSE),"\",IF(ISERROR(FIND(",",A551))=FALSE,LEFT(A551,FIND(",",A551)-1),A551),"-",C551,"-",H551,".pdf"),"PDF"),""),"")</f>
        <v>PDF</v>
      </c>
      <c r="P551" s="11" t="s">
        <v>229</v>
      </c>
      <c r="Q551" s="3" t="s">
        <v>14</v>
      </c>
      <c r="R551" s="3" t="s">
        <v>2286</v>
      </c>
      <c r="S551" s="4" t="s">
        <v>2289</v>
      </c>
      <c r="T551" s="21" t="str">
        <f>IF(J551="Yes",IF(U551&lt;&gt;"",HYPERLINK(_xlfn.CONCAT(VLOOKUP(U551,AF:AG,2,FALSE),"\",IF(ISERROR(FIND(",",A551))=FALSE,LEFT(A551,FIND(",",A551)-1),A551),"-",C551,"-",H551,".pdf"),"PDF"),""),"")</f>
        <v>PDF</v>
      </c>
      <c r="U551" s="11" t="s">
        <v>2924</v>
      </c>
      <c r="V551" s="3" t="s">
        <v>14</v>
      </c>
      <c r="W551" s="3" t="s">
        <v>2286</v>
      </c>
      <c r="Y551" s="13" t="str">
        <f t="shared" si="69"/>
        <v/>
      </c>
      <c r="Z551" s="36" t="str">
        <f t="shared" si="68"/>
        <v>Exclude</v>
      </c>
      <c r="AA551" s="33" t="str">
        <f t="shared" si="66"/>
        <v>3. Wrong intervention</v>
      </c>
    </row>
    <row r="552" spans="1:27" x14ac:dyDescent="0.25">
      <c r="A552" s="28" t="s">
        <v>2520</v>
      </c>
      <c r="B552" s="29" t="s">
        <v>2521</v>
      </c>
      <c r="C552" s="29">
        <v>2021</v>
      </c>
      <c r="D552" s="29" t="s">
        <v>2522</v>
      </c>
      <c r="E552" s="29">
        <v>39</v>
      </c>
      <c r="H552" s="29">
        <v>1859</v>
      </c>
      <c r="I552" s="29" t="s">
        <v>2523</v>
      </c>
      <c r="J552" s="11" t="s">
        <v>543</v>
      </c>
      <c r="K552" s="21" t="str">
        <f t="shared" si="63"/>
        <v>Link</v>
      </c>
      <c r="L552" s="22" t="str">
        <f t="shared" si="64"/>
        <v/>
      </c>
      <c r="M552" s="31" t="str">
        <f t="shared" si="65"/>
        <v>{Stapinski, 2021 #1859}</v>
      </c>
      <c r="N552" s="4" t="s">
        <v>2324</v>
      </c>
      <c r="O552" s="21" t="str">
        <f>IF(J552="Yes",IF(P552&lt;&gt;"",HYPERLINK(_xlfn.CONCAT(VLOOKUP(P552,AF:AG,2,FALSE),"\",IF(ISERROR(FIND(",",A552))=FALSE,LEFT(A552,FIND(",",A552)-1),A552),"-",C552,"-",H552,".pdf"),"PDF"),""),"")</f>
        <v>PDF</v>
      </c>
      <c r="P552" s="11" t="s">
        <v>229</v>
      </c>
      <c r="Q552" s="3" t="s">
        <v>14</v>
      </c>
      <c r="R552" s="3" t="s">
        <v>2286</v>
      </c>
      <c r="S552" s="4" t="s">
        <v>2289</v>
      </c>
      <c r="T552" s="21" t="str">
        <f>IF(J552="Yes",IF(U552&lt;&gt;"",HYPERLINK(_xlfn.CONCAT(VLOOKUP(U552,AF:AG,2,FALSE),"\",IF(ISERROR(FIND(",",A552))=FALSE,LEFT(A552,FIND(",",A552)-1),A552),"-",C552,"-",H552,".pdf"),"PDF"),""),"")</f>
        <v>PDF</v>
      </c>
      <c r="U552" s="11" t="s">
        <v>2924</v>
      </c>
      <c r="V552" s="3" t="s">
        <v>14</v>
      </c>
      <c r="W552" s="3" t="s">
        <v>2286</v>
      </c>
      <c r="Y552" s="13" t="str">
        <f t="shared" si="69"/>
        <v/>
      </c>
      <c r="Z552" s="36" t="str">
        <f t="shared" si="68"/>
        <v>Exclude</v>
      </c>
      <c r="AA552" s="33" t="str">
        <f t="shared" si="66"/>
        <v>3. Wrong intervention</v>
      </c>
    </row>
    <row r="553" spans="1:27" x14ac:dyDescent="0.25">
      <c r="A553" s="28" t="s">
        <v>2150</v>
      </c>
      <c r="B553" s="29" t="s">
        <v>2151</v>
      </c>
      <c r="C553" s="29">
        <v>2021</v>
      </c>
      <c r="D553" s="29" t="s">
        <v>1610</v>
      </c>
      <c r="E553" s="29">
        <v>35</v>
      </c>
      <c r="F553" s="29">
        <v>7</v>
      </c>
      <c r="G553" s="29" t="s">
        <v>2152</v>
      </c>
      <c r="H553" s="29">
        <v>1823</v>
      </c>
      <c r="I553" s="29" t="s">
        <v>2153</v>
      </c>
      <c r="J553" s="11" t="s">
        <v>543</v>
      </c>
      <c r="K553" s="21" t="str">
        <f t="shared" si="63"/>
        <v>Link</v>
      </c>
      <c r="L553" s="22" t="str">
        <f t="shared" si="64"/>
        <v/>
      </c>
      <c r="M553" s="31" t="str">
        <f t="shared" si="65"/>
        <v>{Stappenbeck, 2021 #1823}</v>
      </c>
      <c r="N553" s="4" t="s">
        <v>1470</v>
      </c>
      <c r="O553" s="21" t="str">
        <f>IF(J553="Yes",IF(P553&lt;&gt;"",HYPERLINK(_xlfn.CONCAT(VLOOKUP(P553,AF:AG,2,FALSE),"\",IF(ISERROR(FIND(",",A553))=FALSE,LEFT(A553,FIND(",",A553)-1),A553),"-",C553,"-",H553,".pdf"),"PDF"),""),"")</f>
        <v>PDF</v>
      </c>
      <c r="P553" s="11" t="s">
        <v>229</v>
      </c>
      <c r="Q553" s="3" t="s">
        <v>14</v>
      </c>
      <c r="R553" s="3" t="s">
        <v>2286</v>
      </c>
      <c r="S553" s="4" t="s">
        <v>2289</v>
      </c>
      <c r="T553" s="21" t="str">
        <f>IF(J553="Yes",IF(U553&lt;&gt;"",HYPERLINK(_xlfn.CONCAT(VLOOKUP(U553,AF:AG,2,FALSE),"\",IF(ISERROR(FIND(",",A553))=FALSE,LEFT(A553,FIND(",",A553)-1),A553),"-",C553,"-",H553,".pdf"),"PDF"),""),"")</f>
        <v>PDF</v>
      </c>
      <c r="U553" s="11" t="s">
        <v>2924</v>
      </c>
      <c r="V553" s="3" t="s">
        <v>14</v>
      </c>
      <c r="W553" s="3" t="s">
        <v>2286</v>
      </c>
      <c r="Y553" s="13" t="str">
        <f t="shared" si="69"/>
        <v/>
      </c>
      <c r="Z553" s="36" t="str">
        <f t="shared" si="68"/>
        <v>Exclude</v>
      </c>
      <c r="AA553" s="33" t="str">
        <f t="shared" si="66"/>
        <v>3. Wrong intervention</v>
      </c>
    </row>
    <row r="554" spans="1:27" x14ac:dyDescent="0.25">
      <c r="A554" s="28" t="s">
        <v>2150</v>
      </c>
      <c r="B554" s="29" t="s">
        <v>2151</v>
      </c>
      <c r="C554" s="29">
        <v>2021</v>
      </c>
      <c r="D554" s="29" t="s">
        <v>1853</v>
      </c>
      <c r="E554" s="29">
        <v>35</v>
      </c>
      <c r="F554" s="29">
        <v>7</v>
      </c>
      <c r="G554" s="29" t="s">
        <v>2152</v>
      </c>
      <c r="H554" s="29">
        <v>6483</v>
      </c>
      <c r="I554" s="29" t="s">
        <v>2153</v>
      </c>
      <c r="J554" s="11" t="s">
        <v>543</v>
      </c>
      <c r="K554" s="21" t="str">
        <f t="shared" si="63"/>
        <v>Link</v>
      </c>
      <c r="L554" s="22" t="str">
        <f t="shared" si="64"/>
        <v/>
      </c>
      <c r="M554" s="31" t="str">
        <f t="shared" si="65"/>
        <v>{Stappenbeck, 2021 #6483}</v>
      </c>
      <c r="N554" s="4" t="s">
        <v>3726</v>
      </c>
      <c r="O554" s="21" t="str">
        <f>IF(J554="Yes",IF(P554&lt;&gt;"",HYPERLINK(_xlfn.CONCAT(VLOOKUP(P554,AF:AG,2,FALSE),"\",IF(ISERROR(FIND(",",A554))=FALSE,LEFT(A554,FIND(",",A554)-1),A554),"-",C554,"-",H554,".pdf"),"PDF"),""),"")</f>
        <v>PDF</v>
      </c>
      <c r="P554" s="11" t="s">
        <v>229</v>
      </c>
      <c r="Q554" s="3" t="s">
        <v>14</v>
      </c>
      <c r="R554" s="3" t="s">
        <v>2282</v>
      </c>
      <c r="T554" s="21" t="str">
        <f>IF(J554="Yes",IF(U554&lt;&gt;"",HYPERLINK(_xlfn.CONCAT(VLOOKUP(U554,AF:AG,2,FALSE),"\",IF(ISERROR(FIND(",",A554))=FALSE,LEFT(A554,FIND(",",A554)-1),A554),"-",C554,"-",H554,".pdf"),"PDF"),""),"")</f>
        <v>PDF</v>
      </c>
      <c r="U554" s="11" t="s">
        <v>2924</v>
      </c>
      <c r="V554" s="3" t="s">
        <v>14</v>
      </c>
      <c r="W554" s="3" t="s">
        <v>2286</v>
      </c>
      <c r="Z554" s="36" t="str">
        <f t="shared" si="68"/>
        <v>Exclude</v>
      </c>
      <c r="AA554" s="33" t="str">
        <f t="shared" si="66"/>
        <v>0. Duplicate</v>
      </c>
    </row>
    <row r="555" spans="1:27" x14ac:dyDescent="0.25">
      <c r="A555" s="28" t="s">
        <v>3217</v>
      </c>
      <c r="B555" s="29" t="s">
        <v>3251</v>
      </c>
      <c r="C555" s="29">
        <v>2019</v>
      </c>
      <c r="D555" s="29" t="s">
        <v>1371</v>
      </c>
      <c r="E555" s="29">
        <v>14</v>
      </c>
      <c r="F555" s="29">
        <v>6</v>
      </c>
      <c r="G555" s="29" t="s">
        <v>3252</v>
      </c>
      <c r="H555" s="29">
        <v>2098</v>
      </c>
      <c r="I555" s="29" t="s">
        <v>3253</v>
      </c>
      <c r="J555" s="11" t="s">
        <v>543</v>
      </c>
      <c r="K555" s="21" t="str">
        <f t="shared" si="63"/>
        <v>Link</v>
      </c>
      <c r="L555" s="22" t="str">
        <f t="shared" si="64"/>
        <v/>
      </c>
      <c r="M555" s="31" t="str">
        <f t="shared" si="65"/>
        <v>{Staudt, 2019 #2098}</v>
      </c>
      <c r="N555" s="4" t="s">
        <v>3276</v>
      </c>
      <c r="O555" s="21" t="str">
        <f>IF(J555="Yes",IF(P555&lt;&gt;"",HYPERLINK(_xlfn.CONCAT(VLOOKUP(P555,AF:AG,2,FALSE),"\",IF(ISERROR(FIND(",",A555))=FALSE,LEFT(A555,FIND(",",A555)-1),A555),"-",C555,"-",H555,".pdf"),"PDF"),""),"")</f>
        <v>PDF</v>
      </c>
      <c r="P555" s="11" t="s">
        <v>229</v>
      </c>
      <c r="Q555" s="3" t="s">
        <v>14</v>
      </c>
      <c r="R555" s="3" t="s">
        <v>2286</v>
      </c>
      <c r="S555" s="4" t="s">
        <v>3689</v>
      </c>
      <c r="T555" s="21" t="str">
        <f>IF(J555="Yes",IF(U555&lt;&gt;"",HYPERLINK(_xlfn.CONCAT(VLOOKUP(U555,AF:AG,2,FALSE),"\",IF(ISERROR(FIND(",",A555))=FALSE,LEFT(A555,FIND(",",A555)-1),A555),"-",C555,"-",H555,".pdf"),"PDF"),""),"")</f>
        <v>PDF</v>
      </c>
      <c r="U555" s="11" t="s">
        <v>2924</v>
      </c>
      <c r="V555" s="3" t="s">
        <v>14</v>
      </c>
      <c r="W555" s="3" t="s">
        <v>2286</v>
      </c>
      <c r="X555" s="314"/>
      <c r="Z555" s="36" t="str">
        <f t="shared" si="68"/>
        <v>Exclude</v>
      </c>
      <c r="AA555" s="33" t="str">
        <f t="shared" si="66"/>
        <v>3. Wrong intervention</v>
      </c>
    </row>
    <row r="556" spans="1:27" x14ac:dyDescent="0.25">
      <c r="A556" s="28" t="s">
        <v>3217</v>
      </c>
      <c r="B556" s="29" t="s">
        <v>3218</v>
      </c>
      <c r="C556" s="29">
        <v>2022</v>
      </c>
      <c r="D556" s="29" t="s">
        <v>3219</v>
      </c>
      <c r="E556" s="29">
        <v>8</v>
      </c>
      <c r="F556" s="29">
        <v>6</v>
      </c>
      <c r="G556" s="29" t="s">
        <v>3220</v>
      </c>
      <c r="H556" s="29">
        <v>2108</v>
      </c>
      <c r="I556" s="29" t="s">
        <v>3221</v>
      </c>
      <c r="J556" s="11" t="s">
        <v>543</v>
      </c>
      <c r="K556" s="21" t="str">
        <f t="shared" si="63"/>
        <v>Link</v>
      </c>
      <c r="L556" s="22" t="str">
        <f t="shared" si="64"/>
        <v/>
      </c>
      <c r="M556" s="31" t="str">
        <f t="shared" si="65"/>
        <v>{Staudt, 2022 #2108}</v>
      </c>
      <c r="N556" s="4" t="s">
        <v>3276</v>
      </c>
      <c r="O556" s="21" t="str">
        <f>IF(J556="Yes",IF(P556&lt;&gt;"",HYPERLINK(_xlfn.CONCAT(VLOOKUP(P556,AF:AG,2,FALSE),"\",IF(ISERROR(FIND(",",A556))=FALSE,LEFT(A556,FIND(",",A556)-1),A556),"-",C556,"-",H556,".pdf"),"PDF"),""),"")</f>
        <v>PDF</v>
      </c>
      <c r="P556" s="11" t="s">
        <v>229</v>
      </c>
      <c r="Q556" s="3" t="s">
        <v>14</v>
      </c>
      <c r="R556" s="3" t="s">
        <v>2286</v>
      </c>
      <c r="S556" s="4" t="s">
        <v>3689</v>
      </c>
      <c r="T556" s="21" t="str">
        <f>IF(J556="Yes",IF(U556&lt;&gt;"",HYPERLINK(_xlfn.CONCAT(VLOOKUP(U556,AF:AG,2,FALSE),"\",IF(ISERROR(FIND(",",A556))=FALSE,LEFT(A556,FIND(",",A556)-1),A556),"-",C556,"-",H556,".pdf"),"PDF"),""),"")</f>
        <v>PDF</v>
      </c>
      <c r="U556" s="11" t="s">
        <v>2924</v>
      </c>
      <c r="V556" s="3" t="s">
        <v>14</v>
      </c>
      <c r="W556" s="3" t="s">
        <v>2286</v>
      </c>
      <c r="X556" s="314"/>
      <c r="Z556" s="36" t="str">
        <f t="shared" si="68"/>
        <v>Exclude</v>
      </c>
      <c r="AA556" s="33" t="str">
        <f t="shared" si="66"/>
        <v>3. Wrong intervention</v>
      </c>
    </row>
    <row r="557" spans="1:27" x14ac:dyDescent="0.25">
      <c r="A557" s="28" t="s">
        <v>3217</v>
      </c>
      <c r="B557" s="29" t="s">
        <v>3218</v>
      </c>
      <c r="C557" s="29">
        <v>2022</v>
      </c>
      <c r="D557" s="29" t="s">
        <v>3219</v>
      </c>
      <c r="E557" s="29">
        <v>8</v>
      </c>
      <c r="F557" s="29">
        <v>6</v>
      </c>
      <c r="G557" s="29" t="s">
        <v>3220</v>
      </c>
      <c r="H557" s="29">
        <v>2689</v>
      </c>
      <c r="I557" s="29" t="s">
        <v>3221</v>
      </c>
      <c r="J557" s="11" t="s">
        <v>543</v>
      </c>
      <c r="K557" s="21" t="str">
        <f t="shared" si="63"/>
        <v>Link</v>
      </c>
      <c r="L557" s="22" t="str">
        <f t="shared" si="64"/>
        <v/>
      </c>
      <c r="M557" s="31" t="str">
        <f t="shared" si="65"/>
        <v>{Staudt, 2022 #2689}</v>
      </c>
      <c r="N557" s="4" t="s">
        <v>3395</v>
      </c>
      <c r="O557" s="21" t="str">
        <f>IF(J557="Yes",IF(P557&lt;&gt;"",HYPERLINK(_xlfn.CONCAT(VLOOKUP(P557,AF:AG,2,FALSE),"\",IF(ISERROR(FIND(",",A557))=FALSE,LEFT(A557,FIND(",",A557)-1),A557),"-",C557,"-",H557,".pdf"),"PDF"),""),"")</f>
        <v>PDF</v>
      </c>
      <c r="P557" s="11" t="s">
        <v>229</v>
      </c>
      <c r="Q557" s="3" t="s">
        <v>14</v>
      </c>
      <c r="R557" s="3" t="s">
        <v>2282</v>
      </c>
      <c r="S557" s="4" t="s">
        <v>3418</v>
      </c>
      <c r="T557" s="21" t="str">
        <f>IF(J557="Yes",IF(U557&lt;&gt;"",HYPERLINK(_xlfn.CONCAT(VLOOKUP(U557,AF:AG,2,FALSE),"\",IF(ISERROR(FIND(",",A557))=FALSE,LEFT(A557,FIND(",",A557)-1),A557),"-",C557,"-",H557,".pdf"),"PDF"),""),"")</f>
        <v>PDF</v>
      </c>
      <c r="U557" s="11" t="s">
        <v>2924</v>
      </c>
      <c r="V557" s="3" t="s">
        <v>14</v>
      </c>
      <c r="W557" s="3" t="s">
        <v>2282</v>
      </c>
      <c r="X557" s="314"/>
      <c r="Z557" s="36" t="str">
        <f t="shared" si="68"/>
        <v>Exclude</v>
      </c>
      <c r="AA557" s="33" t="str">
        <f t="shared" si="66"/>
        <v>0. Duplicate</v>
      </c>
    </row>
    <row r="558" spans="1:27" x14ac:dyDescent="0.25">
      <c r="A558" s="28" t="s">
        <v>3217</v>
      </c>
      <c r="B558" s="29" t="s">
        <v>3218</v>
      </c>
      <c r="C558" s="29">
        <v>2022</v>
      </c>
      <c r="D558" s="29" t="s">
        <v>3219</v>
      </c>
      <c r="E558" s="29">
        <v>8</v>
      </c>
      <c r="F558" s="29">
        <v>6</v>
      </c>
      <c r="G558" s="29" t="s">
        <v>3220</v>
      </c>
      <c r="H558" s="29">
        <v>2696</v>
      </c>
      <c r="I558" s="29" t="s">
        <v>3221</v>
      </c>
      <c r="J558" s="11" t="s">
        <v>543</v>
      </c>
      <c r="K558" s="21" t="str">
        <f t="shared" si="63"/>
        <v>Link</v>
      </c>
      <c r="L558" s="22" t="str">
        <f t="shared" si="64"/>
        <v/>
      </c>
      <c r="M558" s="31" t="str">
        <f t="shared" si="65"/>
        <v>{Staudt, 2022 #2696}</v>
      </c>
      <c r="N558" s="4" t="s">
        <v>3395</v>
      </c>
      <c r="O558" s="21" t="str">
        <f>IF(J558="Yes",IF(P558&lt;&gt;"",HYPERLINK(_xlfn.CONCAT(VLOOKUP(P558,AF:AG,2,FALSE),"\",IF(ISERROR(FIND(",",A558))=FALSE,LEFT(A558,FIND(",",A558)-1),A558),"-",C558,"-",H558,".pdf"),"PDF"),""),"")</f>
        <v>PDF</v>
      </c>
      <c r="P558" s="11" t="s">
        <v>229</v>
      </c>
      <c r="Q558" s="3" t="s">
        <v>14</v>
      </c>
      <c r="R558" s="3" t="s">
        <v>2282</v>
      </c>
      <c r="S558" s="4" t="s">
        <v>3418</v>
      </c>
      <c r="T558" s="21" t="str">
        <f>IF(J558="Yes",IF(U558&lt;&gt;"",HYPERLINK(_xlfn.CONCAT(VLOOKUP(U558,AF:AG,2,FALSE),"\",IF(ISERROR(FIND(",",A558))=FALSE,LEFT(A558,FIND(",",A558)-1),A558),"-",C558,"-",H558,".pdf"),"PDF"),""),"")</f>
        <v>PDF</v>
      </c>
      <c r="U558" s="11" t="s">
        <v>2924</v>
      </c>
      <c r="V558" s="3" t="s">
        <v>14</v>
      </c>
      <c r="W558" s="3" t="s">
        <v>2282</v>
      </c>
      <c r="Z558" s="36" t="str">
        <f t="shared" si="68"/>
        <v>Exclude</v>
      </c>
      <c r="AA558" s="33" t="str">
        <f t="shared" si="66"/>
        <v>0. Duplicate</v>
      </c>
    </row>
    <row r="559" spans="1:27" x14ac:dyDescent="0.25">
      <c r="A559" s="28" t="s">
        <v>3217</v>
      </c>
      <c r="B559" s="29" t="s">
        <v>3218</v>
      </c>
      <c r="C559" s="29">
        <v>2022</v>
      </c>
      <c r="D559" s="29" t="s">
        <v>3219</v>
      </c>
      <c r="E559" s="29">
        <v>8</v>
      </c>
      <c r="F559" s="29">
        <v>6</v>
      </c>
      <c r="G559" s="29" t="s">
        <v>3220</v>
      </c>
      <c r="H559" s="29">
        <v>6486</v>
      </c>
      <c r="I559" s="29" t="s">
        <v>3221</v>
      </c>
      <c r="J559" s="11" t="s">
        <v>543</v>
      </c>
      <c r="K559" s="21" t="str">
        <f t="shared" si="63"/>
        <v>Link</v>
      </c>
      <c r="L559" s="22" t="str">
        <f t="shared" si="64"/>
        <v/>
      </c>
      <c r="M559" s="31" t="str">
        <f t="shared" si="65"/>
        <v>{Staudt, 2022 #6486}</v>
      </c>
      <c r="N559" s="4" t="s">
        <v>3726</v>
      </c>
      <c r="O559" s="21" t="str">
        <f>IF(J559="Yes",IF(P559&lt;&gt;"",HYPERLINK(_xlfn.CONCAT(VLOOKUP(P559,AF:AG,2,FALSE),"\",IF(ISERROR(FIND(",",A559))=FALSE,LEFT(A559,FIND(",",A559)-1),A559),"-",C559,"-",H559,".pdf"),"PDF"),""),"")</f>
        <v>PDF</v>
      </c>
      <c r="P559" s="11" t="s">
        <v>229</v>
      </c>
      <c r="Q559" s="3" t="s">
        <v>14</v>
      </c>
      <c r="R559" s="3" t="s">
        <v>2282</v>
      </c>
      <c r="T559" s="21" t="str">
        <f>IF(J559="Yes",IF(U559&lt;&gt;"",HYPERLINK(_xlfn.CONCAT(VLOOKUP(U559,AF:AG,2,FALSE),"\",IF(ISERROR(FIND(",",A559))=FALSE,LEFT(A559,FIND(",",A559)-1),A559),"-",C559,"-",H559,".pdf"),"PDF"),""),"")</f>
        <v>PDF</v>
      </c>
      <c r="U559" s="11" t="s">
        <v>2924</v>
      </c>
      <c r="V559" s="3" t="s">
        <v>14</v>
      </c>
      <c r="W559" s="3" t="s">
        <v>2286</v>
      </c>
      <c r="Z559" s="36" t="str">
        <f t="shared" si="68"/>
        <v>Exclude</v>
      </c>
      <c r="AA559" s="33" t="str">
        <f t="shared" si="66"/>
        <v>0. Duplicate</v>
      </c>
    </row>
    <row r="560" spans="1:27" x14ac:dyDescent="0.25">
      <c r="A560" s="28" t="s">
        <v>2154</v>
      </c>
      <c r="B560" s="29" t="s">
        <v>2155</v>
      </c>
      <c r="C560" s="29">
        <v>2020</v>
      </c>
      <c r="D560" s="29" t="s">
        <v>2156</v>
      </c>
      <c r="E560" s="29">
        <v>25</v>
      </c>
      <c r="F560" s="29">
        <v>4</v>
      </c>
      <c r="G560" s="29" t="s">
        <v>2157</v>
      </c>
      <c r="H560" s="29">
        <v>1824</v>
      </c>
      <c r="I560" s="29" t="s">
        <v>2158</v>
      </c>
      <c r="J560" s="11" t="s">
        <v>543</v>
      </c>
      <c r="K560" s="21" t="str">
        <f t="shared" si="63"/>
        <v>Link</v>
      </c>
      <c r="L560" s="22" t="str">
        <f t="shared" si="64"/>
        <v/>
      </c>
      <c r="M560" s="31" t="str">
        <f t="shared" si="65"/>
        <v>{Stein, 2020 #1824}</v>
      </c>
      <c r="N560" s="4" t="s">
        <v>1470</v>
      </c>
      <c r="O560" s="21" t="str">
        <f>IF(J560="Yes",IF(P560&lt;&gt;"",HYPERLINK(_xlfn.CONCAT(VLOOKUP(P560,AF:AG,2,FALSE),"\",IF(ISERROR(FIND(",",A560))=FALSE,LEFT(A560,FIND(",",A560)-1),A560),"-",C560,"-",H560,".pdf"),"PDF"),""),"")</f>
        <v>PDF</v>
      </c>
      <c r="P560" s="11" t="s">
        <v>229</v>
      </c>
      <c r="Q560" s="3" t="s">
        <v>14</v>
      </c>
      <c r="R560" s="3" t="s">
        <v>2287</v>
      </c>
      <c r="S560" s="4" t="s">
        <v>2323</v>
      </c>
      <c r="T560" s="21" t="str">
        <f>IF(J560="Yes",IF(U560&lt;&gt;"",HYPERLINK(_xlfn.CONCAT(VLOOKUP(U560,AF:AG,2,FALSE),"\",IF(ISERROR(FIND(",",A560))=FALSE,LEFT(A560,FIND(",",A560)-1),A560),"-",C560,"-",H560,".pdf"),"PDF"),""),"")</f>
        <v>PDF</v>
      </c>
      <c r="U560" s="11" t="s">
        <v>2924</v>
      </c>
      <c r="V560" s="3" t="s">
        <v>14</v>
      </c>
      <c r="W560" s="3" t="s">
        <v>2286</v>
      </c>
      <c r="Y560" s="13" t="str">
        <f>IF(R560="Include","No",IF(V560="Include","No",""))</f>
        <v/>
      </c>
      <c r="Z560" s="36" t="str">
        <f t="shared" si="68"/>
        <v>Exclude</v>
      </c>
      <c r="AA560" s="33" t="str">
        <f t="shared" si="66"/>
        <v>4. Wrong setting</v>
      </c>
    </row>
    <row r="561" spans="1:27" x14ac:dyDescent="0.25">
      <c r="A561" s="28" t="s">
        <v>2154</v>
      </c>
      <c r="B561" s="29" t="s">
        <v>2155</v>
      </c>
      <c r="C561" s="29">
        <v>2020</v>
      </c>
      <c r="D561" s="29" t="s">
        <v>2156</v>
      </c>
      <c r="E561" s="29">
        <v>25</v>
      </c>
      <c r="F561" s="29">
        <v>4</v>
      </c>
      <c r="G561" s="29" t="s">
        <v>2157</v>
      </c>
      <c r="H561" s="29">
        <v>1825</v>
      </c>
      <c r="I561" s="29" t="s">
        <v>2158</v>
      </c>
      <c r="J561" s="11" t="s">
        <v>543</v>
      </c>
      <c r="K561" s="21" t="str">
        <f t="shared" si="63"/>
        <v>Link</v>
      </c>
      <c r="L561" s="22" t="str">
        <f t="shared" si="64"/>
        <v/>
      </c>
      <c r="M561" s="31" t="str">
        <f t="shared" si="65"/>
        <v>{Stein, 2020 #1825}</v>
      </c>
      <c r="N561" s="4" t="s">
        <v>1470</v>
      </c>
      <c r="O561" s="21" t="str">
        <f>IF(J561="Yes",IF(P561&lt;&gt;"",HYPERLINK(_xlfn.CONCAT(VLOOKUP(P561,AF:AG,2,FALSE),"\",IF(ISERROR(FIND(",",A561))=FALSE,LEFT(A561,FIND(",",A561)-1),A561),"-",C561,"-",H561,".pdf"),"PDF"),""),"")</f>
        <v>PDF</v>
      </c>
      <c r="P561" s="11" t="s">
        <v>229</v>
      </c>
      <c r="Q561" s="3" t="s">
        <v>14</v>
      </c>
      <c r="R561" s="3" t="s">
        <v>2282</v>
      </c>
      <c r="S561" s="4" t="s">
        <v>2270</v>
      </c>
      <c r="T561" s="21" t="str">
        <f>IF(J561="Yes",IF(U561&lt;&gt;"",HYPERLINK(_xlfn.CONCAT(VLOOKUP(U561,AF:AG,2,FALSE),"\",IF(ISERROR(FIND(",",A561))=FALSE,LEFT(A561,FIND(",",A561)-1),A561),"-",C561,"-",H561,".pdf"),"PDF"),""),"")</f>
        <v>PDF</v>
      </c>
      <c r="U561" s="11" t="s">
        <v>2924</v>
      </c>
      <c r="V561" s="3" t="s">
        <v>14</v>
      </c>
      <c r="W561" s="3" t="s">
        <v>2282</v>
      </c>
      <c r="Y561" s="13" t="str">
        <f>IF(R561="Include","No",IF(V561="Include","No",""))</f>
        <v/>
      </c>
      <c r="Z561" s="36" t="str">
        <f t="shared" si="68"/>
        <v>Exclude</v>
      </c>
      <c r="AA561" s="33" t="str">
        <f t="shared" si="66"/>
        <v>0. Duplicate</v>
      </c>
    </row>
    <row r="562" spans="1:27" x14ac:dyDescent="0.25">
      <c r="A562" s="28" t="s">
        <v>3744</v>
      </c>
      <c r="B562" s="29" t="s">
        <v>3745</v>
      </c>
      <c r="C562" s="29">
        <v>2018</v>
      </c>
      <c r="D562" s="29" t="s">
        <v>3746</v>
      </c>
      <c r="E562" s="29">
        <v>6</v>
      </c>
      <c r="F562" s="29">
        <v>1</v>
      </c>
      <c r="G562" s="29">
        <v>43</v>
      </c>
      <c r="H562" s="29">
        <v>6437</v>
      </c>
      <c r="I562" s="29" t="s">
        <v>3747</v>
      </c>
      <c r="J562" s="11" t="s">
        <v>543</v>
      </c>
      <c r="K562" s="21" t="str">
        <f t="shared" si="63"/>
        <v>Link</v>
      </c>
      <c r="L562" s="22" t="str">
        <f t="shared" si="64"/>
        <v/>
      </c>
      <c r="M562" s="31" t="str">
        <f t="shared" si="65"/>
        <v>{Stieger, 2018 #6437}</v>
      </c>
      <c r="N562" s="4" t="s">
        <v>3726</v>
      </c>
      <c r="O562" s="21" t="str">
        <f>IF(J562="Yes",IF(P562&lt;&gt;"",HYPERLINK(_xlfn.CONCAT(VLOOKUP(P562,AF:AG,2,FALSE),"\",IF(ISERROR(FIND(",",A562))=FALSE,LEFT(A562,FIND(",",A562)-1),A562),"-",C562,"-",H562,".pdf"),"PDF"),""),"")</f>
        <v>PDF</v>
      </c>
      <c r="P562" s="11" t="s">
        <v>229</v>
      </c>
      <c r="Q562" s="3" t="s">
        <v>14</v>
      </c>
      <c r="R562" s="3" t="s">
        <v>2285</v>
      </c>
      <c r="S562" s="4" t="s">
        <v>2911</v>
      </c>
      <c r="T562" s="21" t="str">
        <f>IF(J562="Yes",IF(U562&lt;&gt;"",HYPERLINK(_xlfn.CONCAT(VLOOKUP(U562,AF:AG,2,FALSE),"\",IF(ISERROR(FIND(",",A562))=FALSE,LEFT(A562,FIND(",",A562)-1),A562),"-",C562,"-",H562,".pdf"),"PDF"),""),"")</f>
        <v>PDF</v>
      </c>
      <c r="U562" s="11" t="s">
        <v>2924</v>
      </c>
      <c r="V562" s="3" t="s">
        <v>14</v>
      </c>
      <c r="W562" s="3" t="s">
        <v>2285</v>
      </c>
      <c r="Z562" s="36" t="str">
        <f t="shared" si="68"/>
        <v>Exclude</v>
      </c>
      <c r="AA562" s="33" t="str">
        <f t="shared" si="66"/>
        <v>1. No relevant outcomes</v>
      </c>
    </row>
    <row r="563" spans="1:27" x14ac:dyDescent="0.25">
      <c r="A563" s="28" t="s">
        <v>2159</v>
      </c>
      <c r="B563" s="29" t="s">
        <v>2160</v>
      </c>
      <c r="C563" s="29">
        <v>2016</v>
      </c>
      <c r="D563" s="29" t="s">
        <v>717</v>
      </c>
      <c r="E563" s="29">
        <v>16</v>
      </c>
      <c r="F563" s="29">
        <v>1</v>
      </c>
      <c r="G563" s="29" t="s">
        <v>2161</v>
      </c>
      <c r="H563" s="29">
        <v>1826</v>
      </c>
      <c r="I563" s="29" t="s">
        <v>2162</v>
      </c>
      <c r="J563" s="11" t="s">
        <v>543</v>
      </c>
      <c r="K563" s="21" t="str">
        <f t="shared" si="63"/>
        <v>Link</v>
      </c>
      <c r="L563" s="22" t="str">
        <f t="shared" si="64"/>
        <v/>
      </c>
      <c r="M563" s="31" t="str">
        <f t="shared" si="65"/>
        <v>{Stock, 2016 #1826}</v>
      </c>
      <c r="N563" s="4" t="s">
        <v>1470</v>
      </c>
      <c r="O563" s="21" t="str">
        <f>IF(J563="Yes",IF(P563&lt;&gt;"",HYPERLINK(_xlfn.CONCAT(VLOOKUP(P563,AF:AG,2,FALSE),"\",IF(ISERROR(FIND(",",A563))=FALSE,LEFT(A563,FIND(",",A563)-1),A563),"-",C563,"-",H563,".pdf"),"PDF"),""),"")</f>
        <v>PDF</v>
      </c>
      <c r="P563" s="11" t="s">
        <v>229</v>
      </c>
      <c r="Q563" s="3" t="s">
        <v>14</v>
      </c>
      <c r="R563" s="3" t="s">
        <v>2286</v>
      </c>
      <c r="S563" s="4" t="s">
        <v>2289</v>
      </c>
      <c r="T563" s="21" t="str">
        <f>IF(J563="Yes",IF(U563&lt;&gt;"",HYPERLINK(_xlfn.CONCAT(VLOOKUP(U563,AF:AG,2,FALSE),"\",IF(ISERROR(FIND(",",A563))=FALSE,LEFT(A563,FIND(",",A563)-1),A563),"-",C563,"-",H563,".pdf"),"PDF"),""),"")</f>
        <v>PDF</v>
      </c>
      <c r="U563" s="11" t="s">
        <v>2924</v>
      </c>
      <c r="V563" s="3" t="s">
        <v>14</v>
      </c>
      <c r="W563" s="3" t="s">
        <v>2286</v>
      </c>
      <c r="Y563" s="13" t="str">
        <f>IF(R563="Include","No",IF(V563="Include","No",""))</f>
        <v/>
      </c>
      <c r="Z563" s="36" t="str">
        <f t="shared" si="68"/>
        <v>Exclude</v>
      </c>
      <c r="AA563" s="33" t="str">
        <f t="shared" si="66"/>
        <v>3. Wrong intervention</v>
      </c>
    </row>
    <row r="564" spans="1:27" x14ac:dyDescent="0.25">
      <c r="A564" s="28" t="s">
        <v>2163</v>
      </c>
      <c r="B564" s="29" t="s">
        <v>2164</v>
      </c>
      <c r="C564" s="29">
        <v>2015</v>
      </c>
      <c r="D564" s="29" t="s">
        <v>441</v>
      </c>
      <c r="E564" s="29">
        <v>10</v>
      </c>
      <c r="F564" s="29">
        <v>4</v>
      </c>
      <c r="G564" s="29" t="s">
        <v>2165</v>
      </c>
      <c r="H564" s="29">
        <v>1827</v>
      </c>
      <c r="I564" s="29" t="s">
        <v>2166</v>
      </c>
      <c r="J564" s="11" t="s">
        <v>543</v>
      </c>
      <c r="K564" s="21" t="str">
        <f t="shared" si="63"/>
        <v>Link</v>
      </c>
      <c r="L564" s="22" t="str">
        <f t="shared" si="64"/>
        <v/>
      </c>
      <c r="M564" s="31" t="str">
        <f t="shared" si="65"/>
        <v>{Stoner, 2015 #1827}</v>
      </c>
      <c r="N564" s="4" t="s">
        <v>1470</v>
      </c>
      <c r="O564" s="21" t="str">
        <f>IF(J564="Yes",IF(P564&lt;&gt;"",HYPERLINK(_xlfn.CONCAT(VLOOKUP(P564,AF:AG,2,FALSE),"\",IF(ISERROR(FIND(",",A564))=FALSE,LEFT(A564,FIND(",",A564)-1),A564),"-",C564,"-",H564,".pdf"),"PDF"),""),"")</f>
        <v>PDF</v>
      </c>
      <c r="P564" s="11" t="s">
        <v>229</v>
      </c>
      <c r="Q564" s="3" t="s">
        <v>14</v>
      </c>
      <c r="R564" s="3" t="s">
        <v>2286</v>
      </c>
      <c r="S564" s="4" t="s">
        <v>2289</v>
      </c>
      <c r="T564" s="21" t="str">
        <f>IF(J564="Yes",IF(U564&lt;&gt;"",HYPERLINK(_xlfn.CONCAT(VLOOKUP(U564,AF:AG,2,FALSE),"\",IF(ISERROR(FIND(",",A564))=FALSE,LEFT(A564,FIND(",",A564)-1),A564),"-",C564,"-",H564,".pdf"),"PDF"),""),"")</f>
        <v>PDF</v>
      </c>
      <c r="U564" s="11" t="s">
        <v>2924</v>
      </c>
      <c r="V564" s="3" t="s">
        <v>14</v>
      </c>
      <c r="W564" s="3" t="s">
        <v>2286</v>
      </c>
      <c r="Y564" s="13" t="str">
        <f>IF(R564="Include","No",IF(V564="Include","No",""))</f>
        <v/>
      </c>
      <c r="Z564" s="36" t="str">
        <f t="shared" si="68"/>
        <v>Exclude</v>
      </c>
      <c r="AA564" s="33" t="str">
        <f t="shared" si="66"/>
        <v>3. Wrong intervention</v>
      </c>
    </row>
    <row r="565" spans="1:27" x14ac:dyDescent="0.25">
      <c r="A565" s="28" t="s">
        <v>3254</v>
      </c>
      <c r="B565" s="29" t="s">
        <v>3255</v>
      </c>
      <c r="C565" s="29">
        <v>2023</v>
      </c>
      <c r="D565" s="29" t="s">
        <v>3256</v>
      </c>
      <c r="E565" s="29">
        <v>94</v>
      </c>
      <c r="F565" s="29">
        <v>1</v>
      </c>
      <c r="G565" s="92">
        <v>45839</v>
      </c>
      <c r="H565" s="29">
        <v>2102</v>
      </c>
      <c r="I565" s="29" t="s">
        <v>3257</v>
      </c>
      <c r="J565" s="11" t="s">
        <v>543</v>
      </c>
      <c r="K565" s="21" t="str">
        <f t="shared" si="63"/>
        <v>Link</v>
      </c>
      <c r="L565" s="22" t="str">
        <f t="shared" si="64"/>
        <v/>
      </c>
      <c r="M565" s="31" t="str">
        <f t="shared" si="65"/>
        <v>{Stuben, 2023 #2102}</v>
      </c>
      <c r="N565" s="4" t="s">
        <v>3276</v>
      </c>
      <c r="O565" s="21" t="str">
        <f>IF(J565="Yes",IF(P565&lt;&gt;"",HYPERLINK(_xlfn.CONCAT(VLOOKUP(P565,AF:AG,2,FALSE),"\",IF(ISERROR(FIND(",",A565))=FALSE,LEFT(A565,FIND(",",A565)-1),A565),"-",C565,"-",H565,".pdf"),"PDF"),""),"")</f>
        <v>PDF</v>
      </c>
      <c r="P565" s="11" t="s">
        <v>229</v>
      </c>
      <c r="Q565" s="3" t="s">
        <v>14</v>
      </c>
      <c r="R565" s="3" t="s">
        <v>2291</v>
      </c>
      <c r="S565" s="4" t="s">
        <v>2908</v>
      </c>
      <c r="T565" s="21" t="str">
        <f>IF(J565="Yes",IF(U565&lt;&gt;"",HYPERLINK(_xlfn.CONCAT(VLOOKUP(U565,AF:AG,2,FALSE),"\",IF(ISERROR(FIND(",",A565))=FALSE,LEFT(A565,FIND(",",A565)-1),A565),"-",C565,"-",H565,".pdf"),"PDF"),""),"")</f>
        <v>PDF</v>
      </c>
      <c r="U565" s="11" t="s">
        <v>2924</v>
      </c>
      <c r="V565" s="3" t="s">
        <v>14</v>
      </c>
      <c r="W565" s="3" t="s">
        <v>2286</v>
      </c>
      <c r="Z565" s="36" t="str">
        <f t="shared" si="68"/>
        <v>Exclude</v>
      </c>
      <c r="AA565" s="33" t="str">
        <f t="shared" si="66"/>
        <v>5. Wrong study design</v>
      </c>
    </row>
    <row r="566" spans="1:27" x14ac:dyDescent="0.25">
      <c r="A566" s="28" t="s">
        <v>2721</v>
      </c>
      <c r="B566" s="29" t="s">
        <v>2722</v>
      </c>
      <c r="C566" s="29">
        <v>2012</v>
      </c>
      <c r="D566" s="29" t="s">
        <v>639</v>
      </c>
      <c r="E566" s="29">
        <v>36</v>
      </c>
      <c r="F566" s="29">
        <v>3</v>
      </c>
      <c r="G566" s="29" t="s">
        <v>2723</v>
      </c>
      <c r="H566" s="29">
        <v>1972</v>
      </c>
      <c r="I566" s="29" t="s">
        <v>2724</v>
      </c>
      <c r="J566" s="11" t="s">
        <v>543</v>
      </c>
      <c r="K566" s="21" t="str">
        <f t="shared" si="63"/>
        <v>Link</v>
      </c>
      <c r="L566" s="22" t="str">
        <f t="shared" si="64"/>
        <v/>
      </c>
      <c r="M566" s="31" t="str">
        <f t="shared" si="65"/>
        <v>{Suffoletto, 2012 #1972}</v>
      </c>
      <c r="N566" s="4" t="s">
        <v>1470</v>
      </c>
      <c r="O566" s="21" t="str">
        <f>IF(J566="Yes",IF(P566&lt;&gt;"",HYPERLINK(_xlfn.CONCAT(VLOOKUP(P566,AF:AG,2,FALSE),"\",IF(ISERROR(FIND(",",A566))=FALSE,LEFT(A566,FIND(",",A566)-1),A566),"-",C566,"-",H566,".pdf"),"PDF"),""),"")</f>
        <v>PDF</v>
      </c>
      <c r="P566" s="11" t="s">
        <v>229</v>
      </c>
      <c r="Q566" s="3" t="s">
        <v>14</v>
      </c>
      <c r="R566" s="3" t="s">
        <v>2286</v>
      </c>
      <c r="S566" s="4" t="s">
        <v>2289</v>
      </c>
      <c r="T566" s="21" t="str">
        <f>IF(J566="Yes",IF(U566&lt;&gt;"",HYPERLINK(_xlfn.CONCAT(VLOOKUP(U566,AF:AG,2,FALSE),"\",IF(ISERROR(FIND(",",A566))=FALSE,LEFT(A566,FIND(",",A566)-1),A566),"-",C566,"-",H566,".pdf"),"PDF"),""),"")</f>
        <v>PDF</v>
      </c>
      <c r="U566" s="11" t="s">
        <v>2924</v>
      </c>
      <c r="V566" s="3" t="s">
        <v>14</v>
      </c>
      <c r="W566" s="3" t="s">
        <v>2286</v>
      </c>
      <c r="Y566" s="13" t="str">
        <f>IF(R566="Include","No",IF(V566="Include","No",""))</f>
        <v/>
      </c>
      <c r="Z566" s="36" t="str">
        <f t="shared" si="68"/>
        <v>Exclude</v>
      </c>
      <c r="AA566" s="33" t="str">
        <f t="shared" si="66"/>
        <v>3. Wrong intervention</v>
      </c>
    </row>
    <row r="567" spans="1:27" x14ac:dyDescent="0.25">
      <c r="A567" s="28" t="s">
        <v>2725</v>
      </c>
      <c r="B567" s="29" t="s">
        <v>2726</v>
      </c>
      <c r="C567" s="29">
        <v>2014</v>
      </c>
      <c r="D567" s="29" t="s">
        <v>2727</v>
      </c>
      <c r="E567" s="29">
        <v>64</v>
      </c>
      <c r="F567" s="29">
        <v>6</v>
      </c>
      <c r="G567" s="29" t="s">
        <v>2728</v>
      </c>
      <c r="H567" s="29">
        <v>1971</v>
      </c>
      <c r="I567" s="29" t="s">
        <v>2729</v>
      </c>
      <c r="J567" s="11" t="s">
        <v>543</v>
      </c>
      <c r="K567" s="21" t="str">
        <f t="shared" si="63"/>
        <v>Link</v>
      </c>
      <c r="L567" s="22" t="str">
        <f t="shared" si="64"/>
        <v/>
      </c>
      <c r="M567" s="31" t="str">
        <f t="shared" si="65"/>
        <v>{Suffoletto, 2014 #1971}</v>
      </c>
      <c r="N567" s="4" t="s">
        <v>1470</v>
      </c>
      <c r="O567" s="21" t="str">
        <f>IF(J567="Yes",IF(P567&lt;&gt;"",HYPERLINK(_xlfn.CONCAT(VLOOKUP(P567,AF:AG,2,FALSE),"\",IF(ISERROR(FIND(",",A567))=FALSE,LEFT(A567,FIND(",",A567)-1),A567),"-",C567,"-",H567,".pdf"),"PDF"),""),"")</f>
        <v>PDF</v>
      </c>
      <c r="P567" s="11" t="s">
        <v>229</v>
      </c>
      <c r="Q567" s="3" t="s">
        <v>14</v>
      </c>
      <c r="R567" s="3" t="s">
        <v>2286</v>
      </c>
      <c r="S567" s="4" t="s">
        <v>2289</v>
      </c>
      <c r="T567" s="21" t="str">
        <f>IF(J567="Yes",IF(U567&lt;&gt;"",HYPERLINK(_xlfn.CONCAT(VLOOKUP(U567,AF:AG,2,FALSE),"\",IF(ISERROR(FIND(",",A567))=FALSE,LEFT(A567,FIND(",",A567)-1),A567),"-",C567,"-",H567,".pdf"),"PDF"),""),"")</f>
        <v>PDF</v>
      </c>
      <c r="U567" s="11" t="s">
        <v>2924</v>
      </c>
      <c r="V567" s="3" t="s">
        <v>14</v>
      </c>
      <c r="W567" s="3" t="s">
        <v>2286</v>
      </c>
      <c r="Y567" s="13" t="str">
        <f>IF(R567="Include","No",IF(V567="Include","No",""))</f>
        <v/>
      </c>
      <c r="Z567" s="36" t="str">
        <f t="shared" si="68"/>
        <v>Exclude</v>
      </c>
      <c r="AA567" s="33" t="str">
        <f t="shared" si="66"/>
        <v>3. Wrong intervention</v>
      </c>
    </row>
    <row r="568" spans="1:27" x14ac:dyDescent="0.25">
      <c r="A568" s="28" t="s">
        <v>3525</v>
      </c>
      <c r="B568" s="29" t="s">
        <v>3526</v>
      </c>
      <c r="C568" s="29">
        <v>2015</v>
      </c>
      <c r="D568" s="29" t="s">
        <v>1371</v>
      </c>
      <c r="E568" s="29">
        <v>10</v>
      </c>
      <c r="F568" s="29">
        <v>11</v>
      </c>
      <c r="G568" s="29" t="s">
        <v>3527</v>
      </c>
      <c r="H568" s="29">
        <v>6270</v>
      </c>
      <c r="I568" s="29" t="s">
        <v>3528</v>
      </c>
      <c r="J568" s="11" t="s">
        <v>543</v>
      </c>
      <c r="K568" s="21" t="str">
        <f t="shared" si="63"/>
        <v>Link</v>
      </c>
      <c r="L568" s="22" t="str">
        <f t="shared" si="64"/>
        <v/>
      </c>
      <c r="M568" s="31" t="str">
        <f t="shared" si="65"/>
        <v>{Suffoletto, 2015 #6270}</v>
      </c>
      <c r="N568" s="4" t="s">
        <v>3728</v>
      </c>
      <c r="O568" s="21" t="str">
        <f>IF(J568="Yes",IF(P568&lt;&gt;"",HYPERLINK(_xlfn.CONCAT(VLOOKUP(P568,AF:AG,2,FALSE),"\",IF(ISERROR(FIND(",",A568))=FALSE,LEFT(A568,FIND(",",A568)-1),A568),"-",C568,"-",H568,".pdf"),"PDF"),""),"")</f>
        <v>PDF</v>
      </c>
      <c r="P568" s="11" t="s">
        <v>229</v>
      </c>
      <c r="Q568" s="3" t="s">
        <v>14</v>
      </c>
      <c r="R568" s="3" t="s">
        <v>2286</v>
      </c>
      <c r="S568" s="4" t="s">
        <v>2954</v>
      </c>
      <c r="T568" s="21" t="str">
        <f>IF(J568="Yes",IF(U568&lt;&gt;"",HYPERLINK(_xlfn.CONCAT(VLOOKUP(U568,AF:AG,2,FALSE),"\",IF(ISERROR(FIND(",",A568))=FALSE,LEFT(A568,FIND(",",A568)-1),A568),"-",C568,"-",H568,".pdf"),"PDF"),""),"")</f>
        <v>PDF</v>
      </c>
      <c r="U568" s="11" t="s">
        <v>2924</v>
      </c>
      <c r="V568" s="3" t="s">
        <v>14</v>
      </c>
      <c r="W568" s="3" t="s">
        <v>2286</v>
      </c>
      <c r="Z568" s="36" t="str">
        <f t="shared" si="68"/>
        <v>Exclude</v>
      </c>
      <c r="AA568" s="33" t="str">
        <f t="shared" si="66"/>
        <v>3. Wrong intervention</v>
      </c>
    </row>
    <row r="569" spans="1:27" x14ac:dyDescent="0.25">
      <c r="A569" s="28" t="s">
        <v>3525</v>
      </c>
      <c r="B569" s="29" t="s">
        <v>3526</v>
      </c>
      <c r="C569" s="29">
        <v>2015</v>
      </c>
      <c r="D569" s="29" t="s">
        <v>1371</v>
      </c>
      <c r="E569" s="29">
        <v>10</v>
      </c>
      <c r="F569" s="29">
        <v>11</v>
      </c>
      <c r="G569" s="29" t="s">
        <v>3527</v>
      </c>
      <c r="H569" s="29">
        <v>6520</v>
      </c>
      <c r="I569" s="29" t="s">
        <v>3528</v>
      </c>
      <c r="J569" s="11" t="s">
        <v>543</v>
      </c>
      <c r="K569" s="21" t="str">
        <f t="shared" si="63"/>
        <v>Link</v>
      </c>
      <c r="L569" s="22" t="str">
        <f t="shared" si="64"/>
        <v/>
      </c>
      <c r="M569" s="31" t="str">
        <f t="shared" si="65"/>
        <v>{Suffoletto, 2015 #6520}</v>
      </c>
      <c r="N569" s="4" t="s">
        <v>3804</v>
      </c>
      <c r="O569" s="21" t="str">
        <f>IF(J569="Yes",IF(P569&lt;&gt;"",HYPERLINK(_xlfn.CONCAT(VLOOKUP(P569,AF:AG,2,FALSE),"\",IF(ISERROR(FIND(",",A569))=FALSE,LEFT(A569,FIND(",",A569)-1),A569),"-",C569,"-",H569,".pdf"),"PDF"),""),"")</f>
        <v>PDF</v>
      </c>
      <c r="P569" s="11" t="s">
        <v>229</v>
      </c>
      <c r="Q569" s="3" t="s">
        <v>14</v>
      </c>
      <c r="R569" s="3" t="s">
        <v>2282</v>
      </c>
      <c r="T569" s="21" t="str">
        <f>IF(J569="Yes",IF(U569&lt;&gt;"",HYPERLINK(_xlfn.CONCAT(VLOOKUP(U569,AF:AG,2,FALSE),"\",IF(ISERROR(FIND(",",A569))=FALSE,LEFT(A569,FIND(",",A569)-1),A569),"-",C569,"-",H569,".pdf"),"PDF"),""),"")</f>
        <v>PDF</v>
      </c>
      <c r="U569" s="11" t="s">
        <v>2924</v>
      </c>
      <c r="V569" s="3" t="s">
        <v>14</v>
      </c>
      <c r="W569" s="3" t="s">
        <v>2282</v>
      </c>
      <c r="Z569" s="36" t="str">
        <f t="shared" si="68"/>
        <v>Exclude</v>
      </c>
      <c r="AA569" s="33" t="str">
        <f t="shared" si="66"/>
        <v>0. Duplicate</v>
      </c>
    </row>
    <row r="570" spans="1:27" x14ac:dyDescent="0.25">
      <c r="A570" s="28" t="s">
        <v>3635</v>
      </c>
      <c r="B570" s="29" t="s">
        <v>3636</v>
      </c>
      <c r="C570" s="29">
        <v>2019</v>
      </c>
      <c r="D570" s="29" t="s">
        <v>612</v>
      </c>
      <c r="E570" s="29">
        <v>92</v>
      </c>
      <c r="G570" s="29" t="s">
        <v>3637</v>
      </c>
      <c r="H570" s="29">
        <v>6240</v>
      </c>
      <c r="I570" s="29" t="s">
        <v>3638</v>
      </c>
      <c r="J570" s="11" t="s">
        <v>543</v>
      </c>
      <c r="K570" s="21" t="str">
        <f t="shared" si="63"/>
        <v>Link</v>
      </c>
      <c r="L570" s="22" t="str">
        <f t="shared" si="64"/>
        <v/>
      </c>
      <c r="M570" s="31" t="str">
        <f t="shared" si="65"/>
        <v>{Suffoletto, 2019 #6240}</v>
      </c>
      <c r="N570" s="4" t="s">
        <v>3727</v>
      </c>
      <c r="O570" s="21" t="str">
        <f>IF(J570="Yes",IF(P570&lt;&gt;"",HYPERLINK(_xlfn.CONCAT(VLOOKUP(P570,AF:AG,2,FALSE),"\",IF(ISERROR(FIND(",",A570))=FALSE,LEFT(A570,FIND(",",A570)-1),A570),"-",C570,"-",H570,".pdf"),"PDF"),""),"")</f>
        <v>PDF</v>
      </c>
      <c r="P570" s="11" t="s">
        <v>229</v>
      </c>
      <c r="Q570" s="3" t="s">
        <v>14</v>
      </c>
      <c r="R570" s="3" t="s">
        <v>2286</v>
      </c>
      <c r="S570" s="4" t="s">
        <v>2954</v>
      </c>
      <c r="T570" s="21" t="str">
        <f>IF(J570="Yes",IF(U570&lt;&gt;"",HYPERLINK(_xlfn.CONCAT(VLOOKUP(U570,AF:AG,2,FALSE),"\",IF(ISERROR(FIND(",",A570))=FALSE,LEFT(A570,FIND(",",A570)-1),A570),"-",C570,"-",H570,".pdf"),"PDF"),""),"")</f>
        <v>PDF</v>
      </c>
      <c r="U570" s="11" t="s">
        <v>2924</v>
      </c>
      <c r="V570" s="3" t="s">
        <v>14</v>
      </c>
      <c r="W570" s="3" t="s">
        <v>2286</v>
      </c>
      <c r="Z570" s="36" t="str">
        <f t="shared" si="68"/>
        <v>Exclude</v>
      </c>
      <c r="AA570" s="33" t="str">
        <f t="shared" si="66"/>
        <v>3. Wrong intervention</v>
      </c>
    </row>
    <row r="571" spans="1:27" x14ac:dyDescent="0.25">
      <c r="A571" s="28" t="s">
        <v>3635</v>
      </c>
      <c r="B571" s="29" t="s">
        <v>3636</v>
      </c>
      <c r="C571" s="29">
        <v>2019</v>
      </c>
      <c r="D571" s="29" t="s">
        <v>612</v>
      </c>
      <c r="E571" s="29">
        <v>92</v>
      </c>
      <c r="G571" s="29" t="s">
        <v>3637</v>
      </c>
      <c r="H571" s="29">
        <v>6490</v>
      </c>
      <c r="I571" s="29" t="s">
        <v>3638</v>
      </c>
      <c r="J571" s="11" t="s">
        <v>543</v>
      </c>
      <c r="K571" s="21" t="str">
        <f t="shared" si="63"/>
        <v>Link</v>
      </c>
      <c r="L571" s="22" t="str">
        <f t="shared" si="64"/>
        <v/>
      </c>
      <c r="M571" s="31" t="str">
        <f t="shared" si="65"/>
        <v>{Suffoletto, 2019 #6490}</v>
      </c>
      <c r="N571" s="4" t="s">
        <v>3726</v>
      </c>
      <c r="O571" s="21" t="str">
        <f>IF(J571="Yes",IF(P571&lt;&gt;"",HYPERLINK(_xlfn.CONCAT(VLOOKUP(P571,AF:AG,2,FALSE),"\",IF(ISERROR(FIND(",",A571))=FALSE,LEFT(A571,FIND(",",A571)-1),A571),"-",C571,"-",H571,".pdf"),"PDF"),""),"")</f>
        <v>PDF</v>
      </c>
      <c r="P571" s="11" t="s">
        <v>229</v>
      </c>
      <c r="Q571" s="3" t="s">
        <v>14</v>
      </c>
      <c r="R571" s="3" t="s">
        <v>2282</v>
      </c>
      <c r="S571" s="4" t="s">
        <v>3823</v>
      </c>
      <c r="T571" s="21" t="str">
        <f>IF(J571="Yes",IF(U571&lt;&gt;"",HYPERLINK(_xlfn.CONCAT(VLOOKUP(U571,AF:AG,2,FALSE),"\",IF(ISERROR(FIND(",",A571))=FALSE,LEFT(A571,FIND(",",A571)-1),A571),"-",C571,"-",H571,".pdf"),"PDF"),""),"")</f>
        <v>PDF</v>
      </c>
      <c r="U571" s="11" t="s">
        <v>2924</v>
      </c>
      <c r="V571" s="3" t="s">
        <v>14</v>
      </c>
      <c r="W571" s="3" t="s">
        <v>2282</v>
      </c>
      <c r="Z571" s="36" t="str">
        <f t="shared" ref="Z571:Z602" si="70">IF(J571="Yes",IF(Q571="","",IF(Q571="Include",IF(V571="",IF(Y571="No","Check for supplement","Include"),IF(V571="Exclude","Consensus required",IF(V571="Include",IF(Y571="No","Check for supplement","Include"),"Check required"))),IF(Q571="Exclude",IF(V571="","Check required",IF(V571="Exclude","Exclude",IF(V571="Include","Consensus required","Check required"))),"Check required"))),IF(L571="","","Find PDF"))</f>
        <v>Exclude</v>
      </c>
      <c r="AA571" s="33" t="str">
        <f t="shared" si="66"/>
        <v>0. Duplicate</v>
      </c>
    </row>
    <row r="572" spans="1:27" x14ac:dyDescent="0.25">
      <c r="A572" s="28" t="s">
        <v>3222</v>
      </c>
      <c r="B572" s="29" t="s">
        <v>3223</v>
      </c>
      <c r="C572" s="29">
        <v>2024</v>
      </c>
      <c r="D572" s="29" t="s">
        <v>2844</v>
      </c>
      <c r="E572" s="29">
        <v>48</v>
      </c>
      <c r="F572" s="29">
        <v>11</v>
      </c>
      <c r="G572" s="29" t="s">
        <v>3224</v>
      </c>
      <c r="H572" s="29">
        <v>2116</v>
      </c>
      <c r="I572" s="29" t="s">
        <v>3225</v>
      </c>
      <c r="J572" s="11" t="s">
        <v>543</v>
      </c>
      <c r="K572" s="21" t="str">
        <f t="shared" si="63"/>
        <v>Link</v>
      </c>
      <c r="L572" s="22" t="str">
        <f t="shared" si="64"/>
        <v/>
      </c>
      <c r="M572" s="31" t="str">
        <f t="shared" si="65"/>
        <v>{Suffoletto, 2024 #2116}</v>
      </c>
      <c r="N572" s="4" t="s">
        <v>3276</v>
      </c>
      <c r="O572" s="21" t="str">
        <f>IF(J572="Yes",IF(P572&lt;&gt;"",HYPERLINK(_xlfn.CONCAT(VLOOKUP(P572,AF:AG,2,FALSE),"\",IF(ISERROR(FIND(",",A572))=FALSE,LEFT(A572,FIND(",",A572)-1),A572),"-",C572,"-",H572,".pdf"),"PDF"),""),"")</f>
        <v>PDF</v>
      </c>
      <c r="P572" s="11" t="s">
        <v>229</v>
      </c>
      <c r="Q572" s="3" t="s">
        <v>14</v>
      </c>
      <c r="R572" s="3" t="s">
        <v>2286</v>
      </c>
      <c r="S572" s="4" t="s">
        <v>2289</v>
      </c>
      <c r="T572" s="21" t="str">
        <f>IF(J572="Yes",IF(U572&lt;&gt;"",HYPERLINK(_xlfn.CONCAT(VLOOKUP(U572,AF:AG,2,FALSE),"\",IF(ISERROR(FIND(",",A572))=FALSE,LEFT(A572,FIND(",",A572)-1),A572),"-",C572,"-",H572,".pdf"),"PDF"),""),"")</f>
        <v>PDF</v>
      </c>
      <c r="U572" s="11" t="s">
        <v>2924</v>
      </c>
      <c r="V572" s="3" t="s">
        <v>14</v>
      </c>
      <c r="W572" s="3" t="s">
        <v>2291</v>
      </c>
      <c r="Z572" s="36" t="str">
        <f t="shared" si="70"/>
        <v>Exclude</v>
      </c>
      <c r="AA572" s="33" t="str">
        <f t="shared" si="66"/>
        <v>3. Wrong intervention</v>
      </c>
    </row>
    <row r="573" spans="1:27" x14ac:dyDescent="0.25">
      <c r="A573" s="28" t="s">
        <v>3226</v>
      </c>
      <c r="B573" s="29" t="s">
        <v>3227</v>
      </c>
      <c r="C573" s="29">
        <v>2025</v>
      </c>
      <c r="D573" s="29" t="s">
        <v>1560</v>
      </c>
      <c r="E573" s="29">
        <v>272</v>
      </c>
      <c r="G573" s="29">
        <v>112697</v>
      </c>
      <c r="H573" s="29">
        <v>2103</v>
      </c>
      <c r="I573" s="29" t="s">
        <v>3228</v>
      </c>
      <c r="J573" s="11" t="s">
        <v>543</v>
      </c>
      <c r="K573" s="21" t="str">
        <f t="shared" si="63"/>
        <v>Link</v>
      </c>
      <c r="L573" s="22" t="str">
        <f t="shared" si="64"/>
        <v/>
      </c>
      <c r="M573" s="31" t="str">
        <f t="shared" si="65"/>
        <v>{Suffoletto, 2025 #2103}</v>
      </c>
      <c r="N573" s="4" t="s">
        <v>3276</v>
      </c>
      <c r="O573" s="21" t="str">
        <f>IF(J573="Yes",IF(P573&lt;&gt;"",HYPERLINK(_xlfn.CONCAT(VLOOKUP(P573,AF:AG,2,FALSE),"\",IF(ISERROR(FIND(",",A573))=FALSE,LEFT(A573,FIND(",",A573)-1),A573),"-",C573,"-",H573,".pdf"),"PDF"),""),"")</f>
        <v>PDF</v>
      </c>
      <c r="P573" s="11" t="s">
        <v>229</v>
      </c>
      <c r="Q573" s="3" t="s">
        <v>14</v>
      </c>
      <c r="R573" s="3" t="s">
        <v>2291</v>
      </c>
      <c r="S573" s="4" t="s">
        <v>2908</v>
      </c>
      <c r="T573" s="21" t="str">
        <f>IF(J573="Yes",IF(U573&lt;&gt;"",HYPERLINK(_xlfn.CONCAT(VLOOKUP(U573,AF:AG,2,FALSE),"\",IF(ISERROR(FIND(",",A573))=FALSE,LEFT(A573,FIND(",",A573)-1),A573),"-",C573,"-",H573,".pdf"),"PDF"),""),"")</f>
        <v>PDF</v>
      </c>
      <c r="U573" s="11" t="s">
        <v>2924</v>
      </c>
      <c r="V573" s="3" t="s">
        <v>14</v>
      </c>
      <c r="W573" s="3" t="s">
        <v>2291</v>
      </c>
      <c r="Z573" s="36" t="str">
        <f t="shared" si="70"/>
        <v>Exclude</v>
      </c>
      <c r="AA573" s="33" t="str">
        <f t="shared" si="66"/>
        <v>5. Wrong study design</v>
      </c>
    </row>
    <row r="574" spans="1:27" x14ac:dyDescent="0.25">
      <c r="A574" s="28" t="s">
        <v>2167</v>
      </c>
      <c r="B574" s="29" t="s">
        <v>2168</v>
      </c>
      <c r="C574" s="29">
        <v>2017</v>
      </c>
      <c r="D574" s="29" t="s">
        <v>1344</v>
      </c>
      <c r="G574" s="92"/>
      <c r="H574" s="29">
        <v>1828</v>
      </c>
      <c r="I574" s="29" t="s">
        <v>2280</v>
      </c>
      <c r="J574" s="11" t="s">
        <v>543</v>
      </c>
      <c r="K574" s="21" t="str">
        <f t="shared" si="63"/>
        <v>Link</v>
      </c>
      <c r="L574" s="22" t="str">
        <f t="shared" si="64"/>
        <v/>
      </c>
      <c r="M574" s="31" t="str">
        <f t="shared" si="65"/>
        <v>{Sumnall, 2017 #1828}</v>
      </c>
      <c r="N574" s="4" t="s">
        <v>1470</v>
      </c>
      <c r="O574" s="21" t="str">
        <f>IF(J574="Yes",IF(P574&lt;&gt;"",HYPERLINK(_xlfn.CONCAT(VLOOKUP(P574,AF:AG,2,FALSE),"\",IF(ISERROR(FIND(",",A574))=FALSE,LEFT(A574,FIND(",",A574)-1),A574),"-",C574,"-",H574,".pdf"),"PDF"),""),"")</f>
        <v>PDF</v>
      </c>
      <c r="P574" s="11" t="s">
        <v>229</v>
      </c>
      <c r="Q574" s="3" t="s">
        <v>14</v>
      </c>
      <c r="R574" s="3" t="s">
        <v>2286</v>
      </c>
      <c r="S574" s="4" t="s">
        <v>2289</v>
      </c>
      <c r="T574" s="21" t="str">
        <f>IF(J574="Yes",IF(U574&lt;&gt;"",HYPERLINK(_xlfn.CONCAT(VLOOKUP(U574,AF:AG,2,FALSE),"\",IF(ISERROR(FIND(",",A574))=FALSE,LEFT(A574,FIND(",",A574)-1),A574),"-",C574,"-",H574,".pdf"),"PDF"),""),"")</f>
        <v>PDF</v>
      </c>
      <c r="U574" s="11" t="s">
        <v>2924</v>
      </c>
      <c r="V574" s="3" t="s">
        <v>14</v>
      </c>
      <c r="W574" s="3" t="s">
        <v>2286</v>
      </c>
      <c r="Y574" s="13" t="str">
        <f>IF(R574="Include","No",IF(V574="Include","No",""))</f>
        <v/>
      </c>
      <c r="Z574" s="36" t="str">
        <f t="shared" si="70"/>
        <v>Exclude</v>
      </c>
      <c r="AA574" s="33" t="str">
        <f t="shared" si="66"/>
        <v>3. Wrong intervention</v>
      </c>
    </row>
    <row r="575" spans="1:27" x14ac:dyDescent="0.25">
      <c r="A575" s="28" t="s">
        <v>2169</v>
      </c>
      <c r="B575" s="29" t="s">
        <v>2170</v>
      </c>
      <c r="C575" s="29">
        <v>2022</v>
      </c>
      <c r="D575" s="29" t="s">
        <v>2171</v>
      </c>
      <c r="E575" s="29">
        <v>64</v>
      </c>
      <c r="F575" s="29">
        <v>1</v>
      </c>
      <c r="G575" s="29" t="s">
        <v>2172</v>
      </c>
      <c r="H575" s="29">
        <v>1829</v>
      </c>
      <c r="I575" s="29" t="s">
        <v>2173</v>
      </c>
      <c r="J575" s="11" t="s">
        <v>543</v>
      </c>
      <c r="K575" s="21" t="str">
        <f t="shared" si="63"/>
        <v>Link</v>
      </c>
      <c r="L575" s="22" t="str">
        <f t="shared" si="64"/>
        <v/>
      </c>
      <c r="M575" s="31" t="str">
        <f t="shared" si="65"/>
        <v>{Sunami, 2022 #1829}</v>
      </c>
      <c r="N575" s="4" t="s">
        <v>1470</v>
      </c>
      <c r="O575" s="21" t="str">
        <f>IF(J575="Yes",IF(P575&lt;&gt;"",HYPERLINK(_xlfn.CONCAT(VLOOKUP(P575,AF:AG,2,FALSE),"\",IF(ISERROR(FIND(",",A575))=FALSE,LEFT(A575,FIND(",",A575)-1),A575),"-",C575,"-",H575,".pdf"),"PDF"),""),"")</f>
        <v>PDF</v>
      </c>
      <c r="P575" s="11" t="s">
        <v>229</v>
      </c>
      <c r="Q575" s="3" t="s">
        <v>14</v>
      </c>
      <c r="R575" s="3" t="s">
        <v>2286</v>
      </c>
      <c r="S575" s="4" t="s">
        <v>2289</v>
      </c>
      <c r="T575" s="21" t="str">
        <f>IF(J575="Yes",IF(U575&lt;&gt;"",HYPERLINK(_xlfn.CONCAT(VLOOKUP(U575,AF:AG,2,FALSE),"\",IF(ISERROR(FIND(",",A575))=FALSE,LEFT(A575,FIND(",",A575)-1),A575),"-",C575,"-",H575,".pdf"),"PDF"),""),"")</f>
        <v>PDF</v>
      </c>
      <c r="U575" s="11" t="s">
        <v>2924</v>
      </c>
      <c r="V575" s="3" t="s">
        <v>14</v>
      </c>
      <c r="W575" s="3" t="s">
        <v>2286</v>
      </c>
      <c r="Y575" s="13" t="str">
        <f>IF(R575="Include","No",IF(V575="Include","No",""))</f>
        <v/>
      </c>
      <c r="Z575" s="36" t="str">
        <f t="shared" si="70"/>
        <v>Exclude</v>
      </c>
      <c r="AA575" s="33" t="str">
        <f t="shared" si="66"/>
        <v>3. Wrong intervention</v>
      </c>
    </row>
    <row r="576" spans="1:27" x14ac:dyDescent="0.25">
      <c r="A576" s="28" t="s">
        <v>2427</v>
      </c>
      <c r="B576" s="29" t="s">
        <v>2428</v>
      </c>
      <c r="C576" s="29">
        <v>2016</v>
      </c>
      <c r="D576" s="29" t="s">
        <v>2429</v>
      </c>
      <c r="E576" s="29">
        <v>11</v>
      </c>
      <c r="F576" s="29">
        <v>7</v>
      </c>
      <c r="H576" s="29">
        <v>1884</v>
      </c>
      <c r="I576" s="29" t="s">
        <v>2430</v>
      </c>
      <c r="J576" s="11" t="s">
        <v>543</v>
      </c>
      <c r="K576" s="21" t="str">
        <f t="shared" si="63"/>
        <v>Link</v>
      </c>
      <c r="L576" s="22" t="str">
        <f t="shared" si="64"/>
        <v/>
      </c>
      <c r="M576" s="31" t="str">
        <f t="shared" si="65"/>
        <v>{Sundström, 2016 #1884}</v>
      </c>
      <c r="N576" s="4" t="s">
        <v>2324</v>
      </c>
      <c r="O576" s="21" t="str">
        <f>IF(J576="Yes",IF(P576&lt;&gt;"",HYPERLINK(_xlfn.CONCAT(VLOOKUP(P576,AF:AG,2,FALSE),"\",IF(ISERROR(FIND(",",A576))=FALSE,LEFT(A576,FIND(",",A576)-1),A576),"-",C576,"-",H576,".pdf"),"PDF"),""),"")</f>
        <v>PDF</v>
      </c>
      <c r="P576" s="11" t="s">
        <v>229</v>
      </c>
      <c r="Q576" s="3" t="s">
        <v>14</v>
      </c>
      <c r="R576" s="3" t="s">
        <v>2286</v>
      </c>
      <c r="S576" s="4" t="s">
        <v>2289</v>
      </c>
      <c r="T576" s="21" t="str">
        <f>IF(J576="Yes",IF(U576&lt;&gt;"",HYPERLINK(_xlfn.CONCAT(VLOOKUP(U576,AF:AG,2,FALSE),"\",IF(ISERROR(FIND(",",A576))=FALSE,LEFT(A576,FIND(",",A576)-1),A576),"-",C576,"-",H576,".pdf"),"PDF"),""),"")</f>
        <v>PDF</v>
      </c>
      <c r="U576" s="11" t="s">
        <v>2924</v>
      </c>
      <c r="V576" s="3" t="s">
        <v>14</v>
      </c>
      <c r="W576" s="3" t="s">
        <v>2286</v>
      </c>
      <c r="Y576" s="13" t="str">
        <f>IF(R576="Include","No",IF(V576="Include","No",""))</f>
        <v/>
      </c>
      <c r="Z576" s="36" t="str">
        <f t="shared" si="70"/>
        <v>Exclude</v>
      </c>
      <c r="AA576" s="33" t="str">
        <f t="shared" si="66"/>
        <v>3. Wrong intervention</v>
      </c>
    </row>
    <row r="577" spans="1:27" x14ac:dyDescent="0.25">
      <c r="A577" s="28" t="s">
        <v>3411</v>
      </c>
      <c r="B577" s="29" t="s">
        <v>2428</v>
      </c>
      <c r="C577" s="29">
        <v>2016</v>
      </c>
      <c r="D577" s="29" t="s">
        <v>1371</v>
      </c>
      <c r="E577" s="29">
        <v>11</v>
      </c>
      <c r="F577" s="29">
        <v>7</v>
      </c>
      <c r="G577" s="29" t="s">
        <v>3412</v>
      </c>
      <c r="H577" s="29">
        <v>2685</v>
      </c>
      <c r="I577" s="29" t="s">
        <v>2430</v>
      </c>
      <c r="J577" s="11" t="s">
        <v>543</v>
      </c>
      <c r="K577" s="21" t="str">
        <f t="shared" si="63"/>
        <v>Link</v>
      </c>
      <c r="L577" s="22" t="str">
        <f t="shared" si="64"/>
        <v/>
      </c>
      <c r="M577" s="31" t="str">
        <f t="shared" si="65"/>
        <v>{Sundstrom, 2016 #2685}</v>
      </c>
      <c r="N577" s="4" t="s">
        <v>3395</v>
      </c>
      <c r="O577" s="21" t="str">
        <f>IF(J577="Yes",IF(P577&lt;&gt;"",HYPERLINK(_xlfn.CONCAT(VLOOKUP(P577,AF:AG,2,FALSE),"\",IF(ISERROR(FIND(",",A577))=FALSE,LEFT(A577,FIND(",",A577)-1),A577),"-",C577,"-",H577,".pdf"),"PDF"),""),"")</f>
        <v>PDF</v>
      </c>
      <c r="P577" s="11" t="s">
        <v>229</v>
      </c>
      <c r="Q577" s="3" t="s">
        <v>14</v>
      </c>
      <c r="R577" s="3" t="s">
        <v>2282</v>
      </c>
      <c r="S577" s="4" t="s">
        <v>3416</v>
      </c>
      <c r="T577" s="21" t="str">
        <f>IF(J577="Yes",IF(U577&lt;&gt;"",HYPERLINK(_xlfn.CONCAT(VLOOKUP(U577,AF:AG,2,FALSE),"\",IF(ISERROR(FIND(",",A577))=FALSE,LEFT(A577,FIND(",",A577)-1),A577),"-",C577,"-",H577,".pdf"),"PDF"),""),"")</f>
        <v>PDF</v>
      </c>
      <c r="U577" s="11" t="s">
        <v>2924</v>
      </c>
      <c r="V577" s="3" t="s">
        <v>14</v>
      </c>
      <c r="W577" s="3" t="s">
        <v>2286</v>
      </c>
      <c r="Z577" s="36" t="str">
        <f t="shared" si="70"/>
        <v>Exclude</v>
      </c>
      <c r="AA577" s="33" t="str">
        <f t="shared" si="66"/>
        <v>0. Duplicate</v>
      </c>
    </row>
    <row r="578" spans="1:27" x14ac:dyDescent="0.25">
      <c r="A578" s="28" t="s">
        <v>2174</v>
      </c>
      <c r="B578" s="29" t="s">
        <v>2175</v>
      </c>
      <c r="C578" s="29">
        <v>2020</v>
      </c>
      <c r="D578" s="29" t="s">
        <v>300</v>
      </c>
      <c r="E578" s="29">
        <v>115</v>
      </c>
      <c r="F578" s="29">
        <v>5</v>
      </c>
      <c r="G578" s="29" t="s">
        <v>2176</v>
      </c>
      <c r="H578" s="29">
        <v>1830</v>
      </c>
      <c r="I578" s="29" t="s">
        <v>2177</v>
      </c>
      <c r="J578" s="11" t="s">
        <v>543</v>
      </c>
      <c r="K578" s="21" t="str">
        <f t="shared" ref="K578:K641" si="71">IF(LEFT(I578,2)="10",HYPERLINK(_xlfn.CONCAT("https://doi.org/",I578),"Link"),IF(I578="","",HYPERLINK(I578,"Link")))</f>
        <v>Link</v>
      </c>
      <c r="L578" s="22" t="str">
        <f t="shared" ref="L578:L641" si="72">IF(A578&lt;&gt;"",IF(J578="No",_xlfn.CONCAT(IF(ISERROR(FIND(",",A578))=FALSE,LEFT(A578,FIND(",",A578)-1),A578),"-",C578,"-",H578),""),"")</f>
        <v/>
      </c>
      <c r="M578" s="31" t="str">
        <f t="shared" ref="M578:M641" si="73">IF(A578&lt;&gt;"",_xlfn.CONCAT("{",IF(ISERROR(FIND(",",A578))=FALSE,LEFT(A578,FIND(",",A578)-1),A578),", ",C578," #",H578,"}"),"")</f>
        <v>{Sundström, 2020 #1830}</v>
      </c>
      <c r="N578" s="4" t="s">
        <v>1470</v>
      </c>
      <c r="O578" s="21" t="str">
        <f>IF(J578="Yes",IF(P578&lt;&gt;"",HYPERLINK(_xlfn.CONCAT(VLOOKUP(P578,AF:AG,2,FALSE),"\",IF(ISERROR(FIND(",",A578))=FALSE,LEFT(A578,FIND(",",A578)-1),A578),"-",C578,"-",H578,".pdf"),"PDF"),""),"")</f>
        <v>PDF</v>
      </c>
      <c r="P578" s="11" t="s">
        <v>229</v>
      </c>
      <c r="Q578" s="3" t="s">
        <v>14</v>
      </c>
      <c r="R578" s="3" t="s">
        <v>2286</v>
      </c>
      <c r="S578" s="4" t="s">
        <v>2289</v>
      </c>
      <c r="T578" s="21" t="str">
        <f>IF(J578="Yes",IF(U578&lt;&gt;"",HYPERLINK(_xlfn.CONCAT(VLOOKUP(U578,AF:AG,2,FALSE),"\",IF(ISERROR(FIND(",",A578))=FALSE,LEFT(A578,FIND(",",A578)-1),A578),"-",C578,"-",H578,".pdf"),"PDF"),""),"")</f>
        <v>PDF</v>
      </c>
      <c r="U578" s="11" t="s">
        <v>2924</v>
      </c>
      <c r="V578" s="3" t="s">
        <v>14</v>
      </c>
      <c r="W578" s="3" t="s">
        <v>2286</v>
      </c>
      <c r="Y578" s="13" t="str">
        <f>IF(R578="Include","No",IF(V578="Include","No",""))</f>
        <v/>
      </c>
      <c r="Z578" s="36" t="str">
        <f t="shared" si="70"/>
        <v>Exclude</v>
      </c>
      <c r="AA578" s="33" t="str">
        <f t="shared" ref="AA578:AA641" si="74">IF(Z578="Exclude",R578,"")</f>
        <v>3. Wrong intervention</v>
      </c>
    </row>
    <row r="579" spans="1:27" x14ac:dyDescent="0.25">
      <c r="A579" s="28" t="s">
        <v>2178</v>
      </c>
      <c r="B579" s="29" t="s">
        <v>2179</v>
      </c>
      <c r="C579" s="29">
        <v>2017</v>
      </c>
      <c r="D579" s="29" t="s">
        <v>612</v>
      </c>
      <c r="E579" s="29">
        <v>73</v>
      </c>
      <c r="G579" s="29" t="s">
        <v>2180</v>
      </c>
      <c r="H579" s="29">
        <v>1831</v>
      </c>
      <c r="I579" s="29" t="s">
        <v>2181</v>
      </c>
      <c r="J579" s="11" t="s">
        <v>543</v>
      </c>
      <c r="K579" s="21" t="str">
        <f t="shared" si="71"/>
        <v>Link</v>
      </c>
      <c r="L579" s="22" t="str">
        <f t="shared" si="72"/>
        <v/>
      </c>
      <c r="M579" s="31" t="str">
        <f t="shared" si="73"/>
        <v>{Tahaney, 2017 #1831}</v>
      </c>
      <c r="N579" s="4" t="s">
        <v>1470</v>
      </c>
      <c r="O579" s="21" t="str">
        <f>IF(J579="Yes",IF(P579&lt;&gt;"",HYPERLINK(_xlfn.CONCAT(VLOOKUP(P579,AF:AG,2,FALSE),"\",IF(ISERROR(FIND(",",A579))=FALSE,LEFT(A579,FIND(",",A579)-1),A579),"-",C579,"-",H579,".pdf"),"PDF"),""),"")</f>
        <v>PDF</v>
      </c>
      <c r="P579" s="11" t="s">
        <v>229</v>
      </c>
      <c r="Q579" s="3" t="s">
        <v>14</v>
      </c>
      <c r="R579" s="3" t="s">
        <v>2286</v>
      </c>
      <c r="S579" s="4" t="s">
        <v>2289</v>
      </c>
      <c r="T579" s="21" t="str">
        <f>IF(J579="Yes",IF(U579&lt;&gt;"",HYPERLINK(_xlfn.CONCAT(VLOOKUP(U579,AF:AG,2,FALSE),"\",IF(ISERROR(FIND(",",A579))=FALSE,LEFT(A579,FIND(",",A579)-1),A579),"-",C579,"-",H579,".pdf"),"PDF"),""),"")</f>
        <v>PDF</v>
      </c>
      <c r="U579" s="11" t="s">
        <v>2924</v>
      </c>
      <c r="V579" s="3" t="s">
        <v>14</v>
      </c>
      <c r="W579" s="3" t="s">
        <v>2286</v>
      </c>
      <c r="Y579" s="13" t="str">
        <f>IF(R579="Include","No",IF(V579="Include","No",""))</f>
        <v/>
      </c>
      <c r="Z579" s="36" t="str">
        <f t="shared" si="70"/>
        <v>Exclude</v>
      </c>
      <c r="AA579" s="33" t="str">
        <f t="shared" si="74"/>
        <v>3. Wrong intervention</v>
      </c>
    </row>
    <row r="580" spans="1:27" x14ac:dyDescent="0.25">
      <c r="A580" s="28" t="s">
        <v>2730</v>
      </c>
      <c r="B580" s="29" t="s">
        <v>2731</v>
      </c>
      <c r="C580" s="29">
        <v>2019</v>
      </c>
      <c r="D580" s="29" t="s">
        <v>1540</v>
      </c>
      <c r="E580" s="29">
        <v>21</v>
      </c>
      <c r="F580" s="29">
        <v>9</v>
      </c>
      <c r="G580" s="29" t="s">
        <v>2732</v>
      </c>
      <c r="H580" s="29">
        <v>1970</v>
      </c>
      <c r="I580" s="29" t="s">
        <v>2733</v>
      </c>
      <c r="J580" s="11" t="s">
        <v>543</v>
      </c>
      <c r="K580" s="21" t="str">
        <f t="shared" si="71"/>
        <v>Link</v>
      </c>
      <c r="L580" s="22" t="str">
        <f t="shared" si="72"/>
        <v/>
      </c>
      <c r="M580" s="31" t="str">
        <f t="shared" si="73"/>
        <v>{Tait, 2019 #1970}</v>
      </c>
      <c r="N580" s="4" t="s">
        <v>1470</v>
      </c>
      <c r="O580" s="21" t="str">
        <f>IF(J580="Yes",IF(P580&lt;&gt;"",HYPERLINK(_xlfn.CONCAT(VLOOKUP(P580,AF:AG,2,FALSE),"\",IF(ISERROR(FIND(",",A580))=FALSE,LEFT(A580,FIND(",",A580)-1),A580),"-",C580,"-",H580,".pdf"),"PDF"),""),"")</f>
        <v>PDF</v>
      </c>
      <c r="P580" s="11" t="s">
        <v>229</v>
      </c>
      <c r="Q580" s="3" t="s">
        <v>14</v>
      </c>
      <c r="R580" s="3" t="s">
        <v>2291</v>
      </c>
      <c r="S580" s="4" t="s">
        <v>2908</v>
      </c>
      <c r="T580" s="21" t="str">
        <f>IF(J580="Yes",IF(U580&lt;&gt;"",HYPERLINK(_xlfn.CONCAT(VLOOKUP(U580,AF:AG,2,FALSE),"\",IF(ISERROR(FIND(",",A580))=FALSE,LEFT(A580,FIND(",",A580)-1),A580),"-",C580,"-",H580,".pdf"),"PDF"),""),"")</f>
        <v>PDF</v>
      </c>
      <c r="U580" s="11" t="s">
        <v>2924</v>
      </c>
      <c r="V580" s="3" t="s">
        <v>14</v>
      </c>
      <c r="W580" s="3" t="s">
        <v>2286</v>
      </c>
      <c r="Y580" s="13" t="str">
        <f>IF(R580="Include","No",IF(V580="Include","No",""))</f>
        <v/>
      </c>
      <c r="Z580" s="36" t="str">
        <f t="shared" si="70"/>
        <v>Exclude</v>
      </c>
      <c r="AA580" s="33" t="str">
        <f t="shared" si="74"/>
        <v>5. Wrong study design</v>
      </c>
    </row>
    <row r="581" spans="1:27" x14ac:dyDescent="0.25">
      <c r="A581" s="28" t="s">
        <v>2734</v>
      </c>
      <c r="B581" s="29" t="s">
        <v>2735</v>
      </c>
      <c r="C581" s="29">
        <v>2022</v>
      </c>
      <c r="D581" s="29" t="s">
        <v>2736</v>
      </c>
      <c r="E581" s="29">
        <v>13</v>
      </c>
      <c r="G581" s="29">
        <v>993517</v>
      </c>
      <c r="H581" s="29">
        <v>1969</v>
      </c>
      <c r="I581" s="29" t="s">
        <v>2737</v>
      </c>
      <c r="J581" s="11" t="s">
        <v>543</v>
      </c>
      <c r="K581" s="21" t="str">
        <f t="shared" si="71"/>
        <v>Link</v>
      </c>
      <c r="L581" s="22" t="str">
        <f t="shared" si="72"/>
        <v/>
      </c>
      <c r="M581" s="31" t="str">
        <f t="shared" si="73"/>
        <v>{Tan, 2022 #1969}</v>
      </c>
      <c r="N581" s="4" t="s">
        <v>1470</v>
      </c>
      <c r="O581" s="21" t="str">
        <f>IF(J581="Yes",IF(P581&lt;&gt;"",HYPERLINK(_xlfn.CONCAT(VLOOKUP(P581,AF:AG,2,FALSE),"\",IF(ISERROR(FIND(",",A581))=FALSE,LEFT(A581,FIND(",",A581)-1),A581),"-",C581,"-",H581,".pdf"),"PDF"),""),"")</f>
        <v>PDF</v>
      </c>
      <c r="P581" s="11" t="s">
        <v>229</v>
      </c>
      <c r="Q581" s="3" t="s">
        <v>14</v>
      </c>
      <c r="R581" s="3" t="s">
        <v>2291</v>
      </c>
      <c r="S581" s="4" t="s">
        <v>2908</v>
      </c>
      <c r="T581" s="21" t="str">
        <f>IF(J581="Yes",IF(U581&lt;&gt;"",HYPERLINK(_xlfn.CONCAT(VLOOKUP(U581,AF:AG,2,FALSE),"\",IF(ISERROR(FIND(",",A581))=FALSE,LEFT(A581,FIND(",",A581)-1),A581),"-",C581,"-",H581,".pdf"),"PDF"),""),"")</f>
        <v>PDF</v>
      </c>
      <c r="U581" s="11" t="s">
        <v>2924</v>
      </c>
      <c r="V581" s="3" t="s">
        <v>14</v>
      </c>
      <c r="W581" s="3" t="s">
        <v>2286</v>
      </c>
      <c r="Y581" s="13" t="str">
        <f>IF(R581="Include","No",IF(V581="Include","No",""))</f>
        <v/>
      </c>
      <c r="Z581" s="36" t="str">
        <f t="shared" si="70"/>
        <v>Exclude</v>
      </c>
      <c r="AA581" s="33" t="str">
        <f t="shared" si="74"/>
        <v>5. Wrong study design</v>
      </c>
    </row>
    <row r="582" spans="1:27" x14ac:dyDescent="0.25">
      <c r="A582" s="28" t="s">
        <v>2524</v>
      </c>
      <c r="B582" s="29" t="s">
        <v>2525</v>
      </c>
      <c r="C582" s="29">
        <v>2020</v>
      </c>
      <c r="D582" s="29" t="s">
        <v>2329</v>
      </c>
      <c r="E582" s="29">
        <v>115</v>
      </c>
      <c r="F582" s="29">
        <v>10</v>
      </c>
      <c r="G582" s="29" t="s">
        <v>2526</v>
      </c>
      <c r="H582" s="29">
        <v>1909</v>
      </c>
      <c r="I582" s="29" t="s">
        <v>2527</v>
      </c>
      <c r="J582" s="11" t="s">
        <v>543</v>
      </c>
      <c r="K582" s="21" t="str">
        <f t="shared" si="71"/>
        <v>Link</v>
      </c>
      <c r="L582" s="22" t="str">
        <f t="shared" si="72"/>
        <v/>
      </c>
      <c r="M582" s="31" t="str">
        <f t="shared" si="73"/>
        <v>{Taylor, 2020 #1909}</v>
      </c>
      <c r="N582" s="4" t="s">
        <v>2324</v>
      </c>
      <c r="O582" s="21" t="str">
        <f>IF(J582="Yes",IF(P582&lt;&gt;"",HYPERLINK(_xlfn.CONCAT(VLOOKUP(P582,AF:AG,2,FALSE),"\",IF(ISERROR(FIND(",",A582))=FALSE,LEFT(A582,FIND(",",A582)-1),A582),"-",C582,"-",H582,".pdf"),"PDF"),""),"")</f>
        <v>PDF</v>
      </c>
      <c r="P582" s="11" t="s">
        <v>229</v>
      </c>
      <c r="Q582" s="3" t="s">
        <v>14</v>
      </c>
      <c r="R582" s="3" t="s">
        <v>2286</v>
      </c>
      <c r="S582" s="4" t="s">
        <v>2289</v>
      </c>
      <c r="T582" s="21" t="str">
        <f>IF(J582="Yes",IF(U582&lt;&gt;"",HYPERLINK(_xlfn.CONCAT(VLOOKUP(U582,AF:AG,2,FALSE),"\",IF(ISERROR(FIND(",",A582))=FALSE,LEFT(A582,FIND(",",A582)-1),A582),"-",C582,"-",H582,".pdf"),"PDF"),""),"")</f>
        <v>PDF</v>
      </c>
      <c r="U582" s="11" t="s">
        <v>2924</v>
      </c>
      <c r="V582" s="3" t="s">
        <v>14</v>
      </c>
      <c r="W582" s="3" t="s">
        <v>2286</v>
      </c>
      <c r="Y582" s="13" t="str">
        <f>IF(R582="Include","No",IF(V582="Include","No",""))</f>
        <v/>
      </c>
      <c r="Z582" s="36" t="str">
        <f t="shared" si="70"/>
        <v>Exclude</v>
      </c>
      <c r="AA582" s="33" t="str">
        <f t="shared" si="74"/>
        <v>3. Wrong intervention</v>
      </c>
    </row>
    <row r="583" spans="1:27" x14ac:dyDescent="0.25">
      <c r="A583" s="28" t="s">
        <v>3927</v>
      </c>
      <c r="B583" s="29" t="s">
        <v>3928</v>
      </c>
      <c r="C583" s="29">
        <v>2017</v>
      </c>
      <c r="D583" s="29" t="s">
        <v>2606</v>
      </c>
      <c r="E583" s="29">
        <v>47</v>
      </c>
      <c r="F583" s="29">
        <v>10</v>
      </c>
      <c r="G583" s="29" t="s">
        <v>3929</v>
      </c>
      <c r="H583" s="29">
        <v>6960</v>
      </c>
      <c r="I583" s="29" t="s">
        <v>3930</v>
      </c>
      <c r="J583" s="11" t="s">
        <v>543</v>
      </c>
      <c r="K583" s="21" t="str">
        <f t="shared" si="71"/>
        <v>Link</v>
      </c>
      <c r="L583" s="22" t="str">
        <f t="shared" si="72"/>
        <v/>
      </c>
      <c r="M583" s="31" t="str">
        <f t="shared" si="73"/>
        <v>{Teesson, 2017 #6960}</v>
      </c>
      <c r="N583" s="4" t="s">
        <v>3931</v>
      </c>
      <c r="O583" s="21" t="str">
        <f>IF(J583="Yes",IF(P583&lt;&gt;"",HYPERLINK(_xlfn.CONCAT(VLOOKUP(P583,AF:AG,2,FALSE),"\",IF(ISERROR(FIND(",",A583))=FALSE,LEFT(A583,FIND(",",A583)-1),A583),"-",C583,"-",H583,".pdf"),"PDF"),""),"")</f>
        <v>PDF</v>
      </c>
      <c r="P583" s="11" t="s">
        <v>229</v>
      </c>
      <c r="Q583" s="3" t="s">
        <v>14</v>
      </c>
      <c r="R583" s="3" t="s">
        <v>2286</v>
      </c>
      <c r="S583" s="4" t="s">
        <v>2289</v>
      </c>
      <c r="T583" s="21" t="str">
        <f>IF(J583="Yes",IF(U583&lt;&gt;"",HYPERLINK(_xlfn.CONCAT(VLOOKUP(U583,AF:AG,2,FALSE),"\",IF(ISERROR(FIND(",",A583))=FALSE,LEFT(A583,FIND(",",A583)-1),A583),"-",C583,"-",H583,".pdf"),"PDF"),""),"")</f>
        <v>PDF</v>
      </c>
      <c r="U583" s="11" t="s">
        <v>2924</v>
      </c>
      <c r="V583" s="3" t="s">
        <v>14</v>
      </c>
      <c r="W583" s="3" t="s">
        <v>2286</v>
      </c>
      <c r="Z583" s="36" t="str">
        <f t="shared" si="70"/>
        <v>Exclude</v>
      </c>
      <c r="AA583" s="33" t="str">
        <f t="shared" si="74"/>
        <v>3. Wrong intervention</v>
      </c>
    </row>
    <row r="584" spans="1:27" x14ac:dyDescent="0.25">
      <c r="A584" s="28" t="s">
        <v>2431</v>
      </c>
      <c r="B584" s="29" t="s">
        <v>2432</v>
      </c>
      <c r="C584" s="29">
        <v>2015</v>
      </c>
      <c r="D584" s="29" t="s">
        <v>1647</v>
      </c>
      <c r="E584" s="29">
        <v>76</v>
      </c>
      <c r="F584" s="29">
        <v>5</v>
      </c>
      <c r="G584" s="29" t="s">
        <v>2433</v>
      </c>
      <c r="H584" s="29">
        <v>1862</v>
      </c>
      <c r="I584" s="29" t="s">
        <v>2434</v>
      </c>
      <c r="J584" s="11" t="s">
        <v>543</v>
      </c>
      <c r="K584" s="21" t="str">
        <f t="shared" si="71"/>
        <v>Link</v>
      </c>
      <c r="L584" s="22" t="str">
        <f t="shared" si="72"/>
        <v/>
      </c>
      <c r="M584" s="31" t="str">
        <f t="shared" si="73"/>
        <v>{Teeters, 2015 #1862}</v>
      </c>
      <c r="N584" s="4" t="s">
        <v>2324</v>
      </c>
      <c r="O584" s="21" t="str">
        <f>IF(J584="Yes",IF(P584&lt;&gt;"",HYPERLINK(_xlfn.CONCAT(VLOOKUP(P584,AF:AG,2,FALSE),"\",IF(ISERROR(FIND(",",A584))=FALSE,LEFT(A584,FIND(",",A584)-1),A584),"-",C584,"-",H584,".pdf"),"PDF"),""),"")</f>
        <v>PDF</v>
      </c>
      <c r="P584" s="11" t="s">
        <v>229</v>
      </c>
      <c r="Q584" s="3" t="s">
        <v>14</v>
      </c>
      <c r="R584" s="3" t="s">
        <v>2291</v>
      </c>
      <c r="S584" s="4" t="s">
        <v>2566</v>
      </c>
      <c r="T584" s="21" t="str">
        <f>IF(J584="Yes",IF(U584&lt;&gt;"",HYPERLINK(_xlfn.CONCAT(VLOOKUP(U584,AF:AG,2,FALSE),"\",IF(ISERROR(FIND(",",A584))=FALSE,LEFT(A584,FIND(",",A584)-1),A584),"-",C584,"-",H584,".pdf"),"PDF"),""),"")</f>
        <v>PDF</v>
      </c>
      <c r="U584" s="11" t="s">
        <v>2924</v>
      </c>
      <c r="V584" s="3" t="s">
        <v>14</v>
      </c>
      <c r="W584" s="3" t="s">
        <v>2286</v>
      </c>
      <c r="Y584" s="13" t="str">
        <f>IF(R584="Include","No",IF(V584="Include","No",""))</f>
        <v/>
      </c>
      <c r="Z584" s="36" t="str">
        <f t="shared" si="70"/>
        <v>Exclude</v>
      </c>
      <c r="AA584" s="33" t="str">
        <f t="shared" si="74"/>
        <v>5. Wrong study design</v>
      </c>
    </row>
    <row r="585" spans="1:27" x14ac:dyDescent="0.25">
      <c r="A585" s="28" t="s">
        <v>2528</v>
      </c>
      <c r="B585" s="29" t="s">
        <v>2529</v>
      </c>
      <c r="C585" s="29">
        <v>2018</v>
      </c>
      <c r="D585" s="29" t="s">
        <v>334</v>
      </c>
      <c r="E585" s="29">
        <v>42</v>
      </c>
      <c r="G585" s="29" t="s">
        <v>2530</v>
      </c>
      <c r="H585" s="29">
        <v>1888</v>
      </c>
      <c r="I585" s="29" t="s">
        <v>2531</v>
      </c>
      <c r="J585" s="11" t="s">
        <v>543</v>
      </c>
      <c r="K585" s="21" t="str">
        <f t="shared" si="71"/>
        <v>Link</v>
      </c>
      <c r="L585" s="22" t="str">
        <f t="shared" si="72"/>
        <v/>
      </c>
      <c r="M585" s="31" t="str">
        <f t="shared" si="73"/>
        <v>{Teeters, 2018 #1888}</v>
      </c>
      <c r="N585" s="4" t="s">
        <v>2324</v>
      </c>
      <c r="O585" s="21" t="str">
        <f>IF(J585="Yes",IF(P585&lt;&gt;"",HYPERLINK(_xlfn.CONCAT(VLOOKUP(P585,AF:AG,2,FALSE),"\",IF(ISERROR(FIND(",",A585))=FALSE,LEFT(A585,FIND(",",A585)-1),A585),"-",C585,"-",H585,".pdf"),"PDF"),""),"")</f>
        <v>PDF</v>
      </c>
      <c r="P585" s="11" t="s">
        <v>229</v>
      </c>
      <c r="Q585" s="3" t="s">
        <v>14</v>
      </c>
      <c r="R585" s="3" t="s">
        <v>2286</v>
      </c>
      <c r="S585" s="4" t="s">
        <v>2289</v>
      </c>
      <c r="T585" s="21" t="str">
        <f>IF(J585="Yes",IF(U585&lt;&gt;"",HYPERLINK(_xlfn.CONCAT(VLOOKUP(U585,AF:AG,2,FALSE),"\",IF(ISERROR(FIND(",",A585))=FALSE,LEFT(A585,FIND(",",A585)-1),A585),"-",C585,"-",H585,".pdf"),"PDF"),""),"")</f>
        <v>PDF</v>
      </c>
      <c r="U585" s="11" t="s">
        <v>2924</v>
      </c>
      <c r="V585" s="3" t="s">
        <v>14</v>
      </c>
      <c r="W585" s="3" t="s">
        <v>2286</v>
      </c>
      <c r="Y585" s="13" t="str">
        <f>IF(R585="Include","No",IF(V585="Include","No",""))</f>
        <v/>
      </c>
      <c r="Z585" s="36" t="str">
        <f t="shared" si="70"/>
        <v>Exclude</v>
      </c>
      <c r="AA585" s="33" t="str">
        <f t="shared" si="74"/>
        <v>3. Wrong intervention</v>
      </c>
    </row>
    <row r="586" spans="1:27" x14ac:dyDescent="0.25">
      <c r="A586" s="28" t="s">
        <v>2738</v>
      </c>
      <c r="B586" s="29" t="s">
        <v>2739</v>
      </c>
      <c r="C586" s="29">
        <v>2019</v>
      </c>
      <c r="D586" s="29" t="s">
        <v>2740</v>
      </c>
      <c r="E586" s="29">
        <v>246</v>
      </c>
      <c r="G586" s="29" t="s">
        <v>2741</v>
      </c>
      <c r="H586" s="29">
        <v>1968</v>
      </c>
      <c r="I586" s="29" t="s">
        <v>2742</v>
      </c>
      <c r="J586" s="11" t="s">
        <v>543</v>
      </c>
      <c r="K586" s="21" t="str">
        <f t="shared" si="71"/>
        <v>Link</v>
      </c>
      <c r="L586" s="22" t="str">
        <f t="shared" si="72"/>
        <v/>
      </c>
      <c r="M586" s="31" t="str">
        <f t="shared" si="73"/>
        <v>{Teng, 2019 #1968}</v>
      </c>
      <c r="N586" s="4" t="s">
        <v>1470</v>
      </c>
      <c r="O586" s="21" t="str">
        <f>IF(J586="Yes",IF(P586&lt;&gt;"",HYPERLINK(_xlfn.CONCAT(VLOOKUP(P586,AF:AG,2,FALSE),"\",IF(ISERROR(FIND(",",A586))=FALSE,LEFT(A586,FIND(",",A586)-1),A586),"-",C586,"-",H586,".pdf"),"PDF"),""),"")</f>
        <v>PDF</v>
      </c>
      <c r="P586" s="11" t="s">
        <v>229</v>
      </c>
      <c r="Q586" s="3" t="s">
        <v>14</v>
      </c>
      <c r="R586" s="3" t="s">
        <v>2286</v>
      </c>
      <c r="S586" s="4" t="s">
        <v>2289</v>
      </c>
      <c r="T586" s="21" t="str">
        <f>IF(J586="Yes",IF(U586&lt;&gt;"",HYPERLINK(_xlfn.CONCAT(VLOOKUP(U586,AF:AG,2,FALSE),"\",IF(ISERROR(FIND(",",A586))=FALSE,LEFT(A586,FIND(",",A586)-1),A586),"-",C586,"-",H586,".pdf"),"PDF"),""),"")</f>
        <v>PDF</v>
      </c>
      <c r="U586" s="11" t="s">
        <v>2924</v>
      </c>
      <c r="V586" s="3" t="s">
        <v>14</v>
      </c>
      <c r="W586" s="3" t="s">
        <v>2285</v>
      </c>
      <c r="Y586" s="13" t="str">
        <f>IF(R586="Include","No",IF(V586="Include","No",""))</f>
        <v/>
      </c>
      <c r="Z586" s="36" t="str">
        <f t="shared" si="70"/>
        <v>Exclude</v>
      </c>
      <c r="AA586" s="33" t="str">
        <f t="shared" si="74"/>
        <v>3. Wrong intervention</v>
      </c>
    </row>
    <row r="587" spans="1:27" x14ac:dyDescent="0.25">
      <c r="A587" s="28" t="s">
        <v>2532</v>
      </c>
      <c r="B587" s="29" t="s">
        <v>2533</v>
      </c>
      <c r="C587" s="29">
        <v>2013</v>
      </c>
      <c r="D587" s="29" t="s">
        <v>2505</v>
      </c>
      <c r="E587" s="29">
        <v>15</v>
      </c>
      <c r="F587" s="29">
        <v>6</v>
      </c>
      <c r="H587" s="29">
        <v>1917</v>
      </c>
      <c r="I587" s="29" t="s">
        <v>2534</v>
      </c>
      <c r="J587" s="11" t="s">
        <v>543</v>
      </c>
      <c r="K587" s="21" t="str">
        <f t="shared" si="71"/>
        <v>Link</v>
      </c>
      <c r="L587" s="22" t="str">
        <f t="shared" si="72"/>
        <v/>
      </c>
      <c r="M587" s="31" t="str">
        <f t="shared" si="73"/>
        <v>{Tensil, 2013 #1917}</v>
      </c>
      <c r="N587" s="4" t="s">
        <v>2324</v>
      </c>
      <c r="O587" s="21" t="str">
        <f>IF(J587="Yes",IF(P587&lt;&gt;"",HYPERLINK(_xlfn.CONCAT(VLOOKUP(P587,AF:AG,2,FALSE),"\",IF(ISERROR(FIND(",",A587))=FALSE,LEFT(A587,FIND(",",A587)-1),A587),"-",C587,"-",H587,".pdf"),"PDF"),""),"")</f>
        <v>PDF</v>
      </c>
      <c r="P587" s="11" t="s">
        <v>229</v>
      </c>
      <c r="Q587" s="3" t="s">
        <v>14</v>
      </c>
      <c r="R587" s="3" t="s">
        <v>2286</v>
      </c>
      <c r="S587" s="4" t="s">
        <v>2289</v>
      </c>
      <c r="T587" s="21" t="str">
        <f>IF(J587="Yes",IF(U587&lt;&gt;"",HYPERLINK(_xlfn.CONCAT(VLOOKUP(U587,AF:AG,2,FALSE),"\",IF(ISERROR(FIND(",",A587))=FALSE,LEFT(A587,FIND(",",A587)-1),A587),"-",C587,"-",H587,".pdf"),"PDF"),""),"")</f>
        <v>PDF</v>
      </c>
      <c r="U587" s="11" t="s">
        <v>2924</v>
      </c>
      <c r="V587" s="3" t="s">
        <v>14</v>
      </c>
      <c r="W587" s="3" t="s">
        <v>2286</v>
      </c>
      <c r="Y587" s="13" t="str">
        <f>IF(R587="Include","No",IF(V587="Include","No",""))</f>
        <v/>
      </c>
      <c r="Z587" s="36" t="str">
        <f t="shared" si="70"/>
        <v>Exclude</v>
      </c>
      <c r="AA587" s="33" t="str">
        <f t="shared" si="74"/>
        <v>3. Wrong intervention</v>
      </c>
    </row>
    <row r="588" spans="1:27" x14ac:dyDescent="0.25">
      <c r="A588" s="28" t="s">
        <v>3573</v>
      </c>
      <c r="B588" s="29" t="s">
        <v>3574</v>
      </c>
      <c r="C588" s="29">
        <v>2024</v>
      </c>
      <c r="D588" s="29" t="s">
        <v>3575</v>
      </c>
      <c r="E588" s="29">
        <v>3</v>
      </c>
      <c r="F588" s="29">
        <v>2</v>
      </c>
      <c r="G588" s="29" t="s">
        <v>3576</v>
      </c>
      <c r="H588" s="29">
        <v>6211</v>
      </c>
      <c r="I588" s="29" t="s">
        <v>3577</v>
      </c>
      <c r="J588" s="11" t="s">
        <v>543</v>
      </c>
      <c r="K588" s="21" t="str">
        <f t="shared" si="71"/>
        <v>Link</v>
      </c>
      <c r="L588" s="22" t="str">
        <f t="shared" si="72"/>
        <v/>
      </c>
      <c r="M588" s="31" t="str">
        <f t="shared" si="73"/>
        <v>{Tezuka, 2024 #6211}</v>
      </c>
      <c r="N588" s="4" t="s">
        <v>3727</v>
      </c>
      <c r="O588" s="21" t="str">
        <f>IF(J588="Yes",IF(P588&lt;&gt;"",HYPERLINK(_xlfn.CONCAT(VLOOKUP(P588,AF:AG,2,FALSE),"\",IF(ISERROR(FIND(",",A588))=FALSE,LEFT(A588,FIND(",",A588)-1),A588),"-",C588,"-",H588,".pdf"),"PDF"),""),"")</f>
        <v>PDF</v>
      </c>
      <c r="P588" s="11" t="s">
        <v>229</v>
      </c>
      <c r="Q588" s="3" t="s">
        <v>14</v>
      </c>
      <c r="R588" s="3" t="s">
        <v>2291</v>
      </c>
      <c r="S588" s="4" t="s">
        <v>2908</v>
      </c>
      <c r="T588" s="21" t="str">
        <f>IF(J588="Yes",IF(U588&lt;&gt;"",HYPERLINK(_xlfn.CONCAT(VLOOKUP(U588,AF:AG,2,FALSE),"\",IF(ISERROR(FIND(",",A588))=FALSE,LEFT(A588,FIND(",",A588)-1),A588),"-",C588,"-",H588,".pdf"),"PDF"),""),"")</f>
        <v>PDF</v>
      </c>
      <c r="U588" s="11" t="s">
        <v>2924</v>
      </c>
      <c r="V588" s="3" t="s">
        <v>14</v>
      </c>
      <c r="W588" s="3" t="s">
        <v>2286</v>
      </c>
      <c r="Z588" s="36" t="str">
        <f t="shared" si="70"/>
        <v>Exclude</v>
      </c>
      <c r="AA588" s="33" t="str">
        <f t="shared" si="74"/>
        <v>5. Wrong study design</v>
      </c>
    </row>
    <row r="589" spans="1:27" x14ac:dyDescent="0.25">
      <c r="A589" s="28" t="s">
        <v>2182</v>
      </c>
      <c r="B589" s="29" t="s">
        <v>2183</v>
      </c>
      <c r="C589" s="29">
        <v>2018</v>
      </c>
      <c r="D589" s="29" t="s">
        <v>1691</v>
      </c>
      <c r="E589" s="29">
        <v>6</v>
      </c>
      <c r="F589" s="29">
        <v>6</v>
      </c>
      <c r="G589" s="29" t="s">
        <v>2184</v>
      </c>
      <c r="H589" s="29">
        <v>1832</v>
      </c>
      <c r="I589" s="29" t="s">
        <v>2185</v>
      </c>
      <c r="J589" s="11" t="s">
        <v>543</v>
      </c>
      <c r="K589" s="21" t="str">
        <f t="shared" si="71"/>
        <v>Link</v>
      </c>
      <c r="L589" s="22" t="str">
        <f t="shared" si="72"/>
        <v/>
      </c>
      <c r="M589" s="31" t="str">
        <f t="shared" si="73"/>
        <v>{Thomas, 2018 #1832}</v>
      </c>
      <c r="N589" s="4" t="s">
        <v>1470</v>
      </c>
      <c r="O589" s="21" t="str">
        <f>IF(J589="Yes",IF(P589&lt;&gt;"",HYPERLINK(_xlfn.CONCAT(VLOOKUP(P589,AF:AG,2,FALSE),"\",IF(ISERROR(FIND(",",A589))=FALSE,LEFT(A589,FIND(",",A589)-1),A589),"-",C589,"-",H589,".pdf"),"PDF"),""),"")</f>
        <v>PDF</v>
      </c>
      <c r="P589" s="11" t="s">
        <v>229</v>
      </c>
      <c r="Q589" s="3" t="s">
        <v>14</v>
      </c>
      <c r="R589" s="3" t="s">
        <v>2286</v>
      </c>
      <c r="S589" s="4" t="s">
        <v>2289</v>
      </c>
      <c r="T589" s="21" t="str">
        <f>IF(J589="Yes",IF(U589&lt;&gt;"",HYPERLINK(_xlfn.CONCAT(VLOOKUP(U589,AF:AG,2,FALSE),"\",IF(ISERROR(FIND(",",A589))=FALSE,LEFT(A589,FIND(",",A589)-1),A589),"-",C589,"-",H589,".pdf"),"PDF"),""),"")</f>
        <v>PDF</v>
      </c>
      <c r="U589" s="11" t="s">
        <v>2924</v>
      </c>
      <c r="V589" s="3" t="s">
        <v>14</v>
      </c>
      <c r="W589" s="3" t="s">
        <v>2286</v>
      </c>
      <c r="Y589" s="13" t="str">
        <f>IF(R589="Include","No",IF(V589="Include","No",""))</f>
        <v/>
      </c>
      <c r="Z589" s="36" t="str">
        <f t="shared" si="70"/>
        <v>Exclude</v>
      </c>
      <c r="AA589" s="33" t="str">
        <f t="shared" si="74"/>
        <v>3. Wrong intervention</v>
      </c>
    </row>
    <row r="590" spans="1:27" x14ac:dyDescent="0.25">
      <c r="A590" s="28" t="s">
        <v>2743</v>
      </c>
      <c r="B590" s="29" t="s">
        <v>2744</v>
      </c>
      <c r="C590" s="29">
        <v>2018</v>
      </c>
      <c r="D590" s="29" t="s">
        <v>2745</v>
      </c>
      <c r="E590" s="29">
        <v>53</v>
      </c>
      <c r="F590" s="29">
        <v>11</v>
      </c>
      <c r="G590" s="29" t="s">
        <v>2746</v>
      </c>
      <c r="H590" s="29">
        <v>1967</v>
      </c>
      <c r="I590" s="29" t="s">
        <v>2747</v>
      </c>
      <c r="J590" s="11" t="s">
        <v>543</v>
      </c>
      <c r="K590" s="21" t="str">
        <f t="shared" si="71"/>
        <v>Link</v>
      </c>
      <c r="L590" s="22" t="str">
        <f t="shared" si="72"/>
        <v/>
      </c>
      <c r="M590" s="31" t="str">
        <f t="shared" si="73"/>
        <v>{Thompson, 2018 #1967}</v>
      </c>
      <c r="N590" s="4" t="s">
        <v>1470</v>
      </c>
      <c r="O590" s="21" t="str">
        <f>IF(J590="Yes",IF(P590&lt;&gt;"",HYPERLINK(_xlfn.CONCAT(VLOOKUP(P590,AF:AG,2,FALSE),"\",IF(ISERROR(FIND(",",A590))=FALSE,LEFT(A590,FIND(",",A590)-1),A590),"-",C590,"-",H590,".pdf"),"PDF"),""),"")</f>
        <v>PDF</v>
      </c>
      <c r="P590" s="11" t="s">
        <v>229</v>
      </c>
      <c r="Q590" s="3" t="s">
        <v>14</v>
      </c>
      <c r="R590" s="3" t="s">
        <v>2286</v>
      </c>
      <c r="S590" s="4" t="s">
        <v>2289</v>
      </c>
      <c r="T590" s="21" t="str">
        <f>IF(J590="Yes",IF(U590&lt;&gt;"",HYPERLINK(_xlfn.CONCAT(VLOOKUP(U590,AF:AG,2,FALSE),"\",IF(ISERROR(FIND(",",A590))=FALSE,LEFT(A590,FIND(",",A590)-1),A590),"-",C590,"-",H590,".pdf"),"PDF"),""),"")</f>
        <v>PDF</v>
      </c>
      <c r="U590" s="11" t="s">
        <v>2924</v>
      </c>
      <c r="V590" s="3" t="s">
        <v>14</v>
      </c>
      <c r="W590" s="3" t="s">
        <v>2286</v>
      </c>
      <c r="Y590" s="13" t="str">
        <f>IF(R590="Include","No",IF(V590="Include","No",""))</f>
        <v/>
      </c>
      <c r="Z590" s="36" t="str">
        <f t="shared" si="70"/>
        <v>Exclude</v>
      </c>
      <c r="AA590" s="33" t="str">
        <f t="shared" si="74"/>
        <v>3. Wrong intervention</v>
      </c>
    </row>
    <row r="591" spans="1:27" x14ac:dyDescent="0.25">
      <c r="A591" s="28" t="s">
        <v>2748</v>
      </c>
      <c r="B591" s="29" t="s">
        <v>2749</v>
      </c>
      <c r="C591" s="29">
        <v>2020</v>
      </c>
      <c r="D591" s="29" t="s">
        <v>1853</v>
      </c>
      <c r="E591" s="29">
        <v>34</v>
      </c>
      <c r="F591" s="29">
        <v>6</v>
      </c>
      <c r="G591" s="29" t="s">
        <v>2750</v>
      </c>
      <c r="H591" s="29">
        <v>1966</v>
      </c>
      <c r="I591" s="29" t="s">
        <v>2751</v>
      </c>
      <c r="J591" s="11" t="s">
        <v>543</v>
      </c>
      <c r="K591" s="21" t="str">
        <f t="shared" si="71"/>
        <v>Link</v>
      </c>
      <c r="L591" s="22" t="str">
        <f t="shared" si="72"/>
        <v/>
      </c>
      <c r="M591" s="31" t="str">
        <f t="shared" si="73"/>
        <v>{Thompson, 2020 #1966}</v>
      </c>
      <c r="N591" s="4" t="s">
        <v>1470</v>
      </c>
      <c r="O591" s="21" t="str">
        <f>IF(J591="Yes",IF(P591&lt;&gt;"",HYPERLINK(_xlfn.CONCAT(VLOOKUP(P591,AF:AG,2,FALSE),"\",IF(ISERROR(FIND(",",A591))=FALSE,LEFT(A591,FIND(",",A591)-1),A591),"-",C591,"-",H591,".pdf"),"PDF"),""),"")</f>
        <v>PDF</v>
      </c>
      <c r="P591" s="11" t="s">
        <v>229</v>
      </c>
      <c r="Q591" s="3" t="s">
        <v>14</v>
      </c>
      <c r="R591" s="3" t="s">
        <v>2286</v>
      </c>
      <c r="S591" s="4" t="s">
        <v>2289</v>
      </c>
      <c r="T591" s="21" t="str">
        <f>IF(J591="Yes",IF(U591&lt;&gt;"",HYPERLINK(_xlfn.CONCAT(VLOOKUP(U591,AF:AG,2,FALSE),"\",IF(ISERROR(FIND(",",A591))=FALSE,LEFT(A591,FIND(",",A591)-1),A591),"-",C591,"-",H591,".pdf"),"PDF"),""),"")</f>
        <v>PDF</v>
      </c>
      <c r="U591" s="11" t="s">
        <v>2924</v>
      </c>
      <c r="V591" s="3" t="s">
        <v>14</v>
      </c>
      <c r="W591" s="3" t="s">
        <v>2286</v>
      </c>
      <c r="Y591" s="13" t="str">
        <f>IF(R591="Include","No",IF(V591="Include","No",""))</f>
        <v/>
      </c>
      <c r="Z591" s="36" t="str">
        <f t="shared" si="70"/>
        <v>Exclude</v>
      </c>
      <c r="AA591" s="33" t="str">
        <f t="shared" si="74"/>
        <v>3. Wrong intervention</v>
      </c>
    </row>
    <row r="592" spans="1:27" x14ac:dyDescent="0.25">
      <c r="A592" s="28" t="s">
        <v>3783</v>
      </c>
      <c r="B592" s="29" t="s">
        <v>3784</v>
      </c>
      <c r="C592" s="29">
        <v>2021</v>
      </c>
      <c r="D592" s="29" t="s">
        <v>2697</v>
      </c>
      <c r="E592" s="29">
        <v>9</v>
      </c>
      <c r="G592" s="29">
        <v>692605</v>
      </c>
      <c r="H592" s="29">
        <v>6433</v>
      </c>
      <c r="I592" s="29" t="s">
        <v>3785</v>
      </c>
      <c r="J592" s="11" t="s">
        <v>543</v>
      </c>
      <c r="K592" s="21" t="str">
        <f t="shared" si="71"/>
        <v>Link</v>
      </c>
      <c r="L592" s="22" t="str">
        <f t="shared" si="72"/>
        <v/>
      </c>
      <c r="M592" s="31" t="str">
        <f t="shared" si="73"/>
        <v>{Thorrisen, 2021 #6433}</v>
      </c>
      <c r="N592" s="4" t="s">
        <v>3726</v>
      </c>
      <c r="O592" s="21" t="str">
        <f>IF(J592="Yes",IF(P592&lt;&gt;"",HYPERLINK(_xlfn.CONCAT(VLOOKUP(P592,AF:AG,2,FALSE),"\",IF(ISERROR(FIND(",",A592))=FALSE,LEFT(A592,FIND(",",A592)-1),A592),"-",C592,"-",H592,".pdf"),"PDF"),""),"")</f>
        <v>PDF</v>
      </c>
      <c r="P592" s="11" t="s">
        <v>229</v>
      </c>
      <c r="Q592" s="3" t="s">
        <v>14</v>
      </c>
      <c r="R592" s="3" t="s">
        <v>2286</v>
      </c>
      <c r="S592" s="4" t="s">
        <v>2289</v>
      </c>
      <c r="T592" s="21" t="str">
        <f>IF(J592="Yes",IF(U592&lt;&gt;"",HYPERLINK(_xlfn.CONCAT(VLOOKUP(U592,AF:AG,2,FALSE),"\",IF(ISERROR(FIND(",",A592))=FALSE,LEFT(A592,FIND(",",A592)-1),A592),"-",C592,"-",H592,".pdf"),"PDF"),""),"")</f>
        <v>PDF</v>
      </c>
      <c r="U592" s="11" t="s">
        <v>2924</v>
      </c>
      <c r="V592" s="3" t="s">
        <v>14</v>
      </c>
      <c r="W592" s="3" t="s">
        <v>2286</v>
      </c>
      <c r="Z592" s="36" t="str">
        <f t="shared" si="70"/>
        <v>Exclude</v>
      </c>
      <c r="AA592" s="33" t="str">
        <f t="shared" si="74"/>
        <v>3. Wrong intervention</v>
      </c>
    </row>
    <row r="593" spans="1:27" x14ac:dyDescent="0.25">
      <c r="A593" s="28" t="s">
        <v>2186</v>
      </c>
      <c r="B593" s="29" t="s">
        <v>2187</v>
      </c>
      <c r="C593" s="29">
        <v>2020</v>
      </c>
      <c r="D593" s="29" t="s">
        <v>888</v>
      </c>
      <c r="E593" s="29">
        <v>119</v>
      </c>
      <c r="G593" s="29">
        <v>105603</v>
      </c>
      <c r="H593" s="29">
        <v>1833</v>
      </c>
      <c r="I593" s="29" t="s">
        <v>2249</v>
      </c>
      <c r="J593" s="11" t="s">
        <v>543</v>
      </c>
      <c r="K593" s="21" t="str">
        <f t="shared" si="71"/>
        <v>Link</v>
      </c>
      <c r="L593" s="22" t="str">
        <f t="shared" si="72"/>
        <v/>
      </c>
      <c r="M593" s="31" t="str">
        <f t="shared" si="73"/>
        <v>{Tingey, 2020 #1833}</v>
      </c>
      <c r="N593" s="4" t="s">
        <v>1470</v>
      </c>
      <c r="O593" s="21" t="str">
        <f>IF(J593="Yes",IF(P593&lt;&gt;"",HYPERLINK(_xlfn.CONCAT(VLOOKUP(P593,AF:AG,2,FALSE),"\",IF(ISERROR(FIND(",",A593))=FALSE,LEFT(A593,FIND(",",A593)-1),A593),"-",C593,"-",H593,".pdf"),"PDF"),""),"")</f>
        <v>PDF</v>
      </c>
      <c r="P593" s="11" t="s">
        <v>229</v>
      </c>
      <c r="Q593" s="3" t="s">
        <v>14</v>
      </c>
      <c r="R593" s="3" t="s">
        <v>2286</v>
      </c>
      <c r="S593" s="4" t="s">
        <v>2289</v>
      </c>
      <c r="T593" s="21" t="str">
        <f>IF(J593="Yes",IF(U593&lt;&gt;"",HYPERLINK(_xlfn.CONCAT(VLOOKUP(U593,AF:AG,2,FALSE),"\",IF(ISERROR(FIND(",",A593))=FALSE,LEFT(A593,FIND(",",A593)-1),A593),"-",C593,"-",H593,".pdf"),"PDF"),""),"")</f>
        <v>PDF</v>
      </c>
      <c r="U593" s="11" t="s">
        <v>2924</v>
      </c>
      <c r="V593" s="3" t="s">
        <v>14</v>
      </c>
      <c r="W593" s="3" t="s">
        <v>2286</v>
      </c>
      <c r="Y593" s="13" t="str">
        <f t="shared" ref="Y593:Y605" si="75">IF(R593="Include","No",IF(V593="Include","No",""))</f>
        <v/>
      </c>
      <c r="Z593" s="36" t="str">
        <f t="shared" si="70"/>
        <v>Exclude</v>
      </c>
      <c r="AA593" s="33" t="str">
        <f t="shared" si="74"/>
        <v>3. Wrong intervention</v>
      </c>
    </row>
    <row r="594" spans="1:27" x14ac:dyDescent="0.25">
      <c r="A594" s="28" t="s">
        <v>2757</v>
      </c>
      <c r="B594" s="29" t="s">
        <v>2758</v>
      </c>
      <c r="C594" s="29">
        <v>2018</v>
      </c>
      <c r="D594" s="29" t="s">
        <v>2754</v>
      </c>
      <c r="E594" s="29">
        <v>27</v>
      </c>
      <c r="F594" s="29">
        <v>1</v>
      </c>
      <c r="G594" s="29" t="s">
        <v>2759</v>
      </c>
      <c r="H594" s="29">
        <v>1955</v>
      </c>
      <c r="I594" s="29" t="s">
        <v>2760</v>
      </c>
      <c r="J594" s="11" t="s">
        <v>543</v>
      </c>
      <c r="K594" s="21" t="str">
        <f t="shared" si="71"/>
        <v>Link</v>
      </c>
      <c r="L594" s="22" t="str">
        <f t="shared" si="72"/>
        <v/>
      </c>
      <c r="M594" s="31" t="str">
        <f t="shared" si="73"/>
        <v>{Tzilos Wernette, 2018 #1955}</v>
      </c>
      <c r="N594" s="4" t="s">
        <v>1470</v>
      </c>
      <c r="O594" s="21" t="str">
        <f>IF(J594="Yes",IF(P594&lt;&gt;"",HYPERLINK(_xlfn.CONCAT(VLOOKUP(P594,AF:AG,2,FALSE),"\",IF(ISERROR(FIND(",",A594))=FALSE,LEFT(A594,FIND(",",A594)-1),A594),"-",C594,"-",H594,".pdf"),"PDF"),""),"")</f>
        <v>PDF</v>
      </c>
      <c r="P594" s="11" t="s">
        <v>229</v>
      </c>
      <c r="Q594" s="3" t="s">
        <v>14</v>
      </c>
      <c r="R594" s="3" t="s">
        <v>2286</v>
      </c>
      <c r="S594" s="4" t="s">
        <v>2289</v>
      </c>
      <c r="T594" s="21" t="str">
        <f>IF(J594="Yes",IF(U594&lt;&gt;"",HYPERLINK(_xlfn.CONCAT(VLOOKUP(U594,AF:AG,2,FALSE),"\",IF(ISERROR(FIND(",",A594))=FALSE,LEFT(A594,FIND(",",A594)-1),A594),"-",C594,"-",H594,".pdf"),"PDF"),""),"")</f>
        <v>PDF</v>
      </c>
      <c r="U594" s="11" t="s">
        <v>2924</v>
      </c>
      <c r="V594" s="3" t="s">
        <v>14</v>
      </c>
      <c r="W594" s="3" t="s">
        <v>2282</v>
      </c>
      <c r="Y594" s="13" t="str">
        <f t="shared" si="75"/>
        <v/>
      </c>
      <c r="Z594" s="36" t="str">
        <f t="shared" si="70"/>
        <v>Exclude</v>
      </c>
      <c r="AA594" s="33" t="str">
        <f t="shared" si="74"/>
        <v>3. Wrong intervention</v>
      </c>
    </row>
    <row r="595" spans="1:27" x14ac:dyDescent="0.25">
      <c r="A595" s="28" t="s">
        <v>2757</v>
      </c>
      <c r="B595" s="29" t="s">
        <v>2758</v>
      </c>
      <c r="C595" s="29">
        <v>2018</v>
      </c>
      <c r="D595" s="29" t="s">
        <v>2754</v>
      </c>
      <c r="E595" s="29">
        <v>27</v>
      </c>
      <c r="F595" s="29">
        <v>1</v>
      </c>
      <c r="G595" s="29" t="s">
        <v>2759</v>
      </c>
      <c r="H595" s="29">
        <v>1956</v>
      </c>
      <c r="I595" s="29" t="s">
        <v>2760</v>
      </c>
      <c r="J595" s="11" t="s">
        <v>543</v>
      </c>
      <c r="K595" s="21" t="str">
        <f t="shared" si="71"/>
        <v>Link</v>
      </c>
      <c r="L595" s="22" t="str">
        <f t="shared" si="72"/>
        <v/>
      </c>
      <c r="M595" s="31" t="str">
        <f t="shared" si="73"/>
        <v>{Tzilos Wernette, 2018 #1956}</v>
      </c>
      <c r="N595" s="4" t="s">
        <v>1470</v>
      </c>
      <c r="O595" s="21" t="str">
        <f>IF(J595="Yes",IF(P595&lt;&gt;"",HYPERLINK(_xlfn.CONCAT(VLOOKUP(P595,AF:AG,2,FALSE),"\",IF(ISERROR(FIND(",",A595))=FALSE,LEFT(A595,FIND(",",A595)-1),A595),"-",C595,"-",H595,".pdf"),"PDF"),""),"")</f>
        <v>PDF</v>
      </c>
      <c r="P595" s="11" t="s">
        <v>229</v>
      </c>
      <c r="Q595" s="3" t="s">
        <v>14</v>
      </c>
      <c r="R595" s="3" t="s">
        <v>2282</v>
      </c>
      <c r="T595" s="21" t="str">
        <f>IF(J595="Yes",IF(U595&lt;&gt;"",HYPERLINK(_xlfn.CONCAT(VLOOKUP(U595,AF:AG,2,FALSE),"\",IF(ISERROR(FIND(",",A595))=FALSE,LEFT(A595,FIND(",",A595)-1),A595),"-",C595,"-",H595,".pdf"),"PDF"),""),"")</f>
        <v>PDF</v>
      </c>
      <c r="U595" s="11" t="s">
        <v>2924</v>
      </c>
      <c r="V595" s="3" t="s">
        <v>14</v>
      </c>
      <c r="W595" s="3" t="s">
        <v>2286</v>
      </c>
      <c r="Y595" s="13" t="str">
        <f t="shared" si="75"/>
        <v/>
      </c>
      <c r="Z595" s="36" t="str">
        <f t="shared" si="70"/>
        <v>Exclude</v>
      </c>
      <c r="AA595" s="33" t="str">
        <f t="shared" si="74"/>
        <v>0. Duplicate</v>
      </c>
    </row>
    <row r="596" spans="1:27" x14ac:dyDescent="0.25">
      <c r="A596" s="28" t="s">
        <v>2752</v>
      </c>
      <c r="B596" s="29" t="s">
        <v>2753</v>
      </c>
      <c r="C596" s="29">
        <v>2011</v>
      </c>
      <c r="D596" s="29" t="s">
        <v>2754</v>
      </c>
      <c r="E596" s="29">
        <v>20</v>
      </c>
      <c r="F596" s="29">
        <v>10</v>
      </c>
      <c r="G596" s="29" t="s">
        <v>2755</v>
      </c>
      <c r="H596" s="29">
        <v>1950</v>
      </c>
      <c r="I596" s="29" t="s">
        <v>2756</v>
      </c>
      <c r="J596" s="11" t="s">
        <v>543</v>
      </c>
      <c r="K596" s="21" t="str">
        <f t="shared" si="71"/>
        <v>Link</v>
      </c>
      <c r="L596" s="22" t="str">
        <f t="shared" si="72"/>
        <v/>
      </c>
      <c r="M596" s="31" t="str">
        <f t="shared" si="73"/>
        <v>{Tzilos, 2011 #1950}</v>
      </c>
      <c r="N596" s="4" t="s">
        <v>1470</v>
      </c>
      <c r="O596" s="21" t="str">
        <f>IF(J596="Yes",IF(P596&lt;&gt;"",HYPERLINK(_xlfn.CONCAT(VLOOKUP(P596,AF:AG,2,FALSE),"\",IF(ISERROR(FIND(",",A596))=FALSE,LEFT(A596,FIND(",",A596)-1),A596),"-",C596,"-",H596,".pdf"),"PDF"),""),"")</f>
        <v>PDF</v>
      </c>
      <c r="P596" s="11" t="s">
        <v>229</v>
      </c>
      <c r="Q596" s="3" t="s">
        <v>14</v>
      </c>
      <c r="R596" s="3" t="s">
        <v>2286</v>
      </c>
      <c r="S596" s="4" t="s">
        <v>2289</v>
      </c>
      <c r="T596" s="21" t="str">
        <f>IF(J596="Yes",IF(U596&lt;&gt;"",HYPERLINK(_xlfn.CONCAT(VLOOKUP(U596,AF:AG,2,FALSE),"\",IF(ISERROR(FIND(",",A596))=FALSE,LEFT(A596,FIND(",",A596)-1),A596),"-",C596,"-",H596,".pdf"),"PDF"),""),"")</f>
        <v>PDF</v>
      </c>
      <c r="U596" s="11" t="s">
        <v>2924</v>
      </c>
      <c r="V596" s="3" t="s">
        <v>14</v>
      </c>
      <c r="W596" s="3" t="s">
        <v>2286</v>
      </c>
      <c r="Y596" s="13" t="str">
        <f t="shared" si="75"/>
        <v/>
      </c>
      <c r="Z596" s="36" t="str">
        <f t="shared" si="70"/>
        <v>Exclude</v>
      </c>
      <c r="AA596" s="33" t="str">
        <f t="shared" si="74"/>
        <v>3. Wrong intervention</v>
      </c>
    </row>
    <row r="597" spans="1:27" x14ac:dyDescent="0.25">
      <c r="A597" s="28" t="s">
        <v>2752</v>
      </c>
      <c r="B597" s="29" t="s">
        <v>2753</v>
      </c>
      <c r="C597" s="29">
        <v>2011</v>
      </c>
      <c r="D597" s="29" t="s">
        <v>2754</v>
      </c>
      <c r="E597" s="29">
        <v>20</v>
      </c>
      <c r="F597" s="29">
        <v>10</v>
      </c>
      <c r="G597" s="29" t="s">
        <v>2755</v>
      </c>
      <c r="H597" s="29">
        <v>1965</v>
      </c>
      <c r="I597" s="29" t="s">
        <v>2756</v>
      </c>
      <c r="J597" s="11" t="s">
        <v>543</v>
      </c>
      <c r="K597" s="21" t="str">
        <f t="shared" si="71"/>
        <v>Link</v>
      </c>
      <c r="L597" s="22" t="str">
        <f t="shared" si="72"/>
        <v/>
      </c>
      <c r="M597" s="31" t="str">
        <f t="shared" si="73"/>
        <v>{Tzilos, 2011 #1965}</v>
      </c>
      <c r="N597" s="4" t="s">
        <v>1470</v>
      </c>
      <c r="O597" s="21" t="str">
        <f>IF(J597="Yes",IF(P597&lt;&gt;"",HYPERLINK(_xlfn.CONCAT(VLOOKUP(P597,AF:AG,2,FALSE),"\",IF(ISERROR(FIND(",",A597))=FALSE,LEFT(A597,FIND(",",A597)-1),A597),"-",C597,"-",H597,".pdf"),"PDF"),""),"")</f>
        <v>PDF</v>
      </c>
      <c r="P597" s="11" t="s">
        <v>229</v>
      </c>
      <c r="Q597" s="3" t="s">
        <v>14</v>
      </c>
      <c r="R597" s="3" t="s">
        <v>2282</v>
      </c>
      <c r="T597" s="21" t="str">
        <f>IF(J597="Yes",IF(U597&lt;&gt;"",HYPERLINK(_xlfn.CONCAT(VLOOKUP(U597,AF:AG,2,FALSE),"\",IF(ISERROR(FIND(",",A597))=FALSE,LEFT(A597,FIND(",",A597)-1),A597),"-",C597,"-",H597,".pdf"),"PDF"),""),"")</f>
        <v>PDF</v>
      </c>
      <c r="U597" s="11" t="s">
        <v>2924</v>
      </c>
      <c r="V597" s="3" t="s">
        <v>14</v>
      </c>
      <c r="W597" s="3" t="s">
        <v>2286</v>
      </c>
      <c r="Y597" s="13" t="str">
        <f t="shared" si="75"/>
        <v/>
      </c>
      <c r="Z597" s="36" t="str">
        <f t="shared" si="70"/>
        <v>Exclude</v>
      </c>
      <c r="AA597" s="33" t="str">
        <f t="shared" si="74"/>
        <v>0. Duplicate</v>
      </c>
    </row>
    <row r="598" spans="1:27" x14ac:dyDescent="0.25">
      <c r="A598" s="28" t="s">
        <v>2761</v>
      </c>
      <c r="B598" s="29" t="s">
        <v>2762</v>
      </c>
      <c r="C598" s="29">
        <v>2015</v>
      </c>
      <c r="D598" s="29" t="s">
        <v>1725</v>
      </c>
      <c r="E598" s="29">
        <v>51</v>
      </c>
      <c r="G598" s="29" t="s">
        <v>2763</v>
      </c>
      <c r="H598" s="29">
        <v>1964</v>
      </c>
      <c r="I598" s="29" t="s">
        <v>2764</v>
      </c>
      <c r="J598" s="11" t="s">
        <v>543</v>
      </c>
      <c r="K598" s="21" t="str">
        <f t="shared" si="71"/>
        <v>Link</v>
      </c>
      <c r="L598" s="22" t="str">
        <f t="shared" si="72"/>
        <v/>
      </c>
      <c r="M598" s="31" t="str">
        <f t="shared" si="73"/>
        <v>{Upshur, 2015 #1964}</v>
      </c>
      <c r="N598" s="4" t="s">
        <v>1470</v>
      </c>
      <c r="O598" s="21" t="str">
        <f>IF(J598="Yes",IF(P598&lt;&gt;"",HYPERLINK(_xlfn.CONCAT(VLOOKUP(P598,AF:AG,2,FALSE),"\",IF(ISERROR(FIND(",",A598))=FALSE,LEFT(A598,FIND(",",A598)-1),A598),"-",C598,"-",H598,".pdf"),"PDF"),""),"")</f>
        <v>PDF</v>
      </c>
      <c r="P598" s="11" t="s">
        <v>229</v>
      </c>
      <c r="Q598" s="3" t="s">
        <v>14</v>
      </c>
      <c r="R598" s="3" t="s">
        <v>2287</v>
      </c>
      <c r="S598" s="4" t="s">
        <v>2913</v>
      </c>
      <c r="T598" s="21" t="str">
        <f>IF(J598="Yes",IF(U598&lt;&gt;"",HYPERLINK(_xlfn.CONCAT(VLOOKUP(U598,AF:AG,2,FALSE),"\",IF(ISERROR(FIND(",",A598))=FALSE,LEFT(A598,FIND(",",A598)-1),A598),"-",C598,"-",H598,".pdf"),"PDF"),""),"")</f>
        <v>PDF</v>
      </c>
      <c r="U598" s="11" t="s">
        <v>2924</v>
      </c>
      <c r="V598" s="3" t="s">
        <v>14</v>
      </c>
      <c r="W598" s="3" t="s">
        <v>2286</v>
      </c>
      <c r="Y598" s="13" t="str">
        <f t="shared" si="75"/>
        <v/>
      </c>
      <c r="Z598" s="36" t="str">
        <f t="shared" si="70"/>
        <v>Exclude</v>
      </c>
      <c r="AA598" s="33" t="str">
        <f t="shared" si="74"/>
        <v>4. Wrong setting</v>
      </c>
    </row>
    <row r="599" spans="1:27" x14ac:dyDescent="0.25">
      <c r="A599" s="28" t="s">
        <v>2765</v>
      </c>
      <c r="B599" s="29" t="s">
        <v>2766</v>
      </c>
      <c r="C599" s="29">
        <v>2015</v>
      </c>
      <c r="D599" s="29" t="s">
        <v>877</v>
      </c>
      <c r="E599" s="29">
        <v>146</v>
      </c>
      <c r="G599" s="29" t="s">
        <v>1273</v>
      </c>
      <c r="H599" s="29">
        <v>1963</v>
      </c>
      <c r="I599" s="29" t="s">
        <v>1274</v>
      </c>
      <c r="J599" s="11" t="s">
        <v>543</v>
      </c>
      <c r="K599" s="21" t="str">
        <f t="shared" si="71"/>
        <v>Link</v>
      </c>
      <c r="L599" s="22" t="str">
        <f t="shared" si="72"/>
        <v/>
      </c>
      <c r="M599" s="31" t="str">
        <f t="shared" si="73"/>
        <v>{Vahidi, 2015 #1963}</v>
      </c>
      <c r="N599" s="4" t="s">
        <v>1470</v>
      </c>
      <c r="O599" s="21" t="str">
        <f>IF(J599="Yes",IF(P599&lt;&gt;"",HYPERLINK(_xlfn.CONCAT(VLOOKUP(P599,AF:AG,2,FALSE),"\",IF(ISERROR(FIND(",",A599))=FALSE,LEFT(A599,FIND(",",A599)-1),A599),"-",C599,"-",H599,".pdf"),"PDF"),""),"")</f>
        <v>PDF</v>
      </c>
      <c r="P599" s="11" t="s">
        <v>229</v>
      </c>
      <c r="Q599" s="3" t="s">
        <v>14</v>
      </c>
      <c r="R599" s="3" t="s">
        <v>2286</v>
      </c>
      <c r="S599" s="4" t="s">
        <v>2289</v>
      </c>
      <c r="T599" s="21" t="str">
        <f>IF(J599="Yes",IF(U599&lt;&gt;"",HYPERLINK(_xlfn.CONCAT(VLOOKUP(U599,AF:AG,2,FALSE),"\",IF(ISERROR(FIND(",",A599))=FALSE,LEFT(A599,FIND(",",A599)-1),A599),"-",C599,"-",H599,".pdf"),"PDF"),""),"")</f>
        <v>PDF</v>
      </c>
      <c r="U599" s="11" t="s">
        <v>2924</v>
      </c>
      <c r="V599" s="3" t="s">
        <v>14</v>
      </c>
      <c r="W599" s="3" t="s">
        <v>2286</v>
      </c>
      <c r="Y599" s="13" t="str">
        <f t="shared" si="75"/>
        <v/>
      </c>
      <c r="Z599" s="36" t="str">
        <f t="shared" si="70"/>
        <v>Exclude</v>
      </c>
      <c r="AA599" s="33" t="str">
        <f t="shared" si="74"/>
        <v>3. Wrong intervention</v>
      </c>
    </row>
    <row r="600" spans="1:27" x14ac:dyDescent="0.25">
      <c r="A600" s="28" t="s">
        <v>2767</v>
      </c>
      <c r="B600" s="29" t="s">
        <v>2768</v>
      </c>
      <c r="C600" s="29">
        <v>2013</v>
      </c>
      <c r="D600" s="29" t="s">
        <v>2769</v>
      </c>
      <c r="E600" s="29">
        <v>23</v>
      </c>
      <c r="F600" s="29">
        <v>4</v>
      </c>
      <c r="G600" s="29" t="s">
        <v>2770</v>
      </c>
      <c r="H600" s="29">
        <v>1962</v>
      </c>
      <c r="I600" s="29" t="s">
        <v>2771</v>
      </c>
      <c r="J600" s="11" t="s">
        <v>543</v>
      </c>
      <c r="K600" s="21" t="str">
        <f t="shared" si="71"/>
        <v>Link</v>
      </c>
      <c r="L600" s="22" t="str">
        <f t="shared" si="72"/>
        <v/>
      </c>
      <c r="M600" s="31" t="str">
        <f t="shared" si="73"/>
        <v>{Valdez, 2013 #1962}</v>
      </c>
      <c r="N600" s="4" t="s">
        <v>1470</v>
      </c>
      <c r="O600" s="21" t="str">
        <f>IF(J600="Yes",IF(P600&lt;&gt;"",HYPERLINK(_xlfn.CONCAT(VLOOKUP(P600,AF:AG,2,FALSE),"\",IF(ISERROR(FIND(",",A600))=FALSE,LEFT(A600,FIND(",",A600)-1),A600),"-",C600,"-",H600,".pdf"),"PDF"),""),"")</f>
        <v>PDF</v>
      </c>
      <c r="P600" s="11" t="s">
        <v>229</v>
      </c>
      <c r="Q600" s="3" t="s">
        <v>14</v>
      </c>
      <c r="R600" s="3" t="s">
        <v>2286</v>
      </c>
      <c r="S600" s="4" t="s">
        <v>2289</v>
      </c>
      <c r="T600" s="21" t="str">
        <f>IF(J600="Yes",IF(U600&lt;&gt;"",HYPERLINK(_xlfn.CONCAT(VLOOKUP(U600,AF:AG,2,FALSE),"\",IF(ISERROR(FIND(",",A600))=FALSE,LEFT(A600,FIND(",",A600)-1),A600),"-",C600,"-",H600,".pdf"),"PDF"),""),"")</f>
        <v>PDF</v>
      </c>
      <c r="U600" s="11" t="s">
        <v>2924</v>
      </c>
      <c r="V600" s="3" t="s">
        <v>14</v>
      </c>
      <c r="W600" s="3" t="s">
        <v>2286</v>
      </c>
      <c r="Y600" s="13" t="str">
        <f t="shared" si="75"/>
        <v/>
      </c>
      <c r="Z600" s="36" t="str">
        <f t="shared" si="70"/>
        <v>Exclude</v>
      </c>
      <c r="AA600" s="33" t="str">
        <f t="shared" si="74"/>
        <v>3. Wrong intervention</v>
      </c>
    </row>
    <row r="601" spans="1:27" x14ac:dyDescent="0.25">
      <c r="A601" s="28" t="s">
        <v>2188</v>
      </c>
      <c r="B601" s="29" t="s">
        <v>2189</v>
      </c>
      <c r="C601" s="29">
        <v>2018</v>
      </c>
      <c r="D601" s="29" t="s">
        <v>2190</v>
      </c>
      <c r="E601" s="29">
        <v>12</v>
      </c>
      <c r="G601" s="29" t="s">
        <v>2191</v>
      </c>
      <c r="H601" s="29">
        <v>1834</v>
      </c>
      <c r="I601" s="29" t="s">
        <v>2192</v>
      </c>
      <c r="J601" s="11" t="s">
        <v>543</v>
      </c>
      <c r="K601" s="21" t="str">
        <f t="shared" si="71"/>
        <v>Link</v>
      </c>
      <c r="L601" s="22" t="str">
        <f t="shared" si="72"/>
        <v/>
      </c>
      <c r="M601" s="31" t="str">
        <f t="shared" si="73"/>
        <v>{Vallentin-Holbech, 2018 #1834}</v>
      </c>
      <c r="N601" s="4" t="s">
        <v>1470</v>
      </c>
      <c r="O601" s="21" t="str">
        <f>IF(J601="Yes",IF(P601&lt;&gt;"",HYPERLINK(_xlfn.CONCAT(VLOOKUP(P601,AF:AG,2,FALSE),"\",IF(ISERROR(FIND(",",A601))=FALSE,LEFT(A601,FIND(",",A601)-1),A601),"-",C601,"-",H601,".pdf"),"PDF"),""),"")</f>
        <v>PDF</v>
      </c>
      <c r="P601" s="11" t="s">
        <v>229</v>
      </c>
      <c r="Q601" s="3" t="s">
        <v>14</v>
      </c>
      <c r="R601" s="3" t="s">
        <v>2286</v>
      </c>
      <c r="S601" s="4" t="s">
        <v>2289</v>
      </c>
      <c r="T601" s="21" t="str">
        <f>IF(J601="Yes",IF(U601&lt;&gt;"",HYPERLINK(_xlfn.CONCAT(VLOOKUP(U601,AF:AG,2,FALSE),"\",IF(ISERROR(FIND(",",A601))=FALSE,LEFT(A601,FIND(",",A601)-1),A601),"-",C601,"-",H601,".pdf"),"PDF"),""),"")</f>
        <v>PDF</v>
      </c>
      <c r="U601" s="11" t="s">
        <v>2924</v>
      </c>
      <c r="V601" s="3" t="s">
        <v>14</v>
      </c>
      <c r="W601" s="3" t="s">
        <v>2286</v>
      </c>
      <c r="Y601" s="13" t="str">
        <f t="shared" si="75"/>
        <v/>
      </c>
      <c r="Z601" s="36" t="str">
        <f t="shared" si="70"/>
        <v>Exclude</v>
      </c>
      <c r="AA601" s="33" t="str">
        <f t="shared" si="74"/>
        <v>3. Wrong intervention</v>
      </c>
    </row>
    <row r="602" spans="1:27" x14ac:dyDescent="0.25">
      <c r="A602" s="28" t="s">
        <v>2775</v>
      </c>
      <c r="B602" s="29" t="s">
        <v>2776</v>
      </c>
      <c r="C602" s="29">
        <v>2012</v>
      </c>
      <c r="D602" s="29" t="s">
        <v>947</v>
      </c>
      <c r="E602" s="29">
        <v>19</v>
      </c>
      <c r="F602" s="29">
        <v>3</v>
      </c>
      <c r="G602" s="29" t="s">
        <v>2777</v>
      </c>
      <c r="H602" s="29">
        <v>1959</v>
      </c>
      <c r="I602" s="29" t="s">
        <v>2901</v>
      </c>
      <c r="J602" s="11" t="s">
        <v>543</v>
      </c>
      <c r="K602" s="21" t="str">
        <f t="shared" si="71"/>
        <v>Link</v>
      </c>
      <c r="L602" s="22" t="str">
        <f t="shared" si="72"/>
        <v/>
      </c>
      <c r="M602" s="31" t="str">
        <f t="shared" si="73"/>
        <v>{Van Der Wulp, 2012 #1959}</v>
      </c>
      <c r="N602" s="4" t="s">
        <v>1470</v>
      </c>
      <c r="O602" s="21" t="str">
        <f>IF(J602="Yes",IF(P602&lt;&gt;"",HYPERLINK(_xlfn.CONCAT(VLOOKUP(P602,AF:AG,2,FALSE),"\",IF(ISERROR(FIND(",",A602))=FALSE,LEFT(A602,FIND(",",A602)-1),A602),"-",C602,"-",H602,".pdf"),"PDF"),""),"")</f>
        <v>PDF</v>
      </c>
      <c r="P602" s="11" t="s">
        <v>229</v>
      </c>
      <c r="Q602" s="3" t="s">
        <v>14</v>
      </c>
      <c r="R602" s="3" t="s">
        <v>2286</v>
      </c>
      <c r="S602" s="4" t="s">
        <v>3704</v>
      </c>
      <c r="T602" s="21" t="str">
        <f>IF(J602="Yes",IF(U602&lt;&gt;"",HYPERLINK(_xlfn.CONCAT(VLOOKUP(U602,AF:AG,2,FALSE),"\",IF(ISERROR(FIND(",",A602))=FALSE,LEFT(A602,FIND(",",A602)-1),A602),"-",C602,"-",H602,".pdf"),"PDF"),""),"")</f>
        <v>PDF</v>
      </c>
      <c r="U602" s="11" t="s">
        <v>2924</v>
      </c>
      <c r="V602" s="3" t="s">
        <v>14</v>
      </c>
      <c r="W602" s="3" t="s">
        <v>2286</v>
      </c>
      <c r="X602" s="314"/>
      <c r="Y602" s="13" t="str">
        <f t="shared" si="75"/>
        <v/>
      </c>
      <c r="Z602" s="36" t="str">
        <f t="shared" si="70"/>
        <v>Exclude</v>
      </c>
      <c r="AA602" s="33" t="str">
        <f t="shared" si="74"/>
        <v>3. Wrong intervention</v>
      </c>
    </row>
    <row r="603" spans="1:27" x14ac:dyDescent="0.25">
      <c r="A603" s="28" t="s">
        <v>2772</v>
      </c>
      <c r="B603" s="29" t="s">
        <v>2773</v>
      </c>
      <c r="C603" s="29">
        <v>2014</v>
      </c>
      <c r="D603" s="29" t="s">
        <v>1540</v>
      </c>
      <c r="E603" s="29">
        <v>16</v>
      </c>
      <c r="F603" s="29">
        <v>12</v>
      </c>
      <c r="G603" s="29" t="s">
        <v>952</v>
      </c>
      <c r="H603" s="29">
        <v>1949</v>
      </c>
      <c r="I603" s="29" t="s">
        <v>2774</v>
      </c>
      <c r="J603" s="11" t="s">
        <v>543</v>
      </c>
      <c r="K603" s="21" t="str">
        <f t="shared" si="71"/>
        <v>Link</v>
      </c>
      <c r="L603" s="22" t="str">
        <f t="shared" si="72"/>
        <v/>
      </c>
      <c r="M603" s="31" t="str">
        <f t="shared" si="73"/>
        <v>{van der Wulp, 2014 #1949}</v>
      </c>
      <c r="N603" s="4" t="s">
        <v>1470</v>
      </c>
      <c r="O603" s="21" t="str">
        <f>IF(J603="Yes",IF(P603&lt;&gt;"",HYPERLINK(_xlfn.CONCAT(VLOOKUP(P603,AF:AG,2,FALSE),"\",IF(ISERROR(FIND(",",A603))=FALSE,LEFT(A603,FIND(",",A603)-1),A603),"-",C603,"-",H603,".pdf"),"PDF"),""),"")</f>
        <v>PDF</v>
      </c>
      <c r="P603" s="11" t="s">
        <v>229</v>
      </c>
      <c r="Q603" s="3" t="s">
        <v>14</v>
      </c>
      <c r="R603" s="3" t="s">
        <v>2286</v>
      </c>
      <c r="S603" s="4" t="s">
        <v>2954</v>
      </c>
      <c r="T603" s="21" t="str">
        <f>IF(J603="Yes",IF(U603&lt;&gt;"",HYPERLINK(_xlfn.CONCAT(VLOOKUP(U603,AF:AG,2,FALSE),"\",IF(ISERROR(FIND(",",A603))=FALSE,LEFT(A603,FIND(",",A603)-1),A603),"-",C603,"-",H603,".pdf"),"PDF"),""),"")</f>
        <v>PDF</v>
      </c>
      <c r="U603" s="11" t="s">
        <v>2924</v>
      </c>
      <c r="V603" s="3" t="s">
        <v>14</v>
      </c>
      <c r="W603" s="3" t="s">
        <v>2286</v>
      </c>
      <c r="X603" s="314"/>
      <c r="Y603" s="13" t="str">
        <f t="shared" si="75"/>
        <v/>
      </c>
      <c r="Z603" s="36" t="str">
        <f t="shared" ref="Z603:Z634" si="76">IF(J603="Yes",IF(Q603="","",IF(Q603="Include",IF(V603="",IF(Y603="No","Check for supplement","Include"),IF(V603="Exclude","Consensus required",IF(V603="Include",IF(Y603="No","Check for supplement","Include"),"Check required"))),IF(Q603="Exclude",IF(V603="","Check required",IF(V603="Exclude","Exclude",IF(V603="Include","Consensus required","Check required"))),"Check required"))),IF(L603="","","Find PDF"))</f>
        <v>Exclude</v>
      </c>
      <c r="AA603" s="33" t="str">
        <f t="shared" si="74"/>
        <v>3. Wrong intervention</v>
      </c>
    </row>
    <row r="604" spans="1:27" x14ac:dyDescent="0.25">
      <c r="A604" s="28" t="s">
        <v>2772</v>
      </c>
      <c r="B604" s="29" t="s">
        <v>2773</v>
      </c>
      <c r="C604" s="29">
        <v>2014</v>
      </c>
      <c r="D604" s="29" t="s">
        <v>1540</v>
      </c>
      <c r="E604" s="29">
        <v>16</v>
      </c>
      <c r="F604" s="29">
        <v>12</v>
      </c>
      <c r="G604" s="29" t="s">
        <v>952</v>
      </c>
      <c r="H604" s="29">
        <v>1960</v>
      </c>
      <c r="I604" s="29" t="s">
        <v>2774</v>
      </c>
      <c r="J604" s="11" t="s">
        <v>543</v>
      </c>
      <c r="K604" s="21" t="str">
        <f t="shared" si="71"/>
        <v>Link</v>
      </c>
      <c r="L604" s="22" t="str">
        <f t="shared" si="72"/>
        <v/>
      </c>
      <c r="M604" s="31" t="str">
        <f t="shared" si="73"/>
        <v>{van der Wulp, 2014 #1960}</v>
      </c>
      <c r="N604" s="4" t="s">
        <v>1470</v>
      </c>
      <c r="O604" s="21" t="str">
        <f>IF(J604="Yes",IF(P604&lt;&gt;"",HYPERLINK(_xlfn.CONCAT(VLOOKUP(P604,AF:AG,2,FALSE),"\",IF(ISERROR(FIND(",",A604))=FALSE,LEFT(A604,FIND(",",A604)-1),A604),"-",C604,"-",H604,".pdf"),"PDF"),""),"")</f>
        <v>PDF</v>
      </c>
      <c r="P604" s="11" t="s">
        <v>229</v>
      </c>
      <c r="Q604" s="3" t="s">
        <v>14</v>
      </c>
      <c r="R604" s="3" t="s">
        <v>2282</v>
      </c>
      <c r="T604" s="21" t="str">
        <f>IF(J604="Yes",IF(U604&lt;&gt;"",HYPERLINK(_xlfn.CONCAT(VLOOKUP(U604,AF:AG,2,FALSE),"\",IF(ISERROR(FIND(",",A604))=FALSE,LEFT(A604,FIND(",",A604)-1),A604),"-",C604,"-",H604,".pdf"),"PDF"),""),"")</f>
        <v>PDF</v>
      </c>
      <c r="U604" s="11" t="s">
        <v>2924</v>
      </c>
      <c r="V604" s="3" t="s">
        <v>14</v>
      </c>
      <c r="W604" s="3" t="s">
        <v>2282</v>
      </c>
      <c r="Y604" s="13" t="str">
        <f t="shared" si="75"/>
        <v/>
      </c>
      <c r="Z604" s="36" t="str">
        <f t="shared" si="76"/>
        <v>Exclude</v>
      </c>
      <c r="AA604" s="33" t="str">
        <f t="shared" si="74"/>
        <v>0. Duplicate</v>
      </c>
    </row>
    <row r="605" spans="1:27" x14ac:dyDescent="0.25">
      <c r="A605" s="28" t="s">
        <v>2772</v>
      </c>
      <c r="B605" s="29" t="s">
        <v>2773</v>
      </c>
      <c r="C605" s="29">
        <v>2014</v>
      </c>
      <c r="D605" s="29" t="s">
        <v>1540</v>
      </c>
      <c r="E605" s="29">
        <v>16</v>
      </c>
      <c r="F605" s="29">
        <v>12</v>
      </c>
      <c r="G605" s="29" t="s">
        <v>952</v>
      </c>
      <c r="H605" s="29">
        <v>1961</v>
      </c>
      <c r="I605" s="29" t="s">
        <v>2774</v>
      </c>
      <c r="J605" s="11" t="s">
        <v>543</v>
      </c>
      <c r="K605" s="21" t="str">
        <f t="shared" si="71"/>
        <v>Link</v>
      </c>
      <c r="L605" s="22" t="str">
        <f t="shared" si="72"/>
        <v/>
      </c>
      <c r="M605" s="31" t="str">
        <f t="shared" si="73"/>
        <v>{van der Wulp, 2014 #1961}</v>
      </c>
      <c r="N605" s="4" t="s">
        <v>1470</v>
      </c>
      <c r="O605" s="21" t="str">
        <f>IF(J605="Yes",IF(P605&lt;&gt;"",HYPERLINK(_xlfn.CONCAT(VLOOKUP(P605,AF:AG,2,FALSE),"\",IF(ISERROR(FIND(",",A605))=FALSE,LEFT(A605,FIND(",",A605)-1),A605),"-",C605,"-",H605,".pdf"),"PDF"),""),"")</f>
        <v>PDF</v>
      </c>
      <c r="P605" s="11" t="s">
        <v>229</v>
      </c>
      <c r="Q605" s="3" t="s">
        <v>14</v>
      </c>
      <c r="R605" s="3" t="s">
        <v>2282</v>
      </c>
      <c r="T605" s="21" t="str">
        <f>IF(J605="Yes",IF(U605&lt;&gt;"",HYPERLINK(_xlfn.CONCAT(VLOOKUP(U605,AF:AG,2,FALSE),"\",IF(ISERROR(FIND(",",A605))=FALSE,LEFT(A605,FIND(",",A605)-1),A605),"-",C605,"-",H605,".pdf"),"PDF"),""),"")</f>
        <v>PDF</v>
      </c>
      <c r="U605" s="11" t="s">
        <v>2924</v>
      </c>
      <c r="V605" s="3" t="s">
        <v>14</v>
      </c>
      <c r="W605" s="3" t="s">
        <v>2282</v>
      </c>
      <c r="Y605" s="13" t="str">
        <f t="shared" si="75"/>
        <v/>
      </c>
      <c r="Z605" s="36" t="str">
        <f t="shared" si="76"/>
        <v>Exclude</v>
      </c>
      <c r="AA605" s="33" t="str">
        <f t="shared" si="74"/>
        <v>0. Duplicate</v>
      </c>
    </row>
    <row r="606" spans="1:27" x14ac:dyDescent="0.25">
      <c r="A606" s="28" t="s">
        <v>3513</v>
      </c>
      <c r="B606" s="29" t="s">
        <v>3578</v>
      </c>
      <c r="C606" s="29">
        <v>2015</v>
      </c>
      <c r="D606" s="29" t="s">
        <v>3579</v>
      </c>
      <c r="E606" s="29">
        <v>11</v>
      </c>
      <c r="F606" s="29">
        <v>4</v>
      </c>
      <c r="G606" s="29" t="s">
        <v>3580</v>
      </c>
      <c r="H606" s="29">
        <v>6206</v>
      </c>
      <c r="I606" s="29" t="s">
        <v>3581</v>
      </c>
      <c r="J606" s="11" t="s">
        <v>543</v>
      </c>
      <c r="K606" s="21" t="str">
        <f t="shared" si="71"/>
        <v>Link</v>
      </c>
      <c r="L606" s="22" t="str">
        <f t="shared" si="72"/>
        <v/>
      </c>
      <c r="M606" s="31" t="str">
        <f t="shared" si="73"/>
        <v>{van Lettow, 2015 #6206}</v>
      </c>
      <c r="N606" s="4" t="s">
        <v>3727</v>
      </c>
      <c r="O606" s="21" t="str">
        <f>IF(J606="Yes",IF(P606&lt;&gt;"",HYPERLINK(_xlfn.CONCAT(VLOOKUP(P606,AF:AG,2,FALSE),"\",IF(ISERROR(FIND(",",A606))=FALSE,LEFT(A606,FIND(",",A606)-1),A606),"-",C606,"-",H606,".pdf"),"PDF"),""),"")</f>
        <v>PDF</v>
      </c>
      <c r="P606" s="11" t="s">
        <v>229</v>
      </c>
      <c r="Q606" s="3" t="s">
        <v>14</v>
      </c>
      <c r="R606" s="3" t="s">
        <v>2286</v>
      </c>
      <c r="S606" s="4" t="s">
        <v>2289</v>
      </c>
      <c r="T606" s="21" t="str">
        <f>IF(J606="Yes",IF(U606&lt;&gt;"",HYPERLINK(_xlfn.CONCAT(VLOOKUP(U606,AF:AG,2,FALSE),"\",IF(ISERROR(FIND(",",A606))=FALSE,LEFT(A606,FIND(",",A606)-1),A606),"-",C606,"-",H606,".pdf"),"PDF"),""),"")</f>
        <v>PDF</v>
      </c>
      <c r="U606" s="11" t="s">
        <v>2924</v>
      </c>
      <c r="V606" s="3" t="s">
        <v>14</v>
      </c>
      <c r="W606" s="3" t="s">
        <v>2286</v>
      </c>
      <c r="Z606" s="36" t="str">
        <f t="shared" si="76"/>
        <v>Exclude</v>
      </c>
      <c r="AA606" s="33" t="str">
        <f t="shared" si="74"/>
        <v>3. Wrong intervention</v>
      </c>
    </row>
    <row r="607" spans="1:27" x14ac:dyDescent="0.25">
      <c r="A607" s="28" t="s">
        <v>3513</v>
      </c>
      <c r="B607" s="29" t="s">
        <v>3514</v>
      </c>
      <c r="C607" s="29">
        <v>2015</v>
      </c>
      <c r="D607" s="29" t="s">
        <v>1540</v>
      </c>
      <c r="E607" s="29">
        <v>17</v>
      </c>
      <c r="F607" s="29">
        <v>2</v>
      </c>
      <c r="G607" s="29" t="s">
        <v>3515</v>
      </c>
      <c r="H607" s="29">
        <v>6228</v>
      </c>
      <c r="I607" s="29" t="s">
        <v>3516</v>
      </c>
      <c r="J607" s="11" t="s">
        <v>543</v>
      </c>
      <c r="K607" s="21" t="str">
        <f t="shared" si="71"/>
        <v>Link</v>
      </c>
      <c r="L607" s="22" t="str">
        <f t="shared" si="72"/>
        <v/>
      </c>
      <c r="M607" s="31" t="str">
        <f t="shared" si="73"/>
        <v>{van Lettow, 2015 #6228}</v>
      </c>
      <c r="N607" s="4" t="s">
        <v>3727</v>
      </c>
      <c r="O607" s="21" t="str">
        <f>IF(J607="Yes",IF(P607&lt;&gt;"",HYPERLINK(_xlfn.CONCAT(VLOOKUP(P607,AF:AG,2,FALSE),"\",IF(ISERROR(FIND(",",A607))=FALSE,LEFT(A607,FIND(",",A607)-1),A607),"-",C607,"-",H607,".pdf"),"PDF"),""),"")</f>
        <v>PDF</v>
      </c>
      <c r="P607" s="11" t="s">
        <v>229</v>
      </c>
      <c r="Q607" s="3" t="s">
        <v>14</v>
      </c>
      <c r="R607" s="3" t="s">
        <v>2282</v>
      </c>
      <c r="S607" s="4" t="s">
        <v>3676</v>
      </c>
      <c r="T607" s="21" t="str">
        <f>IF(J607="Yes",IF(U607&lt;&gt;"",HYPERLINK(_xlfn.CONCAT(VLOOKUP(U607,AF:AG,2,FALSE),"\",IF(ISERROR(FIND(",",A607))=FALSE,LEFT(A607,FIND(",",A607)-1),A607),"-",C607,"-",H607,".pdf"),"PDF"),""),"")</f>
        <v>PDF</v>
      </c>
      <c r="U607" s="11" t="s">
        <v>2924</v>
      </c>
      <c r="V607" s="3" t="s">
        <v>14</v>
      </c>
      <c r="W607" s="3" t="s">
        <v>2286</v>
      </c>
      <c r="Z607" s="36" t="str">
        <f t="shared" si="76"/>
        <v>Exclude</v>
      </c>
      <c r="AA607" s="33" t="str">
        <f t="shared" si="74"/>
        <v>0. Duplicate</v>
      </c>
    </row>
    <row r="608" spans="1:27" x14ac:dyDescent="0.25">
      <c r="A608" s="28" t="s">
        <v>3513</v>
      </c>
      <c r="B608" s="29" t="s">
        <v>3514</v>
      </c>
      <c r="C608" s="29">
        <v>2015</v>
      </c>
      <c r="D608" s="29" t="s">
        <v>1540</v>
      </c>
      <c r="E608" s="29">
        <v>17</v>
      </c>
      <c r="F608" s="29">
        <v>2</v>
      </c>
      <c r="G608" s="29" t="s">
        <v>3515</v>
      </c>
      <c r="H608" s="29">
        <v>6268</v>
      </c>
      <c r="I608" s="29" t="s">
        <v>3516</v>
      </c>
      <c r="J608" s="11" t="s">
        <v>543</v>
      </c>
      <c r="K608" s="21" t="str">
        <f t="shared" si="71"/>
        <v>Link</v>
      </c>
      <c r="L608" s="22" t="str">
        <f t="shared" si="72"/>
        <v/>
      </c>
      <c r="M608" s="31" t="str">
        <f t="shared" si="73"/>
        <v>{van Lettow, 2015 #6268}</v>
      </c>
      <c r="N608" s="4" t="s">
        <v>3728</v>
      </c>
      <c r="O608" s="21" t="str">
        <f>IF(J608="Yes",IF(P608&lt;&gt;"",HYPERLINK(_xlfn.CONCAT(VLOOKUP(P608,AF:AG,2,FALSE),"\",IF(ISERROR(FIND(",",A608))=FALSE,LEFT(A608,FIND(",",A608)-1),A608),"-",C608,"-",H608,".pdf"),"PDF"),""),"")</f>
        <v>PDF</v>
      </c>
      <c r="P608" s="11" t="s">
        <v>229</v>
      </c>
      <c r="Q608" s="3" t="s">
        <v>14</v>
      </c>
      <c r="R608" s="3" t="s">
        <v>2286</v>
      </c>
      <c r="S608" s="4" t="s">
        <v>2954</v>
      </c>
      <c r="T608" s="21" t="str">
        <f>IF(J608="Yes",IF(U608&lt;&gt;"",HYPERLINK(_xlfn.CONCAT(VLOOKUP(U608,AF:AG,2,FALSE),"\",IF(ISERROR(FIND(",",A608))=FALSE,LEFT(A608,FIND(",",A608)-1),A608),"-",C608,"-",H608,".pdf"),"PDF"),""),"")</f>
        <v>PDF</v>
      </c>
      <c r="U608" s="11" t="s">
        <v>2924</v>
      </c>
      <c r="V608" s="3" t="s">
        <v>14</v>
      </c>
      <c r="W608" s="3" t="s">
        <v>2282</v>
      </c>
      <c r="Z608" s="36" t="str">
        <f t="shared" si="76"/>
        <v>Exclude</v>
      </c>
      <c r="AA608" s="33" t="str">
        <f t="shared" si="74"/>
        <v>3. Wrong intervention</v>
      </c>
    </row>
    <row r="609" spans="1:27" x14ac:dyDescent="0.25">
      <c r="A609" s="28" t="s">
        <v>3469</v>
      </c>
      <c r="B609" s="29" t="s">
        <v>3470</v>
      </c>
      <c r="C609" s="29">
        <v>2011</v>
      </c>
      <c r="D609" s="29" t="s">
        <v>3358</v>
      </c>
      <c r="E609" s="29">
        <v>30</v>
      </c>
      <c r="F609" s="29">
        <v>4</v>
      </c>
      <c r="G609" s="29" t="s">
        <v>3471</v>
      </c>
      <c r="H609" s="29">
        <v>6252</v>
      </c>
      <c r="I609" s="29" t="s">
        <v>3472</v>
      </c>
      <c r="J609" s="11" t="s">
        <v>543</v>
      </c>
      <c r="K609" s="21" t="str">
        <f t="shared" si="71"/>
        <v>Link</v>
      </c>
      <c r="L609" s="22" t="str">
        <f t="shared" si="72"/>
        <v/>
      </c>
      <c r="M609" s="31" t="str">
        <f t="shared" si="73"/>
        <v>{van Stralen, 2011 #6252}</v>
      </c>
      <c r="N609" s="4" t="s">
        <v>3728</v>
      </c>
      <c r="O609" s="21" t="str">
        <f>IF(J609="Yes",IF(P609&lt;&gt;"",HYPERLINK(_xlfn.CONCAT(VLOOKUP(P609,AF:AG,2,FALSE),"\",IF(ISERROR(FIND(",",A609))=FALSE,LEFT(A609,FIND(",",A609)-1),A609),"-",C609,"-",H609,".pdf"),"PDF"),""),"")</f>
        <v>PDF</v>
      </c>
      <c r="P609" s="11" t="s">
        <v>229</v>
      </c>
      <c r="Q609" s="3" t="s">
        <v>14</v>
      </c>
      <c r="R609" s="3" t="s">
        <v>2285</v>
      </c>
      <c r="S609" s="4" t="s">
        <v>3685</v>
      </c>
      <c r="T609" s="21" t="str">
        <f>IF(J609="Yes",IF(U609&lt;&gt;"",HYPERLINK(_xlfn.CONCAT(VLOOKUP(U609,AF:AG,2,FALSE),"\",IF(ISERROR(FIND(",",A609))=FALSE,LEFT(A609,FIND(",",A609)-1),A609),"-",C609,"-",H609,".pdf"),"PDF"),""),"")</f>
        <v>PDF</v>
      </c>
      <c r="U609" s="11" t="s">
        <v>2924</v>
      </c>
      <c r="V609" s="3" t="s">
        <v>14</v>
      </c>
      <c r="W609" s="3" t="s">
        <v>2286</v>
      </c>
      <c r="Z609" s="36" t="str">
        <f t="shared" si="76"/>
        <v>Exclude</v>
      </c>
      <c r="AA609" s="33" t="str">
        <f t="shared" si="74"/>
        <v>1. No relevant outcomes</v>
      </c>
    </row>
    <row r="610" spans="1:27" x14ac:dyDescent="0.25">
      <c r="A610" s="28" t="s">
        <v>2193</v>
      </c>
      <c r="B610" s="29" t="s">
        <v>2194</v>
      </c>
      <c r="C610" s="29">
        <v>2019</v>
      </c>
      <c r="D610" s="29" t="s">
        <v>283</v>
      </c>
      <c r="E610" s="29">
        <v>205</v>
      </c>
      <c r="G610" s="29" t="s">
        <v>2195</v>
      </c>
      <c r="H610" s="29">
        <v>1835</v>
      </c>
      <c r="I610" s="29" t="s">
        <v>2196</v>
      </c>
      <c r="J610" s="11" t="s">
        <v>543</v>
      </c>
      <c r="K610" s="21" t="str">
        <f t="shared" si="71"/>
        <v>Link</v>
      </c>
      <c r="L610" s="22" t="str">
        <f t="shared" si="72"/>
        <v/>
      </c>
      <c r="M610" s="31" t="str">
        <f t="shared" si="73"/>
        <v>{Vargas-Martínez, 2019 #1835}</v>
      </c>
      <c r="N610" s="4" t="s">
        <v>1470</v>
      </c>
      <c r="O610" s="21" t="str">
        <f>IF(J610="Yes",IF(P610&lt;&gt;"",HYPERLINK(_xlfn.CONCAT(VLOOKUP(P610,AF:AG,2,FALSE),"\",IF(ISERROR(FIND(",",A610))=FALSE,LEFT(A610,FIND(",",A610)-1),A610),"-",C610,"-",H610,".pdf"),"PDF"),""),"")</f>
        <v>PDF</v>
      </c>
      <c r="P610" s="11" t="s">
        <v>229</v>
      </c>
      <c r="Q610" s="3" t="s">
        <v>14</v>
      </c>
      <c r="R610" s="3" t="s">
        <v>2286</v>
      </c>
      <c r="S610" s="4" t="s">
        <v>2289</v>
      </c>
      <c r="T610" s="21" t="str">
        <f>IF(J610="Yes",IF(U610&lt;&gt;"",HYPERLINK(_xlfn.CONCAT(VLOOKUP(U610,AF:AG,2,FALSE),"\",IF(ISERROR(FIND(",",A610))=FALSE,LEFT(A610,FIND(",",A610)-1),A610),"-",C610,"-",H610,".pdf"),"PDF"),""),"")</f>
        <v>PDF</v>
      </c>
      <c r="U610" s="11" t="s">
        <v>2924</v>
      </c>
      <c r="V610" s="3" t="s">
        <v>14</v>
      </c>
      <c r="W610" s="3" t="s">
        <v>2286</v>
      </c>
      <c r="Y610" s="13" t="str">
        <f>IF(R610="Include","No",IF(V610="Include","No",""))</f>
        <v/>
      </c>
      <c r="Z610" s="36" t="str">
        <f t="shared" si="76"/>
        <v>Exclude</v>
      </c>
      <c r="AA610" s="33" t="str">
        <f t="shared" si="74"/>
        <v>3. Wrong intervention</v>
      </c>
    </row>
    <row r="611" spans="1:27" x14ac:dyDescent="0.25">
      <c r="A611" s="28" t="s">
        <v>3529</v>
      </c>
      <c r="B611" s="29" t="s">
        <v>3530</v>
      </c>
      <c r="C611" s="29">
        <v>2013</v>
      </c>
      <c r="D611" s="29" t="s">
        <v>3531</v>
      </c>
      <c r="E611" s="29">
        <v>3</v>
      </c>
      <c r="F611" s="29">
        <v>1</v>
      </c>
      <c r="G611" s="29" t="s">
        <v>3532</v>
      </c>
      <c r="H611" s="29">
        <v>6264</v>
      </c>
      <c r="I611" s="29" t="s">
        <v>3533</v>
      </c>
      <c r="J611" s="11" t="s">
        <v>543</v>
      </c>
      <c r="K611" s="21" t="str">
        <f t="shared" si="71"/>
        <v>Link</v>
      </c>
      <c r="L611" s="22" t="str">
        <f t="shared" si="72"/>
        <v/>
      </c>
      <c r="M611" s="31" t="str">
        <f t="shared" si="73"/>
        <v>{Velicer, 2013 #6264}</v>
      </c>
      <c r="N611" s="4" t="s">
        <v>3728</v>
      </c>
      <c r="O611" s="21" t="str">
        <f>IF(J611="Yes",IF(P611&lt;&gt;"",HYPERLINK(_xlfn.CONCAT(VLOOKUP(P611,AF:AG,2,FALSE),"\",IF(ISERROR(FIND(",",A611))=FALSE,LEFT(A611,FIND(",",A611)-1),A611),"-",C611,"-",H611,".pdf"),"PDF"),""),"")</f>
        <v>PDF</v>
      </c>
      <c r="P611" s="11" t="s">
        <v>229</v>
      </c>
      <c r="Q611" s="3" t="s">
        <v>14</v>
      </c>
      <c r="R611" s="3" t="s">
        <v>2286</v>
      </c>
      <c r="S611" s="4" t="s">
        <v>2954</v>
      </c>
      <c r="T611" s="21" t="str">
        <f>IF(J611="Yes",IF(U611&lt;&gt;"",HYPERLINK(_xlfn.CONCAT(VLOOKUP(U611,AF:AG,2,FALSE),"\",IF(ISERROR(FIND(",",A611))=FALSE,LEFT(A611,FIND(",",A611)-1),A611),"-",C611,"-",H611,".pdf"),"PDF"),""),"")</f>
        <v>PDF</v>
      </c>
      <c r="U611" s="11" t="s">
        <v>2924</v>
      </c>
      <c r="V611" s="3" t="s">
        <v>14</v>
      </c>
      <c r="W611" s="3" t="s">
        <v>2286</v>
      </c>
      <c r="Z611" s="36" t="str">
        <f t="shared" si="76"/>
        <v>Exclude</v>
      </c>
      <c r="AA611" s="33" t="str">
        <f t="shared" si="74"/>
        <v>3. Wrong intervention</v>
      </c>
    </row>
    <row r="612" spans="1:27" x14ac:dyDescent="0.25">
      <c r="A612" s="28" t="s">
        <v>3229</v>
      </c>
      <c r="B612" s="29" t="s">
        <v>3230</v>
      </c>
      <c r="C612" s="29">
        <v>2022</v>
      </c>
      <c r="D612" s="29" t="s">
        <v>3231</v>
      </c>
      <c r="G612" s="29" t="s">
        <v>3232</v>
      </c>
      <c r="H612" s="29">
        <v>2097</v>
      </c>
      <c r="I612" s="29" t="s">
        <v>3233</v>
      </c>
      <c r="J612" s="11" t="s">
        <v>543</v>
      </c>
      <c r="K612" s="21" t="str">
        <f t="shared" si="71"/>
        <v>Link</v>
      </c>
      <c r="L612" s="22" t="str">
        <f t="shared" si="72"/>
        <v/>
      </c>
      <c r="M612" s="31" t="str">
        <f t="shared" si="73"/>
        <v>{Vollmer, 2022 #2097}</v>
      </c>
      <c r="N612" s="4" t="s">
        <v>3276</v>
      </c>
      <c r="O612" s="21" t="str">
        <f>IF(J612="Yes",IF(P612&lt;&gt;"",HYPERLINK(_xlfn.CONCAT(VLOOKUP(P612,AF:AG,2,FALSE),"\",IF(ISERROR(FIND(",",A612))=FALSE,LEFT(A612,FIND(",",A612)-1),A612),"-",C612,"-",H612,".pdf"),"PDF"),""),"")</f>
        <v>PDF</v>
      </c>
      <c r="P612" s="11" t="s">
        <v>229</v>
      </c>
      <c r="Q612" s="3" t="s">
        <v>14</v>
      </c>
      <c r="R612" s="3" t="s">
        <v>2291</v>
      </c>
      <c r="S612" s="4" t="s">
        <v>3264</v>
      </c>
      <c r="T612" s="21" t="str">
        <f>IF(J612="Yes",IF(U612&lt;&gt;"",HYPERLINK(_xlfn.CONCAT(VLOOKUP(U612,AF:AG,2,FALSE),"\",IF(ISERROR(FIND(",",A612))=FALSE,LEFT(A612,FIND(",",A612)-1),A612),"-",C612,"-",H612,".pdf"),"PDF"),""),"")</f>
        <v>PDF</v>
      </c>
      <c r="U612" s="11" t="s">
        <v>2924</v>
      </c>
      <c r="V612" s="3" t="s">
        <v>14</v>
      </c>
      <c r="W612" s="3" t="s">
        <v>2291</v>
      </c>
      <c r="Z612" s="36" t="str">
        <f t="shared" si="76"/>
        <v>Exclude</v>
      </c>
      <c r="AA612" s="33" t="str">
        <f t="shared" si="74"/>
        <v>5. Wrong study design</v>
      </c>
    </row>
    <row r="613" spans="1:27" x14ac:dyDescent="0.25">
      <c r="A613" s="28" t="s">
        <v>2197</v>
      </c>
      <c r="B613" s="29" t="s">
        <v>2198</v>
      </c>
      <c r="C613" s="29">
        <v>2013</v>
      </c>
      <c r="D613" s="29" t="s">
        <v>437</v>
      </c>
      <c r="E613" s="29">
        <v>13</v>
      </c>
      <c r="F613" s="29">
        <v>1</v>
      </c>
      <c r="G613" s="91" t="s">
        <v>2199</v>
      </c>
      <c r="H613" s="29">
        <v>1836</v>
      </c>
      <c r="I613" s="29" t="s">
        <v>2200</v>
      </c>
      <c r="J613" s="11" t="s">
        <v>543</v>
      </c>
      <c r="K613" s="21" t="str">
        <f t="shared" si="71"/>
        <v>Link</v>
      </c>
      <c r="L613" s="22" t="str">
        <f t="shared" si="72"/>
        <v/>
      </c>
      <c r="M613" s="31" t="str">
        <f t="shared" si="73"/>
        <v>{Voogt, 2013 #1836}</v>
      </c>
      <c r="N613" s="4" t="s">
        <v>1470</v>
      </c>
      <c r="O613" s="21" t="str">
        <f>IF(J613="Yes",IF(P613&lt;&gt;"",HYPERLINK(_xlfn.CONCAT(VLOOKUP(P613,AF:AG,2,FALSE),"\",IF(ISERROR(FIND(",",A613))=FALSE,LEFT(A613,FIND(",",A613)-1),A613),"-",C613,"-",H613,".pdf"),"PDF"),""),"")</f>
        <v>PDF</v>
      </c>
      <c r="P613" s="11" t="s">
        <v>229</v>
      </c>
      <c r="Q613" s="3" t="s">
        <v>14</v>
      </c>
      <c r="R613" s="3" t="s">
        <v>2286</v>
      </c>
      <c r="S613" s="4" t="s">
        <v>2289</v>
      </c>
      <c r="T613" s="21" t="str">
        <f>IF(J613="Yes",IF(U613&lt;&gt;"",HYPERLINK(_xlfn.CONCAT(VLOOKUP(U613,AF:AG,2,FALSE),"\",IF(ISERROR(FIND(",",A613))=FALSE,LEFT(A613,FIND(",",A613)-1),A613),"-",C613,"-",H613,".pdf"),"PDF"),""),"")</f>
        <v>PDF</v>
      </c>
      <c r="U613" s="11" t="s">
        <v>2924</v>
      </c>
      <c r="V613" s="3" t="s">
        <v>14</v>
      </c>
      <c r="W613" s="3" t="s">
        <v>2286</v>
      </c>
      <c r="Y613" s="13" t="str">
        <f t="shared" ref="Y613:Y635" si="77">IF(R613="Include","No",IF(V613="Include","No",""))</f>
        <v/>
      </c>
      <c r="Z613" s="36" t="str">
        <f t="shared" si="76"/>
        <v>Exclude</v>
      </c>
      <c r="AA613" s="33" t="str">
        <f t="shared" si="74"/>
        <v>3. Wrong intervention</v>
      </c>
    </row>
    <row r="614" spans="1:27" x14ac:dyDescent="0.25">
      <c r="A614" s="28" t="s">
        <v>2197</v>
      </c>
      <c r="B614" s="29" t="s">
        <v>2198</v>
      </c>
      <c r="C614" s="29">
        <v>2013</v>
      </c>
      <c r="D614" s="29" t="s">
        <v>437</v>
      </c>
      <c r="E614" s="29">
        <v>13</v>
      </c>
      <c r="F614" s="29">
        <v>1</v>
      </c>
      <c r="G614" s="91" t="s">
        <v>2199</v>
      </c>
      <c r="H614" s="29">
        <v>1837</v>
      </c>
      <c r="I614" s="29" t="s">
        <v>2200</v>
      </c>
      <c r="J614" s="11" t="s">
        <v>543</v>
      </c>
      <c r="K614" s="21" t="str">
        <f t="shared" si="71"/>
        <v>Link</v>
      </c>
      <c r="L614" s="22" t="str">
        <f t="shared" si="72"/>
        <v/>
      </c>
      <c r="M614" s="31" t="str">
        <f t="shared" si="73"/>
        <v>{Voogt, 2013 #1837}</v>
      </c>
      <c r="N614" s="4" t="s">
        <v>1470</v>
      </c>
      <c r="O614" s="21" t="str">
        <f>IF(J614="Yes",IF(P614&lt;&gt;"",HYPERLINK(_xlfn.CONCAT(VLOOKUP(P614,AF:AG,2,FALSE),"\",IF(ISERROR(FIND(",",A614))=FALSE,LEFT(A614,FIND(",",A614)-1),A614),"-",C614,"-",H614,".pdf"),"PDF"),""),"")</f>
        <v>PDF</v>
      </c>
      <c r="P614" s="11" t="s">
        <v>229</v>
      </c>
      <c r="Q614" s="3" t="s">
        <v>14</v>
      </c>
      <c r="R614" s="3" t="s">
        <v>2282</v>
      </c>
      <c r="S614" s="4" t="s">
        <v>2313</v>
      </c>
      <c r="T614" s="21" t="str">
        <f>IF(J614="Yes",IF(U614&lt;&gt;"",HYPERLINK(_xlfn.CONCAT(VLOOKUP(U614,AF:AG,2,FALSE),"\",IF(ISERROR(FIND(",",A614))=FALSE,LEFT(A614,FIND(",",A614)-1),A614),"-",C614,"-",H614,".pdf"),"PDF"),""),"")</f>
        <v>PDF</v>
      </c>
      <c r="U614" s="11" t="s">
        <v>2924</v>
      </c>
      <c r="V614" s="3" t="s">
        <v>14</v>
      </c>
      <c r="W614" s="3" t="s">
        <v>2282</v>
      </c>
      <c r="Y614" s="13" t="str">
        <f t="shared" si="77"/>
        <v/>
      </c>
      <c r="Z614" s="36" t="str">
        <f t="shared" si="76"/>
        <v>Exclude</v>
      </c>
      <c r="AA614" s="33" t="str">
        <f t="shared" si="74"/>
        <v>0. Duplicate</v>
      </c>
    </row>
    <row r="615" spans="1:27" x14ac:dyDescent="0.25">
      <c r="A615" s="28" t="s">
        <v>2201</v>
      </c>
      <c r="B615" s="29" t="s">
        <v>719</v>
      </c>
      <c r="C615" s="29">
        <v>2013</v>
      </c>
      <c r="D615" s="29" t="s">
        <v>720</v>
      </c>
      <c r="E615" s="29">
        <v>48</v>
      </c>
      <c r="F615" s="29">
        <v>3</v>
      </c>
      <c r="G615" s="29" t="s">
        <v>2202</v>
      </c>
      <c r="H615" s="29">
        <v>1838</v>
      </c>
      <c r="I615" s="29" t="s">
        <v>2203</v>
      </c>
      <c r="J615" s="11" t="s">
        <v>543</v>
      </c>
      <c r="K615" s="21" t="str">
        <f t="shared" si="71"/>
        <v>Link</v>
      </c>
      <c r="L615" s="22" t="str">
        <f t="shared" si="72"/>
        <v/>
      </c>
      <c r="M615" s="31" t="str">
        <f t="shared" si="73"/>
        <v>{Voogt, 2013 #1838}</v>
      </c>
      <c r="N615" s="4" t="s">
        <v>1470</v>
      </c>
      <c r="O615" s="21" t="str">
        <f>IF(J615="Yes",IF(P615&lt;&gt;"",HYPERLINK(_xlfn.CONCAT(VLOOKUP(P615,AF:AG,2,FALSE),"\",IF(ISERROR(FIND(",",A615))=FALSE,LEFT(A615,FIND(",",A615)-1),A615),"-",C615,"-",H615,".pdf"),"PDF"),""),"")</f>
        <v>PDF</v>
      </c>
      <c r="P615" s="11" t="s">
        <v>229</v>
      </c>
      <c r="Q615" s="3" t="s">
        <v>14</v>
      </c>
      <c r="R615" s="3" t="s">
        <v>2286</v>
      </c>
      <c r="S615" s="4" t="s">
        <v>2289</v>
      </c>
      <c r="T615" s="21" t="str">
        <f>IF(J615="Yes",IF(U615&lt;&gt;"",HYPERLINK(_xlfn.CONCAT(VLOOKUP(U615,AF:AG,2,FALSE),"\",IF(ISERROR(FIND(",",A615))=FALSE,LEFT(A615,FIND(",",A615)-1),A615),"-",C615,"-",H615,".pdf"),"PDF"),""),"")</f>
        <v>PDF</v>
      </c>
      <c r="U615" s="11" t="s">
        <v>2924</v>
      </c>
      <c r="V615" s="3" t="s">
        <v>14</v>
      </c>
      <c r="W615" s="3" t="s">
        <v>2286</v>
      </c>
      <c r="Y615" s="13" t="str">
        <f t="shared" si="77"/>
        <v/>
      </c>
      <c r="Z615" s="36" t="str">
        <f t="shared" si="76"/>
        <v>Exclude</v>
      </c>
      <c r="AA615" s="33" t="str">
        <f t="shared" si="74"/>
        <v>3. Wrong intervention</v>
      </c>
    </row>
    <row r="616" spans="1:27" x14ac:dyDescent="0.25">
      <c r="A616" s="28" t="s">
        <v>2201</v>
      </c>
      <c r="B616" s="29" t="s">
        <v>2204</v>
      </c>
      <c r="C616" s="29">
        <v>2013</v>
      </c>
      <c r="D616" s="29" t="s">
        <v>359</v>
      </c>
      <c r="E616" s="29">
        <v>48</v>
      </c>
      <c r="F616" s="29">
        <v>3</v>
      </c>
      <c r="G616" s="29" t="s">
        <v>2202</v>
      </c>
      <c r="H616" s="29">
        <v>1839</v>
      </c>
      <c r="I616" s="29" t="s">
        <v>2203</v>
      </c>
      <c r="J616" s="11" t="s">
        <v>543</v>
      </c>
      <c r="K616" s="21" t="str">
        <f t="shared" si="71"/>
        <v>Link</v>
      </c>
      <c r="L616" s="22" t="str">
        <f t="shared" si="72"/>
        <v/>
      </c>
      <c r="M616" s="31" t="str">
        <f t="shared" si="73"/>
        <v>{Voogt, 2013 #1839}</v>
      </c>
      <c r="N616" s="4" t="s">
        <v>1470</v>
      </c>
      <c r="O616" s="21" t="str">
        <f>IF(J616="Yes",IF(P616&lt;&gt;"",HYPERLINK(_xlfn.CONCAT(VLOOKUP(P616,AF:AG,2,FALSE),"\",IF(ISERROR(FIND(",",A616))=FALSE,LEFT(A616,FIND(",",A616)-1),A616),"-",C616,"-",H616,".pdf"),"PDF"),""),"")</f>
        <v>PDF</v>
      </c>
      <c r="P616" s="11" t="s">
        <v>229</v>
      </c>
      <c r="Q616" s="3" t="s">
        <v>14</v>
      </c>
      <c r="R616" s="3" t="s">
        <v>2282</v>
      </c>
      <c r="S616" s="4" t="s">
        <v>2314</v>
      </c>
      <c r="T616" s="21" t="str">
        <f>IF(J616="Yes",IF(U616&lt;&gt;"",HYPERLINK(_xlfn.CONCAT(VLOOKUP(U616,AF:AG,2,FALSE),"\",IF(ISERROR(FIND(",",A616))=FALSE,LEFT(A616,FIND(",",A616)-1),A616),"-",C616,"-",H616,".pdf"),"PDF"),""),"")</f>
        <v>PDF</v>
      </c>
      <c r="U616" s="11" t="s">
        <v>2924</v>
      </c>
      <c r="V616" s="3" t="s">
        <v>14</v>
      </c>
      <c r="W616" s="3" t="s">
        <v>2282</v>
      </c>
      <c r="Y616" s="13" t="str">
        <f t="shared" si="77"/>
        <v/>
      </c>
      <c r="Z616" s="36" t="str">
        <f t="shared" si="76"/>
        <v>Exclude</v>
      </c>
      <c r="AA616" s="33" t="str">
        <f t="shared" si="74"/>
        <v>0. Duplicate</v>
      </c>
    </row>
    <row r="617" spans="1:27" x14ac:dyDescent="0.25">
      <c r="A617" s="28" t="s">
        <v>2197</v>
      </c>
      <c r="B617" s="29" t="s">
        <v>716</v>
      </c>
      <c r="C617" s="29">
        <v>2013</v>
      </c>
      <c r="D617" s="29" t="s">
        <v>717</v>
      </c>
      <c r="E617" s="29">
        <v>13</v>
      </c>
      <c r="G617" s="29">
        <v>694</v>
      </c>
      <c r="H617" s="29">
        <v>1840</v>
      </c>
      <c r="I617" s="29" t="s">
        <v>2200</v>
      </c>
      <c r="J617" s="11" t="s">
        <v>543</v>
      </c>
      <c r="K617" s="21" t="str">
        <f t="shared" si="71"/>
        <v>Link</v>
      </c>
      <c r="L617" s="22" t="str">
        <f t="shared" si="72"/>
        <v/>
      </c>
      <c r="M617" s="31" t="str">
        <f t="shared" si="73"/>
        <v>{Voogt, 2013 #1840}</v>
      </c>
      <c r="N617" s="4" t="s">
        <v>1470</v>
      </c>
      <c r="O617" s="21" t="str">
        <f>IF(J617="Yes",IF(P617&lt;&gt;"",HYPERLINK(_xlfn.CONCAT(VLOOKUP(P617,AF:AG,2,FALSE),"\",IF(ISERROR(FIND(",",A617))=FALSE,LEFT(A617,FIND(",",A617)-1),A617),"-",C617,"-",H617,".pdf"),"PDF"),""),"")</f>
        <v>PDF</v>
      </c>
      <c r="P617" s="11" t="s">
        <v>229</v>
      </c>
      <c r="Q617" s="3" t="s">
        <v>14</v>
      </c>
      <c r="R617" s="3" t="s">
        <v>2282</v>
      </c>
      <c r="S617" s="4" t="s">
        <v>2313</v>
      </c>
      <c r="T617" s="21" t="str">
        <f>IF(J617="Yes",IF(U617&lt;&gt;"",HYPERLINK(_xlfn.CONCAT(VLOOKUP(U617,AF:AG,2,FALSE),"\",IF(ISERROR(FIND(",",A617))=FALSE,LEFT(A617,FIND(",",A617)-1),A617),"-",C617,"-",H617,".pdf"),"PDF"),""),"")</f>
        <v>PDF</v>
      </c>
      <c r="U617" s="11" t="s">
        <v>2924</v>
      </c>
      <c r="V617" s="3" t="s">
        <v>14</v>
      </c>
      <c r="W617" s="3" t="s">
        <v>2282</v>
      </c>
      <c r="Y617" s="13" t="str">
        <f t="shared" si="77"/>
        <v/>
      </c>
      <c r="Z617" s="36" t="str">
        <f t="shared" si="76"/>
        <v>Exclude</v>
      </c>
      <c r="AA617" s="33" t="str">
        <f t="shared" si="74"/>
        <v>0. Duplicate</v>
      </c>
    </row>
    <row r="618" spans="1:27" x14ac:dyDescent="0.25">
      <c r="A618" s="28" t="s">
        <v>2197</v>
      </c>
      <c r="B618" s="29" t="s">
        <v>716</v>
      </c>
      <c r="C618" s="29">
        <v>2013</v>
      </c>
      <c r="D618" s="29" t="s">
        <v>717</v>
      </c>
      <c r="E618" s="29">
        <v>13</v>
      </c>
      <c r="F618" s="29">
        <v>1</v>
      </c>
      <c r="G618" s="29">
        <v>694</v>
      </c>
      <c r="H618" s="29">
        <v>1841</v>
      </c>
      <c r="I618" s="29" t="s">
        <v>2200</v>
      </c>
      <c r="J618" s="11" t="s">
        <v>543</v>
      </c>
      <c r="K618" s="21" t="str">
        <f t="shared" si="71"/>
        <v>Link</v>
      </c>
      <c r="L618" s="22" t="str">
        <f t="shared" si="72"/>
        <v/>
      </c>
      <c r="M618" s="31" t="str">
        <f t="shared" si="73"/>
        <v>{Voogt, 2013 #1841}</v>
      </c>
      <c r="N618" s="4" t="s">
        <v>1470</v>
      </c>
      <c r="O618" s="21" t="str">
        <f>IF(J618="Yes",IF(P618&lt;&gt;"",HYPERLINK(_xlfn.CONCAT(VLOOKUP(P618,AF:AG,2,FALSE),"\",IF(ISERROR(FIND(",",A618))=FALSE,LEFT(A618,FIND(",",A618)-1),A618),"-",C618,"-",H618,".pdf"),"PDF"),""),"")</f>
        <v>PDF</v>
      </c>
      <c r="P618" s="11" t="s">
        <v>229</v>
      </c>
      <c r="Q618" s="3" t="s">
        <v>14</v>
      </c>
      <c r="R618" s="3" t="s">
        <v>2282</v>
      </c>
      <c r="S618" s="4" t="s">
        <v>2313</v>
      </c>
      <c r="T618" s="21" t="str">
        <f>IF(J618="Yes",IF(U618&lt;&gt;"",HYPERLINK(_xlfn.CONCAT(VLOOKUP(U618,AF:AG,2,FALSE),"\",IF(ISERROR(FIND(",",A618))=FALSE,LEFT(A618,FIND(",",A618)-1),A618),"-",C618,"-",H618,".pdf"),"PDF"),""),"")</f>
        <v>PDF</v>
      </c>
      <c r="U618" s="11" t="s">
        <v>2924</v>
      </c>
      <c r="V618" s="3" t="s">
        <v>14</v>
      </c>
      <c r="W618" s="3" t="s">
        <v>2282</v>
      </c>
      <c r="Y618" s="13" t="str">
        <f t="shared" si="77"/>
        <v/>
      </c>
      <c r="Z618" s="36" t="str">
        <f t="shared" si="76"/>
        <v>Exclude</v>
      </c>
      <c r="AA618" s="33" t="str">
        <f t="shared" si="74"/>
        <v>0. Duplicate</v>
      </c>
    </row>
    <row r="619" spans="1:27" x14ac:dyDescent="0.25">
      <c r="A619" s="28" t="s">
        <v>2205</v>
      </c>
      <c r="B619" s="29" t="s">
        <v>723</v>
      </c>
      <c r="C619" s="29">
        <v>2011</v>
      </c>
      <c r="D619" s="29" t="s">
        <v>1495</v>
      </c>
      <c r="E619" s="29">
        <v>43</v>
      </c>
      <c r="F619" s="29">
        <v>2</v>
      </c>
      <c r="G619" s="29" t="s">
        <v>2206</v>
      </c>
      <c r="H619" s="29">
        <v>1842</v>
      </c>
      <c r="I619" s="29" t="s">
        <v>2207</v>
      </c>
      <c r="J619" s="11" t="s">
        <v>543</v>
      </c>
      <c r="K619" s="21" t="str">
        <f t="shared" si="71"/>
        <v>Link</v>
      </c>
      <c r="L619" s="22" t="str">
        <f t="shared" si="72"/>
        <v/>
      </c>
      <c r="M619" s="31" t="str">
        <f t="shared" si="73"/>
        <v>{Wagener, 2011 #1842}</v>
      </c>
      <c r="N619" s="4" t="s">
        <v>1470</v>
      </c>
      <c r="O619" s="21" t="str">
        <f>IF(J619="Yes",IF(P619&lt;&gt;"",HYPERLINK(_xlfn.CONCAT(VLOOKUP(P619,AF:AG,2,FALSE),"\",IF(ISERROR(FIND(",",A619))=FALSE,LEFT(A619,FIND(",",A619)-1),A619),"-",C619,"-",H619,".pdf"),"PDF"),""),"")</f>
        <v>PDF</v>
      </c>
      <c r="P619" s="11" t="s">
        <v>229</v>
      </c>
      <c r="Q619" s="3" t="s">
        <v>14</v>
      </c>
      <c r="R619" s="3" t="s">
        <v>2286</v>
      </c>
      <c r="S619" s="4" t="s">
        <v>2289</v>
      </c>
      <c r="T619" s="21" t="str">
        <f>IF(J619="Yes",IF(U619&lt;&gt;"",HYPERLINK(_xlfn.CONCAT(VLOOKUP(U619,AF:AG,2,FALSE),"\",IF(ISERROR(FIND(",",A619))=FALSE,LEFT(A619,FIND(",",A619)-1),A619),"-",C619,"-",H619,".pdf"),"PDF"),""),"")</f>
        <v>PDF</v>
      </c>
      <c r="U619" s="11" t="s">
        <v>2924</v>
      </c>
      <c r="V619" s="3" t="s">
        <v>14</v>
      </c>
      <c r="W619" s="3" t="s">
        <v>2282</v>
      </c>
      <c r="Y619" s="13" t="str">
        <f t="shared" si="77"/>
        <v/>
      </c>
      <c r="Z619" s="36" t="str">
        <f t="shared" si="76"/>
        <v>Exclude</v>
      </c>
      <c r="AA619" s="33" t="str">
        <f t="shared" si="74"/>
        <v>3. Wrong intervention</v>
      </c>
    </row>
    <row r="620" spans="1:27" x14ac:dyDescent="0.25">
      <c r="A620" s="28" t="s">
        <v>2205</v>
      </c>
      <c r="B620" s="29" t="s">
        <v>723</v>
      </c>
      <c r="C620" s="29">
        <v>2012</v>
      </c>
      <c r="D620" s="29" t="s">
        <v>1725</v>
      </c>
      <c r="E620" s="29">
        <v>43</v>
      </c>
      <c r="F620" s="29">
        <v>2</v>
      </c>
      <c r="G620" s="29" t="s">
        <v>2206</v>
      </c>
      <c r="H620" s="29">
        <v>1843</v>
      </c>
      <c r="I620" s="29" t="s">
        <v>2207</v>
      </c>
      <c r="J620" s="11" t="s">
        <v>543</v>
      </c>
      <c r="K620" s="21" t="str">
        <f t="shared" si="71"/>
        <v>Link</v>
      </c>
      <c r="L620" s="22" t="str">
        <f t="shared" si="72"/>
        <v/>
      </c>
      <c r="M620" s="31" t="str">
        <f t="shared" si="73"/>
        <v>{Wagener, 2012 #1843}</v>
      </c>
      <c r="N620" s="4" t="s">
        <v>1470</v>
      </c>
      <c r="O620" s="21" t="str">
        <f>IF(J620="Yes",IF(P620&lt;&gt;"",HYPERLINK(_xlfn.CONCAT(VLOOKUP(P620,AF:AG,2,FALSE),"\",IF(ISERROR(FIND(",",A620))=FALSE,LEFT(A620,FIND(",",A620)-1),A620),"-",C620,"-",H620,".pdf"),"PDF"),""),"")</f>
        <v>PDF</v>
      </c>
      <c r="P620" s="11" t="s">
        <v>229</v>
      </c>
      <c r="Q620" s="3" t="s">
        <v>14</v>
      </c>
      <c r="R620" s="3" t="s">
        <v>2282</v>
      </c>
      <c r="S620" s="4" t="s">
        <v>2271</v>
      </c>
      <c r="T620" s="21" t="str">
        <f>IF(J620="Yes",IF(U620&lt;&gt;"",HYPERLINK(_xlfn.CONCAT(VLOOKUP(U620,AF:AG,2,FALSE),"\",IF(ISERROR(FIND(",",A620))=FALSE,LEFT(A620,FIND(",",A620)-1),A620),"-",C620,"-",H620,".pdf"),"PDF"),""),"")</f>
        <v>PDF</v>
      </c>
      <c r="U620" s="11" t="s">
        <v>2924</v>
      </c>
      <c r="V620" s="3" t="s">
        <v>14</v>
      </c>
      <c r="W620" s="3" t="s">
        <v>2282</v>
      </c>
      <c r="Y620" s="13" t="str">
        <f t="shared" si="77"/>
        <v/>
      </c>
      <c r="Z620" s="36" t="str">
        <f t="shared" si="76"/>
        <v>Exclude</v>
      </c>
      <c r="AA620" s="33" t="str">
        <f t="shared" si="74"/>
        <v>0. Duplicate</v>
      </c>
    </row>
    <row r="621" spans="1:27" x14ac:dyDescent="0.25">
      <c r="A621" s="28" t="s">
        <v>2208</v>
      </c>
      <c r="B621" s="29" t="s">
        <v>727</v>
      </c>
      <c r="C621" s="29">
        <v>2011</v>
      </c>
      <c r="D621" s="29" t="s">
        <v>1371</v>
      </c>
      <c r="E621" s="29">
        <v>6</v>
      </c>
      <c r="F621" s="29">
        <v>3</v>
      </c>
      <c r="G621" s="92" t="s">
        <v>728</v>
      </c>
      <c r="H621" s="29">
        <v>1844</v>
      </c>
      <c r="I621" s="29" t="s">
        <v>2209</v>
      </c>
      <c r="J621" s="11" t="s">
        <v>543</v>
      </c>
      <c r="K621" s="21" t="str">
        <f t="shared" si="71"/>
        <v>Link</v>
      </c>
      <c r="L621" s="22" t="str">
        <f t="shared" si="72"/>
        <v/>
      </c>
      <c r="M621" s="31" t="str">
        <f t="shared" si="73"/>
        <v>{Wallace, 2011 #1844}</v>
      </c>
      <c r="N621" s="4" t="s">
        <v>1470</v>
      </c>
      <c r="O621" s="21" t="str">
        <f>IF(J621="Yes",IF(P621&lt;&gt;"",HYPERLINK(_xlfn.CONCAT(VLOOKUP(P621,AF:AG,2,FALSE),"\",IF(ISERROR(FIND(",",A621))=FALSE,LEFT(A621,FIND(",",A621)-1),A621),"-",C621,"-",H621,".pdf"),"PDF"),""),"")</f>
        <v>PDF</v>
      </c>
      <c r="P621" s="11" t="s">
        <v>229</v>
      </c>
      <c r="Q621" s="3" t="s">
        <v>14</v>
      </c>
      <c r="R621" s="3" t="s">
        <v>2286</v>
      </c>
      <c r="S621" s="4" t="s">
        <v>2289</v>
      </c>
      <c r="T621" s="21" t="str">
        <f>IF(J621="Yes",IF(U621&lt;&gt;"",HYPERLINK(_xlfn.CONCAT(VLOOKUP(U621,AF:AG,2,FALSE),"\",IF(ISERROR(FIND(",",A621))=FALSE,LEFT(A621,FIND(",",A621)-1),A621),"-",C621,"-",H621,".pdf"),"PDF"),""),"")</f>
        <v>PDF</v>
      </c>
      <c r="U621" s="11" t="s">
        <v>2924</v>
      </c>
      <c r="V621" s="3" t="s">
        <v>14</v>
      </c>
      <c r="W621" s="3" t="s">
        <v>2286</v>
      </c>
      <c r="Y621" s="13" t="str">
        <f t="shared" si="77"/>
        <v/>
      </c>
      <c r="Z621" s="36" t="str">
        <f t="shared" si="76"/>
        <v>Exclude</v>
      </c>
      <c r="AA621" s="33" t="str">
        <f t="shared" si="74"/>
        <v>3. Wrong intervention</v>
      </c>
    </row>
    <row r="622" spans="1:27" x14ac:dyDescent="0.25">
      <c r="A622" s="28" t="s">
        <v>2208</v>
      </c>
      <c r="B622" s="29" t="s">
        <v>727</v>
      </c>
      <c r="C622" s="29">
        <v>2011</v>
      </c>
      <c r="D622" s="29" t="s">
        <v>441</v>
      </c>
      <c r="E622" s="29">
        <v>6</v>
      </c>
      <c r="F622" s="29">
        <v>3</v>
      </c>
      <c r="G622" s="92">
        <v>45870</v>
      </c>
      <c r="H622" s="29">
        <v>1845</v>
      </c>
      <c r="I622" s="29" t="s">
        <v>2209</v>
      </c>
      <c r="J622" s="11" t="s">
        <v>543</v>
      </c>
      <c r="K622" s="21" t="str">
        <f t="shared" si="71"/>
        <v>Link</v>
      </c>
      <c r="L622" s="22" t="str">
        <f t="shared" si="72"/>
        <v/>
      </c>
      <c r="M622" s="31" t="str">
        <f t="shared" si="73"/>
        <v>{Wallace, 2011 #1845}</v>
      </c>
      <c r="N622" s="4" t="s">
        <v>1470</v>
      </c>
      <c r="O622" s="21" t="str">
        <f>IF(J622="Yes",IF(P622&lt;&gt;"",HYPERLINK(_xlfn.CONCAT(VLOOKUP(P622,AF:AG,2,FALSE),"\",IF(ISERROR(FIND(",",A622))=FALSE,LEFT(A622,FIND(",",A622)-1),A622),"-",C622,"-",H622,".pdf"),"PDF"),""),"")</f>
        <v>PDF</v>
      </c>
      <c r="P622" s="11" t="s">
        <v>229</v>
      </c>
      <c r="Q622" s="3" t="s">
        <v>14</v>
      </c>
      <c r="R622" s="3" t="s">
        <v>2282</v>
      </c>
      <c r="S622" s="4" t="s">
        <v>2251</v>
      </c>
      <c r="T622" s="21" t="str">
        <f>IF(J622="Yes",IF(U622&lt;&gt;"",HYPERLINK(_xlfn.CONCAT(VLOOKUP(U622,AF:AG,2,FALSE),"\",IF(ISERROR(FIND(",",A622))=FALSE,LEFT(A622,FIND(",",A622)-1),A622),"-",C622,"-",H622,".pdf"),"PDF"),""),"")</f>
        <v>PDF</v>
      </c>
      <c r="U622" s="11" t="s">
        <v>2924</v>
      </c>
      <c r="V622" s="3" t="s">
        <v>14</v>
      </c>
      <c r="W622" s="3" t="s">
        <v>2282</v>
      </c>
      <c r="Y622" s="13" t="str">
        <f t="shared" si="77"/>
        <v/>
      </c>
      <c r="Z622" s="36" t="str">
        <f t="shared" si="76"/>
        <v>Exclude</v>
      </c>
      <c r="AA622" s="33" t="str">
        <f t="shared" si="74"/>
        <v>0. Duplicate</v>
      </c>
    </row>
    <row r="623" spans="1:27" x14ac:dyDescent="0.25">
      <c r="A623" s="28" t="s">
        <v>2535</v>
      </c>
      <c r="B623" s="29" t="s">
        <v>2536</v>
      </c>
      <c r="C623" s="29">
        <v>2022</v>
      </c>
      <c r="D623" s="29" t="s">
        <v>334</v>
      </c>
      <c r="E623" s="29">
        <v>46</v>
      </c>
      <c r="G623" s="29" t="s">
        <v>2537</v>
      </c>
      <c r="H623" s="29">
        <v>1883</v>
      </c>
      <c r="I623" s="29" t="s">
        <v>2538</v>
      </c>
      <c r="J623" s="11" t="s">
        <v>543</v>
      </c>
      <c r="K623" s="21" t="str">
        <f t="shared" si="71"/>
        <v>Link</v>
      </c>
      <c r="L623" s="22" t="str">
        <f t="shared" si="72"/>
        <v/>
      </c>
      <c r="M623" s="31" t="str">
        <f t="shared" si="73"/>
        <v>{Walters, 2022 #1883}</v>
      </c>
      <c r="N623" s="4" t="s">
        <v>2324</v>
      </c>
      <c r="O623" s="21" t="str">
        <f>IF(J623="Yes",IF(P623&lt;&gt;"",HYPERLINK(_xlfn.CONCAT(VLOOKUP(P623,AF:AG,2,FALSE),"\",IF(ISERROR(FIND(",",A623))=FALSE,LEFT(A623,FIND(",",A623)-1),A623),"-",C623,"-",H623,".pdf"),"PDF"),""),"")</f>
        <v>PDF</v>
      </c>
      <c r="P623" s="11" t="s">
        <v>229</v>
      </c>
      <c r="Q623" s="3" t="s">
        <v>14</v>
      </c>
      <c r="R623" s="3" t="s">
        <v>2286</v>
      </c>
      <c r="S623" s="4" t="s">
        <v>2289</v>
      </c>
      <c r="T623" s="21" t="str">
        <f>IF(J623="Yes",IF(U623&lt;&gt;"",HYPERLINK(_xlfn.CONCAT(VLOOKUP(U623,AF:AG,2,FALSE),"\",IF(ISERROR(FIND(",",A623))=FALSE,LEFT(A623,FIND(",",A623)-1),A623),"-",C623,"-",H623,".pdf"),"PDF"),""),"")</f>
        <v>PDF</v>
      </c>
      <c r="U623" s="11" t="s">
        <v>2924</v>
      </c>
      <c r="V623" s="3" t="s">
        <v>14</v>
      </c>
      <c r="W623" s="3" t="s">
        <v>2286</v>
      </c>
      <c r="Y623" s="13" t="str">
        <f t="shared" si="77"/>
        <v/>
      </c>
      <c r="Z623" s="36" t="str">
        <f t="shared" si="76"/>
        <v>Exclude</v>
      </c>
      <c r="AA623" s="33" t="str">
        <f t="shared" si="74"/>
        <v>3. Wrong intervention</v>
      </c>
    </row>
    <row r="624" spans="1:27" x14ac:dyDescent="0.25">
      <c r="A624" s="28" t="s">
        <v>2778</v>
      </c>
      <c r="B624" s="29" t="s">
        <v>2779</v>
      </c>
      <c r="C624" s="29">
        <v>2013</v>
      </c>
      <c r="D624" s="29" t="s">
        <v>2668</v>
      </c>
      <c r="E624" s="29">
        <v>17</v>
      </c>
      <c r="F624" s="29">
        <v>25</v>
      </c>
      <c r="G624" s="29" t="s">
        <v>2780</v>
      </c>
      <c r="H624" s="29">
        <v>1948</v>
      </c>
      <c r="I624" s="29" t="s">
        <v>2781</v>
      </c>
      <c r="J624" s="11" t="s">
        <v>543</v>
      </c>
      <c r="K624" s="21" t="str">
        <f t="shared" si="71"/>
        <v>Link</v>
      </c>
      <c r="L624" s="22" t="str">
        <f t="shared" si="72"/>
        <v/>
      </c>
      <c r="M624" s="31" t="str">
        <f t="shared" si="73"/>
        <v>{Watson, 2013 #1948}</v>
      </c>
      <c r="N624" s="4" t="s">
        <v>1470</v>
      </c>
      <c r="O624" s="21" t="str">
        <f>IF(J624="Yes",IF(P624&lt;&gt;"",HYPERLINK(_xlfn.CONCAT(VLOOKUP(P624,AF:AG,2,FALSE),"\",IF(ISERROR(FIND(",",A624))=FALSE,LEFT(A624,FIND(",",A624)-1),A624),"-",C624,"-",H624,".pdf"),"PDF"),""),"")</f>
        <v>PDF</v>
      </c>
      <c r="P624" s="11" t="s">
        <v>229</v>
      </c>
      <c r="Q624" s="3" t="s">
        <v>14</v>
      </c>
      <c r="R624" s="3" t="s">
        <v>2287</v>
      </c>
      <c r="S624" s="4" t="s">
        <v>2918</v>
      </c>
      <c r="T624" s="21" t="str">
        <f>IF(J624="Yes",IF(U624&lt;&gt;"",HYPERLINK(_xlfn.CONCAT(VLOOKUP(U624,AF:AG,2,FALSE),"\",IF(ISERROR(FIND(",",A624))=FALSE,LEFT(A624,FIND(",",A624)-1),A624),"-",C624,"-",H624,".pdf"),"PDF"),""),"")</f>
        <v>PDF</v>
      </c>
      <c r="U624" s="11" t="s">
        <v>2924</v>
      </c>
      <c r="V624" s="3" t="s">
        <v>14</v>
      </c>
      <c r="W624" s="3" t="s">
        <v>2286</v>
      </c>
      <c r="Y624" s="13" t="str">
        <f t="shared" si="77"/>
        <v/>
      </c>
      <c r="Z624" s="36" t="str">
        <f t="shared" si="76"/>
        <v>Exclude</v>
      </c>
      <c r="AA624" s="33" t="str">
        <f t="shared" si="74"/>
        <v>4. Wrong setting</v>
      </c>
    </row>
    <row r="625" spans="1:27" x14ac:dyDescent="0.25">
      <c r="A625" s="28" t="s">
        <v>2210</v>
      </c>
      <c r="B625" s="29" t="s">
        <v>2211</v>
      </c>
      <c r="C625" s="29">
        <v>2014</v>
      </c>
      <c r="D625" s="29" t="s">
        <v>2212</v>
      </c>
      <c r="E625" s="29">
        <v>52</v>
      </c>
      <c r="F625" s="29">
        <v>1</v>
      </c>
      <c r="G625" s="29" t="s">
        <v>2213</v>
      </c>
      <c r="H625" s="29">
        <v>1846</v>
      </c>
      <c r="I625" s="29" t="s">
        <v>2214</v>
      </c>
      <c r="J625" s="11" t="s">
        <v>543</v>
      </c>
      <c r="K625" s="21" t="str">
        <f t="shared" si="71"/>
        <v>Link</v>
      </c>
      <c r="L625" s="22" t="str">
        <f t="shared" si="72"/>
        <v/>
      </c>
      <c r="M625" s="31" t="str">
        <f t="shared" si="73"/>
        <v>{Watson, 2014 #1846}</v>
      </c>
      <c r="N625" s="4" t="s">
        <v>1470</v>
      </c>
      <c r="O625" s="21" t="str">
        <f>IF(J625="Yes",IF(P625&lt;&gt;"",HYPERLINK(_xlfn.CONCAT(VLOOKUP(P625,AF:AG,2,FALSE),"\",IF(ISERROR(FIND(",",A625))=FALSE,LEFT(A625,FIND(",",A625)-1),A625),"-",C625,"-",H625,".pdf"),"PDF"),""),"")</f>
        <v>PDF</v>
      </c>
      <c r="P625" s="11" t="s">
        <v>229</v>
      </c>
      <c r="Q625" s="3" t="s">
        <v>14</v>
      </c>
      <c r="R625" s="3" t="s">
        <v>2286</v>
      </c>
      <c r="S625" s="4" t="s">
        <v>2289</v>
      </c>
      <c r="T625" s="21" t="str">
        <f>IF(J625="Yes",IF(U625&lt;&gt;"",HYPERLINK(_xlfn.CONCAT(VLOOKUP(U625,AF:AG,2,FALSE),"\",IF(ISERROR(FIND(",",A625))=FALSE,LEFT(A625,FIND(",",A625)-1),A625),"-",C625,"-",H625,".pdf"),"PDF"),""),"")</f>
        <v>PDF</v>
      </c>
      <c r="U625" s="11" t="s">
        <v>2924</v>
      </c>
      <c r="V625" s="3" t="s">
        <v>14</v>
      </c>
      <c r="W625" s="3" t="s">
        <v>2286</v>
      </c>
      <c r="Y625" s="13" t="str">
        <f t="shared" si="77"/>
        <v/>
      </c>
      <c r="Z625" s="36" t="str">
        <f t="shared" si="76"/>
        <v>Exclude</v>
      </c>
      <c r="AA625" s="33" t="str">
        <f t="shared" si="74"/>
        <v>3. Wrong intervention</v>
      </c>
    </row>
    <row r="626" spans="1:27" x14ac:dyDescent="0.25">
      <c r="A626" s="28" t="s">
        <v>2210</v>
      </c>
      <c r="B626" s="29" t="s">
        <v>2211</v>
      </c>
      <c r="C626" s="29">
        <v>2014</v>
      </c>
      <c r="D626" s="29" t="s">
        <v>2212</v>
      </c>
      <c r="E626" s="29">
        <v>52</v>
      </c>
      <c r="F626" s="29">
        <v>1</v>
      </c>
      <c r="G626" s="29" t="s">
        <v>2213</v>
      </c>
      <c r="H626" s="29">
        <v>1847</v>
      </c>
      <c r="I626" s="29" t="s">
        <v>2214</v>
      </c>
      <c r="J626" s="11" t="s">
        <v>543</v>
      </c>
      <c r="K626" s="21" t="str">
        <f t="shared" si="71"/>
        <v>Link</v>
      </c>
      <c r="L626" s="22" t="str">
        <f t="shared" si="72"/>
        <v/>
      </c>
      <c r="M626" s="31" t="str">
        <f t="shared" si="73"/>
        <v>{Watson, 2014 #1847}</v>
      </c>
      <c r="N626" s="4" t="s">
        <v>1470</v>
      </c>
      <c r="O626" s="21" t="str">
        <f>IF(J626="Yes",IF(P626&lt;&gt;"",HYPERLINK(_xlfn.CONCAT(VLOOKUP(P626,AF:AG,2,FALSE),"\",IF(ISERROR(FIND(",",A626))=FALSE,LEFT(A626,FIND(",",A626)-1),A626),"-",C626,"-",H626,".pdf"),"PDF"),""),"")</f>
        <v>PDF</v>
      </c>
      <c r="P626" s="11" t="s">
        <v>229</v>
      </c>
      <c r="Q626" s="3" t="s">
        <v>14</v>
      </c>
      <c r="R626" s="3" t="s">
        <v>2282</v>
      </c>
      <c r="S626" s="4" t="s">
        <v>2272</v>
      </c>
      <c r="T626" s="21" t="str">
        <f>IF(J626="Yes",IF(U626&lt;&gt;"",HYPERLINK(_xlfn.CONCAT(VLOOKUP(U626,AF:AG,2,FALSE),"\",IF(ISERROR(FIND(",",A626))=FALSE,LEFT(A626,FIND(",",A626)-1),A626),"-",C626,"-",H626,".pdf"),"PDF"),""),"")</f>
        <v>PDF</v>
      </c>
      <c r="U626" s="11" t="s">
        <v>2924</v>
      </c>
      <c r="V626" s="3" t="s">
        <v>14</v>
      </c>
      <c r="W626" s="3" t="s">
        <v>2282</v>
      </c>
      <c r="Y626" s="13" t="str">
        <f t="shared" si="77"/>
        <v/>
      </c>
      <c r="Z626" s="36" t="str">
        <f t="shared" si="76"/>
        <v>Exclude</v>
      </c>
      <c r="AA626" s="33" t="str">
        <f t="shared" si="74"/>
        <v>0. Duplicate</v>
      </c>
    </row>
    <row r="627" spans="1:27" x14ac:dyDescent="0.25">
      <c r="A627" s="28" t="s">
        <v>2782</v>
      </c>
      <c r="B627" s="29" t="s">
        <v>2783</v>
      </c>
      <c r="C627" s="29">
        <v>2015</v>
      </c>
      <c r="D627" s="29" t="s">
        <v>1560</v>
      </c>
      <c r="E627" s="29">
        <v>154</v>
      </c>
      <c r="G627" s="29" t="s">
        <v>2784</v>
      </c>
      <c r="H627" s="29">
        <v>1920</v>
      </c>
      <c r="I627" s="29" t="s">
        <v>2785</v>
      </c>
      <c r="J627" s="11" t="s">
        <v>543</v>
      </c>
      <c r="K627" s="21" t="str">
        <f t="shared" si="71"/>
        <v>Link</v>
      </c>
      <c r="L627" s="22" t="str">
        <f t="shared" si="72"/>
        <v/>
      </c>
      <c r="M627" s="31" t="str">
        <f t="shared" si="73"/>
        <v>{Watson, 2015 #1920}</v>
      </c>
      <c r="N627" s="4" t="s">
        <v>2324</v>
      </c>
      <c r="O627" s="21" t="str">
        <f>IF(J627="Yes",IF(P627&lt;&gt;"",HYPERLINK(_xlfn.CONCAT(VLOOKUP(P627,AF:AG,2,FALSE),"\",IF(ISERROR(FIND(",",A627))=FALSE,LEFT(A627,FIND(",",A627)-1),A627),"-",C627,"-",H627,".pdf"),"PDF"),""),"")</f>
        <v>PDF</v>
      </c>
      <c r="P627" s="11" t="s">
        <v>229</v>
      </c>
      <c r="Q627" s="3" t="s">
        <v>14</v>
      </c>
      <c r="R627" s="3" t="s">
        <v>2282</v>
      </c>
      <c r="T627" s="21" t="str">
        <f>IF(J627="Yes",IF(U627&lt;&gt;"",HYPERLINK(_xlfn.CONCAT(VLOOKUP(U627,AF:AG,2,FALSE),"\",IF(ISERROR(FIND(",",A627))=FALSE,LEFT(A627,FIND(",",A627)-1),A627),"-",C627,"-",H627,".pdf"),"PDF"),""),"")</f>
        <v>PDF</v>
      </c>
      <c r="U627" s="11" t="s">
        <v>2924</v>
      </c>
      <c r="V627" s="3" t="s">
        <v>14</v>
      </c>
      <c r="W627" s="3" t="s">
        <v>2286</v>
      </c>
      <c r="Y627" s="13" t="str">
        <f t="shared" si="77"/>
        <v/>
      </c>
      <c r="Z627" s="36" t="str">
        <f t="shared" si="76"/>
        <v>Exclude</v>
      </c>
      <c r="AA627" s="33" t="str">
        <f t="shared" si="74"/>
        <v>0. Duplicate</v>
      </c>
    </row>
    <row r="628" spans="1:27" x14ac:dyDescent="0.25">
      <c r="A628" s="28" t="s">
        <v>2782</v>
      </c>
      <c r="B628" s="29" t="s">
        <v>2783</v>
      </c>
      <c r="C628" s="29">
        <v>2015</v>
      </c>
      <c r="D628" s="29" t="s">
        <v>1560</v>
      </c>
      <c r="E628" s="29">
        <v>154</v>
      </c>
      <c r="G628" s="29" t="s">
        <v>2784</v>
      </c>
      <c r="H628" s="29">
        <v>1958</v>
      </c>
      <c r="I628" s="29" t="s">
        <v>2785</v>
      </c>
      <c r="J628" s="11" t="s">
        <v>543</v>
      </c>
      <c r="K628" s="21" t="str">
        <f t="shared" si="71"/>
        <v>Link</v>
      </c>
      <c r="L628" s="22" t="str">
        <f t="shared" si="72"/>
        <v/>
      </c>
      <c r="M628" s="31" t="str">
        <f t="shared" si="73"/>
        <v>{Watson, 2015 #1958}</v>
      </c>
      <c r="N628" s="4" t="s">
        <v>1470</v>
      </c>
      <c r="O628" s="21" t="str">
        <f>IF(J628="Yes",IF(P628&lt;&gt;"",HYPERLINK(_xlfn.CONCAT(VLOOKUP(P628,AF:AG,2,FALSE),"\",IF(ISERROR(FIND(",",A628))=FALSE,LEFT(A628,FIND(",",A628)-1),A628),"-",C628,"-",H628,".pdf"),"PDF"),""),"")</f>
        <v>PDF</v>
      </c>
      <c r="P628" s="11" t="s">
        <v>229</v>
      </c>
      <c r="Q628" s="3" t="s">
        <v>14</v>
      </c>
      <c r="R628" s="3" t="s">
        <v>2286</v>
      </c>
      <c r="S628" s="4" t="s">
        <v>2289</v>
      </c>
      <c r="T628" s="21" t="str">
        <f>IF(J628="Yes",IF(U628&lt;&gt;"",HYPERLINK(_xlfn.CONCAT(VLOOKUP(U628,AF:AG,2,FALSE),"\",IF(ISERROR(FIND(",",A628))=FALSE,LEFT(A628,FIND(",",A628)-1),A628),"-",C628,"-",H628,".pdf"),"PDF"),""),"")</f>
        <v>PDF</v>
      </c>
      <c r="U628" s="11" t="s">
        <v>2924</v>
      </c>
      <c r="V628" s="3" t="s">
        <v>14</v>
      </c>
      <c r="W628" s="3" t="s">
        <v>2282</v>
      </c>
      <c r="Y628" s="13" t="str">
        <f t="shared" si="77"/>
        <v/>
      </c>
      <c r="Z628" s="36" t="str">
        <f t="shared" si="76"/>
        <v>Exclude</v>
      </c>
      <c r="AA628" s="33" t="str">
        <f t="shared" si="74"/>
        <v>3. Wrong intervention</v>
      </c>
    </row>
    <row r="629" spans="1:27" x14ac:dyDescent="0.25">
      <c r="A629" s="28" t="s">
        <v>2539</v>
      </c>
      <c r="B629" s="29" t="s">
        <v>2540</v>
      </c>
      <c r="C629" s="29">
        <v>2017</v>
      </c>
      <c r="D629" s="29" t="s">
        <v>2541</v>
      </c>
      <c r="E629" s="29">
        <v>21</v>
      </c>
      <c r="F629" s="29">
        <v>15</v>
      </c>
      <c r="G629" s="29" t="s">
        <v>2542</v>
      </c>
      <c r="H629" s="29">
        <v>1919</v>
      </c>
      <c r="I629" s="29" t="s">
        <v>2543</v>
      </c>
      <c r="J629" s="11" t="s">
        <v>543</v>
      </c>
      <c r="K629" s="21" t="str">
        <f t="shared" si="71"/>
        <v>Link</v>
      </c>
      <c r="L629" s="22" t="str">
        <f t="shared" si="72"/>
        <v/>
      </c>
      <c r="M629" s="31" t="str">
        <f t="shared" si="73"/>
        <v>{Watson, 2017 #1919}</v>
      </c>
      <c r="N629" s="4" t="s">
        <v>2324</v>
      </c>
      <c r="O629" s="21" t="str">
        <f>IF(J629="Yes",IF(P629&lt;&gt;"",HYPERLINK(_xlfn.CONCAT(VLOOKUP(P629,AF:AG,2,FALSE),"\",IF(ISERROR(FIND(",",A629))=FALSE,LEFT(A629,FIND(",",A629)-1),A629),"-",C629,"-",H629,".pdf"),"PDF"),""),"")</f>
        <v>PDF</v>
      </c>
      <c r="P629" s="11" t="s">
        <v>229</v>
      </c>
      <c r="Q629" s="3" t="s">
        <v>14</v>
      </c>
      <c r="R629" s="3" t="s">
        <v>2286</v>
      </c>
      <c r="S629" s="4" t="s">
        <v>2289</v>
      </c>
      <c r="T629" s="21" t="str">
        <f>IF(J629="Yes",IF(U629&lt;&gt;"",HYPERLINK(_xlfn.CONCAT(VLOOKUP(U629,AF:AG,2,FALSE),"\",IF(ISERROR(FIND(",",A629))=FALSE,LEFT(A629,FIND(",",A629)-1),A629),"-",C629,"-",H629,".pdf"),"PDF"),""),"")</f>
        <v>PDF</v>
      </c>
      <c r="U629" s="11" t="s">
        <v>2924</v>
      </c>
      <c r="V629" s="3" t="s">
        <v>14</v>
      </c>
      <c r="W629" s="3" t="s">
        <v>2286</v>
      </c>
      <c r="Y629" s="13" t="str">
        <f t="shared" si="77"/>
        <v/>
      </c>
      <c r="Z629" s="36" t="str">
        <f t="shared" si="76"/>
        <v>Exclude</v>
      </c>
      <c r="AA629" s="33" t="str">
        <f t="shared" si="74"/>
        <v>3. Wrong intervention</v>
      </c>
    </row>
    <row r="630" spans="1:27" x14ac:dyDescent="0.25">
      <c r="A630" s="28" t="s">
        <v>2786</v>
      </c>
      <c r="B630" s="29" t="s">
        <v>730</v>
      </c>
      <c r="C630" s="29">
        <v>2014</v>
      </c>
      <c r="D630" s="29" t="s">
        <v>1725</v>
      </c>
      <c r="E630" s="29">
        <v>46</v>
      </c>
      <c r="F630" s="29">
        <v>1</v>
      </c>
      <c r="G630" s="29" t="s">
        <v>750</v>
      </c>
      <c r="H630" s="29">
        <v>1947</v>
      </c>
      <c r="I630" s="29" t="s">
        <v>2787</v>
      </c>
      <c r="J630" s="11" t="s">
        <v>543</v>
      </c>
      <c r="K630" s="21" t="str">
        <f t="shared" si="71"/>
        <v>Link</v>
      </c>
      <c r="L630" s="22" t="str">
        <f t="shared" si="72"/>
        <v/>
      </c>
      <c r="M630" s="31" t="str">
        <f t="shared" si="73"/>
        <v>{Weaver, 2014 #1947}</v>
      </c>
      <c r="N630" s="4" t="s">
        <v>1470</v>
      </c>
      <c r="O630" s="21" t="str">
        <f>IF(J630="Yes",IF(P630&lt;&gt;"",HYPERLINK(_xlfn.CONCAT(VLOOKUP(P630,AF:AG,2,FALSE),"\",IF(ISERROR(FIND(",",A630))=FALSE,LEFT(A630,FIND(",",A630)-1),A630),"-",C630,"-",H630,".pdf"),"PDF"),""),"")</f>
        <v>PDF</v>
      </c>
      <c r="P630" s="11" t="s">
        <v>229</v>
      </c>
      <c r="Q630" s="3" t="s">
        <v>14</v>
      </c>
      <c r="R630" s="3" t="s">
        <v>2286</v>
      </c>
      <c r="S630" s="4" t="s">
        <v>2289</v>
      </c>
      <c r="T630" s="21" t="str">
        <f>IF(J630="Yes",IF(U630&lt;&gt;"",HYPERLINK(_xlfn.CONCAT(VLOOKUP(U630,AF:AG,2,FALSE),"\",IF(ISERROR(FIND(",",A630))=FALSE,LEFT(A630,FIND(",",A630)-1),A630),"-",C630,"-",H630,".pdf"),"PDF"),""),"")</f>
        <v>PDF</v>
      </c>
      <c r="U630" s="11" t="s">
        <v>2924</v>
      </c>
      <c r="V630" s="3" t="s">
        <v>14</v>
      </c>
      <c r="W630" s="3" t="s">
        <v>2286</v>
      </c>
      <c r="Y630" s="13" t="str">
        <f t="shared" si="77"/>
        <v/>
      </c>
      <c r="Z630" s="36" t="str">
        <f t="shared" si="76"/>
        <v>Exclude</v>
      </c>
      <c r="AA630" s="33" t="str">
        <f t="shared" si="74"/>
        <v>3. Wrong intervention</v>
      </c>
    </row>
    <row r="631" spans="1:27" x14ac:dyDescent="0.25">
      <c r="A631" s="28" t="s">
        <v>2786</v>
      </c>
      <c r="B631" s="29" t="s">
        <v>730</v>
      </c>
      <c r="C631" s="29">
        <v>2014</v>
      </c>
      <c r="D631" s="29" t="s">
        <v>1725</v>
      </c>
      <c r="E631" s="29">
        <v>46</v>
      </c>
      <c r="F631" s="29">
        <v>1</v>
      </c>
      <c r="G631" s="29" t="s">
        <v>750</v>
      </c>
      <c r="H631" s="29">
        <v>1957</v>
      </c>
      <c r="I631" s="29" t="s">
        <v>2787</v>
      </c>
      <c r="J631" s="11" t="s">
        <v>543</v>
      </c>
      <c r="K631" s="21" t="str">
        <f t="shared" si="71"/>
        <v>Link</v>
      </c>
      <c r="L631" s="22" t="str">
        <f t="shared" si="72"/>
        <v/>
      </c>
      <c r="M631" s="31" t="str">
        <f t="shared" si="73"/>
        <v>{Weaver, 2014 #1957}</v>
      </c>
      <c r="N631" s="4" t="s">
        <v>1470</v>
      </c>
      <c r="O631" s="21" t="str">
        <f>IF(J631="Yes",IF(P631&lt;&gt;"",HYPERLINK(_xlfn.CONCAT(VLOOKUP(P631,AF:AG,2,FALSE),"\",IF(ISERROR(FIND(",",A631))=FALSE,LEFT(A631,FIND(",",A631)-1),A631),"-",C631,"-",H631,".pdf"),"PDF"),""),"")</f>
        <v>PDF</v>
      </c>
      <c r="P631" s="11" t="s">
        <v>229</v>
      </c>
      <c r="Q631" s="3" t="s">
        <v>14</v>
      </c>
      <c r="R631" s="3" t="s">
        <v>2282</v>
      </c>
      <c r="T631" s="21" t="str">
        <f>IF(J631="Yes",IF(U631&lt;&gt;"",HYPERLINK(_xlfn.CONCAT(VLOOKUP(U631,AF:AG,2,FALSE),"\",IF(ISERROR(FIND(",",A631))=FALSE,LEFT(A631,FIND(",",A631)-1),A631),"-",C631,"-",H631,".pdf"),"PDF"),""),"")</f>
        <v>PDF</v>
      </c>
      <c r="U631" s="11" t="s">
        <v>2924</v>
      </c>
      <c r="V631" s="3" t="s">
        <v>14</v>
      </c>
      <c r="W631" s="3" t="s">
        <v>2282</v>
      </c>
      <c r="Y631" s="13" t="str">
        <f t="shared" si="77"/>
        <v/>
      </c>
      <c r="Z631" s="36" t="str">
        <f t="shared" si="76"/>
        <v>Exclude</v>
      </c>
      <c r="AA631" s="33" t="str">
        <f t="shared" si="74"/>
        <v>0. Duplicate</v>
      </c>
    </row>
    <row r="632" spans="1:27" x14ac:dyDescent="0.25">
      <c r="A632" s="28" t="s">
        <v>2215</v>
      </c>
      <c r="B632" s="29" t="s">
        <v>2216</v>
      </c>
      <c r="C632" s="29">
        <v>2014</v>
      </c>
      <c r="D632" s="29" t="s">
        <v>2217</v>
      </c>
      <c r="E632" s="29">
        <v>7</v>
      </c>
      <c r="F632" s="29">
        <v>1</v>
      </c>
      <c r="G632" s="29" t="s">
        <v>2218</v>
      </c>
      <c r="H632" s="29">
        <v>1848</v>
      </c>
      <c r="I632" s="29" t="s">
        <v>2219</v>
      </c>
      <c r="J632" s="11" t="s">
        <v>543</v>
      </c>
      <c r="K632" s="21" t="str">
        <f t="shared" si="71"/>
        <v>Link</v>
      </c>
      <c r="L632" s="22" t="str">
        <f t="shared" si="72"/>
        <v/>
      </c>
      <c r="M632" s="31" t="str">
        <f t="shared" si="73"/>
        <v>{Weinstock, 2014 #1848}</v>
      </c>
      <c r="N632" s="4" t="s">
        <v>1470</v>
      </c>
      <c r="O632" s="21" t="str">
        <f>IF(J632="Yes",IF(P632&lt;&gt;"",HYPERLINK(_xlfn.CONCAT(VLOOKUP(P632,AF:AG,2,FALSE),"\",IF(ISERROR(FIND(",",A632))=FALSE,LEFT(A632,FIND(",",A632)-1),A632),"-",C632,"-",H632,".pdf"),"PDF"),""),"")</f>
        <v>PDF</v>
      </c>
      <c r="P632" s="11" t="s">
        <v>229</v>
      </c>
      <c r="Q632" s="3" t="s">
        <v>14</v>
      </c>
      <c r="R632" s="3" t="s">
        <v>2286</v>
      </c>
      <c r="S632" s="4" t="s">
        <v>2289</v>
      </c>
      <c r="T632" s="21" t="str">
        <f>IF(J632="Yes",IF(U632&lt;&gt;"",HYPERLINK(_xlfn.CONCAT(VLOOKUP(U632,AF:AG,2,FALSE),"\",IF(ISERROR(FIND(",",A632))=FALSE,LEFT(A632,FIND(",",A632)-1),A632),"-",C632,"-",H632,".pdf"),"PDF"),""),"")</f>
        <v>PDF</v>
      </c>
      <c r="U632" s="11" t="s">
        <v>2924</v>
      </c>
      <c r="V632" s="3" t="s">
        <v>14</v>
      </c>
      <c r="W632" s="3" t="s">
        <v>2286</v>
      </c>
      <c r="Y632" s="13" t="str">
        <f t="shared" si="77"/>
        <v/>
      </c>
      <c r="Z632" s="36" t="str">
        <f t="shared" si="76"/>
        <v>Exclude</v>
      </c>
      <c r="AA632" s="33" t="str">
        <f t="shared" si="74"/>
        <v>3. Wrong intervention</v>
      </c>
    </row>
    <row r="633" spans="1:27" x14ac:dyDescent="0.25">
      <c r="A633" s="28" t="s">
        <v>2220</v>
      </c>
      <c r="B633" s="29" t="s">
        <v>2221</v>
      </c>
      <c r="C633" s="29">
        <v>2019</v>
      </c>
      <c r="D633" s="29" t="s">
        <v>1610</v>
      </c>
      <c r="E633" s="29">
        <v>34</v>
      </c>
      <c r="F633" s="29">
        <v>1</v>
      </c>
      <c r="G633" s="29" t="s">
        <v>2222</v>
      </c>
      <c r="H633" s="29">
        <v>1849</v>
      </c>
      <c r="I633" s="29" t="s">
        <v>2223</v>
      </c>
      <c r="J633" s="11" t="s">
        <v>543</v>
      </c>
      <c r="K633" s="21" t="str">
        <f t="shared" si="71"/>
        <v>Link</v>
      </c>
      <c r="L633" s="22" t="str">
        <f t="shared" si="72"/>
        <v/>
      </c>
      <c r="M633" s="31" t="str">
        <f t="shared" si="73"/>
        <v>{Weinstock, 2019 #1849}</v>
      </c>
      <c r="N633" s="4" t="s">
        <v>1470</v>
      </c>
      <c r="O633" s="21" t="str">
        <f>IF(J633="Yes",IF(P633&lt;&gt;"",HYPERLINK(_xlfn.CONCAT(VLOOKUP(P633,AF:AG,2,FALSE),"\",IF(ISERROR(FIND(",",A633))=FALSE,LEFT(A633,FIND(",",A633)-1),A633),"-",C633,"-",H633,".pdf"),"PDF"),""),"")</f>
        <v>PDF</v>
      </c>
      <c r="P633" s="11" t="s">
        <v>229</v>
      </c>
      <c r="Q633" s="3" t="s">
        <v>14</v>
      </c>
      <c r="R633" s="3" t="s">
        <v>2286</v>
      </c>
      <c r="S633" s="4" t="s">
        <v>2289</v>
      </c>
      <c r="T633" s="21" t="str">
        <f>IF(J633="Yes",IF(U633&lt;&gt;"",HYPERLINK(_xlfn.CONCAT(VLOOKUP(U633,AF:AG,2,FALSE),"\",IF(ISERROR(FIND(",",A633))=FALSE,LEFT(A633,FIND(",",A633)-1),A633),"-",C633,"-",H633,".pdf"),"PDF"),""),"")</f>
        <v>PDF</v>
      </c>
      <c r="U633" s="11" t="s">
        <v>2924</v>
      </c>
      <c r="V633" s="3" t="s">
        <v>14</v>
      </c>
      <c r="W633" s="3" t="s">
        <v>2286</v>
      </c>
      <c r="Y633" s="13" t="str">
        <f t="shared" si="77"/>
        <v/>
      </c>
      <c r="Z633" s="36" t="str">
        <f t="shared" si="76"/>
        <v>Exclude</v>
      </c>
      <c r="AA633" s="33" t="str">
        <f t="shared" si="74"/>
        <v>3. Wrong intervention</v>
      </c>
    </row>
    <row r="634" spans="1:27" x14ac:dyDescent="0.25">
      <c r="A634" s="28" t="s">
        <v>2544</v>
      </c>
      <c r="B634" s="29" t="s">
        <v>2545</v>
      </c>
      <c r="C634" s="29">
        <v>2022</v>
      </c>
      <c r="D634" s="29" t="s">
        <v>2546</v>
      </c>
      <c r="E634" s="29">
        <v>239</v>
      </c>
      <c r="H634" s="29">
        <v>1878</v>
      </c>
      <c r="I634" s="29" t="s">
        <v>2547</v>
      </c>
      <c r="J634" s="11" t="s">
        <v>543</v>
      </c>
      <c r="K634" s="21" t="str">
        <f t="shared" si="71"/>
        <v>Link</v>
      </c>
      <c r="L634" s="22" t="str">
        <f t="shared" si="72"/>
        <v/>
      </c>
      <c r="M634" s="31" t="str">
        <f t="shared" si="73"/>
        <v>{Welford, 2022 #1878}</v>
      </c>
      <c r="N634" s="4" t="s">
        <v>2324</v>
      </c>
      <c r="O634" s="21" t="str">
        <f>IF(J634="Yes",IF(P634&lt;&gt;"",HYPERLINK(_xlfn.CONCAT(VLOOKUP(P634,AF:AG,2,FALSE),"\",IF(ISERROR(FIND(",",A634))=FALSE,LEFT(A634,FIND(",",A634)-1),A634),"-",C634,"-",H634,".pdf"),"PDF"),""),"")</f>
        <v>PDF</v>
      </c>
      <c r="P634" s="11" t="s">
        <v>229</v>
      </c>
      <c r="Q634" s="3" t="s">
        <v>14</v>
      </c>
      <c r="R634" s="3" t="s">
        <v>2286</v>
      </c>
      <c r="S634" s="4" t="s">
        <v>2289</v>
      </c>
      <c r="T634" s="21" t="str">
        <f>IF(J634="Yes",IF(U634&lt;&gt;"",HYPERLINK(_xlfn.CONCAT(VLOOKUP(U634,AF:AG,2,FALSE),"\",IF(ISERROR(FIND(",",A634))=FALSE,LEFT(A634,FIND(",",A634)-1),A634),"-",C634,"-",H634,".pdf"),"PDF"),""),"")</f>
        <v>PDF</v>
      </c>
      <c r="U634" s="11" t="s">
        <v>2924</v>
      </c>
      <c r="V634" s="3" t="s">
        <v>14</v>
      </c>
      <c r="W634" s="3" t="s">
        <v>2286</v>
      </c>
      <c r="Y634" s="13" t="str">
        <f t="shared" si="77"/>
        <v/>
      </c>
      <c r="Z634" s="36" t="str">
        <f t="shared" si="76"/>
        <v>Exclude</v>
      </c>
      <c r="AA634" s="33" t="str">
        <f t="shared" si="74"/>
        <v>3. Wrong intervention</v>
      </c>
    </row>
    <row r="635" spans="1:27" x14ac:dyDescent="0.25">
      <c r="A635" s="28" t="s">
        <v>2788</v>
      </c>
      <c r="B635" s="29" t="s">
        <v>2789</v>
      </c>
      <c r="C635" s="29">
        <v>2019</v>
      </c>
      <c r="D635" s="29" t="s">
        <v>2790</v>
      </c>
      <c r="E635" s="29">
        <v>32</v>
      </c>
      <c r="F635" s="29">
        <v>6</v>
      </c>
      <c r="G635" s="29" t="s">
        <v>2791</v>
      </c>
      <c r="H635" s="29">
        <v>1954</v>
      </c>
      <c r="I635" s="29" t="s">
        <v>2792</v>
      </c>
      <c r="J635" s="11" t="s">
        <v>543</v>
      </c>
      <c r="K635" s="21" t="str">
        <f t="shared" si="71"/>
        <v>Link</v>
      </c>
      <c r="L635" s="22" t="str">
        <f t="shared" si="72"/>
        <v/>
      </c>
      <c r="M635" s="31" t="str">
        <f t="shared" si="73"/>
        <v>{Whitworth, 2019 #1954}</v>
      </c>
      <c r="N635" s="4" t="s">
        <v>1470</v>
      </c>
      <c r="O635" s="21" t="str">
        <f>IF(J635="Yes",IF(P635&lt;&gt;"",HYPERLINK(_xlfn.CONCAT(VLOOKUP(P635,AF:AG,2,FALSE),"\",IF(ISERROR(FIND(",",A635))=FALSE,LEFT(A635,FIND(",",A635)-1),A635),"-",C635,"-",H635,".pdf"),"PDF"),""),"")</f>
        <v>PDF</v>
      </c>
      <c r="P635" s="11" t="s">
        <v>229</v>
      </c>
      <c r="Q635" s="3" t="s">
        <v>14</v>
      </c>
      <c r="R635" s="3" t="s">
        <v>2286</v>
      </c>
      <c r="S635" s="4" t="s">
        <v>2289</v>
      </c>
      <c r="T635" s="21" t="str">
        <f>IF(J635="Yes",IF(U635&lt;&gt;"",HYPERLINK(_xlfn.CONCAT(VLOOKUP(U635,AF:AG,2,FALSE),"\",IF(ISERROR(FIND(",",A635))=FALSE,LEFT(A635,FIND(",",A635)-1),A635),"-",C635,"-",H635,".pdf"),"PDF"),""),"")</f>
        <v>PDF</v>
      </c>
      <c r="U635" s="11" t="s">
        <v>2924</v>
      </c>
      <c r="V635" s="3" t="s">
        <v>14</v>
      </c>
      <c r="W635" s="3" t="s">
        <v>2286</v>
      </c>
      <c r="Y635" s="13" t="str">
        <f t="shared" si="77"/>
        <v/>
      </c>
      <c r="Z635" s="36" t="str">
        <f t="shared" ref="Z635:Z651" si="78">IF(J635="Yes",IF(Q635="","",IF(Q635="Include",IF(V635="",IF(Y635="No","Check for supplement","Include"),IF(V635="Exclude","Consensus required",IF(V635="Include",IF(Y635="No","Check for supplement","Include"),"Check required"))),IF(Q635="Exclude",IF(V635="","Check required",IF(V635="Exclude","Exclude",IF(V635="Include","Consensus required","Check required"))),"Check required"))),IF(L635="","","Find PDF"))</f>
        <v>Exclude</v>
      </c>
      <c r="AA635" s="33" t="str">
        <f t="shared" si="74"/>
        <v>3. Wrong intervention</v>
      </c>
    </row>
    <row r="636" spans="1:27" x14ac:dyDescent="0.25">
      <c r="A636" s="28" t="s">
        <v>3534</v>
      </c>
      <c r="B636" s="29" t="s">
        <v>3535</v>
      </c>
      <c r="C636" s="29">
        <v>2012</v>
      </c>
      <c r="D636" s="29" t="s">
        <v>1189</v>
      </c>
      <c r="E636" s="29">
        <v>13</v>
      </c>
      <c r="F636" s="29">
        <v>1</v>
      </c>
      <c r="G636" s="29">
        <v>174</v>
      </c>
      <c r="H636" s="29">
        <v>6263</v>
      </c>
      <c r="I636" s="29" t="s">
        <v>3536</v>
      </c>
      <c r="J636" s="11" t="s">
        <v>543</v>
      </c>
      <c r="K636" s="21" t="str">
        <f t="shared" si="71"/>
        <v>Link</v>
      </c>
      <c r="L636" s="22" t="str">
        <f t="shared" si="72"/>
        <v/>
      </c>
      <c r="M636" s="31" t="str">
        <f t="shared" si="73"/>
        <v>{Wilson, 2012 #6263}</v>
      </c>
      <c r="N636" s="4" t="s">
        <v>3728</v>
      </c>
      <c r="O636" s="21" t="str">
        <f>IF(J636="Yes",IF(P636&lt;&gt;"",HYPERLINK(_xlfn.CONCAT(VLOOKUP(P636,AF:AG,2,FALSE),"\",IF(ISERROR(FIND(",",A636))=FALSE,LEFT(A636,FIND(",",A636)-1),A636),"-",C636,"-",H636,".pdf"),"PDF"),""),"")</f>
        <v>PDF</v>
      </c>
      <c r="P636" s="11" t="s">
        <v>229</v>
      </c>
      <c r="Q636" s="3" t="s">
        <v>14</v>
      </c>
      <c r="R636" s="3" t="s">
        <v>2286</v>
      </c>
      <c r="S636" s="4" t="s">
        <v>2289</v>
      </c>
      <c r="T636" s="21" t="str">
        <f>IF(J636="Yes",IF(U636&lt;&gt;"",HYPERLINK(_xlfn.CONCAT(VLOOKUP(U636,AF:AG,2,FALSE),"\",IF(ISERROR(FIND(",",A636))=FALSE,LEFT(A636,FIND(",",A636)-1),A636),"-",C636,"-",H636,".pdf"),"PDF"),""),"")</f>
        <v>PDF</v>
      </c>
      <c r="U636" s="11" t="s">
        <v>2924</v>
      </c>
      <c r="V636" s="3" t="s">
        <v>14</v>
      </c>
      <c r="W636" s="3" t="s">
        <v>2286</v>
      </c>
      <c r="Z636" s="36" t="str">
        <f t="shared" si="78"/>
        <v>Exclude</v>
      </c>
      <c r="AA636" s="33" t="str">
        <f t="shared" si="74"/>
        <v>3. Wrong intervention</v>
      </c>
    </row>
    <row r="637" spans="1:27" x14ac:dyDescent="0.25">
      <c r="A637" s="28" t="s">
        <v>2224</v>
      </c>
      <c r="B637" s="29" t="s">
        <v>2225</v>
      </c>
      <c r="C637" s="29">
        <v>2014</v>
      </c>
      <c r="D637" s="29" t="s">
        <v>1610</v>
      </c>
      <c r="E637" s="29">
        <v>28</v>
      </c>
      <c r="F637" s="29">
        <v>3</v>
      </c>
      <c r="G637" s="29" t="s">
        <v>2226</v>
      </c>
      <c r="H637" s="29">
        <v>1850</v>
      </c>
      <c r="I637" s="29" t="s">
        <v>2227</v>
      </c>
      <c r="J637" s="11" t="s">
        <v>543</v>
      </c>
      <c r="K637" s="21" t="str">
        <f t="shared" si="71"/>
        <v>Link</v>
      </c>
      <c r="L637" s="22" t="str">
        <f t="shared" si="72"/>
        <v/>
      </c>
      <c r="M637" s="31" t="str">
        <f t="shared" si="73"/>
        <v>{Witkiewitz, 2014 #1850}</v>
      </c>
      <c r="N637" s="4" t="s">
        <v>1470</v>
      </c>
      <c r="O637" s="21" t="str">
        <f>IF(J637="Yes",IF(P637&lt;&gt;"",HYPERLINK(_xlfn.CONCAT(VLOOKUP(P637,AF:AG,2,FALSE),"\",IF(ISERROR(FIND(",",A637))=FALSE,LEFT(A637,FIND(",",A637)-1),A637),"-",C637,"-",H637,".pdf"),"PDF"),""),"")</f>
        <v>PDF</v>
      </c>
      <c r="P637" s="11" t="s">
        <v>229</v>
      </c>
      <c r="Q637" s="3" t="s">
        <v>14</v>
      </c>
      <c r="R637" s="3" t="s">
        <v>2286</v>
      </c>
      <c r="S637" s="4" t="s">
        <v>2289</v>
      </c>
      <c r="T637" s="21" t="str">
        <f>IF(J637="Yes",IF(U637&lt;&gt;"",HYPERLINK(_xlfn.CONCAT(VLOOKUP(U637,AF:AG,2,FALSE),"\",IF(ISERROR(FIND(",",A637))=FALSE,LEFT(A637,FIND(",",A637)-1),A637),"-",C637,"-",H637,".pdf"),"PDF"),""),"")</f>
        <v>PDF</v>
      </c>
      <c r="U637" s="11" t="s">
        <v>2924</v>
      </c>
      <c r="V637" s="3" t="s">
        <v>14</v>
      </c>
      <c r="W637" s="3" t="s">
        <v>2286</v>
      </c>
      <c r="Y637" s="13" t="str">
        <f t="shared" ref="Y637:Y648" si="79">IF(R637="Include","No",IF(V637="Include","No",""))</f>
        <v/>
      </c>
      <c r="Z637" s="36" t="str">
        <f t="shared" si="78"/>
        <v>Exclude</v>
      </c>
      <c r="AA637" s="33" t="str">
        <f t="shared" si="74"/>
        <v>3. Wrong intervention</v>
      </c>
    </row>
    <row r="638" spans="1:27" x14ac:dyDescent="0.25">
      <c r="A638" s="28" t="s">
        <v>2793</v>
      </c>
      <c r="B638" s="29" t="s">
        <v>2794</v>
      </c>
      <c r="C638" s="29">
        <v>2020</v>
      </c>
      <c r="D638" s="29" t="s">
        <v>1725</v>
      </c>
      <c r="E638" s="29">
        <v>116</v>
      </c>
      <c r="G638" s="29">
        <v>108055</v>
      </c>
      <c r="H638" s="29">
        <v>1952</v>
      </c>
      <c r="I638" s="29" t="s">
        <v>2795</v>
      </c>
      <c r="J638" s="11" t="s">
        <v>543</v>
      </c>
      <c r="K638" s="21" t="str">
        <f t="shared" si="71"/>
        <v>Link</v>
      </c>
      <c r="L638" s="22" t="str">
        <f t="shared" si="72"/>
        <v/>
      </c>
      <c r="M638" s="31" t="str">
        <f t="shared" si="73"/>
        <v>{Wolff, 2020 #1952}</v>
      </c>
      <c r="N638" s="4" t="s">
        <v>1470</v>
      </c>
      <c r="O638" s="21" t="str">
        <f>IF(J638="Yes",IF(P638&lt;&gt;"",HYPERLINK(_xlfn.CONCAT(VLOOKUP(P638,AF:AG,2,FALSE),"\",IF(ISERROR(FIND(",",A638))=FALSE,LEFT(A638,FIND(",",A638)-1),A638),"-",C638,"-",H638,".pdf"),"PDF"),""),"")</f>
        <v>PDF</v>
      </c>
      <c r="P638" s="11" t="s">
        <v>229</v>
      </c>
      <c r="Q638" s="3" t="s">
        <v>14</v>
      </c>
      <c r="R638" s="3" t="s">
        <v>2286</v>
      </c>
      <c r="S638" s="4" t="s">
        <v>2289</v>
      </c>
      <c r="T638" s="21" t="str">
        <f>IF(J638="Yes",IF(U638&lt;&gt;"",HYPERLINK(_xlfn.CONCAT(VLOOKUP(U638,AF:AG,2,FALSE),"\",IF(ISERROR(FIND(",",A638))=FALSE,LEFT(A638,FIND(",",A638)-1),A638),"-",C638,"-",H638,".pdf"),"PDF"),""),"")</f>
        <v>PDF</v>
      </c>
      <c r="U638" s="11" t="s">
        <v>2924</v>
      </c>
      <c r="V638" s="3" t="s">
        <v>14</v>
      </c>
      <c r="W638" s="3" t="s">
        <v>2286</v>
      </c>
      <c r="Y638" s="13" t="str">
        <f t="shared" si="79"/>
        <v/>
      </c>
      <c r="Z638" s="36" t="str">
        <f t="shared" si="78"/>
        <v>Exclude</v>
      </c>
      <c r="AA638" s="33" t="str">
        <f t="shared" si="74"/>
        <v>3. Wrong intervention</v>
      </c>
    </row>
    <row r="639" spans="1:27" x14ac:dyDescent="0.25">
      <c r="A639" s="28" t="s">
        <v>2793</v>
      </c>
      <c r="B639" s="29" t="s">
        <v>2794</v>
      </c>
      <c r="C639" s="29">
        <v>2020</v>
      </c>
      <c r="D639" s="29" t="s">
        <v>1725</v>
      </c>
      <c r="E639" s="29">
        <v>116</v>
      </c>
      <c r="G639" s="29">
        <v>108055</v>
      </c>
      <c r="H639" s="29">
        <v>1953</v>
      </c>
      <c r="I639" s="29" t="s">
        <v>2795</v>
      </c>
      <c r="J639" s="11" t="s">
        <v>543</v>
      </c>
      <c r="K639" s="21" t="str">
        <f t="shared" si="71"/>
        <v>Link</v>
      </c>
      <c r="L639" s="22" t="str">
        <f t="shared" si="72"/>
        <v/>
      </c>
      <c r="M639" s="31" t="str">
        <f t="shared" si="73"/>
        <v>{Wolff, 2020 #1953}</v>
      </c>
      <c r="N639" s="4" t="s">
        <v>1470</v>
      </c>
      <c r="O639" s="21" t="str">
        <f>IF(J639="Yes",IF(P639&lt;&gt;"",HYPERLINK(_xlfn.CONCAT(VLOOKUP(P639,AF:AG,2,FALSE),"\",IF(ISERROR(FIND(",",A639))=FALSE,LEFT(A639,FIND(",",A639)-1),A639),"-",C639,"-",H639,".pdf"),"PDF"),""),"")</f>
        <v>PDF</v>
      </c>
      <c r="P639" s="11" t="s">
        <v>229</v>
      </c>
      <c r="Q639" s="3" t="s">
        <v>14</v>
      </c>
      <c r="R639" s="3" t="s">
        <v>2282</v>
      </c>
      <c r="T639" s="21" t="str">
        <f>IF(J639="Yes",IF(U639&lt;&gt;"",HYPERLINK(_xlfn.CONCAT(VLOOKUP(U639,AF:AG,2,FALSE),"\",IF(ISERROR(FIND(",",A639))=FALSE,LEFT(A639,FIND(",",A639)-1),A639),"-",C639,"-",H639,".pdf"),"PDF"),""),"")</f>
        <v>PDF</v>
      </c>
      <c r="U639" s="11" t="s">
        <v>2924</v>
      </c>
      <c r="V639" s="3" t="s">
        <v>14</v>
      </c>
      <c r="W639" s="3" t="s">
        <v>2282</v>
      </c>
      <c r="Y639" s="13" t="str">
        <f t="shared" si="79"/>
        <v/>
      </c>
      <c r="Z639" s="36" t="str">
        <f t="shared" si="78"/>
        <v>Exclude</v>
      </c>
      <c r="AA639" s="33" t="str">
        <f t="shared" si="74"/>
        <v>0. Duplicate</v>
      </c>
    </row>
    <row r="640" spans="1:27" x14ac:dyDescent="0.25">
      <c r="A640" s="28" t="s">
        <v>2228</v>
      </c>
      <c r="B640" s="29" t="s">
        <v>2229</v>
      </c>
      <c r="C640" s="29">
        <v>2010</v>
      </c>
      <c r="D640" s="29" t="s">
        <v>1582</v>
      </c>
      <c r="E640" s="29">
        <v>78</v>
      </c>
      <c r="F640" s="29">
        <v>3</v>
      </c>
      <c r="G640" s="29" t="s">
        <v>2230</v>
      </c>
      <c r="H640" s="29">
        <v>1851</v>
      </c>
      <c r="I640" s="29" t="s">
        <v>2231</v>
      </c>
      <c r="J640" s="11" t="s">
        <v>543</v>
      </c>
      <c r="K640" s="21" t="str">
        <f t="shared" si="71"/>
        <v>Link</v>
      </c>
      <c r="L640" s="22" t="str">
        <f t="shared" si="72"/>
        <v/>
      </c>
      <c r="M640" s="31" t="str">
        <f t="shared" si="73"/>
        <v>{Wood, 2010 #1851}</v>
      </c>
      <c r="N640" s="4" t="s">
        <v>1470</v>
      </c>
      <c r="O640" s="21" t="str">
        <f>IF(J640="Yes",IF(P640&lt;&gt;"",HYPERLINK(_xlfn.CONCAT(VLOOKUP(P640,AF:AG,2,FALSE),"\",IF(ISERROR(FIND(",",A640))=FALSE,LEFT(A640,FIND(",",A640)-1),A640),"-",C640,"-",H640,".pdf"),"PDF"),""),"")</f>
        <v>PDF</v>
      </c>
      <c r="P640" s="11" t="s">
        <v>229</v>
      </c>
      <c r="Q640" s="3" t="s">
        <v>14</v>
      </c>
      <c r="R640" s="3" t="s">
        <v>2286</v>
      </c>
      <c r="S640" s="4" t="s">
        <v>2289</v>
      </c>
      <c r="T640" s="21" t="str">
        <f>IF(J640="Yes",IF(U640&lt;&gt;"",HYPERLINK(_xlfn.CONCAT(VLOOKUP(U640,AF:AG,2,FALSE),"\",IF(ISERROR(FIND(",",A640))=FALSE,LEFT(A640,FIND(",",A640)-1),A640),"-",C640,"-",H640,".pdf"),"PDF"),""),"")</f>
        <v>PDF</v>
      </c>
      <c r="U640" s="11" t="s">
        <v>2924</v>
      </c>
      <c r="V640" s="3" t="s">
        <v>14</v>
      </c>
      <c r="W640" s="3" t="s">
        <v>2286</v>
      </c>
      <c r="Y640" s="13" t="str">
        <f t="shared" si="79"/>
        <v/>
      </c>
      <c r="Z640" s="36" t="str">
        <f t="shared" si="78"/>
        <v>Exclude</v>
      </c>
      <c r="AA640" s="33" t="str">
        <f t="shared" si="74"/>
        <v>3. Wrong intervention</v>
      </c>
    </row>
    <row r="641" spans="1:27" x14ac:dyDescent="0.25">
      <c r="A641" s="28" t="s">
        <v>2548</v>
      </c>
      <c r="B641" s="29" t="s">
        <v>2549</v>
      </c>
      <c r="C641" s="29">
        <v>2019</v>
      </c>
      <c r="D641" s="29" t="s">
        <v>334</v>
      </c>
      <c r="E641" s="29">
        <v>43</v>
      </c>
      <c r="G641" s="29" t="s">
        <v>2550</v>
      </c>
      <c r="H641" s="29">
        <v>1918</v>
      </c>
      <c r="I641" s="29" t="s">
        <v>2551</v>
      </c>
      <c r="J641" s="11" t="s">
        <v>543</v>
      </c>
      <c r="K641" s="21" t="str">
        <f t="shared" si="71"/>
        <v>Link</v>
      </c>
      <c r="L641" s="22" t="str">
        <f t="shared" si="72"/>
        <v/>
      </c>
      <c r="M641" s="31" t="str">
        <f t="shared" si="73"/>
        <v>{Wray, 2019 #1918}</v>
      </c>
      <c r="N641" s="4" t="s">
        <v>2324</v>
      </c>
      <c r="O641" s="21" t="str">
        <f>IF(J641="Yes",IF(P641&lt;&gt;"",HYPERLINK(_xlfn.CONCAT(VLOOKUP(P641,AF:AG,2,FALSE),"\",IF(ISERROR(FIND(",",A641))=FALSE,LEFT(A641,FIND(",",A641)-1),A641),"-",C641,"-",H641,".pdf"),"PDF"),""),"")</f>
        <v>PDF</v>
      </c>
      <c r="P641" s="11" t="s">
        <v>229</v>
      </c>
      <c r="Q641" s="3" t="s">
        <v>14</v>
      </c>
      <c r="R641" s="3" t="s">
        <v>2291</v>
      </c>
      <c r="S641" s="4" t="s">
        <v>2567</v>
      </c>
      <c r="T641" s="21" t="str">
        <f>IF(J641="Yes",IF(U641&lt;&gt;"",HYPERLINK(_xlfn.CONCAT(VLOOKUP(U641,AF:AG,2,FALSE),"\",IF(ISERROR(FIND(",",A641))=FALSE,LEFT(A641,FIND(",",A641)-1),A641),"-",C641,"-",H641,".pdf"),"PDF"),""),"")</f>
        <v>PDF</v>
      </c>
      <c r="U641" s="11" t="s">
        <v>2924</v>
      </c>
      <c r="V641" s="3" t="s">
        <v>14</v>
      </c>
      <c r="W641" s="3" t="s">
        <v>2286</v>
      </c>
      <c r="Y641" s="13" t="str">
        <f t="shared" si="79"/>
        <v/>
      </c>
      <c r="Z641" s="36" t="str">
        <f t="shared" si="78"/>
        <v>Exclude</v>
      </c>
      <c r="AA641" s="33" t="str">
        <f t="shared" si="74"/>
        <v>5. Wrong study design</v>
      </c>
    </row>
    <row r="642" spans="1:27" x14ac:dyDescent="0.25">
      <c r="A642" s="28" t="s">
        <v>2609</v>
      </c>
      <c r="B642" s="29" t="s">
        <v>2610</v>
      </c>
      <c r="C642" s="29">
        <v>2019</v>
      </c>
      <c r="D642" s="29" t="s">
        <v>2611</v>
      </c>
      <c r="E642" s="29">
        <v>23</v>
      </c>
      <c r="F642" s="29">
        <v>6</v>
      </c>
      <c r="G642" s="29" t="s">
        <v>2612</v>
      </c>
      <c r="H642" s="29">
        <v>1946</v>
      </c>
      <c r="I642" s="29" t="s">
        <v>2613</v>
      </c>
      <c r="J642" s="11" t="s">
        <v>543</v>
      </c>
      <c r="K642" s="21" t="str">
        <f t="shared" ref="K642:K651" si="80">IF(LEFT(I642,2)="10",HYPERLINK(_xlfn.CONCAT("https://doi.org/",I642),"Link"),IF(I642="","",HYPERLINK(I642,"Link")))</f>
        <v>Link</v>
      </c>
      <c r="L642" s="22" t="str">
        <f t="shared" ref="L642:L651" si="81">IF(A642&lt;&gt;"",IF(J642="No",_xlfn.CONCAT(IF(ISERROR(FIND(",",A642))=FALSE,LEFT(A642,FIND(",",A642)-1),A642),"-",C642,"-",H642),""),"")</f>
        <v/>
      </c>
      <c r="M642" s="31" t="str">
        <f t="shared" ref="M642:M651" si="82">IF(A642&lt;&gt;"",_xlfn.CONCAT("{",IF(ISERROR(FIND(",",A642))=FALSE,LEFT(A642,FIND(",",A642)-1),A642),", ",C642," #",H642,"}"),"")</f>
        <v>{Wray, 2019 #1946}</v>
      </c>
      <c r="N642" s="4" t="s">
        <v>1470</v>
      </c>
      <c r="O642" s="21" t="str">
        <f>IF(J642="Yes",IF(P642&lt;&gt;"",HYPERLINK(_xlfn.CONCAT(VLOOKUP(P642,AF:AG,2,FALSE),"\",IF(ISERROR(FIND(",",A642))=FALSE,LEFT(A642,FIND(",",A642)-1),A642),"-",C642,"-",H642,".pdf"),"PDF"),""),"")</f>
        <v>PDF</v>
      </c>
      <c r="P642" s="11" t="s">
        <v>229</v>
      </c>
      <c r="Q642" s="3" t="s">
        <v>14</v>
      </c>
      <c r="R642" s="3" t="s">
        <v>2286</v>
      </c>
      <c r="S642" s="4" t="s">
        <v>2289</v>
      </c>
      <c r="T642" s="21" t="str">
        <f>IF(J642="Yes",IF(U642&lt;&gt;"",HYPERLINK(_xlfn.CONCAT(VLOOKUP(U642,AF:AG,2,FALSE),"\",IF(ISERROR(FIND(",",A642))=FALSE,LEFT(A642,FIND(",",A642)-1),A642),"-",C642,"-",H642,".pdf"),"PDF"),""),"")</f>
        <v>PDF</v>
      </c>
      <c r="U642" s="11" t="s">
        <v>2924</v>
      </c>
      <c r="V642" s="3" t="s">
        <v>14</v>
      </c>
      <c r="W642" s="3" t="s">
        <v>2286</v>
      </c>
      <c r="Y642" s="13" t="str">
        <f t="shared" si="79"/>
        <v/>
      </c>
      <c r="Z642" s="36" t="str">
        <f t="shared" si="78"/>
        <v>Exclude</v>
      </c>
      <c r="AA642" s="33" t="str">
        <f t="shared" ref="AA642:AA705" si="83">IF(Z642="Exclude",R642,"")</f>
        <v>3. Wrong intervention</v>
      </c>
    </row>
    <row r="643" spans="1:27" x14ac:dyDescent="0.25">
      <c r="A643" s="28" t="s">
        <v>2609</v>
      </c>
      <c r="B643" s="29" t="s">
        <v>2610</v>
      </c>
      <c r="C643" s="29">
        <v>2019</v>
      </c>
      <c r="D643" s="29" t="s">
        <v>2611</v>
      </c>
      <c r="E643" s="29">
        <v>23</v>
      </c>
      <c r="F643" s="29">
        <v>6</v>
      </c>
      <c r="G643" s="29" t="s">
        <v>2612</v>
      </c>
      <c r="H643" s="29">
        <v>1951</v>
      </c>
      <c r="I643" s="29" t="s">
        <v>2613</v>
      </c>
      <c r="J643" s="11" t="s">
        <v>543</v>
      </c>
      <c r="K643" s="21" t="str">
        <f t="shared" si="80"/>
        <v>Link</v>
      </c>
      <c r="L643" s="22" t="str">
        <f t="shared" si="81"/>
        <v/>
      </c>
      <c r="M643" s="31" t="str">
        <f t="shared" si="82"/>
        <v>{Wray, 2019 #1951}</v>
      </c>
      <c r="N643" s="4" t="s">
        <v>1470</v>
      </c>
      <c r="O643" s="21" t="str">
        <f>IF(J643="Yes",IF(P643&lt;&gt;"",HYPERLINK(_xlfn.CONCAT(VLOOKUP(P643,AF:AG,2,FALSE),"\",IF(ISERROR(FIND(",",A643))=FALSE,LEFT(A643,FIND(",",A643)-1),A643),"-",C643,"-",H643,".pdf"),"PDF"),""),"")</f>
        <v>PDF</v>
      </c>
      <c r="P643" s="11" t="s">
        <v>229</v>
      </c>
      <c r="Q643" s="3" t="s">
        <v>14</v>
      </c>
      <c r="R643" s="3" t="s">
        <v>2282</v>
      </c>
      <c r="S643" s="4" t="s">
        <v>2907</v>
      </c>
      <c r="T643" s="21" t="str">
        <f>IF(J643="Yes",IF(U643&lt;&gt;"",HYPERLINK(_xlfn.CONCAT(VLOOKUP(U643,AF:AG,2,FALSE),"\",IF(ISERROR(FIND(",",A643))=FALSE,LEFT(A643,FIND(",",A643)-1),A643),"-",C643,"-",H643,".pdf"),"PDF"),""),"")</f>
        <v>PDF</v>
      </c>
      <c r="U643" s="11" t="s">
        <v>2924</v>
      </c>
      <c r="V643" s="3" t="s">
        <v>14</v>
      </c>
      <c r="W643" s="3" t="s">
        <v>2282</v>
      </c>
      <c r="Y643" s="13" t="str">
        <f t="shared" si="79"/>
        <v/>
      </c>
      <c r="Z643" s="36" t="str">
        <f t="shared" si="78"/>
        <v>Exclude</v>
      </c>
      <c r="AA643" s="33" t="str">
        <f t="shared" si="83"/>
        <v>0. Duplicate</v>
      </c>
    </row>
    <row r="644" spans="1:27" x14ac:dyDescent="0.25">
      <c r="A644" s="28" t="s">
        <v>2232</v>
      </c>
      <c r="B644" s="29" t="s">
        <v>2233</v>
      </c>
      <c r="C644" s="29">
        <v>2018</v>
      </c>
      <c r="D644" s="29" t="s">
        <v>737</v>
      </c>
      <c r="E644" s="29">
        <v>6</v>
      </c>
      <c r="F644" s="29">
        <v>7</v>
      </c>
      <c r="G644" s="91" t="s">
        <v>738</v>
      </c>
      <c r="H644" s="29">
        <v>1852</v>
      </c>
      <c r="I644" s="29" t="s">
        <v>2234</v>
      </c>
      <c r="J644" s="11" t="s">
        <v>543</v>
      </c>
      <c r="K644" s="21" t="str">
        <f t="shared" si="80"/>
        <v>Link</v>
      </c>
      <c r="L644" s="22" t="str">
        <f t="shared" si="81"/>
        <v/>
      </c>
      <c r="M644" s="31" t="str">
        <f t="shared" si="82"/>
        <v>{Wright, 2018 #1852}</v>
      </c>
      <c r="N644" s="4" t="s">
        <v>1470</v>
      </c>
      <c r="O644" s="21" t="str">
        <f>IF(J644="Yes",IF(P644&lt;&gt;"",HYPERLINK(_xlfn.CONCAT(VLOOKUP(P644,AF:AG,2,FALSE),"\",IF(ISERROR(FIND(",",A644))=FALSE,LEFT(A644,FIND(",",A644)-1),A644),"-",C644,"-",H644,".pdf"),"PDF"),""),"")</f>
        <v>PDF</v>
      </c>
      <c r="P644" s="11" t="s">
        <v>229</v>
      </c>
      <c r="Q644" s="3" t="s">
        <v>14</v>
      </c>
      <c r="R644" s="3" t="s">
        <v>2286</v>
      </c>
      <c r="S644" s="4" t="s">
        <v>2289</v>
      </c>
      <c r="T644" s="21" t="str">
        <f>IF(J644="Yes",IF(U644&lt;&gt;"",HYPERLINK(_xlfn.CONCAT(VLOOKUP(U644,AF:AG,2,FALSE),"\",IF(ISERROR(FIND(",",A644))=FALSE,LEFT(A644,FIND(",",A644)-1),A644),"-",C644,"-",H644,".pdf"),"PDF"),""),"")</f>
        <v>PDF</v>
      </c>
      <c r="U644" s="11" t="s">
        <v>2924</v>
      </c>
      <c r="V644" s="3" t="s">
        <v>14</v>
      </c>
      <c r="W644" s="3" t="s">
        <v>2286</v>
      </c>
      <c r="Y644" s="13" t="str">
        <f t="shared" si="79"/>
        <v/>
      </c>
      <c r="Z644" s="36" t="str">
        <f t="shared" si="78"/>
        <v>Exclude</v>
      </c>
      <c r="AA644" s="33" t="str">
        <f t="shared" si="83"/>
        <v>3. Wrong intervention</v>
      </c>
    </row>
    <row r="645" spans="1:27" x14ac:dyDescent="0.25">
      <c r="A645" s="28" t="s">
        <v>2435</v>
      </c>
      <c r="B645" s="29" t="s">
        <v>2436</v>
      </c>
      <c r="C645" s="29">
        <v>2023</v>
      </c>
      <c r="D645" s="29" t="s">
        <v>2366</v>
      </c>
      <c r="E645" s="29">
        <v>21</v>
      </c>
      <c r="F645" s="29">
        <v>1</v>
      </c>
      <c r="H645" s="29">
        <v>1870</v>
      </c>
      <c r="I645" s="29" t="s">
        <v>2437</v>
      </c>
      <c r="J645" s="11" t="s">
        <v>543</v>
      </c>
      <c r="K645" s="21" t="str">
        <f t="shared" si="80"/>
        <v>Link</v>
      </c>
      <c r="L645" s="22" t="str">
        <f t="shared" si="81"/>
        <v/>
      </c>
      <c r="M645" s="31" t="str">
        <f t="shared" si="82"/>
        <v>{Yoshimoto, 2023 #1870}</v>
      </c>
      <c r="N645" s="4" t="s">
        <v>2324</v>
      </c>
      <c r="O645" s="21" t="str">
        <f>IF(J645="Yes",IF(P645&lt;&gt;"",HYPERLINK(_xlfn.CONCAT(VLOOKUP(P645,AF:AG,2,FALSE),"\",IF(ISERROR(FIND(",",A645))=FALSE,LEFT(A645,FIND(",",A645)-1),A645),"-",C645,"-",H645,".pdf"),"PDF"),""),"")</f>
        <v>PDF</v>
      </c>
      <c r="P645" s="11" t="s">
        <v>229</v>
      </c>
      <c r="Q645" s="3" t="s">
        <v>14</v>
      </c>
      <c r="R645" s="3" t="s">
        <v>2286</v>
      </c>
      <c r="S645" s="4" t="s">
        <v>2289</v>
      </c>
      <c r="T645" s="21" t="str">
        <f>IF(J645="Yes",IF(U645&lt;&gt;"",HYPERLINK(_xlfn.CONCAT(VLOOKUP(U645,AF:AG,2,FALSE),"\",IF(ISERROR(FIND(",",A645))=FALSE,LEFT(A645,FIND(",",A645)-1),A645),"-",C645,"-",H645,".pdf"),"PDF"),""),"")</f>
        <v>PDF</v>
      </c>
      <c r="U645" s="11" t="s">
        <v>2924</v>
      </c>
      <c r="V645" s="3" t="s">
        <v>14</v>
      </c>
      <c r="W645" s="3" t="s">
        <v>2286</v>
      </c>
      <c r="Y645" s="13" t="str">
        <f t="shared" si="79"/>
        <v/>
      </c>
      <c r="Z645" s="36" t="str">
        <f t="shared" si="78"/>
        <v>Exclude</v>
      </c>
      <c r="AA645" s="33" t="str">
        <f t="shared" si="83"/>
        <v>3. Wrong intervention</v>
      </c>
    </row>
    <row r="646" spans="1:27" x14ac:dyDescent="0.25">
      <c r="A646" s="28" t="s">
        <v>2235</v>
      </c>
      <c r="B646" s="29" t="s">
        <v>740</v>
      </c>
      <c r="C646" s="29">
        <v>2019</v>
      </c>
      <c r="D646" s="29" t="s">
        <v>2236</v>
      </c>
      <c r="H646" s="29">
        <v>1853</v>
      </c>
      <c r="I646" s="29" t="s">
        <v>2281</v>
      </c>
      <c r="J646" s="11" t="s">
        <v>543</v>
      </c>
      <c r="K646" s="21" t="str">
        <f t="shared" si="80"/>
        <v>Link</v>
      </c>
      <c r="L646" s="22" t="str">
        <f t="shared" si="81"/>
        <v/>
      </c>
      <c r="M646" s="31" t="str">
        <f t="shared" si="82"/>
        <v>{Young, 2019 #1853}</v>
      </c>
      <c r="N646" s="4" t="s">
        <v>1470</v>
      </c>
      <c r="O646" s="21" t="str">
        <f>IF(J646="Yes",IF(P646&lt;&gt;"",HYPERLINK(_xlfn.CONCAT(VLOOKUP(P646,AF:AG,2,FALSE),"\",IF(ISERROR(FIND(",",A646))=FALSE,LEFT(A646,FIND(",",A646)-1),A646),"-",C646,"-",H646,".pdf"),"PDF"),""),"")</f>
        <v>PDF</v>
      </c>
      <c r="P646" s="11" t="s">
        <v>229</v>
      </c>
      <c r="Q646" s="3" t="s">
        <v>14</v>
      </c>
      <c r="R646" s="3" t="s">
        <v>2286</v>
      </c>
      <c r="S646" s="4" t="s">
        <v>2289</v>
      </c>
      <c r="T646" s="21" t="str">
        <f>IF(J646="Yes",IF(U646&lt;&gt;"",HYPERLINK(_xlfn.CONCAT(VLOOKUP(U646,AF:AG,2,FALSE),"\",IF(ISERROR(FIND(",",A646))=FALSE,LEFT(A646,FIND(",",A646)-1),A646),"-",C646,"-",H646,".pdf"),"PDF"),""),"")</f>
        <v>PDF</v>
      </c>
      <c r="U646" s="11" t="s">
        <v>2924</v>
      </c>
      <c r="V646" s="3" t="s">
        <v>14</v>
      </c>
      <c r="W646" s="3" t="s">
        <v>2286</v>
      </c>
      <c r="Y646" s="13" t="str">
        <f t="shared" si="79"/>
        <v/>
      </c>
      <c r="Z646" s="36" t="str">
        <f t="shared" si="78"/>
        <v>Exclude</v>
      </c>
      <c r="AA646" s="33" t="str">
        <f t="shared" si="83"/>
        <v>3. Wrong intervention</v>
      </c>
    </row>
    <row r="647" spans="1:27" x14ac:dyDescent="0.25">
      <c r="A647" s="28" t="s">
        <v>2237</v>
      </c>
      <c r="B647" s="29" t="s">
        <v>2238</v>
      </c>
      <c r="C647" s="29">
        <v>2019</v>
      </c>
      <c r="D647" s="29" t="s">
        <v>1734</v>
      </c>
      <c r="E647" s="29">
        <v>43</v>
      </c>
      <c r="F647" s="29">
        <v>5</v>
      </c>
      <c r="G647" s="29" t="s">
        <v>2239</v>
      </c>
      <c r="H647" s="29">
        <v>1854</v>
      </c>
      <c r="I647" s="29" t="s">
        <v>2240</v>
      </c>
      <c r="J647" s="11" t="s">
        <v>543</v>
      </c>
      <c r="K647" s="21" t="str">
        <f t="shared" si="80"/>
        <v>Link</v>
      </c>
      <c r="L647" s="22" t="str">
        <f t="shared" si="81"/>
        <v/>
      </c>
      <c r="M647" s="31" t="str">
        <f t="shared" si="82"/>
        <v>{Young, 2019 #1854}</v>
      </c>
      <c r="N647" s="4" t="s">
        <v>1470</v>
      </c>
      <c r="O647" s="21" t="str">
        <f>IF(J647="Yes",IF(P647&lt;&gt;"",HYPERLINK(_xlfn.CONCAT(VLOOKUP(P647,AF:AG,2,FALSE),"\",IF(ISERROR(FIND(",",A647))=FALSE,LEFT(A647,FIND(",",A647)-1),A647),"-",C647,"-",H647,".pdf"),"PDF"),""),"")</f>
        <v>PDF</v>
      </c>
      <c r="P647" s="11" t="s">
        <v>229</v>
      </c>
      <c r="Q647" s="3" t="s">
        <v>14</v>
      </c>
      <c r="R647" s="3" t="s">
        <v>2286</v>
      </c>
      <c r="S647" s="4" t="s">
        <v>2289</v>
      </c>
      <c r="T647" s="21" t="str">
        <f>IF(J647="Yes",IF(U647&lt;&gt;"",HYPERLINK(_xlfn.CONCAT(VLOOKUP(U647,AF:AG,2,FALSE),"\",IF(ISERROR(FIND(",",A647))=FALSE,LEFT(A647,FIND(",",A647)-1),A647),"-",C647,"-",H647,".pdf"),"PDF"),""),"")</f>
        <v>PDF</v>
      </c>
      <c r="U647" s="11" t="s">
        <v>2924</v>
      </c>
      <c r="V647" s="3" t="s">
        <v>14</v>
      </c>
      <c r="W647" s="3" t="s">
        <v>2286</v>
      </c>
      <c r="Y647" s="13" t="str">
        <f t="shared" si="79"/>
        <v/>
      </c>
      <c r="Z647" s="36" t="str">
        <f t="shared" si="78"/>
        <v>Exclude</v>
      </c>
      <c r="AA647" s="33" t="str">
        <f t="shared" si="83"/>
        <v>3. Wrong intervention</v>
      </c>
    </row>
    <row r="648" spans="1:27" x14ac:dyDescent="0.25">
      <c r="A648" s="28" t="s">
        <v>2241</v>
      </c>
      <c r="B648" s="29" t="s">
        <v>2242</v>
      </c>
      <c r="C648" s="29">
        <v>2019</v>
      </c>
      <c r="D648" s="29" t="s">
        <v>1495</v>
      </c>
      <c r="E648" s="29">
        <v>100</v>
      </c>
      <c r="G648" s="91">
        <v>42948</v>
      </c>
      <c r="H648" s="29">
        <v>1855</v>
      </c>
      <c r="I648" s="29" t="s">
        <v>2243</v>
      </c>
      <c r="J648" s="11" t="s">
        <v>543</v>
      </c>
      <c r="K648" s="21" t="str">
        <f t="shared" si="80"/>
        <v>Link</v>
      </c>
      <c r="L648" s="22" t="str">
        <f t="shared" si="81"/>
        <v/>
      </c>
      <c r="M648" s="31" t="str">
        <f t="shared" si="82"/>
        <v>{Zgierska, 2019 #1855}</v>
      </c>
      <c r="N648" s="4" t="s">
        <v>1470</v>
      </c>
      <c r="O648" s="21" t="str">
        <f>IF(J648="Yes",IF(P648&lt;&gt;"",HYPERLINK(_xlfn.CONCAT(VLOOKUP(P648,AF:AG,2,FALSE),"\",IF(ISERROR(FIND(",",A648))=FALSE,LEFT(A648,FIND(",",A648)-1),A648),"-",C648,"-",H648,".pdf"),"PDF"),""),"")</f>
        <v>PDF</v>
      </c>
      <c r="P648" s="11" t="s">
        <v>229</v>
      </c>
      <c r="Q648" s="3" t="s">
        <v>14</v>
      </c>
      <c r="R648" s="3" t="s">
        <v>2286</v>
      </c>
      <c r="S648" s="4" t="s">
        <v>2289</v>
      </c>
      <c r="T648" s="21" t="str">
        <f>IF(J648="Yes",IF(U648&lt;&gt;"",HYPERLINK(_xlfn.CONCAT(VLOOKUP(U648,AF:AG,2,FALSE),"\",IF(ISERROR(FIND(",",A648))=FALSE,LEFT(A648,FIND(",",A648)-1),A648),"-",C648,"-",H648,".pdf"),"PDF"),""),"")</f>
        <v>PDF</v>
      </c>
      <c r="U648" s="11" t="s">
        <v>2924</v>
      </c>
      <c r="V648" s="3" t="s">
        <v>14</v>
      </c>
      <c r="W648" s="3" t="s">
        <v>2286</v>
      </c>
      <c r="Y648" s="13" t="str">
        <f t="shared" si="79"/>
        <v/>
      </c>
      <c r="Z648" s="36" t="str">
        <f t="shared" si="78"/>
        <v>Exclude</v>
      </c>
      <c r="AA648" s="33" t="str">
        <f t="shared" si="83"/>
        <v>3. Wrong intervention</v>
      </c>
    </row>
    <row r="649" spans="1:27" x14ac:dyDescent="0.25">
      <c r="A649" s="28" t="s">
        <v>2999</v>
      </c>
      <c r="B649" s="29" t="s">
        <v>3000</v>
      </c>
      <c r="C649" s="29">
        <v>2016</v>
      </c>
      <c r="D649" s="29" t="s">
        <v>1213</v>
      </c>
      <c r="E649" s="29">
        <v>16</v>
      </c>
      <c r="F649" s="29">
        <v>1</v>
      </c>
      <c r="G649" s="29">
        <v>19</v>
      </c>
      <c r="H649" s="29">
        <v>2679</v>
      </c>
      <c r="I649" s="29" t="s">
        <v>3001</v>
      </c>
      <c r="J649" s="11" t="s">
        <v>543</v>
      </c>
      <c r="K649" s="21" t="str">
        <f t="shared" si="80"/>
        <v>Link</v>
      </c>
      <c r="L649" s="22" t="str">
        <f t="shared" si="81"/>
        <v/>
      </c>
      <c r="M649" s="31" t="str">
        <f t="shared" si="82"/>
        <v>{Zill, 2016 #2679}</v>
      </c>
      <c r="N649" s="4" t="s">
        <v>3395</v>
      </c>
      <c r="O649" s="21" t="str">
        <f>IF(J649="Yes",IF(P649&lt;&gt;"",HYPERLINK(_xlfn.CONCAT(VLOOKUP(P649,AF:AG,2,FALSE),"\",IF(ISERROR(FIND(",",A649))=FALSE,LEFT(A649,FIND(",",A649)-1),A649),"-",C649,"-",H649,".pdf"),"PDF"),""),"")</f>
        <v>PDF</v>
      </c>
      <c r="P649" s="11" t="s">
        <v>229</v>
      </c>
      <c r="Q649" s="3" t="s">
        <v>13</v>
      </c>
      <c r="S649" s="4" t="s">
        <v>3002</v>
      </c>
      <c r="T649" s="21" t="str">
        <f>IF(J649="Yes",IF(U649&lt;&gt;"",HYPERLINK(_xlfn.CONCAT(VLOOKUP(U649,AF:AG,2,FALSE),"\",IF(ISERROR(FIND(",",A649))=FALSE,LEFT(A649,FIND(",",A649)-1),A649),"-",C649,"-",H649,".pdf"),"PDF"),""),"")</f>
        <v>PDF</v>
      </c>
      <c r="U649" s="11" t="s">
        <v>2924</v>
      </c>
      <c r="V649" s="3" t="s">
        <v>13</v>
      </c>
      <c r="Z649" s="36" t="str">
        <f t="shared" si="78"/>
        <v>Include</v>
      </c>
      <c r="AA649" s="33" t="str">
        <f t="shared" si="83"/>
        <v/>
      </c>
    </row>
    <row r="650" spans="1:27" x14ac:dyDescent="0.25">
      <c r="A650" s="28" t="s">
        <v>2244</v>
      </c>
      <c r="B650" s="29" t="s">
        <v>2245</v>
      </c>
      <c r="C650" s="29">
        <v>2019</v>
      </c>
      <c r="D650" s="29" t="s">
        <v>2246</v>
      </c>
      <c r="E650" s="29">
        <v>116</v>
      </c>
      <c r="F650" s="29">
        <v>8</v>
      </c>
      <c r="G650" s="29" t="s">
        <v>2247</v>
      </c>
      <c r="H650" s="29">
        <v>1856</v>
      </c>
      <c r="I650" s="29" t="s">
        <v>2248</v>
      </c>
      <c r="J650" s="11" t="s">
        <v>543</v>
      </c>
      <c r="K650" s="21" t="str">
        <f t="shared" si="80"/>
        <v>Link</v>
      </c>
      <c r="L650" s="22" t="str">
        <f t="shared" si="81"/>
        <v/>
      </c>
      <c r="M650" s="31" t="str">
        <f t="shared" si="82"/>
        <v>{Zill, 2019 #1856}</v>
      </c>
      <c r="N650" s="4" t="s">
        <v>1470</v>
      </c>
      <c r="O650" s="21" t="str">
        <f>IF(J650="Yes",IF(P650&lt;&gt;"",HYPERLINK(_xlfn.CONCAT(VLOOKUP(P650,AF:AG,2,FALSE),"\",IF(ISERROR(FIND(",",A650))=FALSE,LEFT(A650,FIND(",",A650)-1),A650),"-",C650,"-",H650,".pdf"),"PDF"),""),"")</f>
        <v>PDF</v>
      </c>
      <c r="P650" s="11" t="s">
        <v>229</v>
      </c>
      <c r="Q650" s="3" t="s">
        <v>13</v>
      </c>
      <c r="T650" s="21" t="str">
        <f>IF(J650="Yes",IF(U650&lt;&gt;"",HYPERLINK(_xlfn.CONCAT(VLOOKUP(U650,AF:AG,2,FALSE),"\",IF(ISERROR(FIND(",",A650))=FALSE,LEFT(A650,FIND(",",A650)-1),A650),"-",C650,"-",H650,".pdf"),"PDF"),""),"")</f>
        <v>PDF</v>
      </c>
      <c r="U650" s="11" t="s">
        <v>2924</v>
      </c>
      <c r="V650" s="3" t="s">
        <v>13</v>
      </c>
      <c r="Y650" s="13" t="s">
        <v>543</v>
      </c>
      <c r="Z650" s="36" t="str">
        <f t="shared" si="78"/>
        <v>Include</v>
      </c>
      <c r="AA650" s="33" t="str">
        <f t="shared" si="83"/>
        <v/>
      </c>
    </row>
    <row r="651" spans="1:27" x14ac:dyDescent="0.25">
      <c r="A651" s="28" t="s">
        <v>2244</v>
      </c>
      <c r="B651" s="29" t="s">
        <v>2245</v>
      </c>
      <c r="C651" s="29">
        <v>2019</v>
      </c>
      <c r="D651" s="29" t="s">
        <v>2246</v>
      </c>
      <c r="E651" s="29">
        <v>116</v>
      </c>
      <c r="F651" s="29">
        <v>8</v>
      </c>
      <c r="G651" s="29" t="s">
        <v>2247</v>
      </c>
      <c r="H651" s="29">
        <v>2105</v>
      </c>
      <c r="I651" s="29" t="s">
        <v>2248</v>
      </c>
      <c r="J651" s="11" t="s">
        <v>543</v>
      </c>
      <c r="K651" s="21" t="str">
        <f t="shared" si="80"/>
        <v>Link</v>
      </c>
      <c r="L651" s="22" t="str">
        <f t="shared" si="81"/>
        <v/>
      </c>
      <c r="M651" s="31" t="str">
        <f t="shared" si="82"/>
        <v>{Zill, 2019 #2105}</v>
      </c>
      <c r="N651" s="4" t="s">
        <v>3276</v>
      </c>
      <c r="O651" s="21" t="str">
        <f>IF(J651="Yes",IF(P651&lt;&gt;"",HYPERLINK(_xlfn.CONCAT(VLOOKUP(P651,AF:AG,2,FALSE),"\",IF(ISERROR(FIND(",",A651))=FALSE,LEFT(A651,FIND(",",A651)-1),A651),"-",C651,"-",H651,".pdf"),"PDF"),""),"")</f>
        <v>PDF</v>
      </c>
      <c r="P651" s="11" t="s">
        <v>229</v>
      </c>
      <c r="Q651" s="3" t="s">
        <v>14</v>
      </c>
      <c r="R651" s="3" t="s">
        <v>2282</v>
      </c>
      <c r="S651" s="4" t="s">
        <v>3267</v>
      </c>
      <c r="T651" s="21" t="str">
        <f>IF(J651="Yes",IF(U651&lt;&gt;"",HYPERLINK(_xlfn.CONCAT(VLOOKUP(U651,AF:AG,2,FALSE),"\",IF(ISERROR(FIND(",",A651))=FALSE,LEFT(A651,FIND(",",A651)-1),A651),"-",C651,"-",H651,".pdf"),"PDF"),""),"")</f>
        <v>PDF</v>
      </c>
      <c r="U651" s="11" t="s">
        <v>2924</v>
      </c>
      <c r="V651" s="3" t="s">
        <v>14</v>
      </c>
      <c r="W651" s="3" t="s">
        <v>2282</v>
      </c>
      <c r="X651" s="314"/>
      <c r="Z651" s="36" t="str">
        <f t="shared" si="78"/>
        <v>Exclude</v>
      </c>
      <c r="AA651" s="33" t="str">
        <f t="shared" si="83"/>
        <v>0. Duplicate</v>
      </c>
    </row>
  </sheetData>
  <sortState xmlns:xlrd2="http://schemas.microsoft.com/office/spreadsheetml/2017/richdata2" ref="A2:AB652">
    <sortCondition ref="M639:M652"/>
  </sortState>
  <conditionalFormatting sqref="J1:J1048576 L1:L1048576 Y1:Y1048576">
    <cfRule type="cellIs" dxfId="190" priority="6" operator="equal">
      <formula>"Yes"</formula>
    </cfRule>
    <cfRule type="cellIs" dxfId="189" priority="29" operator="equal">
      <formula>"No"</formula>
    </cfRule>
  </conditionalFormatting>
  <conditionalFormatting sqref="P1:P1048576 U1:U1048576 AF1:AF1048576">
    <cfRule type="cellIs" dxfId="188" priority="32" operator="equal">
      <formula>"JK"</formula>
    </cfRule>
  </conditionalFormatting>
  <conditionalFormatting sqref="Q1:Q1048576 V1:V1048576 Z1:AB1048576">
    <cfRule type="cellIs" dxfId="187" priority="30" operator="equal">
      <formula>"Exclude"</formula>
    </cfRule>
    <cfRule type="cellIs" dxfId="186" priority="31" operator="equal">
      <formula>"Include"</formula>
    </cfRule>
  </conditionalFormatting>
  <conditionalFormatting sqref="U1:U1048576">
    <cfRule type="cellIs" dxfId="185" priority="37" operator="equal">
      <formula>"GJMT"</formula>
    </cfRule>
    <cfRule type="cellIs" dxfId="184" priority="38" operator="equal">
      <formula>"RA"</formula>
    </cfRule>
    <cfRule type="cellIs" dxfId="183" priority="39" operator="equal">
      <formula>"CT"</formula>
    </cfRule>
    <cfRule type="cellIs" dxfId="182" priority="40" operator="equal">
      <formula>"SH"</formula>
    </cfRule>
  </conditionalFormatting>
  <conditionalFormatting sqref="Z1:Z1048576">
    <cfRule type="cellIs" dxfId="181" priority="53" operator="equal">
      <formula>"Check for supplement"</formula>
    </cfRule>
  </conditionalFormatting>
  <conditionalFormatting sqref="Z1:AB1048576">
    <cfRule type="cellIs" dxfId="180" priority="85" operator="equal">
      <formula>"Consensus required"</formula>
    </cfRule>
    <cfRule type="cellIs" dxfId="179" priority="86" operator="equal">
      <formula>"Check required"</formula>
    </cfRule>
  </conditionalFormatting>
  <dataValidations count="1">
    <dataValidation type="list" allowBlank="1" sqref="R2:R1048576 W2:W1048576" xr:uid="{9662B2F9-38B6-444B-A673-AA1E805A9318}">
      <formula1>$AD$2:$AD$7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4608-16EE-4407-A307-319E3338CBDA}">
  <sheetPr>
    <tabColor theme="4"/>
  </sheetPr>
  <dimension ref="A1:AD46"/>
  <sheetViews>
    <sheetView zoomScale="85" zoomScaleNormal="85" workbookViewId="0">
      <pane ySplit="1" topLeftCell="A2" activePane="bottomLeft" state="frozen"/>
      <selection activeCell="C28" sqref="C28"/>
      <selection pane="bottomLeft" activeCell="M21" sqref="M21"/>
    </sheetView>
  </sheetViews>
  <sheetFormatPr defaultColWidth="8.85546875" defaultRowHeight="15" x14ac:dyDescent="0.25"/>
  <cols>
    <col min="1" max="2" width="11.85546875" style="239" customWidth="1"/>
    <col min="3" max="3" width="20.28515625" style="239" customWidth="1"/>
    <col min="4" max="4" width="15.42578125" style="239" bestFit="1" customWidth="1"/>
    <col min="5" max="5" width="13" style="239" customWidth="1"/>
    <col min="6" max="6" width="23.140625" style="239" customWidth="1"/>
    <col min="7" max="7" width="10.42578125" style="239" bestFit="1" customWidth="1"/>
    <col min="8" max="8" width="6.85546875" style="239" bestFit="1" customWidth="1"/>
    <col min="9" max="9" width="16.7109375" style="239" customWidth="1"/>
    <col min="10" max="10" width="5.42578125" style="239" customWidth="1"/>
    <col min="11" max="11" width="6.140625" style="239" customWidth="1"/>
    <col min="12" max="12" width="5.42578125" style="239" customWidth="1"/>
    <col min="13" max="13" width="8.140625" style="239" customWidth="1"/>
    <col min="14" max="15" width="6.140625" style="239" customWidth="1"/>
    <col min="16" max="16" width="7.85546875" style="239" bestFit="1" customWidth="1"/>
    <col min="17" max="17" width="8" style="239" bestFit="1" customWidth="1"/>
    <col min="18" max="18" width="6.140625" style="239" customWidth="1"/>
    <col min="19" max="19" width="17.42578125" style="239" customWidth="1"/>
    <col min="20" max="20" width="10.85546875" style="239" customWidth="1"/>
    <col min="21" max="21" width="17.85546875" style="239" bestFit="1" customWidth="1"/>
    <col min="22" max="22" width="7.42578125" style="239" bestFit="1" customWidth="1"/>
    <col min="23" max="23" width="16.42578125" style="239" bestFit="1" customWidth="1"/>
    <col min="24" max="24" width="7.42578125" style="239" bestFit="1" customWidth="1"/>
    <col min="25" max="25" width="16.42578125" style="239" bestFit="1" customWidth="1"/>
    <col min="26" max="26" width="7.42578125" style="239" bestFit="1" customWidth="1"/>
    <col min="27" max="27" width="10.7109375" style="239" bestFit="1" customWidth="1"/>
    <col min="28" max="28" width="35.28515625" style="239" customWidth="1"/>
    <col min="29" max="16384" width="8.85546875" style="239"/>
  </cols>
  <sheetData>
    <row r="1" spans="1:30" s="334" customFormat="1" ht="30.75" thickBot="1" x14ac:dyDescent="0.3">
      <c r="A1" s="246" t="s">
        <v>7</v>
      </c>
      <c r="B1" s="245" t="s">
        <v>11</v>
      </c>
      <c r="C1" s="321" t="s">
        <v>6</v>
      </c>
      <c r="D1" s="322" t="s">
        <v>2932</v>
      </c>
      <c r="E1" s="323" t="s">
        <v>2948</v>
      </c>
      <c r="F1" s="324" t="s">
        <v>248</v>
      </c>
      <c r="G1" s="325" t="s">
        <v>249</v>
      </c>
      <c r="H1" s="325" t="s">
        <v>255</v>
      </c>
      <c r="I1" s="325" t="s">
        <v>262</v>
      </c>
      <c r="J1" s="326" t="s">
        <v>252</v>
      </c>
      <c r="K1" s="326" t="s">
        <v>253</v>
      </c>
      <c r="L1" s="326" t="s">
        <v>254</v>
      </c>
      <c r="M1" s="327" t="s">
        <v>250</v>
      </c>
      <c r="N1" s="327" t="s">
        <v>263</v>
      </c>
      <c r="O1" s="327" t="s">
        <v>230</v>
      </c>
      <c r="P1" s="327" t="s">
        <v>251</v>
      </c>
      <c r="Q1" s="327" t="s">
        <v>264</v>
      </c>
      <c r="R1" s="327" t="s">
        <v>230</v>
      </c>
      <c r="S1" s="327" t="s">
        <v>265</v>
      </c>
      <c r="T1" s="327" t="s">
        <v>258</v>
      </c>
      <c r="U1" s="328" t="s">
        <v>256</v>
      </c>
      <c r="V1" s="328" t="s">
        <v>258</v>
      </c>
      <c r="W1" s="329" t="s">
        <v>2959</v>
      </c>
      <c r="X1" s="329" t="s">
        <v>258</v>
      </c>
      <c r="Y1" s="328" t="s">
        <v>257</v>
      </c>
      <c r="Z1" s="330" t="s">
        <v>258</v>
      </c>
      <c r="AA1" s="331" t="s">
        <v>259</v>
      </c>
      <c r="AB1" s="332" t="s">
        <v>10</v>
      </c>
      <c r="AC1" s="333"/>
      <c r="AD1" s="333"/>
    </row>
    <row r="2" spans="1:30" s="359" customFormat="1" x14ac:dyDescent="0.25">
      <c r="A2" s="347" t="s">
        <v>229</v>
      </c>
      <c r="B2" s="348" t="s">
        <v>3090</v>
      </c>
      <c r="C2" s="349" t="s">
        <v>2920</v>
      </c>
      <c r="D2" s="350" t="s">
        <v>2963</v>
      </c>
      <c r="E2" s="351"/>
      <c r="F2" s="352" t="s">
        <v>2993</v>
      </c>
      <c r="G2" s="353" t="s">
        <v>2966</v>
      </c>
      <c r="H2" s="353"/>
      <c r="I2" s="353"/>
      <c r="J2" s="354"/>
      <c r="K2" s="354">
        <v>39</v>
      </c>
      <c r="L2" s="354"/>
      <c r="M2" s="355">
        <f>1.75-2.64</f>
        <v>-0.89000000000000012</v>
      </c>
      <c r="N2" s="355"/>
      <c r="O2" s="355"/>
      <c r="P2" s="355"/>
      <c r="Q2" s="355"/>
      <c r="R2" s="355"/>
      <c r="S2" s="355" t="s">
        <v>2994</v>
      </c>
      <c r="T2" s="355">
        <v>0.18</v>
      </c>
      <c r="U2" s="354"/>
      <c r="V2" s="354"/>
      <c r="W2" s="355"/>
      <c r="X2" s="355"/>
      <c r="Y2" s="354"/>
      <c r="Z2" s="356"/>
      <c r="AA2" s="357" t="s">
        <v>543</v>
      </c>
      <c r="AB2" s="358"/>
    </row>
    <row r="3" spans="1:30" s="359" customFormat="1" x14ac:dyDescent="0.25">
      <c r="A3" s="360" t="s">
        <v>229</v>
      </c>
      <c r="B3" s="361" t="s">
        <v>3090</v>
      </c>
      <c r="C3" s="362" t="s">
        <v>2920</v>
      </c>
      <c r="D3" s="363" t="s">
        <v>2962</v>
      </c>
      <c r="E3" s="364"/>
      <c r="F3" s="365" t="s">
        <v>2993</v>
      </c>
      <c r="G3" s="366" t="s">
        <v>2966</v>
      </c>
      <c r="H3" s="367"/>
      <c r="I3" s="367"/>
      <c r="J3" s="368"/>
      <c r="K3" s="368">
        <v>42</v>
      </c>
      <c r="L3" s="368"/>
      <c r="M3" s="369">
        <f>1.51-2.69</f>
        <v>-1.18</v>
      </c>
      <c r="N3" s="370"/>
      <c r="O3" s="370"/>
      <c r="P3" s="370"/>
      <c r="Q3" s="370"/>
      <c r="R3" s="370"/>
      <c r="S3" s="370"/>
      <c r="T3" s="370"/>
      <c r="U3" s="368"/>
      <c r="V3" s="368"/>
      <c r="W3" s="370"/>
      <c r="X3" s="370"/>
      <c r="Y3" s="368"/>
      <c r="Z3" s="371"/>
      <c r="AA3" s="372" t="s">
        <v>543</v>
      </c>
      <c r="AB3" s="373"/>
    </row>
    <row r="4" spans="1:30" s="359" customFormat="1" x14ac:dyDescent="0.25">
      <c r="A4" s="360" t="s">
        <v>229</v>
      </c>
      <c r="B4" s="361" t="s">
        <v>3090</v>
      </c>
      <c r="C4" s="362" t="s">
        <v>2920</v>
      </c>
      <c r="D4" s="363" t="s">
        <v>2957</v>
      </c>
      <c r="E4" s="364"/>
      <c r="F4" s="365" t="s">
        <v>2993</v>
      </c>
      <c r="G4" s="366" t="s">
        <v>2966</v>
      </c>
      <c r="H4" s="367"/>
      <c r="I4" s="367"/>
      <c r="J4" s="368"/>
      <c r="K4" s="368">
        <v>33</v>
      </c>
      <c r="L4" s="368"/>
      <c r="M4" s="370">
        <f>1.88-2.5</f>
        <v>-0.62000000000000011</v>
      </c>
      <c r="N4" s="370"/>
      <c r="O4" s="370"/>
      <c r="P4" s="370"/>
      <c r="Q4" s="370"/>
      <c r="R4" s="370"/>
      <c r="S4" s="370"/>
      <c r="T4" s="370"/>
      <c r="U4" s="368"/>
      <c r="V4" s="368"/>
      <c r="W4" s="370"/>
      <c r="X4" s="370"/>
      <c r="Y4" s="368"/>
      <c r="Z4" s="371"/>
      <c r="AA4" s="372" t="s">
        <v>543</v>
      </c>
      <c r="AB4" s="373"/>
    </row>
    <row r="5" spans="1:30" x14ac:dyDescent="0.25">
      <c r="A5" s="241" t="s">
        <v>229</v>
      </c>
      <c r="B5" s="240" t="s">
        <v>3090</v>
      </c>
      <c r="C5" s="301" t="s">
        <v>2920</v>
      </c>
      <c r="D5" s="302" t="s">
        <v>2963</v>
      </c>
      <c r="E5" s="303"/>
      <c r="F5" s="304" t="s">
        <v>2995</v>
      </c>
      <c r="G5" s="305" t="s">
        <v>2966</v>
      </c>
      <c r="H5" s="305"/>
      <c r="I5" s="305"/>
      <c r="J5" s="306"/>
      <c r="K5" s="306">
        <v>39</v>
      </c>
      <c r="L5" s="306"/>
      <c r="M5" s="307">
        <f>36-22</f>
        <v>14</v>
      </c>
      <c r="N5" s="307"/>
      <c r="O5" s="307"/>
      <c r="P5" s="307"/>
      <c r="Q5" s="307"/>
      <c r="R5" s="307"/>
      <c r="S5" s="307"/>
      <c r="T5" s="307"/>
      <c r="U5" s="306"/>
      <c r="V5" s="306"/>
      <c r="W5" s="307"/>
      <c r="X5" s="307"/>
      <c r="Y5" s="306"/>
      <c r="Z5" s="308"/>
      <c r="AA5" s="309" t="s">
        <v>543</v>
      </c>
      <c r="AB5" s="310" t="s">
        <v>2998</v>
      </c>
    </row>
    <row r="6" spans="1:30" x14ac:dyDescent="0.25">
      <c r="A6" s="241" t="s">
        <v>229</v>
      </c>
      <c r="B6" s="240" t="s">
        <v>3090</v>
      </c>
      <c r="C6" s="282" t="s">
        <v>2920</v>
      </c>
      <c r="D6" s="283" t="s">
        <v>2962</v>
      </c>
      <c r="E6" s="284"/>
      <c r="F6" s="304" t="s">
        <v>2995</v>
      </c>
      <c r="G6" s="305" t="s">
        <v>2966</v>
      </c>
      <c r="H6" s="286"/>
      <c r="I6" s="286"/>
      <c r="J6" s="287"/>
      <c r="K6" s="287">
        <v>42</v>
      </c>
      <c r="L6" s="287"/>
      <c r="M6" s="307">
        <f>44-24</f>
        <v>20</v>
      </c>
      <c r="N6" s="288"/>
      <c r="O6" s="288"/>
      <c r="P6" s="288"/>
      <c r="Q6" s="288"/>
      <c r="R6" s="288"/>
      <c r="S6" s="288"/>
      <c r="T6" s="288"/>
      <c r="U6" s="287"/>
      <c r="V6" s="287"/>
      <c r="W6" s="288"/>
      <c r="X6" s="288"/>
      <c r="Y6" s="287"/>
      <c r="Z6" s="289"/>
      <c r="AA6" s="290" t="s">
        <v>543</v>
      </c>
      <c r="AB6" s="291"/>
    </row>
    <row r="7" spans="1:30" x14ac:dyDescent="0.25">
      <c r="A7" s="241" t="s">
        <v>229</v>
      </c>
      <c r="B7" s="240" t="s">
        <v>3090</v>
      </c>
      <c r="C7" s="282" t="s">
        <v>2920</v>
      </c>
      <c r="D7" s="283" t="s">
        <v>2957</v>
      </c>
      <c r="E7" s="284"/>
      <c r="F7" s="304" t="s">
        <v>2995</v>
      </c>
      <c r="G7" s="305" t="s">
        <v>2966</v>
      </c>
      <c r="H7" s="286"/>
      <c r="I7" s="286"/>
      <c r="J7" s="287"/>
      <c r="K7" s="287">
        <v>33</v>
      </c>
      <c r="L7" s="287"/>
      <c r="M7" s="288">
        <f>39-21</f>
        <v>18</v>
      </c>
      <c r="N7" s="288"/>
      <c r="O7" s="288"/>
      <c r="P7" s="288"/>
      <c r="Q7" s="288"/>
      <c r="R7" s="288"/>
      <c r="S7" s="288"/>
      <c r="T7" s="288"/>
      <c r="U7" s="287"/>
      <c r="V7" s="287"/>
      <c r="W7" s="288"/>
      <c r="X7" s="288"/>
      <c r="Y7" s="287"/>
      <c r="Z7" s="289"/>
      <c r="AA7" s="290" t="s">
        <v>543</v>
      </c>
      <c r="AB7" s="291"/>
    </row>
    <row r="8" spans="1:30" x14ac:dyDescent="0.25">
      <c r="A8" s="241" t="s">
        <v>229</v>
      </c>
      <c r="B8" s="240" t="s">
        <v>3090</v>
      </c>
      <c r="C8" s="301" t="s">
        <v>2920</v>
      </c>
      <c r="D8" s="302" t="s">
        <v>2963</v>
      </c>
      <c r="E8" s="303"/>
      <c r="F8" s="304" t="s">
        <v>2996</v>
      </c>
      <c r="G8" s="305" t="s">
        <v>2966</v>
      </c>
      <c r="H8" s="305"/>
      <c r="I8" s="305"/>
      <c r="J8" s="306"/>
      <c r="K8" s="306">
        <v>39</v>
      </c>
      <c r="L8" s="306"/>
      <c r="M8" s="307">
        <f>3.54-7.49</f>
        <v>-3.95</v>
      </c>
      <c r="N8" s="307"/>
      <c r="O8" s="307"/>
      <c r="P8" s="307"/>
      <c r="Q8" s="307"/>
      <c r="R8" s="307"/>
      <c r="S8" s="307" t="s">
        <v>2997</v>
      </c>
      <c r="T8" s="307">
        <v>0.11</v>
      </c>
      <c r="U8" s="306"/>
      <c r="V8" s="306"/>
      <c r="W8" s="307"/>
      <c r="X8" s="307"/>
      <c r="Y8" s="306"/>
      <c r="Z8" s="308"/>
      <c r="AA8" s="309" t="s">
        <v>543</v>
      </c>
      <c r="AB8" s="310"/>
    </row>
    <row r="9" spans="1:30" x14ac:dyDescent="0.25">
      <c r="A9" s="241" t="s">
        <v>229</v>
      </c>
      <c r="B9" s="240" t="s">
        <v>3090</v>
      </c>
      <c r="C9" s="301" t="s">
        <v>2920</v>
      </c>
      <c r="D9" s="302" t="s">
        <v>2962</v>
      </c>
      <c r="E9" s="303"/>
      <c r="F9" s="304" t="s">
        <v>2996</v>
      </c>
      <c r="G9" s="305" t="s">
        <v>2966</v>
      </c>
      <c r="H9" s="305"/>
      <c r="I9" s="305"/>
      <c r="J9" s="306"/>
      <c r="K9" s="306">
        <v>42</v>
      </c>
      <c r="L9" s="306"/>
      <c r="M9" s="307">
        <v>-4.4000000000000004</v>
      </c>
      <c r="N9" s="307"/>
      <c r="O9" s="307"/>
      <c r="P9" s="307"/>
      <c r="Q9" s="307"/>
      <c r="R9" s="307"/>
      <c r="S9" s="307"/>
      <c r="T9" s="307"/>
      <c r="U9" s="306"/>
      <c r="V9" s="306"/>
      <c r="W9" s="307"/>
      <c r="X9" s="307"/>
      <c r="Y9" s="306"/>
      <c r="Z9" s="308"/>
      <c r="AA9" s="309" t="s">
        <v>543</v>
      </c>
      <c r="AB9" s="310"/>
    </row>
    <row r="10" spans="1:30" x14ac:dyDescent="0.25">
      <c r="A10" s="241" t="s">
        <v>229</v>
      </c>
      <c r="B10" s="240" t="s">
        <v>3090</v>
      </c>
      <c r="C10" s="301" t="s">
        <v>2920</v>
      </c>
      <c r="D10" s="302" t="s">
        <v>2957</v>
      </c>
      <c r="E10" s="303"/>
      <c r="F10" s="304" t="s">
        <v>2996</v>
      </c>
      <c r="G10" s="305" t="s">
        <v>2966</v>
      </c>
      <c r="H10" s="305"/>
      <c r="I10" s="305"/>
      <c r="J10" s="306"/>
      <c r="K10" s="306">
        <v>33</v>
      </c>
      <c r="L10" s="306"/>
      <c r="M10" s="307">
        <v>-1.3599999999999994</v>
      </c>
      <c r="N10" s="307"/>
      <c r="O10" s="307"/>
      <c r="P10" s="307"/>
      <c r="Q10" s="307"/>
      <c r="R10" s="307"/>
      <c r="S10" s="307"/>
      <c r="T10" s="307"/>
      <c r="U10" s="306"/>
      <c r="V10" s="306"/>
      <c r="W10" s="307"/>
      <c r="X10" s="307"/>
      <c r="Y10" s="306"/>
      <c r="Z10" s="308"/>
      <c r="AA10" s="309" t="s">
        <v>543</v>
      </c>
      <c r="AB10" s="310"/>
    </row>
    <row r="11" spans="1:30" x14ac:dyDescent="0.25">
      <c r="A11" s="241" t="s">
        <v>229</v>
      </c>
      <c r="B11" s="240" t="s">
        <v>3090</v>
      </c>
      <c r="C11" s="282" t="s">
        <v>2920</v>
      </c>
      <c r="D11" s="283" t="s">
        <v>2963</v>
      </c>
      <c r="E11" s="284"/>
      <c r="F11" s="304" t="s">
        <v>3169</v>
      </c>
      <c r="G11" s="305" t="s">
        <v>2966</v>
      </c>
      <c r="H11" s="286"/>
      <c r="I11" s="286"/>
      <c r="J11" s="287"/>
      <c r="K11" s="287">
        <v>48</v>
      </c>
      <c r="L11" s="287"/>
      <c r="M11" s="307">
        <v>61.7</v>
      </c>
      <c r="N11" s="288">
        <v>25.4</v>
      </c>
      <c r="O11" s="288"/>
      <c r="P11" s="288"/>
      <c r="Q11" s="288"/>
      <c r="R11" s="288"/>
      <c r="S11" s="288"/>
      <c r="T11" s="288" t="s">
        <v>3170</v>
      </c>
      <c r="U11" s="287"/>
      <c r="V11" s="287"/>
      <c r="W11" s="288"/>
      <c r="X11" s="288"/>
      <c r="Y11" s="287"/>
      <c r="Z11" s="289"/>
      <c r="AA11" s="290" t="s">
        <v>543</v>
      </c>
      <c r="AB11" s="291"/>
    </row>
    <row r="12" spans="1:30" ht="15.75" thickBot="1" x14ac:dyDescent="0.3">
      <c r="A12" s="252" t="s">
        <v>229</v>
      </c>
      <c r="B12" s="243" t="s">
        <v>3090</v>
      </c>
      <c r="C12" s="292" t="s">
        <v>2920</v>
      </c>
      <c r="D12" s="293" t="s">
        <v>2962</v>
      </c>
      <c r="E12" s="294"/>
      <c r="F12" s="312" t="s">
        <v>3169</v>
      </c>
      <c r="G12" s="313" t="s">
        <v>2966</v>
      </c>
      <c r="H12" s="295"/>
      <c r="I12" s="295"/>
      <c r="J12" s="296"/>
      <c r="K12" s="296">
        <v>52</v>
      </c>
      <c r="L12" s="296"/>
      <c r="M12" s="297">
        <v>66.349999999999994</v>
      </c>
      <c r="N12" s="297">
        <v>19.68</v>
      </c>
      <c r="O12" s="297"/>
      <c r="P12" s="297"/>
      <c r="Q12" s="297"/>
      <c r="R12" s="297"/>
      <c r="S12" s="297"/>
      <c r="T12" s="297"/>
      <c r="U12" s="296"/>
      <c r="V12" s="296"/>
      <c r="W12" s="297"/>
      <c r="X12" s="297"/>
      <c r="Y12" s="296"/>
      <c r="Z12" s="298"/>
      <c r="AA12" s="299" t="s">
        <v>543</v>
      </c>
      <c r="AB12" s="300"/>
    </row>
    <row r="13" spans="1:30" x14ac:dyDescent="0.25">
      <c r="A13" s="241" t="s">
        <v>229</v>
      </c>
      <c r="B13" s="240" t="s">
        <v>3090</v>
      </c>
      <c r="C13" s="301" t="s">
        <v>3936</v>
      </c>
      <c r="D13" s="302" t="s">
        <v>3848</v>
      </c>
      <c r="E13" s="303"/>
      <c r="F13" s="304" t="s">
        <v>3970</v>
      </c>
      <c r="G13" s="305" t="s">
        <v>2958</v>
      </c>
      <c r="H13" s="305" t="s">
        <v>3045</v>
      </c>
      <c r="I13" s="383" t="s">
        <v>3972</v>
      </c>
      <c r="J13" s="306"/>
      <c r="K13" s="306">
        <v>1266</v>
      </c>
      <c r="L13" s="306"/>
      <c r="M13" s="307">
        <v>3.05</v>
      </c>
      <c r="N13" s="307"/>
      <c r="O13" s="307">
        <f>(3.46-2.68)/3.92</f>
        <v>0.19897959183673464</v>
      </c>
      <c r="P13" s="307">
        <v>2</v>
      </c>
      <c r="Q13" s="307">
        <v>6</v>
      </c>
      <c r="R13" s="307"/>
      <c r="S13" s="307"/>
      <c r="T13" s="307"/>
      <c r="U13" s="306"/>
      <c r="V13" s="306"/>
      <c r="W13" s="307"/>
      <c r="X13" s="307"/>
      <c r="Y13" s="306"/>
      <c r="Z13" s="308"/>
      <c r="AA13" s="309" t="s">
        <v>543</v>
      </c>
      <c r="AB13" s="310"/>
    </row>
    <row r="14" spans="1:30" x14ac:dyDescent="0.25">
      <c r="A14" s="241" t="s">
        <v>229</v>
      </c>
      <c r="B14" s="240" t="s">
        <v>3090</v>
      </c>
      <c r="C14" s="301" t="s">
        <v>3936</v>
      </c>
      <c r="D14" s="302" t="s">
        <v>3956</v>
      </c>
      <c r="E14" s="303"/>
      <c r="F14" s="304" t="s">
        <v>3970</v>
      </c>
      <c r="G14" s="305" t="s">
        <v>2958</v>
      </c>
      <c r="H14" s="305" t="s">
        <v>3045</v>
      </c>
      <c r="I14" s="66" t="s">
        <v>3972</v>
      </c>
      <c r="J14" s="306"/>
      <c r="K14" s="306">
        <v>1279</v>
      </c>
      <c r="L14" s="306"/>
      <c r="M14" s="307">
        <v>3.2</v>
      </c>
      <c r="N14" s="307"/>
      <c r="O14" s="307">
        <f>(3.62-2.83)/3.92</f>
        <v>0.20153061224489796</v>
      </c>
      <c r="P14" s="307">
        <v>2</v>
      </c>
      <c r="Q14" s="307">
        <v>6</v>
      </c>
      <c r="R14" s="307"/>
      <c r="S14" s="307"/>
      <c r="T14" s="307"/>
      <c r="U14" s="306"/>
      <c r="V14" s="306"/>
      <c r="W14" s="307"/>
      <c r="X14" s="307"/>
      <c r="Y14" s="306"/>
      <c r="Z14" s="308"/>
      <c r="AA14" s="309" t="s">
        <v>543</v>
      </c>
      <c r="AB14" s="310"/>
    </row>
    <row r="15" spans="1:30" s="359" customFormat="1" x14ac:dyDescent="0.25">
      <c r="A15" s="360" t="s">
        <v>229</v>
      </c>
      <c r="B15" s="361" t="s">
        <v>3090</v>
      </c>
      <c r="C15" s="374" t="s">
        <v>3936</v>
      </c>
      <c r="D15" s="375" t="s">
        <v>3848</v>
      </c>
      <c r="E15" s="376"/>
      <c r="F15" s="365" t="s">
        <v>3970</v>
      </c>
      <c r="G15" s="366" t="s">
        <v>3835</v>
      </c>
      <c r="H15" s="366" t="s">
        <v>3045</v>
      </c>
      <c r="I15" s="66" t="s">
        <v>3972</v>
      </c>
      <c r="J15" s="377"/>
      <c r="K15" s="377">
        <v>1266</v>
      </c>
      <c r="L15" s="377"/>
      <c r="M15" s="369">
        <v>2.35</v>
      </c>
      <c r="N15" s="369"/>
      <c r="O15" s="369">
        <f>(2.79-1.98)/3.92</f>
        <v>0.2066326530612245</v>
      </c>
      <c r="P15" s="369">
        <v>2</v>
      </c>
      <c r="Q15" s="369">
        <v>6</v>
      </c>
      <c r="R15" s="369"/>
      <c r="S15" s="369" t="str">
        <f>"-0.011 (-0.025 to 0.004)"</f>
        <v>-0.011 (-0.025 to 0.004)</v>
      </c>
      <c r="T15" s="369">
        <v>0.14499999999999999</v>
      </c>
      <c r="U15" s="377"/>
      <c r="V15" s="377"/>
      <c r="W15" s="369"/>
      <c r="X15" s="369"/>
      <c r="Y15" s="377"/>
      <c r="Z15" s="378"/>
      <c r="AA15" s="379" t="s">
        <v>543</v>
      </c>
      <c r="AB15" s="380"/>
    </row>
    <row r="16" spans="1:30" s="359" customFormat="1" ht="15.75" thickBot="1" x14ac:dyDescent="0.3">
      <c r="A16" s="360" t="s">
        <v>229</v>
      </c>
      <c r="B16" s="361" t="s">
        <v>3090</v>
      </c>
      <c r="C16" s="374" t="s">
        <v>3936</v>
      </c>
      <c r="D16" s="375" t="s">
        <v>3956</v>
      </c>
      <c r="E16" s="376"/>
      <c r="F16" s="365" t="s">
        <v>3970</v>
      </c>
      <c r="G16" s="366" t="s">
        <v>3835</v>
      </c>
      <c r="H16" s="366" t="s">
        <v>3045</v>
      </c>
      <c r="I16" s="66" t="s">
        <v>3972</v>
      </c>
      <c r="J16" s="377"/>
      <c r="K16" s="377">
        <v>1279</v>
      </c>
      <c r="L16" s="377"/>
      <c r="M16" s="369">
        <v>2.63</v>
      </c>
      <c r="N16" s="369"/>
      <c r="O16" s="369">
        <f>(3.07-2.26)/3.92</f>
        <v>0.2066326530612245</v>
      </c>
      <c r="P16" s="369">
        <v>2</v>
      </c>
      <c r="Q16" s="369">
        <v>6</v>
      </c>
      <c r="R16" s="369"/>
      <c r="S16" s="369"/>
      <c r="T16" s="369"/>
      <c r="U16" s="377"/>
      <c r="V16" s="377"/>
      <c r="W16" s="369"/>
      <c r="X16" s="369"/>
      <c r="Y16" s="377"/>
      <c r="Z16" s="378"/>
      <c r="AA16" s="379" t="s">
        <v>543</v>
      </c>
      <c r="AB16" s="380"/>
    </row>
    <row r="17" spans="1:28" s="359" customFormat="1" x14ac:dyDescent="0.25">
      <c r="A17" s="347" t="s">
        <v>229</v>
      </c>
      <c r="B17" s="348" t="s">
        <v>3090</v>
      </c>
      <c r="C17" s="349" t="s">
        <v>3682</v>
      </c>
      <c r="D17" s="350" t="s">
        <v>3848</v>
      </c>
      <c r="E17" s="351" t="s">
        <v>3867</v>
      </c>
      <c r="F17" s="352" t="s">
        <v>3868</v>
      </c>
      <c r="G17" s="353" t="s">
        <v>2958</v>
      </c>
      <c r="H17" s="353"/>
      <c r="I17" s="353" t="s">
        <v>3869</v>
      </c>
      <c r="J17" s="354"/>
      <c r="K17" s="354"/>
      <c r="L17" s="354"/>
      <c r="M17" s="355">
        <v>-10.9</v>
      </c>
      <c r="N17" s="355"/>
      <c r="O17" s="355"/>
      <c r="P17" s="355"/>
      <c r="Q17" s="355"/>
      <c r="R17" s="355"/>
      <c r="S17" s="355"/>
      <c r="T17" s="355"/>
      <c r="U17" s="354" t="s">
        <v>3870</v>
      </c>
      <c r="V17" s="354" t="s">
        <v>3871</v>
      </c>
      <c r="W17" s="355"/>
      <c r="X17" s="355"/>
      <c r="Y17" s="354"/>
      <c r="Z17" s="356"/>
      <c r="AA17" s="357" t="s">
        <v>543</v>
      </c>
      <c r="AB17" s="358"/>
    </row>
    <row r="18" spans="1:28" s="359" customFormat="1" x14ac:dyDescent="0.25">
      <c r="A18" s="360" t="s">
        <v>229</v>
      </c>
      <c r="B18" s="361" t="s">
        <v>3090</v>
      </c>
      <c r="C18" s="374" t="s">
        <v>3682</v>
      </c>
      <c r="D18" s="375" t="s">
        <v>3854</v>
      </c>
      <c r="E18" s="376" t="s">
        <v>3867</v>
      </c>
      <c r="F18" s="365" t="s">
        <v>3868</v>
      </c>
      <c r="G18" s="366" t="s">
        <v>2958</v>
      </c>
      <c r="H18" s="366"/>
      <c r="I18" s="366" t="s">
        <v>3869</v>
      </c>
      <c r="J18" s="377"/>
      <c r="K18" s="377"/>
      <c r="L18" s="377"/>
      <c r="M18" s="369">
        <v>-7.6</v>
      </c>
      <c r="N18" s="369"/>
      <c r="O18" s="369"/>
      <c r="P18" s="369"/>
      <c r="Q18" s="369"/>
      <c r="R18" s="369"/>
      <c r="S18" s="369"/>
      <c r="T18" s="369"/>
      <c r="U18" s="377"/>
      <c r="V18" s="377"/>
      <c r="W18" s="369"/>
      <c r="X18" s="369"/>
      <c r="Y18" s="377"/>
      <c r="Z18" s="378"/>
      <c r="AA18" s="379" t="s">
        <v>543</v>
      </c>
      <c r="AB18" s="380"/>
    </row>
    <row r="19" spans="1:28" x14ac:dyDescent="0.25">
      <c r="A19" s="241" t="s">
        <v>229</v>
      </c>
      <c r="B19" s="240" t="s">
        <v>3090</v>
      </c>
      <c r="C19" s="301" t="s">
        <v>3682</v>
      </c>
      <c r="D19" s="302" t="s">
        <v>3848</v>
      </c>
      <c r="E19" s="303" t="s">
        <v>3872</v>
      </c>
      <c r="F19" s="304" t="s">
        <v>3868</v>
      </c>
      <c r="G19" s="305" t="s">
        <v>2958</v>
      </c>
      <c r="H19" s="305"/>
      <c r="I19" s="305" t="s">
        <v>3869</v>
      </c>
      <c r="J19" s="306"/>
      <c r="K19" s="306"/>
      <c r="L19" s="306"/>
      <c r="M19" s="307">
        <v>-12.9</v>
      </c>
      <c r="N19" s="307"/>
      <c r="O19" s="307"/>
      <c r="P19" s="307"/>
      <c r="Q19" s="307"/>
      <c r="R19" s="307"/>
      <c r="S19" s="307"/>
      <c r="T19" s="307"/>
      <c r="U19" s="306" t="s">
        <v>3873</v>
      </c>
      <c r="V19" s="306" t="s">
        <v>3871</v>
      </c>
      <c r="W19" s="307"/>
      <c r="X19" s="307"/>
      <c r="Y19" s="306"/>
      <c r="Z19" s="308"/>
      <c r="AA19" s="309" t="s">
        <v>543</v>
      </c>
      <c r="AB19" s="310"/>
    </row>
    <row r="20" spans="1:28" x14ac:dyDescent="0.25">
      <c r="A20" s="241" t="s">
        <v>229</v>
      </c>
      <c r="B20" s="240" t="s">
        <v>3090</v>
      </c>
      <c r="C20" s="301" t="s">
        <v>3682</v>
      </c>
      <c r="D20" s="302" t="s">
        <v>3854</v>
      </c>
      <c r="E20" s="303" t="s">
        <v>3872</v>
      </c>
      <c r="F20" s="304" t="s">
        <v>3868</v>
      </c>
      <c r="G20" s="305" t="s">
        <v>2958</v>
      </c>
      <c r="H20" s="305"/>
      <c r="I20" s="305" t="s">
        <v>3869</v>
      </c>
      <c r="J20" s="306"/>
      <c r="K20" s="306"/>
      <c r="L20" s="306"/>
      <c r="M20" s="307">
        <v>-7.3</v>
      </c>
      <c r="N20" s="307"/>
      <c r="O20" s="307"/>
      <c r="P20" s="307"/>
      <c r="Q20" s="307"/>
      <c r="R20" s="307"/>
      <c r="S20" s="307"/>
      <c r="T20" s="307"/>
      <c r="U20" s="306"/>
      <c r="V20" s="306"/>
      <c r="W20" s="307"/>
      <c r="X20" s="307"/>
      <c r="Y20" s="306"/>
      <c r="Z20" s="308"/>
      <c r="AA20" s="309" t="s">
        <v>543</v>
      </c>
      <c r="AB20" s="310"/>
    </row>
    <row r="21" spans="1:28" x14ac:dyDescent="0.25">
      <c r="A21" s="241" t="s">
        <v>229</v>
      </c>
      <c r="B21" s="240" t="s">
        <v>3090</v>
      </c>
      <c r="C21" s="301" t="s">
        <v>3682</v>
      </c>
      <c r="D21" s="302" t="s">
        <v>3848</v>
      </c>
      <c r="E21" s="303" t="s">
        <v>3867</v>
      </c>
      <c r="F21" s="304" t="s">
        <v>3874</v>
      </c>
      <c r="G21" s="305" t="s">
        <v>2958</v>
      </c>
      <c r="H21" s="305"/>
      <c r="I21" s="305" t="s">
        <v>3869</v>
      </c>
      <c r="J21" s="306"/>
      <c r="K21" s="306"/>
      <c r="L21" s="306"/>
      <c r="M21" s="307">
        <v>-8</v>
      </c>
      <c r="N21" s="307"/>
      <c r="O21" s="307"/>
      <c r="P21" s="307"/>
      <c r="Q21" s="307"/>
      <c r="R21" s="307"/>
      <c r="S21" s="307" t="str">
        <f>"-2.66 (d=0.07)"</f>
        <v>-2.66 (d=0.07)</v>
      </c>
      <c r="T21" s="307" t="s">
        <v>3871</v>
      </c>
      <c r="U21" s="306"/>
      <c r="V21" s="306"/>
      <c r="W21" s="307"/>
      <c r="X21" s="307"/>
      <c r="Y21" s="306"/>
      <c r="Z21" s="308"/>
      <c r="AA21" s="309" t="s">
        <v>543</v>
      </c>
      <c r="AB21" s="310"/>
    </row>
    <row r="22" spans="1:28" x14ac:dyDescent="0.25">
      <c r="A22" s="241" t="s">
        <v>229</v>
      </c>
      <c r="B22" s="240" t="s">
        <v>3090</v>
      </c>
      <c r="C22" s="301" t="s">
        <v>3682</v>
      </c>
      <c r="D22" s="302" t="s">
        <v>3854</v>
      </c>
      <c r="E22" s="303" t="s">
        <v>3867</v>
      </c>
      <c r="F22" s="304" t="s">
        <v>3874</v>
      </c>
      <c r="G22" s="305" t="s">
        <v>2958</v>
      </c>
      <c r="H22" s="305"/>
      <c r="I22" s="305" t="s">
        <v>3869</v>
      </c>
      <c r="J22" s="306"/>
      <c r="K22" s="306"/>
      <c r="L22" s="306"/>
      <c r="M22" s="307">
        <v>-5.6</v>
      </c>
      <c r="N22" s="307"/>
      <c r="O22" s="307"/>
      <c r="P22" s="307"/>
      <c r="Q22" s="307"/>
      <c r="R22" s="307"/>
      <c r="S22" s="307"/>
      <c r="T22" s="307"/>
      <c r="U22" s="306"/>
      <c r="V22" s="306"/>
      <c r="W22" s="307"/>
      <c r="X22" s="307"/>
      <c r="Y22" s="306"/>
      <c r="Z22" s="308"/>
      <c r="AA22" s="309" t="s">
        <v>543</v>
      </c>
      <c r="AB22" s="310"/>
    </row>
    <row r="23" spans="1:28" x14ac:dyDescent="0.25">
      <c r="A23" s="241" t="s">
        <v>229</v>
      </c>
      <c r="B23" s="240" t="s">
        <v>3090</v>
      </c>
      <c r="C23" s="301" t="s">
        <v>3682</v>
      </c>
      <c r="D23" s="302" t="s">
        <v>3848</v>
      </c>
      <c r="E23" s="303" t="s">
        <v>3872</v>
      </c>
      <c r="F23" s="304" t="s">
        <v>3874</v>
      </c>
      <c r="G23" s="305" t="s">
        <v>2958</v>
      </c>
      <c r="H23" s="305"/>
      <c r="I23" s="305" t="s">
        <v>3869</v>
      </c>
      <c r="J23" s="306"/>
      <c r="K23" s="306"/>
      <c r="L23" s="306"/>
      <c r="M23" s="307">
        <v>-7.5</v>
      </c>
      <c r="N23" s="307"/>
      <c r="O23" s="307"/>
      <c r="P23" s="307"/>
      <c r="Q23" s="307"/>
      <c r="R23" s="307"/>
      <c r="S23" s="307" t="s">
        <v>3875</v>
      </c>
      <c r="T23" s="307">
        <v>0.01</v>
      </c>
      <c r="U23" s="306"/>
      <c r="V23" s="306"/>
      <c r="W23" s="307"/>
      <c r="X23" s="307"/>
      <c r="Y23" s="306"/>
      <c r="Z23" s="308"/>
      <c r="AA23" s="309" t="s">
        <v>543</v>
      </c>
      <c r="AB23" s="310"/>
    </row>
    <row r="24" spans="1:28" x14ac:dyDescent="0.25">
      <c r="A24" s="241" t="s">
        <v>229</v>
      </c>
      <c r="B24" s="240" t="s">
        <v>3090</v>
      </c>
      <c r="C24" s="301" t="s">
        <v>3682</v>
      </c>
      <c r="D24" s="302" t="s">
        <v>3854</v>
      </c>
      <c r="E24" s="303" t="s">
        <v>3872</v>
      </c>
      <c r="F24" s="304" t="s">
        <v>3874</v>
      </c>
      <c r="G24" s="305" t="s">
        <v>2958</v>
      </c>
      <c r="H24" s="305"/>
      <c r="I24" s="305" t="s">
        <v>3869</v>
      </c>
      <c r="J24" s="306"/>
      <c r="K24" s="306"/>
      <c r="L24" s="306"/>
      <c r="M24" s="307">
        <v>-4.0999999999999996</v>
      </c>
      <c r="N24" s="307"/>
      <c r="O24" s="307"/>
      <c r="P24" s="307"/>
      <c r="Q24" s="307"/>
      <c r="R24" s="307"/>
      <c r="S24" s="307"/>
      <c r="T24" s="307"/>
      <c r="U24" s="306"/>
      <c r="V24" s="306"/>
      <c r="W24" s="307"/>
      <c r="X24" s="307"/>
      <c r="Y24" s="306"/>
      <c r="Z24" s="308"/>
      <c r="AA24" s="309" t="s">
        <v>543</v>
      </c>
      <c r="AB24" s="310"/>
    </row>
    <row r="25" spans="1:28" x14ac:dyDescent="0.25">
      <c r="A25" s="241" t="s">
        <v>229</v>
      </c>
      <c r="B25" s="240" t="s">
        <v>3090</v>
      </c>
      <c r="C25" s="301" t="s">
        <v>3682</v>
      </c>
      <c r="D25" s="302" t="s">
        <v>3876</v>
      </c>
      <c r="E25" s="303"/>
      <c r="F25" s="304" t="s">
        <v>3877</v>
      </c>
      <c r="G25" s="305"/>
      <c r="H25" s="305"/>
      <c r="I25" s="305"/>
      <c r="J25" s="306"/>
      <c r="K25" s="306"/>
      <c r="L25" s="306"/>
      <c r="M25" s="307"/>
      <c r="N25" s="307"/>
      <c r="O25" s="307"/>
      <c r="P25" s="307"/>
      <c r="Q25" s="307"/>
      <c r="R25" s="307"/>
      <c r="S25" s="307" t="s">
        <v>3878</v>
      </c>
      <c r="T25" s="307" t="s">
        <v>3879</v>
      </c>
      <c r="U25" s="306"/>
      <c r="V25" s="306"/>
      <c r="W25" s="307"/>
      <c r="X25" s="307"/>
      <c r="Y25" s="306"/>
      <c r="Z25" s="308"/>
      <c r="AA25" s="309" t="s">
        <v>543</v>
      </c>
      <c r="AB25" s="310"/>
    </row>
    <row r="26" spans="1:28" ht="15.75" thickBot="1" x14ac:dyDescent="0.3">
      <c r="A26" s="252" t="s">
        <v>229</v>
      </c>
      <c r="B26" s="240" t="s">
        <v>3090</v>
      </c>
      <c r="C26" s="339" t="s">
        <v>3682</v>
      </c>
      <c r="D26" s="340" t="s">
        <v>3880</v>
      </c>
      <c r="E26" s="341"/>
      <c r="F26" s="312" t="s">
        <v>3877</v>
      </c>
      <c r="G26" s="313"/>
      <c r="H26" s="313"/>
      <c r="I26" s="313"/>
      <c r="J26" s="342"/>
      <c r="K26" s="342"/>
      <c r="L26" s="342"/>
      <c r="M26" s="343"/>
      <c r="N26" s="343"/>
      <c r="O26" s="343"/>
      <c r="P26" s="343"/>
      <c r="Q26" s="343"/>
      <c r="R26" s="343"/>
      <c r="S26" s="343" t="s">
        <v>3878</v>
      </c>
      <c r="T26" s="343" t="s">
        <v>3879</v>
      </c>
      <c r="U26" s="342"/>
      <c r="V26" s="342"/>
      <c r="W26" s="343"/>
      <c r="X26" s="343"/>
      <c r="Y26" s="342"/>
      <c r="Z26" s="344"/>
      <c r="AA26" s="345" t="s">
        <v>543</v>
      </c>
      <c r="AB26" s="346"/>
    </row>
    <row r="27" spans="1:28" x14ac:dyDescent="0.25">
      <c r="A27" s="250" t="s">
        <v>229</v>
      </c>
      <c r="B27" s="251" t="s">
        <v>3090</v>
      </c>
      <c r="C27" s="272" t="s">
        <v>2921</v>
      </c>
      <c r="D27" s="273" t="s">
        <v>3017</v>
      </c>
      <c r="E27" s="274"/>
      <c r="F27" s="275" t="s">
        <v>3045</v>
      </c>
      <c r="G27" s="276" t="s">
        <v>2960</v>
      </c>
      <c r="H27" s="276" t="s">
        <v>3046</v>
      </c>
      <c r="I27" s="276" t="s">
        <v>3047</v>
      </c>
      <c r="J27" s="277"/>
      <c r="K27" s="277">
        <v>306</v>
      </c>
      <c r="L27" s="277"/>
      <c r="M27" s="278">
        <v>40.799999999999997</v>
      </c>
      <c r="N27" s="278"/>
      <c r="O27" s="278">
        <v>3.3</v>
      </c>
      <c r="P27" s="278"/>
      <c r="Q27" s="278"/>
      <c r="R27" s="278"/>
      <c r="S27" s="278" t="s">
        <v>3048</v>
      </c>
      <c r="T27" s="278">
        <v>1E-3</v>
      </c>
      <c r="U27" s="277"/>
      <c r="V27" s="277"/>
      <c r="W27" s="278"/>
      <c r="X27" s="278"/>
      <c r="Y27" s="277"/>
      <c r="Z27" s="279"/>
      <c r="AA27" s="280" t="s">
        <v>543</v>
      </c>
      <c r="AB27" s="281" t="s">
        <v>3153</v>
      </c>
    </row>
    <row r="28" spans="1:28" x14ac:dyDescent="0.25">
      <c r="A28" s="241" t="s">
        <v>229</v>
      </c>
      <c r="B28" s="244" t="s">
        <v>3090</v>
      </c>
      <c r="C28" s="282" t="s">
        <v>2921</v>
      </c>
      <c r="D28" s="283" t="s">
        <v>3018</v>
      </c>
      <c r="E28" s="284"/>
      <c r="F28" s="285" t="s">
        <v>3045</v>
      </c>
      <c r="G28" s="305" t="s">
        <v>2960</v>
      </c>
      <c r="H28" s="305" t="s">
        <v>3046</v>
      </c>
      <c r="I28" s="305" t="s">
        <v>3047</v>
      </c>
      <c r="J28" s="287"/>
      <c r="K28" s="287">
        <v>302</v>
      </c>
      <c r="L28" s="287"/>
      <c r="M28" s="288">
        <v>56.8</v>
      </c>
      <c r="N28" s="288"/>
      <c r="O28" s="288">
        <v>3.3</v>
      </c>
      <c r="P28" s="288"/>
      <c r="Q28" s="288"/>
      <c r="R28" s="288"/>
      <c r="S28" s="288"/>
      <c r="T28" s="288"/>
      <c r="U28" s="287"/>
      <c r="V28" s="287"/>
      <c r="W28" s="288"/>
      <c r="X28" s="288"/>
      <c r="Y28" s="287"/>
      <c r="Z28" s="289"/>
      <c r="AA28" s="290" t="s">
        <v>543</v>
      </c>
      <c r="AB28" s="291" t="s">
        <v>3153</v>
      </c>
    </row>
    <row r="29" spans="1:28" s="359" customFormat="1" x14ac:dyDescent="0.25">
      <c r="A29" s="360" t="s">
        <v>229</v>
      </c>
      <c r="B29" s="384" t="s">
        <v>3090</v>
      </c>
      <c r="C29" s="374" t="s">
        <v>2921</v>
      </c>
      <c r="D29" s="375" t="s">
        <v>3017</v>
      </c>
      <c r="E29" s="376"/>
      <c r="F29" s="365" t="s">
        <v>3045</v>
      </c>
      <c r="G29" s="366" t="s">
        <v>2958</v>
      </c>
      <c r="H29" s="366" t="s">
        <v>3046</v>
      </c>
      <c r="I29" s="366" t="s">
        <v>3047</v>
      </c>
      <c r="J29" s="377"/>
      <c r="K29" s="377">
        <v>306</v>
      </c>
      <c r="L29" s="377"/>
      <c r="M29" s="369">
        <v>32.299999999999997</v>
      </c>
      <c r="N29" s="369"/>
      <c r="O29" s="369">
        <v>2.1</v>
      </c>
      <c r="P29" s="369"/>
      <c r="Q29" s="369"/>
      <c r="R29" s="369"/>
      <c r="S29" s="369" t="s">
        <v>3049</v>
      </c>
      <c r="T29" s="369" t="s">
        <v>3050</v>
      </c>
      <c r="U29" s="377"/>
      <c r="V29" s="377"/>
      <c r="W29" s="369"/>
      <c r="X29" s="369"/>
      <c r="Y29" s="377"/>
      <c r="Z29" s="378"/>
      <c r="AA29" s="379" t="s">
        <v>543</v>
      </c>
      <c r="AB29" s="380" t="s">
        <v>3153</v>
      </c>
    </row>
    <row r="30" spans="1:28" s="359" customFormat="1" x14ac:dyDescent="0.25">
      <c r="A30" s="360" t="s">
        <v>229</v>
      </c>
      <c r="B30" s="384" t="s">
        <v>3090</v>
      </c>
      <c r="C30" s="362" t="s">
        <v>2921</v>
      </c>
      <c r="D30" s="363" t="s">
        <v>3018</v>
      </c>
      <c r="E30" s="364"/>
      <c r="F30" s="385" t="s">
        <v>3045</v>
      </c>
      <c r="G30" s="366" t="s">
        <v>2958</v>
      </c>
      <c r="H30" s="366" t="s">
        <v>3046</v>
      </c>
      <c r="I30" s="366" t="s">
        <v>3047</v>
      </c>
      <c r="J30" s="368"/>
      <c r="K30" s="368">
        <v>302</v>
      </c>
      <c r="L30" s="368"/>
      <c r="M30" s="370">
        <v>44.1</v>
      </c>
      <c r="N30" s="370"/>
      <c r="O30" s="370">
        <v>2.1</v>
      </c>
      <c r="P30" s="370"/>
      <c r="Q30" s="370"/>
      <c r="R30" s="370"/>
      <c r="S30" s="370"/>
      <c r="T30" s="370"/>
      <c r="U30" s="368"/>
      <c r="V30" s="368"/>
      <c r="W30" s="370"/>
      <c r="X30" s="370"/>
      <c r="Y30" s="368"/>
      <c r="Z30" s="371"/>
      <c r="AA30" s="372" t="s">
        <v>543</v>
      </c>
      <c r="AB30" s="373" t="s">
        <v>3153</v>
      </c>
    </row>
    <row r="31" spans="1:28" x14ac:dyDescent="0.25">
      <c r="A31" s="241" t="s">
        <v>229</v>
      </c>
      <c r="B31" s="244" t="s">
        <v>3090</v>
      </c>
      <c r="C31" s="301" t="s">
        <v>2921</v>
      </c>
      <c r="D31" s="302" t="s">
        <v>3017</v>
      </c>
      <c r="E31" s="303"/>
      <c r="F31" s="304" t="s">
        <v>3051</v>
      </c>
      <c r="G31" s="305" t="s">
        <v>2960</v>
      </c>
      <c r="H31" s="305" t="s">
        <v>3052</v>
      </c>
      <c r="I31" s="305" t="s">
        <v>3047</v>
      </c>
      <c r="J31" s="306"/>
      <c r="K31" s="306">
        <v>306</v>
      </c>
      <c r="L31" s="306"/>
      <c r="M31" s="307">
        <v>34.299999999999997</v>
      </c>
      <c r="N31" s="307"/>
      <c r="O31" s="307">
        <v>1.3</v>
      </c>
      <c r="P31" s="307"/>
      <c r="Q31" s="307"/>
      <c r="R31" s="307"/>
      <c r="S31" s="307" t="s">
        <v>3053</v>
      </c>
      <c r="T31" s="307" t="s">
        <v>3050</v>
      </c>
      <c r="U31" s="306"/>
      <c r="V31" s="306"/>
      <c r="W31" s="307"/>
      <c r="X31" s="307"/>
      <c r="Y31" s="306"/>
      <c r="Z31" s="308"/>
      <c r="AA31" s="309" t="s">
        <v>543</v>
      </c>
      <c r="AB31" s="310" t="s">
        <v>3154</v>
      </c>
    </row>
    <row r="32" spans="1:28" x14ac:dyDescent="0.25">
      <c r="A32" s="241" t="s">
        <v>229</v>
      </c>
      <c r="B32" s="244" t="s">
        <v>3090</v>
      </c>
      <c r="C32" s="282" t="s">
        <v>2921</v>
      </c>
      <c r="D32" s="283" t="s">
        <v>3018</v>
      </c>
      <c r="E32" s="284"/>
      <c r="F32" s="304" t="s">
        <v>3051</v>
      </c>
      <c r="G32" s="305" t="s">
        <v>2960</v>
      </c>
      <c r="H32" s="305" t="s">
        <v>3052</v>
      </c>
      <c r="I32" s="305" t="s">
        <v>3047</v>
      </c>
      <c r="J32" s="287"/>
      <c r="K32" s="287">
        <v>302</v>
      </c>
      <c r="L32" s="287"/>
      <c r="M32" s="288">
        <v>43.7</v>
      </c>
      <c r="N32" s="288"/>
      <c r="O32" s="288">
        <v>1.3</v>
      </c>
      <c r="P32" s="288"/>
      <c r="Q32" s="288"/>
      <c r="R32" s="288"/>
      <c r="S32" s="288"/>
      <c r="T32" s="288"/>
      <c r="U32" s="287"/>
      <c r="V32" s="287"/>
      <c r="W32" s="288"/>
      <c r="X32" s="288"/>
      <c r="Y32" s="287"/>
      <c r="Z32" s="289"/>
      <c r="AA32" s="290" t="s">
        <v>543</v>
      </c>
      <c r="AB32" s="310" t="s">
        <v>3154</v>
      </c>
    </row>
    <row r="33" spans="1:28" x14ac:dyDescent="0.25">
      <c r="A33" s="241" t="s">
        <v>229</v>
      </c>
      <c r="B33" s="244" t="s">
        <v>3090</v>
      </c>
      <c r="C33" s="301" t="s">
        <v>2921</v>
      </c>
      <c r="D33" s="302" t="s">
        <v>3017</v>
      </c>
      <c r="E33" s="303"/>
      <c r="F33" s="304" t="s">
        <v>3051</v>
      </c>
      <c r="G33" s="305" t="s">
        <v>2958</v>
      </c>
      <c r="H33" s="305" t="s">
        <v>3052</v>
      </c>
      <c r="I33" s="305" t="s">
        <v>3047</v>
      </c>
      <c r="J33" s="306"/>
      <c r="K33" s="306">
        <v>306</v>
      </c>
      <c r="L33" s="306"/>
      <c r="M33" s="307">
        <v>25.7</v>
      </c>
      <c r="N33" s="307"/>
      <c r="O33" s="307">
        <v>1.5</v>
      </c>
      <c r="P33" s="307"/>
      <c r="Q33" s="307"/>
      <c r="R33" s="307"/>
      <c r="S33" s="307" t="s">
        <v>3054</v>
      </c>
      <c r="T33" s="307" t="s">
        <v>3050</v>
      </c>
      <c r="U33" s="306"/>
      <c r="V33" s="306"/>
      <c r="W33" s="307"/>
      <c r="X33" s="307"/>
      <c r="Y33" s="306"/>
      <c r="Z33" s="308"/>
      <c r="AA33" s="309" t="s">
        <v>543</v>
      </c>
      <c r="AB33" s="310" t="s">
        <v>3154</v>
      </c>
    </row>
    <row r="34" spans="1:28" x14ac:dyDescent="0.25">
      <c r="A34" s="241" t="s">
        <v>229</v>
      </c>
      <c r="B34" s="244" t="s">
        <v>3090</v>
      </c>
      <c r="C34" s="282" t="s">
        <v>2921</v>
      </c>
      <c r="D34" s="283" t="s">
        <v>3018</v>
      </c>
      <c r="E34" s="284"/>
      <c r="F34" s="304" t="s">
        <v>3051</v>
      </c>
      <c r="G34" s="305" t="s">
        <v>2958</v>
      </c>
      <c r="H34" s="305" t="s">
        <v>3052</v>
      </c>
      <c r="I34" s="305" t="s">
        <v>3047</v>
      </c>
      <c r="J34" s="287"/>
      <c r="K34" s="287">
        <v>302</v>
      </c>
      <c r="L34" s="287"/>
      <c r="M34" s="288">
        <v>38.6</v>
      </c>
      <c r="N34" s="288"/>
      <c r="O34" s="288">
        <v>1.4</v>
      </c>
      <c r="P34" s="288"/>
      <c r="Q34" s="288"/>
      <c r="R34" s="288"/>
      <c r="S34" s="288"/>
      <c r="T34" s="288"/>
      <c r="U34" s="287"/>
      <c r="V34" s="287"/>
      <c r="W34" s="288"/>
      <c r="X34" s="288"/>
      <c r="Y34" s="287"/>
      <c r="Z34" s="289"/>
      <c r="AA34" s="290" t="s">
        <v>543</v>
      </c>
      <c r="AB34" s="310" t="s">
        <v>3154</v>
      </c>
    </row>
    <row r="35" spans="1:28" x14ac:dyDescent="0.25">
      <c r="A35" s="241" t="s">
        <v>229</v>
      </c>
      <c r="B35" s="244" t="s">
        <v>3090</v>
      </c>
      <c r="C35" s="301" t="s">
        <v>2921</v>
      </c>
      <c r="D35" s="302" t="s">
        <v>3017</v>
      </c>
      <c r="E35" s="303"/>
      <c r="F35" s="304" t="s">
        <v>3055</v>
      </c>
      <c r="G35" s="305" t="s">
        <v>2960</v>
      </c>
      <c r="H35" s="305"/>
      <c r="I35" s="305" t="s">
        <v>3047</v>
      </c>
      <c r="J35" s="306"/>
      <c r="K35" s="306">
        <v>306</v>
      </c>
      <c r="L35" s="306"/>
      <c r="M35" s="307">
        <v>8.1</v>
      </c>
      <c r="N35" s="307"/>
      <c r="O35" s="307">
        <v>0.4</v>
      </c>
      <c r="P35" s="307"/>
      <c r="Q35" s="307"/>
      <c r="R35" s="307"/>
      <c r="S35" s="307" t="s">
        <v>3057</v>
      </c>
      <c r="T35" s="307" t="s">
        <v>3050</v>
      </c>
      <c r="U35" s="306"/>
      <c r="V35" s="306"/>
      <c r="W35" s="307"/>
      <c r="X35" s="307"/>
      <c r="Y35" s="306"/>
      <c r="Z35" s="308"/>
      <c r="AA35" s="309" t="s">
        <v>543</v>
      </c>
      <c r="AB35" s="310"/>
    </row>
    <row r="36" spans="1:28" x14ac:dyDescent="0.25">
      <c r="A36" s="241" t="s">
        <v>229</v>
      </c>
      <c r="B36" s="244" t="s">
        <v>3090</v>
      </c>
      <c r="C36" s="282" t="s">
        <v>2921</v>
      </c>
      <c r="D36" s="283" t="s">
        <v>3018</v>
      </c>
      <c r="E36" s="284"/>
      <c r="F36" s="304" t="s">
        <v>3055</v>
      </c>
      <c r="G36" s="305" t="s">
        <v>2960</v>
      </c>
      <c r="H36" s="305"/>
      <c r="I36" s="305" t="s">
        <v>3047</v>
      </c>
      <c r="J36" s="287"/>
      <c r="K36" s="287">
        <v>302</v>
      </c>
      <c r="L36" s="287"/>
      <c r="M36" s="288">
        <v>14.6</v>
      </c>
      <c r="N36" s="288"/>
      <c r="O36" s="288">
        <v>0.4</v>
      </c>
      <c r="P36" s="288"/>
      <c r="Q36" s="288"/>
      <c r="R36" s="288"/>
      <c r="S36" s="288"/>
      <c r="T36" s="288"/>
      <c r="U36" s="287"/>
      <c r="V36" s="287"/>
      <c r="W36" s="288"/>
      <c r="X36" s="288"/>
      <c r="Y36" s="287"/>
      <c r="Z36" s="289"/>
      <c r="AA36" s="290" t="s">
        <v>543</v>
      </c>
      <c r="AB36" s="291"/>
    </row>
    <row r="37" spans="1:28" x14ac:dyDescent="0.25">
      <c r="A37" s="241" t="s">
        <v>229</v>
      </c>
      <c r="B37" s="244" t="s">
        <v>3090</v>
      </c>
      <c r="C37" s="301" t="s">
        <v>2921</v>
      </c>
      <c r="D37" s="302" t="s">
        <v>3017</v>
      </c>
      <c r="E37" s="303"/>
      <c r="F37" s="304" t="s">
        <v>3055</v>
      </c>
      <c r="G37" s="305" t="s">
        <v>2958</v>
      </c>
      <c r="H37" s="305"/>
      <c r="I37" s="305" t="s">
        <v>3047</v>
      </c>
      <c r="J37" s="306"/>
      <c r="K37" s="306">
        <v>306</v>
      </c>
      <c r="L37" s="306"/>
      <c r="M37" s="307">
        <v>4.5999999999999996</v>
      </c>
      <c r="N37" s="307"/>
      <c r="O37" s="307">
        <v>0.4</v>
      </c>
      <c r="P37" s="307"/>
      <c r="Q37" s="307"/>
      <c r="R37" s="307"/>
      <c r="S37" s="307" t="s">
        <v>3058</v>
      </c>
      <c r="T37" s="307" t="s">
        <v>3050</v>
      </c>
      <c r="U37" s="306"/>
      <c r="V37" s="306"/>
      <c r="W37" s="307"/>
      <c r="X37" s="307"/>
      <c r="Y37" s="306"/>
      <c r="Z37" s="308"/>
      <c r="AA37" s="309" t="s">
        <v>543</v>
      </c>
      <c r="AB37" s="310"/>
    </row>
    <row r="38" spans="1:28" x14ac:dyDescent="0.25">
      <c r="A38" s="241" t="s">
        <v>229</v>
      </c>
      <c r="B38" s="244" t="s">
        <v>3090</v>
      </c>
      <c r="C38" s="282" t="s">
        <v>2921</v>
      </c>
      <c r="D38" s="283" t="s">
        <v>3018</v>
      </c>
      <c r="E38" s="284"/>
      <c r="F38" s="304" t="s">
        <v>3055</v>
      </c>
      <c r="G38" s="305" t="s">
        <v>2958</v>
      </c>
      <c r="H38" s="305"/>
      <c r="I38" s="305" t="s">
        <v>3047</v>
      </c>
      <c r="J38" s="287"/>
      <c r="K38" s="287">
        <v>302</v>
      </c>
      <c r="L38" s="287"/>
      <c r="M38" s="288">
        <v>14.5</v>
      </c>
      <c r="N38" s="288"/>
      <c r="O38" s="288">
        <v>0.4</v>
      </c>
      <c r="P38" s="288"/>
      <c r="Q38" s="288"/>
      <c r="R38" s="288"/>
      <c r="S38" s="288"/>
      <c r="T38" s="288"/>
      <c r="U38" s="287"/>
      <c r="V38" s="287"/>
      <c r="W38" s="288"/>
      <c r="X38" s="288"/>
      <c r="Y38" s="287"/>
      <c r="Z38" s="289"/>
      <c r="AA38" s="290" t="s">
        <v>543</v>
      </c>
      <c r="AB38" s="291"/>
    </row>
    <row r="39" spans="1:28" x14ac:dyDescent="0.25">
      <c r="A39" s="241" t="s">
        <v>229</v>
      </c>
      <c r="B39" s="244" t="s">
        <v>3090</v>
      </c>
      <c r="C39" s="301" t="s">
        <v>2921</v>
      </c>
      <c r="D39" s="302" t="s">
        <v>3017</v>
      </c>
      <c r="E39" s="303"/>
      <c r="F39" s="304" t="s">
        <v>3056</v>
      </c>
      <c r="G39" s="305" t="s">
        <v>2960</v>
      </c>
      <c r="H39" s="305"/>
      <c r="I39" s="305" t="s">
        <v>3047</v>
      </c>
      <c r="J39" s="306"/>
      <c r="K39" s="306">
        <v>306</v>
      </c>
      <c r="L39" s="306"/>
      <c r="M39" s="307">
        <v>2.9</v>
      </c>
      <c r="N39" s="307"/>
      <c r="O39" s="307">
        <v>0.2</v>
      </c>
      <c r="P39" s="307"/>
      <c r="Q39" s="307"/>
      <c r="R39" s="307"/>
      <c r="S39" s="307" t="s">
        <v>3059</v>
      </c>
      <c r="T39" s="307" t="s">
        <v>3050</v>
      </c>
      <c r="U39" s="306"/>
      <c r="V39" s="306"/>
      <c r="W39" s="307"/>
      <c r="X39" s="307"/>
      <c r="Y39" s="306"/>
      <c r="Z39" s="308"/>
      <c r="AA39" s="309" t="s">
        <v>543</v>
      </c>
      <c r="AB39" s="310"/>
    </row>
    <row r="40" spans="1:28" x14ac:dyDescent="0.25">
      <c r="A40" s="241" t="s">
        <v>229</v>
      </c>
      <c r="B40" s="244" t="s">
        <v>3090</v>
      </c>
      <c r="C40" s="282" t="s">
        <v>2921</v>
      </c>
      <c r="D40" s="283" t="s">
        <v>3018</v>
      </c>
      <c r="E40" s="284"/>
      <c r="F40" s="304" t="s">
        <v>3056</v>
      </c>
      <c r="G40" s="305" t="s">
        <v>2960</v>
      </c>
      <c r="H40" s="305"/>
      <c r="I40" s="305" t="s">
        <v>3047</v>
      </c>
      <c r="J40" s="287"/>
      <c r="K40" s="287">
        <v>302</v>
      </c>
      <c r="L40" s="287"/>
      <c r="M40" s="288">
        <v>4.5999999999999996</v>
      </c>
      <c r="N40" s="288"/>
      <c r="O40" s="288">
        <v>0.2</v>
      </c>
      <c r="P40" s="288"/>
      <c r="Q40" s="288"/>
      <c r="R40" s="288"/>
      <c r="S40" s="288"/>
      <c r="T40" s="288"/>
      <c r="U40" s="287"/>
      <c r="V40" s="287"/>
      <c r="W40" s="288"/>
      <c r="X40" s="288"/>
      <c r="Y40" s="287"/>
      <c r="Z40" s="289"/>
      <c r="AA40" s="290" t="s">
        <v>543</v>
      </c>
      <c r="AB40" s="291"/>
    </row>
    <row r="41" spans="1:28" x14ac:dyDescent="0.25">
      <c r="A41" s="241" t="s">
        <v>229</v>
      </c>
      <c r="B41" s="244" t="s">
        <v>3090</v>
      </c>
      <c r="C41" s="301" t="s">
        <v>2921</v>
      </c>
      <c r="D41" s="302" t="s">
        <v>3017</v>
      </c>
      <c r="E41" s="303"/>
      <c r="F41" s="304" t="s">
        <v>3056</v>
      </c>
      <c r="G41" s="305" t="s">
        <v>2958</v>
      </c>
      <c r="H41" s="305"/>
      <c r="I41" s="305" t="s">
        <v>3047</v>
      </c>
      <c r="J41" s="306"/>
      <c r="K41" s="306">
        <v>306</v>
      </c>
      <c r="L41" s="306"/>
      <c r="M41" s="307">
        <v>1.5</v>
      </c>
      <c r="N41" s="307"/>
      <c r="O41" s="307">
        <v>0.2</v>
      </c>
      <c r="P41" s="307"/>
      <c r="Q41" s="307"/>
      <c r="R41" s="307"/>
      <c r="S41" s="307" t="s">
        <v>3060</v>
      </c>
      <c r="T41" s="307" t="s">
        <v>3050</v>
      </c>
      <c r="U41" s="306"/>
      <c r="V41" s="306"/>
      <c r="W41" s="307"/>
      <c r="X41" s="307"/>
      <c r="Y41" s="306"/>
      <c r="Z41" s="308"/>
      <c r="AA41" s="309" t="s">
        <v>543</v>
      </c>
      <c r="AB41" s="310"/>
    </row>
    <row r="42" spans="1:28" x14ac:dyDescent="0.25">
      <c r="A42" s="241" t="s">
        <v>229</v>
      </c>
      <c r="B42" s="244" t="s">
        <v>3090</v>
      </c>
      <c r="C42" s="301" t="s">
        <v>2921</v>
      </c>
      <c r="D42" s="302" t="s">
        <v>3018</v>
      </c>
      <c r="E42" s="303"/>
      <c r="F42" s="304" t="s">
        <v>3056</v>
      </c>
      <c r="G42" s="305" t="s">
        <v>2958</v>
      </c>
      <c r="H42" s="305"/>
      <c r="I42" s="305" t="s">
        <v>3047</v>
      </c>
      <c r="J42" s="306"/>
      <c r="K42" s="306">
        <v>302</v>
      </c>
      <c r="L42" s="306"/>
      <c r="M42" s="307">
        <v>4.4000000000000004</v>
      </c>
      <c r="N42" s="307"/>
      <c r="O42" s="307">
        <v>0.2</v>
      </c>
      <c r="P42" s="307"/>
      <c r="Q42" s="307"/>
      <c r="R42" s="307"/>
      <c r="S42" s="307"/>
      <c r="T42" s="307"/>
      <c r="U42" s="306"/>
      <c r="V42" s="306"/>
      <c r="W42" s="307"/>
      <c r="X42" s="307"/>
      <c r="Y42" s="306"/>
      <c r="Z42" s="308"/>
      <c r="AA42" s="309" t="s">
        <v>543</v>
      </c>
      <c r="AB42" s="310"/>
    </row>
    <row r="43" spans="1:28" x14ac:dyDescent="0.25">
      <c r="A43" s="241" t="s">
        <v>229</v>
      </c>
      <c r="B43" s="244" t="s">
        <v>3090</v>
      </c>
      <c r="C43" s="301" t="s">
        <v>2921</v>
      </c>
      <c r="D43" s="302" t="s">
        <v>3017</v>
      </c>
      <c r="E43" s="303"/>
      <c r="F43" s="304" t="s">
        <v>3174</v>
      </c>
      <c r="G43" s="305" t="s">
        <v>2960</v>
      </c>
      <c r="H43" s="305" t="s">
        <v>3175</v>
      </c>
      <c r="I43" s="305"/>
      <c r="J43" s="306"/>
      <c r="K43" s="306">
        <f>9+25+59+111</f>
        <v>204</v>
      </c>
      <c r="L43" s="306">
        <f>29+54</f>
        <v>83</v>
      </c>
      <c r="M43" s="307"/>
      <c r="N43" s="307"/>
      <c r="O43" s="307"/>
      <c r="P43" s="307"/>
      <c r="Q43" s="307"/>
      <c r="R43" s="307"/>
      <c r="S43" s="307"/>
      <c r="T43" s="307"/>
      <c r="U43" s="306"/>
      <c r="V43" s="306"/>
      <c r="W43" s="307"/>
      <c r="X43" s="307"/>
      <c r="Y43" s="306"/>
      <c r="Z43" s="308"/>
      <c r="AA43" s="309" t="s">
        <v>543</v>
      </c>
      <c r="AB43" s="310" t="s">
        <v>3172</v>
      </c>
    </row>
    <row r="44" spans="1:28" x14ac:dyDescent="0.25">
      <c r="A44" s="241" t="s">
        <v>229</v>
      </c>
      <c r="B44" s="244" t="s">
        <v>3090</v>
      </c>
      <c r="C44" s="301" t="s">
        <v>2921</v>
      </c>
      <c r="D44" s="302" t="s">
        <v>3017</v>
      </c>
      <c r="E44" s="303"/>
      <c r="F44" s="304" t="s">
        <v>3174</v>
      </c>
      <c r="G44" s="305" t="s">
        <v>2958</v>
      </c>
      <c r="H44" s="305" t="s">
        <v>3175</v>
      </c>
      <c r="I44" s="305"/>
      <c r="J44" s="306"/>
      <c r="K44" s="306">
        <v>187</v>
      </c>
      <c r="L44" s="306">
        <f>22+67</f>
        <v>89</v>
      </c>
      <c r="M44" s="307"/>
      <c r="N44" s="307"/>
      <c r="O44" s="307"/>
      <c r="P44" s="307"/>
      <c r="Q44" s="307"/>
      <c r="R44" s="307"/>
      <c r="S44" s="307"/>
      <c r="T44" s="307"/>
      <c r="U44" s="306"/>
      <c r="V44" s="306"/>
      <c r="W44" s="307"/>
      <c r="X44" s="307"/>
      <c r="Y44" s="306"/>
      <c r="Z44" s="308"/>
      <c r="AA44" s="309" t="s">
        <v>543</v>
      </c>
      <c r="AB44" s="310" t="s">
        <v>3172</v>
      </c>
    </row>
    <row r="45" spans="1:28" x14ac:dyDescent="0.25">
      <c r="A45" s="241" t="s">
        <v>229</v>
      </c>
      <c r="B45" s="244" t="s">
        <v>3090</v>
      </c>
      <c r="C45" s="301" t="s">
        <v>2921</v>
      </c>
      <c r="D45" s="302" t="s">
        <v>3017</v>
      </c>
      <c r="E45" s="303"/>
      <c r="F45" s="304" t="s">
        <v>3171</v>
      </c>
      <c r="G45" s="305" t="s">
        <v>2960</v>
      </c>
      <c r="H45" s="305" t="s">
        <v>3173</v>
      </c>
      <c r="I45" s="305"/>
      <c r="J45" s="306"/>
      <c r="K45" s="306">
        <v>204</v>
      </c>
      <c r="L45" s="306"/>
      <c r="M45" s="307">
        <v>27.4</v>
      </c>
      <c r="N45" s="307">
        <v>5.3</v>
      </c>
      <c r="O45" s="307"/>
      <c r="P45" s="307"/>
      <c r="Q45" s="307"/>
      <c r="R45" s="307"/>
      <c r="S45" s="307"/>
      <c r="T45" s="307"/>
      <c r="U45" s="306"/>
      <c r="V45" s="306"/>
      <c r="W45" s="307"/>
      <c r="X45" s="307"/>
      <c r="Y45" s="306"/>
      <c r="Z45" s="308"/>
      <c r="AA45" s="309" t="s">
        <v>543</v>
      </c>
      <c r="AB45" s="310" t="s">
        <v>3172</v>
      </c>
    </row>
    <row r="46" spans="1:28" ht="15.75" thickBot="1" x14ac:dyDescent="0.3">
      <c r="A46" s="252" t="s">
        <v>229</v>
      </c>
      <c r="B46" s="335" t="s">
        <v>3090</v>
      </c>
      <c r="C46" s="292" t="s">
        <v>2921</v>
      </c>
      <c r="D46" s="293" t="s">
        <v>3017</v>
      </c>
      <c r="E46" s="294"/>
      <c r="F46" s="312" t="s">
        <v>3171</v>
      </c>
      <c r="G46" s="313" t="s">
        <v>2958</v>
      </c>
      <c r="H46" s="313" t="s">
        <v>3173</v>
      </c>
      <c r="I46" s="313"/>
      <c r="J46" s="296"/>
      <c r="K46" s="296">
        <v>187</v>
      </c>
      <c r="L46" s="296"/>
      <c r="M46" s="297">
        <v>28.2</v>
      </c>
      <c r="N46" s="297">
        <v>5.4</v>
      </c>
      <c r="O46" s="297"/>
      <c r="P46" s="297"/>
      <c r="Q46" s="297"/>
      <c r="R46" s="297"/>
      <c r="S46" s="297"/>
      <c r="T46" s="297"/>
      <c r="U46" s="296"/>
      <c r="V46" s="296"/>
      <c r="W46" s="297"/>
      <c r="X46" s="297"/>
      <c r="Y46" s="296"/>
      <c r="Z46" s="298"/>
      <c r="AA46" s="299" t="s">
        <v>543</v>
      </c>
      <c r="AB46" s="300" t="s">
        <v>3172</v>
      </c>
    </row>
  </sheetData>
  <conditionalFormatting sqref="A1:B1048576">
    <cfRule type="cellIs" dxfId="141" priority="1" operator="equal">
      <formula>"GMT"</formula>
    </cfRule>
    <cfRule type="cellIs" dxfId="140" priority="2" operator="equal">
      <formula>"RE"</formula>
    </cfRule>
    <cfRule type="cellIs" dxfId="139" priority="3" operator="equal">
      <formula>"JK"</formula>
    </cfRule>
    <cfRule type="cellIs" dxfId="138" priority="4" operator="equal">
      <formula>"CT"</formula>
    </cfRule>
    <cfRule type="cellIs" dxfId="137" priority="5" operator="equal">
      <formula>"SH"</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1ABBF-0253-4712-9FA1-8F67B213B1FE}">
  <sheetPr>
    <tabColor rgb="FFFFC000"/>
  </sheetPr>
  <dimension ref="A1:I33"/>
  <sheetViews>
    <sheetView zoomScale="115" zoomScaleNormal="115" workbookViewId="0"/>
  </sheetViews>
  <sheetFormatPr defaultColWidth="8.85546875" defaultRowHeight="15" x14ac:dyDescent="0.25"/>
  <cols>
    <col min="1" max="2" width="11.85546875" customWidth="1"/>
    <col min="3" max="3" width="22.28515625" bestFit="1" customWidth="1"/>
    <col min="4" max="4" width="16.42578125" bestFit="1" customWidth="1"/>
    <col min="5" max="5" width="27" customWidth="1"/>
    <col min="6" max="6" width="22.7109375" bestFit="1" customWidth="1"/>
    <col min="7" max="7" width="24.42578125" bestFit="1" customWidth="1"/>
    <col min="8" max="8" width="28" bestFit="1" customWidth="1"/>
    <col min="9" max="9" width="21.42578125" bestFit="1" customWidth="1"/>
  </cols>
  <sheetData>
    <row r="1" spans="1:9" ht="15" customHeight="1" x14ac:dyDescent="0.25">
      <c r="A1" s="214" t="s">
        <v>3082</v>
      </c>
      <c r="I1" s="214"/>
    </row>
    <row r="2" spans="1:9" ht="15" customHeight="1" x14ac:dyDescent="0.25">
      <c r="A2" s="215" t="s">
        <v>3083</v>
      </c>
      <c r="I2" s="214"/>
    </row>
    <row r="3" spans="1:9" ht="15" customHeight="1" thickBot="1" x14ac:dyDescent="0.3">
      <c r="I3" s="214"/>
    </row>
    <row r="4" spans="1:9" ht="30.75" thickBot="1" x14ac:dyDescent="0.3">
      <c r="A4" s="39" t="s">
        <v>7</v>
      </c>
      <c r="B4" s="8" t="s">
        <v>11</v>
      </c>
      <c r="C4" s="126" t="s">
        <v>6</v>
      </c>
      <c r="D4" s="9" t="s">
        <v>3084</v>
      </c>
      <c r="E4" s="233" t="s">
        <v>3085</v>
      </c>
      <c r="F4" s="7" t="s">
        <v>3086</v>
      </c>
      <c r="G4" s="7" t="s">
        <v>3087</v>
      </c>
      <c r="H4" s="8" t="s">
        <v>3088</v>
      </c>
      <c r="I4" s="123" t="s">
        <v>3089</v>
      </c>
    </row>
    <row r="5" spans="1:9" x14ac:dyDescent="0.25">
      <c r="A5" s="11" t="s">
        <v>229</v>
      </c>
      <c r="B5" s="4" t="s">
        <v>3090</v>
      </c>
      <c r="C5" s="216" t="s">
        <v>2920</v>
      </c>
      <c r="D5" s="11" t="str">
        <f>'RoB2 - Domain 1'!H5</f>
        <v>Some concerns</v>
      </c>
      <c r="E5" s="3" t="str">
        <f>IF(C5="","",IF('RoB2 - Preliminary'!G5=Lists!$I$8,'RoB2 - Domain 2 ITT'!P5,IF('RoB2 - Preliminary'!G5=Lists!$I$9,'RoB2 - Domain 2 PP'!N5,"Please select an aim in RoB2 - Preliminary")))</f>
        <v>Low risk</v>
      </c>
      <c r="F5" s="3" t="str">
        <f>'RoB2 - Domain 3'!J5</f>
        <v>High risk</v>
      </c>
      <c r="G5" s="3" t="str">
        <f>'RoB2 - Domain 4'!L5</f>
        <v>High risk</v>
      </c>
      <c r="H5" s="4" t="str">
        <f>'RoB2 - Domain 5'!H5</f>
        <v>Some concerns</v>
      </c>
      <c r="I5" s="38" t="str">
        <f t="shared" ref="I5:I20" si="0">IF(C5="","",IF(OR(D5="Incomplete",E5="Incomplete",F5="Incomplete",G5="Incomplete",H5="Incomplete"),"Incomplete",IF(OR(D5="High risk",E5="High risk",F5="High risk",G5="High risk",H5="High risk"),"High risk",IF(AND(D5="Low risk",E5="Low risk",F5="Low risk",G5="Low risk",H5="Low risk"),"Low risk","Some concerns - please check if this needs to be 'high risk' or 'some concerns'"))))</f>
        <v>High risk</v>
      </c>
    </row>
    <row r="6" spans="1:9" x14ac:dyDescent="0.25">
      <c r="A6" s="11" t="s">
        <v>229</v>
      </c>
      <c r="B6" s="4" t="s">
        <v>3090</v>
      </c>
      <c r="C6" s="216" t="s">
        <v>3936</v>
      </c>
      <c r="D6" s="11" t="str">
        <f>'RoB2 - Domain 1'!H6</f>
        <v>Low risk</v>
      </c>
      <c r="E6" s="3" t="str">
        <f>IF(C6="","",IF('RoB2 - Preliminary'!G6=Lists!$I$8,'RoB2 - Domain 2 ITT'!P6,IF('RoB2 - Preliminary'!G6=Lists!$I$9,'RoB2 - Domain 2 PP'!N6,"Please select an aim in RoB2 - Preliminary")))</f>
        <v>Low risk</v>
      </c>
      <c r="F6" s="3" t="str">
        <f>'RoB2 - Domain 3'!J6</f>
        <v>High risk</v>
      </c>
      <c r="G6" s="3" t="str">
        <f>'RoB2 - Domain 4'!L6</f>
        <v>High risk</v>
      </c>
      <c r="H6" s="4" t="str">
        <f>'RoB2 - Domain 5'!H6</f>
        <v>Low risk</v>
      </c>
      <c r="I6" s="38" t="str">
        <f>IF(C6="","",IF(OR(D6="Incomplete",E6="Incomplete",F6="Incomplete",G6="Incomplete",H6="Incomplete"),"Incomplete",IF(OR(D6="High risk",E6="High risk",F6="High risk",G6="High risk",H6="High risk"),"High risk",IF(AND(D6="Low risk",E6="Low risk",F6="Low risk",G6="Low risk",H6="Low risk"),"Low risk","Some concerns - please check if this needs to be 'high risk' or 'some concerns'"))))</f>
        <v>High risk</v>
      </c>
    </row>
    <row r="7" spans="1:9" x14ac:dyDescent="0.25">
      <c r="A7" s="247" t="s">
        <v>229</v>
      </c>
      <c r="B7" s="240" t="s">
        <v>3090</v>
      </c>
      <c r="C7" s="238" t="s">
        <v>3682</v>
      </c>
      <c r="D7" s="11" t="str">
        <f>'RoB2 - Domain 1'!H7</f>
        <v>Low risk</v>
      </c>
      <c r="E7" s="3" t="str">
        <f>IF(C7="","",IF('RoB2 - Preliminary'!G7=Lists!$I$8,'RoB2 - Domain 2 ITT'!P7,IF('RoB2 - Preliminary'!G7=Lists!$I$9,'RoB2 - Domain 2 PP'!N7,"Please select an aim in RoB2 - Preliminary")))</f>
        <v>Low risk</v>
      </c>
      <c r="F7" s="3" t="str">
        <f>'RoB2 - Domain 3'!J7</f>
        <v>High risk</v>
      </c>
      <c r="G7" s="3" t="str">
        <f>'RoB2 - Domain 4'!L7</f>
        <v>High risk</v>
      </c>
      <c r="H7" s="4" t="str">
        <f>'RoB2 - Domain 5'!H7</f>
        <v>Low risk</v>
      </c>
      <c r="I7" s="38" t="str">
        <f>IF(C7="","",IF(OR(D7="Incomplete",E7="Incomplete",F7="Incomplete",G7="Incomplete",H7="Incomplete"),"Incomplete",IF(OR(D7="High risk",E7="High risk",F7="High risk",G7="High risk",H7="High risk"),"High risk",IF(AND(D7="Low risk",E7="Low risk",F7="Low risk",G7="Low risk",H7="Low risk"),"Low risk","Some concerns - please check if this needs to be 'high risk' or 'some concerns'"))))</f>
        <v>High risk</v>
      </c>
    </row>
    <row r="8" spans="1:9" x14ac:dyDescent="0.25">
      <c r="A8" s="11" t="s">
        <v>229</v>
      </c>
      <c r="B8" s="4" t="s">
        <v>3090</v>
      </c>
      <c r="C8" s="216" t="s">
        <v>2921</v>
      </c>
      <c r="D8" s="11" t="str">
        <f>'RoB2 - Domain 1'!H8</f>
        <v>Low risk</v>
      </c>
      <c r="E8" s="3" t="str">
        <f>IF(C8="","",IF('RoB2 - Preliminary'!G8=Lists!$I$8,'RoB2 - Domain 2 ITT'!P8,IF('RoB2 - Preliminary'!G8=Lists!$I$9,'RoB2 - Domain 2 PP'!N8,"Please select an aim in RoB2 - Preliminary")))</f>
        <v>Low risk</v>
      </c>
      <c r="F8" s="3" t="str">
        <f>'RoB2 - Domain 3'!J8</f>
        <v>High risk</v>
      </c>
      <c r="G8" s="3" t="str">
        <f>'RoB2 - Domain 4'!L8</f>
        <v>High risk</v>
      </c>
      <c r="H8" s="4" t="str">
        <f>'RoB2 - Domain 5'!H8</f>
        <v>Low risk</v>
      </c>
      <c r="I8" s="38" t="str">
        <f t="shared" si="0"/>
        <v>High risk</v>
      </c>
    </row>
    <row r="9" spans="1:9" x14ac:dyDescent="0.25">
      <c r="A9" s="11"/>
      <c r="B9" s="4"/>
      <c r="C9" s="216"/>
      <c r="D9" s="11" t="str">
        <f>'RoB2 - Domain 1'!H9</f>
        <v/>
      </c>
      <c r="E9" s="3" t="str">
        <f>IF(C9="","",IF('RoB2 - Preliminary'!G9=Lists!$I$8,'RoB2 - Domain 2 ITT'!P9,IF('RoB2 - Preliminary'!G9=Lists!$I$9,'RoB2 - Domain 2 PP'!N9,"Please select an aim in RoB2 - Preliminary")))</f>
        <v/>
      </c>
      <c r="F9" s="3" t="str">
        <f>'RoB2 - Domain 3'!J9</f>
        <v/>
      </c>
      <c r="G9" s="3" t="str">
        <f>'RoB2 - Domain 4'!L9</f>
        <v/>
      </c>
      <c r="H9" s="4" t="str">
        <f>'RoB2 - Domain 5'!H9</f>
        <v/>
      </c>
      <c r="I9" s="38" t="str">
        <f t="shared" si="0"/>
        <v/>
      </c>
    </row>
    <row r="10" spans="1:9" x14ac:dyDescent="0.25">
      <c r="A10" s="11"/>
      <c r="B10" s="4"/>
      <c r="C10" s="216"/>
      <c r="D10" s="11" t="str">
        <f>'RoB2 - Domain 1'!H10</f>
        <v/>
      </c>
      <c r="E10" s="3" t="str">
        <f>IF(C10="","",IF('RoB2 - Preliminary'!G10=Lists!$I$8,'RoB2 - Domain 2 ITT'!P10,IF('RoB2 - Preliminary'!G10=Lists!$I$9,'RoB2 - Domain 2 PP'!N10,"Please select an aim in RoB2 - Preliminary")))</f>
        <v/>
      </c>
      <c r="F10" s="3" t="str">
        <f>'RoB2 - Domain 3'!J10</f>
        <v/>
      </c>
      <c r="G10" s="3" t="str">
        <f>'RoB2 - Domain 4'!L10</f>
        <v/>
      </c>
      <c r="H10" s="4" t="str">
        <f>'RoB2 - Domain 5'!H10</f>
        <v/>
      </c>
      <c r="I10" s="38" t="str">
        <f t="shared" si="0"/>
        <v/>
      </c>
    </row>
    <row r="11" spans="1:9" x14ac:dyDescent="0.25">
      <c r="A11" s="11"/>
      <c r="B11" s="4"/>
      <c r="C11" s="216"/>
      <c r="D11" s="11" t="str">
        <f>'RoB2 - Domain 1'!H11</f>
        <v/>
      </c>
      <c r="E11" s="3" t="str">
        <f>IF(C11="","",IF('RoB2 - Preliminary'!G11=Lists!$I$8,'RoB2 - Domain 2 ITT'!P11,IF('RoB2 - Preliminary'!G11=Lists!$I$9,'RoB2 - Domain 2 PP'!N11,"Please select an aim in RoB2 - Preliminary")))</f>
        <v/>
      </c>
      <c r="F11" s="3" t="str">
        <f>'RoB2 - Domain 3'!J11</f>
        <v/>
      </c>
      <c r="G11" s="3" t="str">
        <f>'RoB2 - Domain 4'!L11</f>
        <v/>
      </c>
      <c r="H11" s="4" t="str">
        <f>'RoB2 - Domain 5'!H11</f>
        <v/>
      </c>
      <c r="I11" s="38" t="str">
        <f t="shared" si="0"/>
        <v/>
      </c>
    </row>
    <row r="12" spans="1:9" x14ac:dyDescent="0.25">
      <c r="A12" s="11"/>
      <c r="B12" s="4"/>
      <c r="C12" s="216"/>
      <c r="D12" s="11" t="str">
        <f>'RoB2 - Domain 1'!H12</f>
        <v/>
      </c>
      <c r="E12" s="3" t="str">
        <f>IF(C12="","",IF('RoB2 - Preliminary'!G12=Lists!$I$8,'RoB2 - Domain 2 ITT'!P12,IF('RoB2 - Preliminary'!G12=Lists!$I$9,'RoB2 - Domain 2 PP'!N12,"Please select an aim in RoB2 - Preliminary")))</f>
        <v/>
      </c>
      <c r="F12" s="3" t="str">
        <f>'RoB2 - Domain 3'!J12</f>
        <v/>
      </c>
      <c r="G12" s="3" t="str">
        <f>'RoB2 - Domain 4'!L12</f>
        <v/>
      </c>
      <c r="H12" s="4" t="str">
        <f>'RoB2 - Domain 5'!H12</f>
        <v/>
      </c>
      <c r="I12" s="38" t="str">
        <f t="shared" si="0"/>
        <v/>
      </c>
    </row>
    <row r="13" spans="1:9" x14ac:dyDescent="0.25">
      <c r="A13" s="11"/>
      <c r="B13" s="4"/>
      <c r="C13" s="216"/>
      <c r="D13" s="11" t="str">
        <f>'RoB2 - Domain 1'!H13</f>
        <v/>
      </c>
      <c r="E13" s="3" t="str">
        <f>IF(C13="","",IF('RoB2 - Preliminary'!G13=Lists!$I$8,'RoB2 - Domain 2 ITT'!P13,IF('RoB2 - Preliminary'!G13=Lists!$I$9,'RoB2 - Domain 2 PP'!N13,"Please select an aim in RoB2 - Preliminary")))</f>
        <v/>
      </c>
      <c r="F13" s="3" t="str">
        <f>'RoB2 - Domain 3'!J13</f>
        <v/>
      </c>
      <c r="G13" s="3" t="str">
        <f>'RoB2 - Domain 4'!L13</f>
        <v/>
      </c>
      <c r="H13" s="4" t="str">
        <f>'RoB2 - Domain 5'!H13</f>
        <v/>
      </c>
      <c r="I13" s="38" t="str">
        <f t="shared" si="0"/>
        <v/>
      </c>
    </row>
    <row r="14" spans="1:9" x14ac:dyDescent="0.25">
      <c r="A14" s="11"/>
      <c r="B14" s="4"/>
      <c r="C14" s="216"/>
      <c r="D14" s="11" t="str">
        <f>'RoB2 - Domain 1'!H14</f>
        <v/>
      </c>
      <c r="E14" s="3" t="str">
        <f>IF(C14="","",IF('RoB2 - Preliminary'!G14=Lists!$I$8,'RoB2 - Domain 2 ITT'!P14,IF('RoB2 - Preliminary'!G14=Lists!$I$9,'RoB2 - Domain 2 PP'!N14,"Please select an aim in RoB2 - Preliminary")))</f>
        <v/>
      </c>
      <c r="F14" s="3" t="str">
        <f>'RoB2 - Domain 3'!J14</f>
        <v/>
      </c>
      <c r="G14" s="3" t="str">
        <f>'RoB2 - Domain 4'!L14</f>
        <v/>
      </c>
      <c r="H14" s="4" t="str">
        <f>'RoB2 - Domain 5'!H14</f>
        <v/>
      </c>
      <c r="I14" s="38" t="str">
        <f t="shared" si="0"/>
        <v/>
      </c>
    </row>
    <row r="15" spans="1:9" x14ac:dyDescent="0.25">
      <c r="A15" s="11"/>
      <c r="B15" s="4"/>
      <c r="C15" s="216"/>
      <c r="D15" s="11" t="str">
        <f>'RoB2 - Domain 1'!H15</f>
        <v/>
      </c>
      <c r="E15" s="3" t="str">
        <f>IF(C15="","",IF('RoB2 - Preliminary'!G15=Lists!$I$8,'RoB2 - Domain 2 ITT'!P15,IF('RoB2 - Preliminary'!G15=Lists!$I$9,'RoB2 - Domain 2 PP'!N15,"Please select an aim in RoB2 - Preliminary")))</f>
        <v/>
      </c>
      <c r="F15" s="3" t="str">
        <f>'RoB2 - Domain 3'!J15</f>
        <v/>
      </c>
      <c r="G15" s="3" t="str">
        <f>'RoB2 - Domain 4'!L15</f>
        <v/>
      </c>
      <c r="H15" s="4" t="str">
        <f>'RoB2 - Domain 5'!H15</f>
        <v/>
      </c>
      <c r="I15" s="38" t="str">
        <f t="shared" si="0"/>
        <v/>
      </c>
    </row>
    <row r="16" spans="1:9" x14ac:dyDescent="0.25">
      <c r="A16" s="11"/>
      <c r="B16" s="4"/>
      <c r="C16" s="216"/>
      <c r="D16" s="11" t="str">
        <f>'RoB2 - Domain 1'!H16</f>
        <v/>
      </c>
      <c r="E16" s="3" t="str">
        <f>IF(C16="","",IF('RoB2 - Preliminary'!G16=Lists!$I$8,'RoB2 - Domain 2 ITT'!P16,IF('RoB2 - Preliminary'!G16=Lists!$I$9,'RoB2 - Domain 2 PP'!N16,"Please select an aim in RoB2 - Preliminary")))</f>
        <v/>
      </c>
      <c r="F16" s="3" t="str">
        <f>'RoB2 - Domain 3'!J16</f>
        <v/>
      </c>
      <c r="G16" s="3" t="str">
        <f>'RoB2 - Domain 4'!L16</f>
        <v/>
      </c>
      <c r="H16" s="4" t="str">
        <f>'RoB2 - Domain 5'!H16</f>
        <v/>
      </c>
      <c r="I16" s="38" t="str">
        <f t="shared" si="0"/>
        <v/>
      </c>
    </row>
    <row r="17" spans="1:9" x14ac:dyDescent="0.25">
      <c r="A17" s="11"/>
      <c r="B17" s="4"/>
      <c r="C17" s="216"/>
      <c r="D17" s="11" t="str">
        <f>'RoB2 - Domain 1'!H17</f>
        <v/>
      </c>
      <c r="E17" s="3" t="str">
        <f>IF(C17="","",IF('RoB2 - Preliminary'!G17=Lists!$I$8,'RoB2 - Domain 2 ITT'!P17,IF('RoB2 - Preliminary'!G17=Lists!$I$9,'RoB2 - Domain 2 PP'!N17,"Please select an aim in RoB2 - Preliminary")))</f>
        <v/>
      </c>
      <c r="F17" s="3" t="str">
        <f>'RoB2 - Domain 3'!J17</f>
        <v/>
      </c>
      <c r="G17" s="3" t="str">
        <f>'RoB2 - Domain 4'!L17</f>
        <v/>
      </c>
      <c r="H17" s="4" t="str">
        <f>'RoB2 - Domain 5'!H17</f>
        <v/>
      </c>
      <c r="I17" s="38" t="str">
        <f t="shared" si="0"/>
        <v/>
      </c>
    </row>
    <row r="18" spans="1:9" x14ac:dyDescent="0.25">
      <c r="A18" s="11"/>
      <c r="B18" s="4"/>
      <c r="C18" s="216"/>
      <c r="D18" s="11" t="str">
        <f>'RoB2 - Domain 1'!H18</f>
        <v/>
      </c>
      <c r="E18" s="3" t="str">
        <f>IF(C18="","",IF('RoB2 - Preliminary'!G18=Lists!$I$8,'RoB2 - Domain 2 ITT'!P18,IF('RoB2 - Preliminary'!G18=Lists!$I$9,'RoB2 - Domain 2 PP'!N18,"Please select an aim in RoB2 - Preliminary")))</f>
        <v/>
      </c>
      <c r="F18" s="3" t="str">
        <f>'RoB2 - Domain 3'!J18</f>
        <v/>
      </c>
      <c r="G18" s="3" t="str">
        <f>'RoB2 - Domain 4'!L18</f>
        <v/>
      </c>
      <c r="H18" s="4" t="str">
        <f>'RoB2 - Domain 5'!H18</f>
        <v/>
      </c>
      <c r="I18" s="38" t="str">
        <f t="shared" si="0"/>
        <v/>
      </c>
    </row>
    <row r="19" spans="1:9" x14ac:dyDescent="0.25">
      <c r="A19" s="11"/>
      <c r="B19" s="4"/>
      <c r="C19" s="216"/>
      <c r="D19" s="11" t="str">
        <f>'RoB2 - Domain 1'!H19</f>
        <v/>
      </c>
      <c r="E19" s="3" t="str">
        <f>IF(C19="","",IF('RoB2 - Preliminary'!G19=Lists!$I$8,'RoB2 - Domain 2 ITT'!P19,IF('RoB2 - Preliminary'!G19=Lists!$I$9,'RoB2 - Domain 2 PP'!N19,"Please select an aim in RoB2 - Preliminary")))</f>
        <v/>
      </c>
      <c r="F19" s="3" t="str">
        <f>'RoB2 - Domain 3'!J19</f>
        <v/>
      </c>
      <c r="G19" s="3" t="str">
        <f>'RoB2 - Domain 4'!L19</f>
        <v/>
      </c>
      <c r="H19" s="4" t="str">
        <f>'RoB2 - Domain 5'!H19</f>
        <v/>
      </c>
      <c r="I19" s="38" t="str">
        <f t="shared" si="0"/>
        <v/>
      </c>
    </row>
    <row r="20" spans="1:9" x14ac:dyDescent="0.25">
      <c r="A20" s="11"/>
      <c r="B20" s="4"/>
      <c r="C20" s="216"/>
      <c r="D20" s="11" t="str">
        <f>'RoB2 - Domain 1'!H20</f>
        <v/>
      </c>
      <c r="E20" s="3" t="str">
        <f>IF(C20="","",IF('RoB2 - Preliminary'!G20=Lists!$I$8,'RoB2 - Domain 2 ITT'!P20,IF('RoB2 - Preliminary'!G20=Lists!$I$9,'RoB2 - Domain 2 PP'!N20,"Please select an aim in RoB2 - Preliminary")))</f>
        <v/>
      </c>
      <c r="F20" s="3" t="str">
        <f>'RoB2 - Domain 3'!J20</f>
        <v/>
      </c>
      <c r="G20" s="3" t="str">
        <f>'RoB2 - Domain 4'!L20</f>
        <v/>
      </c>
      <c r="H20" s="4" t="str">
        <f>'RoB2 - Domain 5'!H20</f>
        <v/>
      </c>
      <c r="I20" s="38" t="str">
        <f t="shared" si="0"/>
        <v/>
      </c>
    </row>
    <row r="21" spans="1:9" x14ac:dyDescent="0.25">
      <c r="A21" s="11"/>
      <c r="B21" s="4"/>
      <c r="C21" s="216"/>
      <c r="D21" s="11" t="str">
        <f>'RoB2 - Domain 1'!H21</f>
        <v/>
      </c>
      <c r="E21" s="3" t="str">
        <f>IF(C21="","",IF('RoB2 - Preliminary'!G21=Lists!$I$8,'RoB2 - Domain 2 ITT'!P21,IF('RoB2 - Preliminary'!G21=Lists!$I$9,'RoB2 - Domain 2 PP'!N21,"Please select an aim in RoB2 - Preliminary")))</f>
        <v/>
      </c>
      <c r="F21" s="3" t="str">
        <f>'RoB2 - Domain 3'!J21</f>
        <v/>
      </c>
      <c r="G21" s="3" t="str">
        <f>'RoB2 - Domain 4'!L21</f>
        <v/>
      </c>
      <c r="H21" s="4" t="str">
        <f>'RoB2 - Domain 5'!H21</f>
        <v/>
      </c>
      <c r="I21" s="38" t="str">
        <f t="shared" ref="I21:I33" si="1">IF(C21="","",IF(OR(D21="Incomplete",E21="Incomplete",F21="Incomplete",G21="Incomplete",H21="Incomplete"),"Incomplete",IF(OR(D21="High risk",E21="High risk",F21="High risk",G21="High risk",H21="High risk"),"High risk",IF(AND(D21="Low risk",E21="Low risk",F21="Low risk",G21="Low risk",H21="Low risk"),"Low risk","Some concerns - please check if this needs to be 'high risk' or 'some concerns'"))))</f>
        <v/>
      </c>
    </row>
    <row r="22" spans="1:9" x14ac:dyDescent="0.25">
      <c r="A22" s="11"/>
      <c r="B22" s="4"/>
      <c r="C22" s="216"/>
      <c r="D22" s="11" t="str">
        <f>'RoB2 - Domain 1'!H22</f>
        <v/>
      </c>
      <c r="E22" s="3" t="str">
        <f>IF(C22="","",IF('RoB2 - Preliminary'!G22=Lists!$I$8,'RoB2 - Domain 2 ITT'!P22,IF('RoB2 - Preliminary'!G22=Lists!$I$9,'RoB2 - Domain 2 PP'!N22,"Please select an aim in RoB2 - Preliminary")))</f>
        <v/>
      </c>
      <c r="F22" s="3" t="str">
        <f>'RoB2 - Domain 3'!J22</f>
        <v/>
      </c>
      <c r="G22" s="3" t="str">
        <f>'RoB2 - Domain 4'!L22</f>
        <v/>
      </c>
      <c r="H22" s="4" t="str">
        <f>'RoB2 - Domain 5'!H22</f>
        <v/>
      </c>
      <c r="I22" s="38" t="str">
        <f t="shared" si="1"/>
        <v/>
      </c>
    </row>
    <row r="23" spans="1:9" x14ac:dyDescent="0.25">
      <c r="A23" s="11"/>
      <c r="B23" s="4"/>
      <c r="C23" s="216"/>
      <c r="D23" s="11" t="str">
        <f>'RoB2 - Domain 1'!H23</f>
        <v/>
      </c>
      <c r="E23" s="3" t="str">
        <f>IF(C23="","",IF('RoB2 - Preliminary'!G23=Lists!$I$8,'RoB2 - Domain 2 ITT'!P23,IF('RoB2 - Preliminary'!G23=Lists!$I$9,'RoB2 - Domain 2 PP'!N23,"Please select an aim in RoB2 - Preliminary")))</f>
        <v/>
      </c>
      <c r="F23" s="3" t="str">
        <f>'RoB2 - Domain 3'!J23</f>
        <v/>
      </c>
      <c r="G23" s="3" t="str">
        <f>'RoB2 - Domain 4'!L23</f>
        <v/>
      </c>
      <c r="H23" s="4" t="str">
        <f>'RoB2 - Domain 5'!H23</f>
        <v/>
      </c>
      <c r="I23" s="38" t="str">
        <f t="shared" si="1"/>
        <v/>
      </c>
    </row>
    <row r="24" spans="1:9" x14ac:dyDescent="0.25">
      <c r="A24" s="11"/>
      <c r="B24" s="4"/>
      <c r="C24" s="216"/>
      <c r="D24" s="11" t="str">
        <f>'RoB2 - Domain 1'!H24</f>
        <v/>
      </c>
      <c r="E24" s="3" t="str">
        <f>IF(C24="","",IF('RoB2 - Preliminary'!G24=Lists!$I$8,'RoB2 - Domain 2 ITT'!P24,IF('RoB2 - Preliminary'!G24=Lists!$I$9,'RoB2 - Domain 2 PP'!N24,"Please select an aim in RoB2 - Preliminary")))</f>
        <v/>
      </c>
      <c r="F24" s="3" t="str">
        <f>'RoB2 - Domain 3'!J24</f>
        <v/>
      </c>
      <c r="G24" s="3" t="str">
        <f>'RoB2 - Domain 4'!L24</f>
        <v/>
      </c>
      <c r="H24" s="4" t="str">
        <f>'RoB2 - Domain 5'!H24</f>
        <v/>
      </c>
      <c r="I24" s="38" t="str">
        <f t="shared" si="1"/>
        <v/>
      </c>
    </row>
    <row r="25" spans="1:9" x14ac:dyDescent="0.25">
      <c r="A25" s="11"/>
      <c r="B25" s="4"/>
      <c r="C25" s="216"/>
      <c r="D25" s="11" t="str">
        <f>'RoB2 - Domain 1'!H25</f>
        <v/>
      </c>
      <c r="E25" s="3" t="str">
        <f>IF(C25="","",IF('RoB2 - Preliminary'!G25=Lists!$I$8,'RoB2 - Domain 2 ITT'!P25,IF('RoB2 - Preliminary'!G25=Lists!$I$9,'RoB2 - Domain 2 PP'!N25,"Please select an aim in RoB2 - Preliminary")))</f>
        <v/>
      </c>
      <c r="F25" s="3" t="str">
        <f>'RoB2 - Domain 3'!J25</f>
        <v/>
      </c>
      <c r="G25" s="3" t="str">
        <f>'RoB2 - Domain 4'!L25</f>
        <v/>
      </c>
      <c r="H25" s="4" t="str">
        <f>'RoB2 - Domain 5'!H25</f>
        <v/>
      </c>
      <c r="I25" s="38" t="str">
        <f t="shared" si="1"/>
        <v/>
      </c>
    </row>
    <row r="26" spans="1:9" x14ac:dyDescent="0.25">
      <c r="A26" s="11"/>
      <c r="B26" s="4"/>
      <c r="C26" s="216"/>
      <c r="D26" s="11" t="str">
        <f>'RoB2 - Domain 1'!H26</f>
        <v/>
      </c>
      <c r="E26" s="3" t="str">
        <f>IF(C26="","",IF('RoB2 - Preliminary'!G26=Lists!$I$8,'RoB2 - Domain 2 ITT'!P26,IF('RoB2 - Preliminary'!G26=Lists!$I$9,'RoB2 - Domain 2 PP'!N26,"Please select an aim in RoB2 - Preliminary")))</f>
        <v/>
      </c>
      <c r="F26" s="3" t="str">
        <f>'RoB2 - Domain 3'!J26</f>
        <v/>
      </c>
      <c r="G26" s="3" t="str">
        <f>'RoB2 - Domain 4'!L26</f>
        <v/>
      </c>
      <c r="H26" s="4" t="str">
        <f>'RoB2 - Domain 5'!H26</f>
        <v/>
      </c>
      <c r="I26" s="38" t="str">
        <f t="shared" si="1"/>
        <v/>
      </c>
    </row>
    <row r="27" spans="1:9" x14ac:dyDescent="0.25">
      <c r="A27" s="11"/>
      <c r="B27" s="4"/>
      <c r="C27" s="216"/>
      <c r="D27" s="11" t="str">
        <f>'RoB2 - Domain 1'!H27</f>
        <v/>
      </c>
      <c r="E27" s="3" t="str">
        <f>IF(C27="","",IF('RoB2 - Preliminary'!G27=Lists!$I$8,'RoB2 - Domain 2 ITT'!P27,IF('RoB2 - Preliminary'!G27=Lists!$I$9,'RoB2 - Domain 2 PP'!N27,"Please select an aim in RoB2 - Preliminary")))</f>
        <v/>
      </c>
      <c r="F27" s="3" t="str">
        <f>'RoB2 - Domain 3'!J27</f>
        <v/>
      </c>
      <c r="G27" s="3" t="str">
        <f>'RoB2 - Domain 4'!L27</f>
        <v/>
      </c>
      <c r="H27" s="4" t="str">
        <f>'RoB2 - Domain 5'!H27</f>
        <v/>
      </c>
      <c r="I27" s="38" t="str">
        <f t="shared" si="1"/>
        <v/>
      </c>
    </row>
    <row r="28" spans="1:9" x14ac:dyDescent="0.25">
      <c r="A28" s="11"/>
      <c r="B28" s="4"/>
      <c r="C28" s="216"/>
      <c r="D28" s="11" t="str">
        <f>'RoB2 - Domain 1'!H28</f>
        <v/>
      </c>
      <c r="E28" s="3" t="str">
        <f>IF(C28="","",IF('RoB2 - Preliminary'!G28=Lists!$I$8,'RoB2 - Domain 2 ITT'!P28,IF('RoB2 - Preliminary'!G28=Lists!$I$9,'RoB2 - Domain 2 PP'!N28,"Please select an aim in RoB2 - Preliminary")))</f>
        <v/>
      </c>
      <c r="F28" s="3" t="str">
        <f>'RoB2 - Domain 3'!J28</f>
        <v/>
      </c>
      <c r="G28" s="3" t="str">
        <f>'RoB2 - Domain 4'!L28</f>
        <v/>
      </c>
      <c r="H28" s="4" t="str">
        <f>'RoB2 - Domain 5'!H28</f>
        <v/>
      </c>
      <c r="I28" s="38" t="str">
        <f t="shared" si="1"/>
        <v/>
      </c>
    </row>
    <row r="29" spans="1:9" x14ac:dyDescent="0.25">
      <c r="A29" s="11"/>
      <c r="B29" s="4"/>
      <c r="C29" s="216"/>
      <c r="D29" s="11" t="str">
        <f>'RoB2 - Domain 1'!H29</f>
        <v/>
      </c>
      <c r="E29" s="3" t="str">
        <f>IF(C29="","",IF('RoB2 - Preliminary'!G29=Lists!$I$8,'RoB2 - Domain 2 ITT'!P29,IF('RoB2 - Preliminary'!G29=Lists!$I$9,'RoB2 - Domain 2 PP'!N29,"Please select an aim in RoB2 - Preliminary")))</f>
        <v/>
      </c>
      <c r="F29" s="3" t="str">
        <f>'RoB2 - Domain 3'!J29</f>
        <v/>
      </c>
      <c r="G29" s="3" t="str">
        <f>'RoB2 - Domain 4'!L29</f>
        <v/>
      </c>
      <c r="H29" s="4" t="str">
        <f>'RoB2 - Domain 5'!H29</f>
        <v/>
      </c>
      <c r="I29" s="38" t="str">
        <f t="shared" si="1"/>
        <v/>
      </c>
    </row>
    <row r="30" spans="1:9" x14ac:dyDescent="0.25">
      <c r="A30" s="11"/>
      <c r="B30" s="4"/>
      <c r="C30" s="216"/>
      <c r="D30" s="11" t="str">
        <f>'RoB2 - Domain 1'!H30</f>
        <v/>
      </c>
      <c r="E30" s="3" t="str">
        <f>IF(C30="","",IF('RoB2 - Preliminary'!G30=Lists!$I$8,'RoB2 - Domain 2 ITT'!P30,IF('RoB2 - Preliminary'!G30=Lists!$I$9,'RoB2 - Domain 2 PP'!N30,"Please select an aim in RoB2 - Preliminary")))</f>
        <v/>
      </c>
      <c r="F30" s="3" t="str">
        <f>'RoB2 - Domain 3'!J30</f>
        <v/>
      </c>
      <c r="G30" s="3" t="str">
        <f>'RoB2 - Domain 4'!L30</f>
        <v/>
      </c>
      <c r="H30" s="4" t="str">
        <f>'RoB2 - Domain 5'!H30</f>
        <v/>
      </c>
      <c r="I30" s="38" t="str">
        <f t="shared" si="1"/>
        <v/>
      </c>
    </row>
    <row r="31" spans="1:9" x14ac:dyDescent="0.25">
      <c r="A31" s="11"/>
      <c r="B31" s="4"/>
      <c r="C31" s="216"/>
      <c r="D31" s="11" t="str">
        <f>'RoB2 - Domain 1'!H31</f>
        <v/>
      </c>
      <c r="E31" s="3" t="str">
        <f>IF(C31="","",IF('RoB2 - Preliminary'!G31=Lists!$I$8,'RoB2 - Domain 2 ITT'!P31,IF('RoB2 - Preliminary'!G31=Lists!$I$9,'RoB2 - Domain 2 PP'!N31,"Please select an aim in RoB2 - Preliminary")))</f>
        <v/>
      </c>
      <c r="F31" s="3" t="str">
        <f>'RoB2 - Domain 3'!J31</f>
        <v/>
      </c>
      <c r="G31" s="3" t="str">
        <f>'RoB2 - Domain 4'!L31</f>
        <v/>
      </c>
      <c r="H31" s="4" t="str">
        <f>'RoB2 - Domain 5'!H31</f>
        <v/>
      </c>
      <c r="I31" s="38" t="str">
        <f t="shared" si="1"/>
        <v/>
      </c>
    </row>
    <row r="32" spans="1:9" x14ac:dyDescent="0.25">
      <c r="A32" s="11"/>
      <c r="B32" s="4"/>
      <c r="C32" s="216"/>
      <c r="D32" s="11" t="str">
        <f>'RoB2 - Domain 1'!H32</f>
        <v/>
      </c>
      <c r="E32" s="3" t="str">
        <f>IF(C32="","",IF('RoB2 - Preliminary'!G32=Lists!$I$8,'RoB2 - Domain 2 ITT'!P32,IF('RoB2 - Preliminary'!G32=Lists!$I$9,'RoB2 - Domain 2 PP'!N32,"Please select an aim in RoB2 - Preliminary")))</f>
        <v/>
      </c>
      <c r="F32" s="3" t="str">
        <f>'RoB2 - Domain 3'!J32</f>
        <v/>
      </c>
      <c r="G32" s="3" t="str">
        <f>'RoB2 - Domain 4'!L32</f>
        <v/>
      </c>
      <c r="H32" s="4" t="str">
        <f>'RoB2 - Domain 5'!H32</f>
        <v/>
      </c>
      <c r="I32" s="38" t="str">
        <f t="shared" si="1"/>
        <v/>
      </c>
    </row>
    <row r="33" spans="1:9" ht="15.75" thickBot="1" x14ac:dyDescent="0.3">
      <c r="A33" s="134"/>
      <c r="B33" s="175"/>
      <c r="C33" s="217"/>
      <c r="D33" s="134" t="str">
        <f>'RoB2 - Domain 1'!H33</f>
        <v/>
      </c>
      <c r="E33" s="218" t="str">
        <f>IF(C33="","",IF('RoB2 - Preliminary'!G33=Lists!$I$8,'RoB2 - Domain 2 ITT'!P33,IF('RoB2 - Preliminary'!G33=Lists!$I$9,'RoB2 - Domain 2 PP'!N33,"Please select an aim in RoB2 - Preliminary")))</f>
        <v/>
      </c>
      <c r="F33" s="218" t="str">
        <f>'RoB2 - Domain 3'!J33</f>
        <v/>
      </c>
      <c r="G33" s="218" t="str">
        <f>'RoB2 - Domain 4'!L33</f>
        <v/>
      </c>
      <c r="H33" s="175" t="str">
        <f>'RoB2 - Domain 5'!H33</f>
        <v/>
      </c>
      <c r="I33" s="135" t="str">
        <f t="shared" si="1"/>
        <v/>
      </c>
    </row>
  </sheetData>
  <conditionalFormatting sqref="A1:B1048576">
    <cfRule type="cellIs" dxfId="136" priority="1" operator="equal">
      <formula>"GMT"</formula>
    </cfRule>
    <cfRule type="cellIs" dxfId="135" priority="2" operator="equal">
      <formula>"RE"</formula>
    </cfRule>
    <cfRule type="cellIs" dxfId="134" priority="3" operator="equal">
      <formula>"JK"</formula>
    </cfRule>
    <cfRule type="cellIs" dxfId="133" priority="4" operator="equal">
      <formula>"CT"</formula>
    </cfRule>
    <cfRule type="cellIs" dxfId="132" priority="5" operator="equal">
      <formula>"SH"</formula>
    </cfRule>
  </conditionalFormatting>
  <conditionalFormatting sqref="D1:I1048576">
    <cfRule type="cellIs" dxfId="131" priority="7" operator="equal">
      <formula>"Incomplete"</formula>
    </cfRule>
    <cfRule type="cellIs" dxfId="130" priority="8" operator="equal">
      <formula>"High risk"</formula>
    </cfRule>
    <cfRule type="cellIs" dxfId="129" priority="9" operator="equal">
      <formula>"Some concerns"</formula>
    </cfRule>
    <cfRule type="cellIs" dxfId="128" priority="10" operator="equal">
      <formula>"Low risk"</formula>
    </cfRule>
  </conditionalFormatting>
  <conditionalFormatting sqref="E1:E1048576">
    <cfRule type="cellIs" dxfId="127" priority="6" operator="equal">
      <formula>"Please select an aim in RoB2 - Preliminary"</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BF605-1F66-4EFD-9E2C-2BCF24948AC9}">
  <sheetPr>
    <tabColor theme="5"/>
  </sheetPr>
  <dimension ref="A1:V33"/>
  <sheetViews>
    <sheetView zoomScale="70" zoomScaleNormal="70" workbookViewId="0"/>
  </sheetViews>
  <sheetFormatPr defaultColWidth="8.85546875" defaultRowHeight="15" x14ac:dyDescent="0.25"/>
  <cols>
    <col min="1" max="1" width="13.7109375" customWidth="1"/>
    <col min="2" max="2" width="16.7109375" bestFit="1" customWidth="1"/>
    <col min="3" max="3" width="15.28515625" bestFit="1" customWidth="1"/>
    <col min="4" max="4" width="14.85546875" bestFit="1" customWidth="1"/>
    <col min="5" max="5" width="12" bestFit="1" customWidth="1"/>
    <col min="6" max="6" width="8.85546875" bestFit="1" customWidth="1"/>
    <col min="7" max="7" width="9.28515625" customWidth="1"/>
    <col min="8" max="8" width="18.140625" customWidth="1"/>
    <col min="9" max="9" width="28.28515625" customWidth="1"/>
    <col min="10" max="10" width="25.28515625" customWidth="1"/>
    <col min="11" max="11" width="12.28515625" customWidth="1"/>
    <col min="12" max="12" width="12.140625" customWidth="1"/>
    <col min="13" max="13" width="14.140625" customWidth="1"/>
    <col min="14" max="14" width="17" customWidth="1"/>
    <col min="15" max="15" width="18.140625" customWidth="1"/>
    <col min="16" max="16" width="16" customWidth="1"/>
    <col min="17" max="17" width="15.140625" customWidth="1"/>
    <col min="18" max="18" width="17.42578125" customWidth="1"/>
    <col min="19" max="19" width="15" customWidth="1"/>
    <col min="20" max="20" width="18" customWidth="1"/>
    <col min="21" max="21" width="18.42578125" customWidth="1"/>
    <col min="22" max="22" width="19" customWidth="1"/>
  </cols>
  <sheetData>
    <row r="1" spans="1:22" ht="18.75" x14ac:dyDescent="0.3">
      <c r="A1" s="219" t="s">
        <v>3091</v>
      </c>
      <c r="I1" s="219"/>
    </row>
    <row r="2" spans="1:22" ht="15.75" thickBot="1" x14ac:dyDescent="0.3">
      <c r="A2" s="1"/>
    </row>
    <row r="3" spans="1:22" s="1" customFormat="1" ht="46.5" customHeight="1" x14ac:dyDescent="0.25">
      <c r="A3" s="389" t="s">
        <v>6</v>
      </c>
      <c r="B3" s="391" t="s">
        <v>3092</v>
      </c>
      <c r="C3" s="392"/>
      <c r="D3" s="392"/>
      <c r="E3" s="392"/>
      <c r="F3" s="392"/>
      <c r="G3" s="393"/>
      <c r="H3" s="394" t="s">
        <v>3093</v>
      </c>
      <c r="I3" s="387"/>
      <c r="J3" s="388"/>
      <c r="K3" s="386" t="s">
        <v>3094</v>
      </c>
      <c r="L3" s="387"/>
      <c r="M3" s="387"/>
      <c r="N3" s="387"/>
      <c r="O3" s="387"/>
      <c r="P3" s="387"/>
      <c r="Q3" s="387"/>
      <c r="R3" s="387"/>
      <c r="S3" s="387"/>
      <c r="T3" s="387"/>
      <c r="U3" s="387"/>
      <c r="V3" s="388"/>
    </row>
    <row r="4" spans="1:22" s="1" customFormat="1" ht="138.75" customHeight="1" thickBot="1" x14ac:dyDescent="0.3">
      <c r="A4" s="390"/>
      <c r="B4" s="220" t="s">
        <v>3095</v>
      </c>
      <c r="C4" s="221" t="s">
        <v>2956</v>
      </c>
      <c r="D4" s="221" t="s">
        <v>3096</v>
      </c>
      <c r="E4" s="221" t="s">
        <v>248</v>
      </c>
      <c r="F4" s="221" t="s">
        <v>3097</v>
      </c>
      <c r="G4" s="222" t="s">
        <v>3066</v>
      </c>
      <c r="H4" s="223" t="s">
        <v>3098</v>
      </c>
      <c r="I4" s="224" t="s">
        <v>3099</v>
      </c>
      <c r="J4" s="225" t="s">
        <v>3100</v>
      </c>
      <c r="K4" s="226" t="s">
        <v>3101</v>
      </c>
      <c r="L4" s="224" t="s">
        <v>3102</v>
      </c>
      <c r="M4" s="224" t="s">
        <v>3103</v>
      </c>
      <c r="N4" s="224" t="s">
        <v>3104</v>
      </c>
      <c r="O4" s="224" t="s">
        <v>3105</v>
      </c>
      <c r="P4" s="224" t="s">
        <v>3106</v>
      </c>
      <c r="Q4" s="224" t="s">
        <v>3107</v>
      </c>
      <c r="R4" s="224" t="s">
        <v>3108</v>
      </c>
      <c r="S4" s="224" t="s">
        <v>3109</v>
      </c>
      <c r="T4" s="224" t="s">
        <v>3110</v>
      </c>
      <c r="U4" s="224" t="s">
        <v>3111</v>
      </c>
      <c r="V4" s="225" t="s">
        <v>3112</v>
      </c>
    </row>
    <row r="5" spans="1:22" x14ac:dyDescent="0.25">
      <c r="A5" s="64" t="str">
        <f>IF('RoB2 - Summary'!C5="","",'RoB2 - Summary'!C5)</f>
        <v>{Dulin, 2022 #1695}</v>
      </c>
      <c r="B5" s="11" t="s">
        <v>3069</v>
      </c>
      <c r="C5" s="3" t="s">
        <v>2963</v>
      </c>
      <c r="D5" s="3" t="s">
        <v>2962</v>
      </c>
      <c r="E5" s="3" t="s">
        <v>2993</v>
      </c>
      <c r="F5" s="3" t="s">
        <v>2994</v>
      </c>
      <c r="G5" s="6" t="s">
        <v>3151</v>
      </c>
      <c r="H5" s="11" t="str">
        <f>IF($G5=Lists!$I$8,"NA","")</f>
        <v>NA</v>
      </c>
      <c r="I5" s="3" t="str">
        <f>IF($G5=Lists!$I$8,"NA","")</f>
        <v>NA</v>
      </c>
      <c r="J5" s="4" t="str">
        <f>IF($G5=Lists!$I$8,"NA","")</f>
        <v>NA</v>
      </c>
      <c r="K5" s="228" t="s">
        <v>543</v>
      </c>
      <c r="L5" s="3"/>
      <c r="M5" s="3"/>
      <c r="N5" s="3" t="s">
        <v>543</v>
      </c>
      <c r="O5" s="3"/>
      <c r="P5" s="3"/>
      <c r="Q5" s="3"/>
      <c r="R5" s="3"/>
      <c r="S5" s="3"/>
      <c r="T5" s="3"/>
      <c r="U5" s="3"/>
      <c r="V5" s="4"/>
    </row>
    <row r="6" spans="1:22" x14ac:dyDescent="0.25">
      <c r="A6" s="64" t="str">
        <f>IF('RoB2 - Summary'!C6="","",'RoB2 - Summary'!C6)</f>
        <v>{Guertler, 2025 #6955}</v>
      </c>
      <c r="B6" s="11" t="s">
        <v>3073</v>
      </c>
      <c r="C6" s="3" t="s">
        <v>3848</v>
      </c>
      <c r="D6" s="3" t="s">
        <v>3956</v>
      </c>
      <c r="E6" s="3" t="s">
        <v>3973</v>
      </c>
      <c r="F6" s="3" t="s">
        <v>3974</v>
      </c>
      <c r="G6" s="6" t="s">
        <v>3151</v>
      </c>
      <c r="H6" s="11" t="str">
        <f>IF($G6=Lists!$I$8,"NA","")</f>
        <v>NA</v>
      </c>
      <c r="I6" s="3" t="str">
        <f>IF($G6=Lists!$I$8,"NA","")</f>
        <v>NA</v>
      </c>
      <c r="J6" s="4" t="str">
        <f>IF($G6=Lists!$I$8,"NA","")</f>
        <v>NA</v>
      </c>
      <c r="K6" s="228" t="s">
        <v>543</v>
      </c>
      <c r="L6" s="3" t="s">
        <v>543</v>
      </c>
      <c r="M6" s="3"/>
      <c r="N6" s="3" t="s">
        <v>543</v>
      </c>
      <c r="O6" s="3"/>
      <c r="P6" s="3"/>
      <c r="Q6" s="3"/>
      <c r="R6" s="3"/>
      <c r="S6" s="3"/>
      <c r="T6" s="3"/>
      <c r="U6" s="3"/>
      <c r="V6" s="4"/>
    </row>
    <row r="7" spans="1:22" x14ac:dyDescent="0.25">
      <c r="A7" s="64" t="str">
        <f>IF('RoB2 - Summary'!C7="","",'RoB2 - Summary'!C7)</f>
        <v>{Haug, 2022 #6231}</v>
      </c>
      <c r="B7" s="11" t="s">
        <v>3073</v>
      </c>
      <c r="C7" s="3" t="s">
        <v>3848</v>
      </c>
      <c r="D7" s="3" t="s">
        <v>3854</v>
      </c>
      <c r="E7" s="3" t="s">
        <v>3868</v>
      </c>
      <c r="F7" s="3" t="s">
        <v>3881</v>
      </c>
      <c r="G7" s="4" t="s">
        <v>3151</v>
      </c>
      <c r="H7" s="11" t="str">
        <f>IF($G7=Lists!$I$8,"NA","")</f>
        <v>NA</v>
      </c>
      <c r="I7" s="3" t="str">
        <f>IF($G7=Lists!$I$8,"NA","")</f>
        <v>NA</v>
      </c>
      <c r="J7" s="4" t="str">
        <f>IF($G7=Lists!$I$8,"NA","")</f>
        <v>NA</v>
      </c>
      <c r="K7" s="228" t="s">
        <v>543</v>
      </c>
      <c r="L7" s="3" t="s">
        <v>543</v>
      </c>
      <c r="M7" s="3"/>
      <c r="N7" s="3"/>
      <c r="O7" s="3"/>
      <c r="P7" s="3"/>
      <c r="Q7" s="3"/>
      <c r="R7" s="3"/>
      <c r="S7" s="3"/>
      <c r="T7" s="3"/>
      <c r="U7" s="3"/>
      <c r="V7" s="4"/>
    </row>
    <row r="8" spans="1:22" x14ac:dyDescent="0.25">
      <c r="A8" s="64" t="str">
        <f>IF('RoB2 - Summary'!C8="","",'RoB2 - Summary'!C8)</f>
        <v>{Zill, 2019 #1856}</v>
      </c>
      <c r="B8" s="11" t="s">
        <v>3069</v>
      </c>
      <c r="C8" s="3" t="s">
        <v>3017</v>
      </c>
      <c r="D8" s="3" t="s">
        <v>3018</v>
      </c>
      <c r="E8" s="3" t="s">
        <v>3045</v>
      </c>
      <c r="F8" s="3" t="s">
        <v>3049</v>
      </c>
      <c r="G8" s="6" t="s">
        <v>3151</v>
      </c>
      <c r="H8" s="11" t="str">
        <f>IF($G8=Lists!$I$8,"NA","")</f>
        <v>NA</v>
      </c>
      <c r="I8" s="3" t="str">
        <f>IF($G8=Lists!$I$8,"NA","")</f>
        <v>NA</v>
      </c>
      <c r="J8" s="4" t="str">
        <f>IF($G8=Lists!$I$8,"NA","")</f>
        <v>NA</v>
      </c>
      <c r="K8" s="228" t="s">
        <v>543</v>
      </c>
      <c r="L8" s="3" t="s">
        <v>543</v>
      </c>
      <c r="M8" s="3"/>
      <c r="N8" s="3"/>
      <c r="O8" s="3"/>
      <c r="P8" s="3"/>
      <c r="Q8" s="3"/>
      <c r="R8" s="3"/>
      <c r="S8" s="3"/>
      <c r="T8" s="3"/>
      <c r="U8" s="3"/>
      <c r="V8" s="4"/>
    </row>
    <row r="9" spans="1:22" x14ac:dyDescent="0.25">
      <c r="A9" s="64" t="str">
        <f>IF('RoB2 - Summary'!C9="","",'RoB2 - Summary'!C9)</f>
        <v/>
      </c>
      <c r="B9" s="11"/>
      <c r="C9" s="3"/>
      <c r="D9" s="3"/>
      <c r="E9" s="3"/>
      <c r="F9" s="3"/>
      <c r="G9" s="6"/>
      <c r="H9" s="11" t="str">
        <f>IF($G9=Lists!$I$8,"NA","")</f>
        <v/>
      </c>
      <c r="I9" s="3" t="str">
        <f>IF($G9=Lists!$I$8,"NA","")</f>
        <v/>
      </c>
      <c r="J9" s="4" t="str">
        <f>IF($G9=Lists!$I$8,"NA","")</f>
        <v/>
      </c>
      <c r="K9" s="228"/>
      <c r="L9" s="3"/>
      <c r="M9" s="3"/>
      <c r="N9" s="3"/>
      <c r="O9" s="3"/>
      <c r="P9" s="3"/>
      <c r="Q9" s="3"/>
      <c r="R9" s="3"/>
      <c r="S9" s="3"/>
      <c r="T9" s="3"/>
      <c r="U9" s="3"/>
      <c r="V9" s="4"/>
    </row>
    <row r="10" spans="1:22" x14ac:dyDescent="0.25">
      <c r="A10" s="64" t="str">
        <f>IF('RoB2 - Summary'!C10="","",'RoB2 - Summary'!C10)</f>
        <v/>
      </c>
      <c r="B10" s="11"/>
      <c r="C10" s="3"/>
      <c r="D10" s="3"/>
      <c r="E10" s="3"/>
      <c r="F10" s="3"/>
      <c r="G10" s="6"/>
      <c r="H10" s="11" t="str">
        <f>IF($G10=Lists!$I$8,"NA","")</f>
        <v/>
      </c>
      <c r="I10" s="3" t="str">
        <f>IF($G10=Lists!$I$8,"NA","")</f>
        <v/>
      </c>
      <c r="J10" s="4" t="str">
        <f>IF($G10=Lists!$I$8,"NA","")</f>
        <v/>
      </c>
      <c r="K10" s="228"/>
      <c r="L10" s="3"/>
      <c r="M10" s="3"/>
      <c r="N10" s="3"/>
      <c r="O10" s="3"/>
      <c r="P10" s="3"/>
      <c r="Q10" s="3"/>
      <c r="R10" s="3"/>
      <c r="S10" s="3"/>
      <c r="T10" s="3"/>
      <c r="U10" s="3"/>
      <c r="V10" s="4"/>
    </row>
    <row r="11" spans="1:22" x14ac:dyDescent="0.25">
      <c r="A11" s="64" t="str">
        <f>IF('RoB2 - Summary'!C11="","",'RoB2 - Summary'!C11)</f>
        <v/>
      </c>
      <c r="B11" s="11"/>
      <c r="C11" s="3"/>
      <c r="D11" s="3"/>
      <c r="E11" s="3"/>
      <c r="F11" s="3"/>
      <c r="G11" s="6"/>
      <c r="H11" s="11" t="str">
        <f>IF($G11=Lists!$I$8,"NA","")</f>
        <v/>
      </c>
      <c r="I11" s="3" t="str">
        <f>IF($G11=Lists!$I$8,"NA","")</f>
        <v/>
      </c>
      <c r="J11" s="4" t="str">
        <f>IF($G11=Lists!$I$8,"NA","")</f>
        <v/>
      </c>
      <c r="K11" s="228"/>
      <c r="L11" s="3"/>
      <c r="M11" s="3"/>
      <c r="N11" s="3"/>
      <c r="O11" s="3"/>
      <c r="P11" s="3"/>
      <c r="Q11" s="3"/>
      <c r="R11" s="3"/>
      <c r="S11" s="3"/>
      <c r="T11" s="3"/>
      <c r="U11" s="3"/>
      <c r="V11" s="4"/>
    </row>
    <row r="12" spans="1:22" x14ac:dyDescent="0.25">
      <c r="A12" s="64" t="str">
        <f>IF('RoB2 - Summary'!C12="","",'RoB2 - Summary'!C12)</f>
        <v/>
      </c>
      <c r="B12" s="11"/>
      <c r="C12" s="3"/>
      <c r="D12" s="3"/>
      <c r="E12" s="3"/>
      <c r="F12" s="3"/>
      <c r="G12" s="6"/>
      <c r="H12" s="11" t="str">
        <f>IF($G12=Lists!$I$8,"NA","")</f>
        <v/>
      </c>
      <c r="I12" s="3" t="str">
        <f>IF($G12=Lists!$I$8,"NA","")</f>
        <v/>
      </c>
      <c r="J12" s="4" t="str">
        <f>IF($G12=Lists!$I$8,"NA","")</f>
        <v/>
      </c>
      <c r="K12" s="228"/>
      <c r="L12" s="3"/>
      <c r="M12" s="3"/>
      <c r="N12" s="3"/>
      <c r="O12" s="3"/>
      <c r="P12" s="3"/>
      <c r="Q12" s="3"/>
      <c r="R12" s="3"/>
      <c r="S12" s="3"/>
      <c r="T12" s="3"/>
      <c r="U12" s="3"/>
      <c r="V12" s="4"/>
    </row>
    <row r="13" spans="1:22" x14ac:dyDescent="0.25">
      <c r="A13" s="64" t="str">
        <f>IF('RoB2 - Summary'!C13="","",'RoB2 - Summary'!C13)</f>
        <v/>
      </c>
      <c r="B13" s="11"/>
      <c r="C13" s="3"/>
      <c r="D13" s="3"/>
      <c r="E13" s="3"/>
      <c r="F13" s="3"/>
      <c r="G13" s="6"/>
      <c r="H13" s="11" t="str">
        <f>IF($G13=Lists!$I$8,"NA","")</f>
        <v/>
      </c>
      <c r="I13" s="3" t="str">
        <f>IF($G13=Lists!$I$8,"NA","")</f>
        <v/>
      </c>
      <c r="J13" s="4" t="str">
        <f>IF($G13=Lists!$I$8,"NA","")</f>
        <v/>
      </c>
      <c r="K13" s="228"/>
      <c r="L13" s="3"/>
      <c r="M13" s="3"/>
      <c r="N13" s="3"/>
      <c r="O13" s="3"/>
      <c r="P13" s="3"/>
      <c r="Q13" s="3"/>
      <c r="R13" s="3"/>
      <c r="S13" s="3"/>
      <c r="T13" s="3"/>
      <c r="U13" s="3"/>
      <c r="V13" s="4"/>
    </row>
    <row r="14" spans="1:22" x14ac:dyDescent="0.25">
      <c r="A14" s="64" t="str">
        <f>IF('RoB2 - Summary'!C14="","",'RoB2 - Summary'!C14)</f>
        <v/>
      </c>
      <c r="B14" s="11"/>
      <c r="C14" s="3"/>
      <c r="D14" s="3"/>
      <c r="E14" s="3"/>
      <c r="F14" s="3"/>
      <c r="G14" s="4"/>
      <c r="H14" s="11" t="str">
        <f>IF($G14=Lists!$I$8,"NA","")</f>
        <v/>
      </c>
      <c r="I14" s="3" t="str">
        <f>IF($G14=Lists!$I$8,"NA","")</f>
        <v/>
      </c>
      <c r="J14" s="4" t="str">
        <f>IF($G14=Lists!$I$8,"NA","")</f>
        <v/>
      </c>
      <c r="K14" s="228"/>
      <c r="L14" s="3"/>
      <c r="M14" s="3"/>
      <c r="N14" s="3"/>
      <c r="O14" s="3"/>
      <c r="P14" s="3"/>
      <c r="Q14" s="3"/>
      <c r="R14" s="3"/>
      <c r="S14" s="3"/>
      <c r="T14" s="3"/>
      <c r="U14" s="3"/>
      <c r="V14" s="4"/>
    </row>
    <row r="15" spans="1:22" x14ac:dyDescent="0.25">
      <c r="A15" s="64" t="str">
        <f>IF('RoB2 - Summary'!C15="","",'RoB2 - Summary'!C15)</f>
        <v/>
      </c>
      <c r="B15" s="11"/>
      <c r="C15" s="3"/>
      <c r="D15" s="3"/>
      <c r="E15" s="3"/>
      <c r="F15" s="3"/>
      <c r="G15" s="4"/>
      <c r="H15" s="11" t="str">
        <f>IF($G15=Lists!$I$8,"NA","")</f>
        <v/>
      </c>
      <c r="I15" s="3" t="str">
        <f>IF($G15=Lists!$I$8,"NA","")</f>
        <v/>
      </c>
      <c r="J15" s="4" t="str">
        <f>IF($G15=Lists!$I$8,"NA","")</f>
        <v/>
      </c>
      <c r="K15" s="228"/>
      <c r="L15" s="3"/>
      <c r="M15" s="3"/>
      <c r="N15" s="3"/>
      <c r="O15" s="3"/>
      <c r="P15" s="3"/>
      <c r="Q15" s="3"/>
      <c r="R15" s="3"/>
      <c r="S15" s="3"/>
      <c r="T15" s="3"/>
      <c r="U15" s="3"/>
      <c r="V15" s="4"/>
    </row>
    <row r="16" spans="1:22" x14ac:dyDescent="0.25">
      <c r="A16" s="64" t="str">
        <f>IF('RoB2 - Summary'!C16="","",'RoB2 - Summary'!C16)</f>
        <v/>
      </c>
      <c r="B16" s="11"/>
      <c r="C16" s="3"/>
      <c r="D16" s="3"/>
      <c r="E16" s="3"/>
      <c r="F16" s="3"/>
      <c r="G16" s="4"/>
      <c r="H16" s="11" t="str">
        <f>IF($G16=Lists!$I$8,"NA","")</f>
        <v/>
      </c>
      <c r="I16" s="3" t="str">
        <f>IF($G16=Lists!$I$8,"NA","")</f>
        <v/>
      </c>
      <c r="J16" s="4" t="str">
        <f>IF($G16=Lists!$I$8,"NA","")</f>
        <v/>
      </c>
      <c r="K16" s="228"/>
      <c r="L16" s="3"/>
      <c r="M16" s="3"/>
      <c r="N16" s="3"/>
      <c r="O16" s="3"/>
      <c r="P16" s="3"/>
      <c r="Q16" s="3"/>
      <c r="R16" s="3"/>
      <c r="S16" s="3"/>
      <c r="T16" s="3"/>
      <c r="U16" s="3"/>
      <c r="V16" s="4"/>
    </row>
    <row r="17" spans="1:22" x14ac:dyDescent="0.25">
      <c r="A17" s="64" t="str">
        <f>IF('RoB2 - Summary'!C17="","",'RoB2 - Summary'!C17)</f>
        <v/>
      </c>
      <c r="B17" s="11"/>
      <c r="C17" s="3"/>
      <c r="D17" s="3"/>
      <c r="E17" s="3"/>
      <c r="F17" s="3"/>
      <c r="G17" s="4"/>
      <c r="H17" s="11" t="str">
        <f>IF($G17=Lists!$I$8,"NA","")</f>
        <v/>
      </c>
      <c r="I17" s="3" t="str">
        <f>IF($G17=Lists!$I$8,"NA","")</f>
        <v/>
      </c>
      <c r="J17" s="4" t="str">
        <f>IF($G17=Lists!$I$8,"NA","")</f>
        <v/>
      </c>
      <c r="K17" s="228"/>
      <c r="L17" s="3"/>
      <c r="M17" s="3"/>
      <c r="N17" s="3"/>
      <c r="O17" s="3"/>
      <c r="P17" s="3"/>
      <c r="Q17" s="3"/>
      <c r="R17" s="3"/>
      <c r="S17" s="3"/>
      <c r="T17" s="3"/>
      <c r="U17" s="3"/>
      <c r="V17" s="4"/>
    </row>
    <row r="18" spans="1:22" x14ac:dyDescent="0.25">
      <c r="A18" s="64" t="str">
        <f>IF('RoB2 - Summary'!C18="","",'RoB2 - Summary'!C18)</f>
        <v/>
      </c>
      <c r="B18" s="11"/>
      <c r="C18" s="3"/>
      <c r="D18" s="3"/>
      <c r="E18" s="3"/>
      <c r="F18" s="3"/>
      <c r="G18" s="4"/>
      <c r="H18" s="11" t="str">
        <f>IF($G18=Lists!$I$8,"NA","")</f>
        <v/>
      </c>
      <c r="I18" s="3" t="str">
        <f>IF($G18=Lists!$I$8,"NA","")</f>
        <v/>
      </c>
      <c r="J18" s="4" t="str">
        <f>IF($G18=Lists!$I$8,"NA","")</f>
        <v/>
      </c>
      <c r="K18" s="228"/>
      <c r="L18" s="3"/>
      <c r="M18" s="3"/>
      <c r="N18" s="3"/>
      <c r="O18" s="3"/>
      <c r="P18" s="3"/>
      <c r="Q18" s="3"/>
      <c r="R18" s="3"/>
      <c r="S18" s="3"/>
      <c r="T18" s="3"/>
      <c r="U18" s="3"/>
      <c r="V18" s="4"/>
    </row>
    <row r="19" spans="1:22" x14ac:dyDescent="0.25">
      <c r="A19" s="64" t="str">
        <f>IF('RoB2 - Summary'!C19="","",'RoB2 - Summary'!C19)</f>
        <v/>
      </c>
      <c r="B19" s="11"/>
      <c r="C19" s="3"/>
      <c r="D19" s="3"/>
      <c r="E19" s="3"/>
      <c r="F19" s="3"/>
      <c r="G19" s="4"/>
      <c r="H19" s="11" t="str">
        <f>IF($G19=Lists!$I$8,"NA","")</f>
        <v/>
      </c>
      <c r="I19" s="3" t="str">
        <f>IF($G19=Lists!$I$8,"NA","")</f>
        <v/>
      </c>
      <c r="J19" s="4" t="str">
        <f>IF($G19=Lists!$I$8,"NA","")</f>
        <v/>
      </c>
      <c r="K19" s="228"/>
      <c r="L19" s="3"/>
      <c r="M19" s="3"/>
      <c r="N19" s="3"/>
      <c r="O19" s="3"/>
      <c r="P19" s="3"/>
      <c r="Q19" s="3"/>
      <c r="R19" s="3"/>
      <c r="S19" s="3"/>
      <c r="T19" s="3"/>
      <c r="U19" s="3"/>
      <c r="V19" s="4"/>
    </row>
    <row r="20" spans="1:22" x14ac:dyDescent="0.25">
      <c r="A20" s="64" t="str">
        <f>IF('RoB2 - Summary'!C20="","",'RoB2 - Summary'!C20)</f>
        <v/>
      </c>
      <c r="B20" s="11"/>
      <c r="C20" s="3"/>
      <c r="D20" s="3"/>
      <c r="E20" s="3"/>
      <c r="F20" s="3"/>
      <c r="G20" s="4"/>
      <c r="H20" s="11" t="str">
        <f>IF($G20=Lists!$I$8,"NA","")</f>
        <v/>
      </c>
      <c r="I20" s="3" t="str">
        <f>IF($G20=Lists!$I$8,"NA","")</f>
        <v/>
      </c>
      <c r="J20" s="4" t="str">
        <f>IF($G20=Lists!$I$8,"NA","")</f>
        <v/>
      </c>
      <c r="K20" s="228"/>
      <c r="L20" s="3"/>
      <c r="M20" s="3"/>
      <c r="N20" s="3"/>
      <c r="O20" s="3"/>
      <c r="P20" s="3"/>
      <c r="Q20" s="3"/>
      <c r="R20" s="3"/>
      <c r="S20" s="3"/>
      <c r="T20" s="3"/>
      <c r="U20" s="3"/>
      <c r="V20" s="4"/>
    </row>
    <row r="21" spans="1:22" x14ac:dyDescent="0.25">
      <c r="A21" s="64" t="str">
        <f>IF('RoB2 - Summary'!C21="","",'RoB2 - Summary'!C21)</f>
        <v/>
      </c>
      <c r="B21" s="11"/>
      <c r="C21" s="3"/>
      <c r="D21" s="3"/>
      <c r="E21" s="3"/>
      <c r="F21" s="3"/>
      <c r="G21" s="4"/>
      <c r="H21" s="11" t="str">
        <f>IF($G21=Lists!$I$8,"NA","")</f>
        <v/>
      </c>
      <c r="I21" s="3" t="str">
        <f>IF($G21=Lists!$I$8,"NA","")</f>
        <v/>
      </c>
      <c r="J21" s="4" t="str">
        <f>IF($G21=Lists!$I$8,"NA","")</f>
        <v/>
      </c>
      <c r="K21" s="228"/>
      <c r="L21" s="3"/>
      <c r="M21" s="3"/>
      <c r="N21" s="3"/>
      <c r="O21" s="3"/>
      <c r="P21" s="3"/>
      <c r="Q21" s="3"/>
      <c r="R21" s="3"/>
      <c r="S21" s="3"/>
      <c r="T21" s="3"/>
      <c r="U21" s="3"/>
      <c r="V21" s="4"/>
    </row>
    <row r="22" spans="1:22" x14ac:dyDescent="0.25">
      <c r="A22" s="64" t="str">
        <f>IF('RoB2 - Summary'!C22="","",'RoB2 - Summary'!C22)</f>
        <v/>
      </c>
      <c r="B22" s="11"/>
      <c r="C22" s="3"/>
      <c r="D22" s="3"/>
      <c r="E22" s="3"/>
      <c r="F22" s="3"/>
      <c r="G22" s="4"/>
      <c r="H22" s="11" t="str">
        <f>IF($G22=Lists!$I$8,"NA","")</f>
        <v/>
      </c>
      <c r="I22" s="3" t="str">
        <f>IF($G22=Lists!$I$8,"NA","")</f>
        <v/>
      </c>
      <c r="J22" s="4" t="str">
        <f>IF($G22=Lists!$I$8,"NA","")</f>
        <v/>
      </c>
      <c r="K22" s="228"/>
      <c r="L22" s="3"/>
      <c r="M22" s="3"/>
      <c r="N22" s="3"/>
      <c r="O22" s="3"/>
      <c r="P22" s="3"/>
      <c r="Q22" s="3"/>
      <c r="R22" s="3"/>
      <c r="S22" s="3"/>
      <c r="T22" s="3"/>
      <c r="U22" s="3"/>
      <c r="V22" s="4"/>
    </row>
    <row r="23" spans="1:22" x14ac:dyDescent="0.25">
      <c r="A23" s="64" t="str">
        <f>IF('RoB2 - Summary'!C23="","",'RoB2 - Summary'!C23)</f>
        <v/>
      </c>
      <c r="B23" s="11"/>
      <c r="C23" s="3"/>
      <c r="D23" s="3"/>
      <c r="E23" s="3"/>
      <c r="F23" s="3"/>
      <c r="G23" s="4"/>
      <c r="H23" s="11" t="str">
        <f>IF($G23=Lists!$I$8,"NA","")</f>
        <v/>
      </c>
      <c r="I23" s="3" t="str">
        <f>IF($G23=Lists!$I$8,"NA","")</f>
        <v/>
      </c>
      <c r="J23" s="4" t="str">
        <f>IF($G23=Lists!$I$8,"NA","")</f>
        <v/>
      </c>
      <c r="K23" s="228"/>
      <c r="L23" s="3"/>
      <c r="M23" s="3"/>
      <c r="N23" s="3"/>
      <c r="O23" s="3"/>
      <c r="P23" s="3"/>
      <c r="Q23" s="3"/>
      <c r="R23" s="3"/>
      <c r="S23" s="3"/>
      <c r="T23" s="3"/>
      <c r="U23" s="3"/>
      <c r="V23" s="4"/>
    </row>
    <row r="24" spans="1:22" x14ac:dyDescent="0.25">
      <c r="A24" s="64" t="str">
        <f>IF('RoB2 - Summary'!C24="","",'RoB2 - Summary'!C24)</f>
        <v/>
      </c>
      <c r="B24" s="11"/>
      <c r="C24" s="3"/>
      <c r="D24" s="3"/>
      <c r="E24" s="3"/>
      <c r="F24" s="3"/>
      <c r="G24" s="4"/>
      <c r="H24" s="11" t="str">
        <f>IF($G24=Lists!$I$8,"NA","")</f>
        <v/>
      </c>
      <c r="I24" s="3" t="str">
        <f>IF($G24=Lists!$I$8,"NA","")</f>
        <v/>
      </c>
      <c r="J24" s="4" t="str">
        <f>IF($G24=Lists!$I$8,"NA","")</f>
        <v/>
      </c>
      <c r="K24" s="228"/>
      <c r="L24" s="3"/>
      <c r="M24" s="3"/>
      <c r="N24" s="3"/>
      <c r="O24" s="3"/>
      <c r="P24" s="3"/>
      <c r="Q24" s="3"/>
      <c r="R24" s="3"/>
      <c r="S24" s="3"/>
      <c r="T24" s="3"/>
      <c r="U24" s="3"/>
      <c r="V24" s="4"/>
    </row>
    <row r="25" spans="1:22" x14ac:dyDescent="0.25">
      <c r="A25" s="64" t="str">
        <f>IF('RoB2 - Summary'!C25="","",'RoB2 - Summary'!C25)</f>
        <v/>
      </c>
      <c r="B25" s="11"/>
      <c r="C25" s="3"/>
      <c r="D25" s="3"/>
      <c r="E25" s="3"/>
      <c r="F25" s="3"/>
      <c r="G25" s="4"/>
      <c r="H25" s="11" t="str">
        <f>IF($G25=Lists!$I$8,"NA","")</f>
        <v/>
      </c>
      <c r="I25" s="3" t="str">
        <f>IF($G25=Lists!$I$8,"NA","")</f>
        <v/>
      </c>
      <c r="J25" s="4" t="str">
        <f>IF($G25=Lists!$I$8,"NA","")</f>
        <v/>
      </c>
      <c r="K25" s="228"/>
      <c r="L25" s="3"/>
      <c r="M25" s="3"/>
      <c r="N25" s="3"/>
      <c r="O25" s="3"/>
      <c r="P25" s="3"/>
      <c r="Q25" s="3"/>
      <c r="R25" s="3"/>
      <c r="S25" s="3"/>
      <c r="T25" s="3"/>
      <c r="U25" s="3"/>
      <c r="V25" s="4"/>
    </row>
    <row r="26" spans="1:22" x14ac:dyDescent="0.25">
      <c r="A26" s="64" t="str">
        <f>IF('RoB2 - Summary'!C26="","",'RoB2 - Summary'!C26)</f>
        <v/>
      </c>
      <c r="B26" s="11"/>
      <c r="C26" s="3"/>
      <c r="D26" s="3"/>
      <c r="E26" s="3"/>
      <c r="F26" s="3"/>
      <c r="G26" s="4"/>
      <c r="H26" s="11" t="str">
        <f>IF($G26=Lists!$I$8,"NA","")</f>
        <v/>
      </c>
      <c r="I26" s="3" t="str">
        <f>IF($G26=Lists!$I$8,"NA","")</f>
        <v/>
      </c>
      <c r="J26" s="4" t="str">
        <f>IF($G26=Lists!$I$8,"NA","")</f>
        <v/>
      </c>
      <c r="K26" s="228"/>
      <c r="L26" s="3"/>
      <c r="M26" s="3"/>
      <c r="N26" s="3"/>
      <c r="O26" s="3"/>
      <c r="P26" s="3"/>
      <c r="Q26" s="3"/>
      <c r="R26" s="3"/>
      <c r="S26" s="3"/>
      <c r="T26" s="3"/>
      <c r="U26" s="3"/>
      <c r="V26" s="4"/>
    </row>
    <row r="27" spans="1:22" x14ac:dyDescent="0.25">
      <c r="A27" s="64" t="str">
        <f>IF('RoB2 - Summary'!C27="","",'RoB2 - Summary'!C27)</f>
        <v/>
      </c>
      <c r="B27" s="11"/>
      <c r="C27" s="3"/>
      <c r="D27" s="3"/>
      <c r="E27" s="3"/>
      <c r="F27" s="3"/>
      <c r="G27" s="4"/>
      <c r="H27" s="11" t="str">
        <f>IF($G27=Lists!$I$8,"NA","")</f>
        <v/>
      </c>
      <c r="I27" s="3" t="str">
        <f>IF($G27=Lists!$I$8,"NA","")</f>
        <v/>
      </c>
      <c r="J27" s="4" t="str">
        <f>IF($G27=Lists!$I$8,"NA","")</f>
        <v/>
      </c>
      <c r="K27" s="228"/>
      <c r="L27" s="3"/>
      <c r="M27" s="3"/>
      <c r="N27" s="3"/>
      <c r="O27" s="3"/>
      <c r="P27" s="3"/>
      <c r="Q27" s="3"/>
      <c r="R27" s="3"/>
      <c r="S27" s="3"/>
      <c r="T27" s="3"/>
      <c r="U27" s="3"/>
      <c r="V27" s="4"/>
    </row>
    <row r="28" spans="1:22" x14ac:dyDescent="0.25">
      <c r="A28" s="64" t="str">
        <f>IF('RoB2 - Summary'!C28="","",'RoB2 - Summary'!C28)</f>
        <v/>
      </c>
      <c r="B28" s="11"/>
      <c r="C28" s="3"/>
      <c r="D28" s="3"/>
      <c r="E28" s="3"/>
      <c r="F28" s="3"/>
      <c r="G28" s="4"/>
      <c r="H28" s="11" t="str">
        <f>IF($G28=Lists!$I$8,"NA","")</f>
        <v/>
      </c>
      <c r="I28" s="3" t="str">
        <f>IF($G28=Lists!$I$8,"NA","")</f>
        <v/>
      </c>
      <c r="J28" s="4" t="str">
        <f>IF($G28=Lists!$I$8,"NA","")</f>
        <v/>
      </c>
      <c r="K28" s="228"/>
      <c r="L28" s="3"/>
      <c r="M28" s="3"/>
      <c r="N28" s="3"/>
      <c r="O28" s="3"/>
      <c r="P28" s="3"/>
      <c r="Q28" s="3"/>
      <c r="R28" s="3"/>
      <c r="S28" s="3"/>
      <c r="T28" s="3"/>
      <c r="U28" s="3"/>
      <c r="V28" s="4"/>
    </row>
    <row r="29" spans="1:22" x14ac:dyDescent="0.25">
      <c r="A29" s="64" t="str">
        <f>IF('RoB2 - Summary'!C29="","",'RoB2 - Summary'!C29)</f>
        <v/>
      </c>
      <c r="B29" s="11"/>
      <c r="C29" s="3"/>
      <c r="D29" s="3"/>
      <c r="E29" s="3"/>
      <c r="F29" s="3"/>
      <c r="G29" s="4"/>
      <c r="H29" s="11" t="str">
        <f>IF($G29=Lists!$I$8,"NA","")</f>
        <v/>
      </c>
      <c r="I29" s="3" t="str">
        <f>IF($G29=Lists!$I$8,"NA","")</f>
        <v/>
      </c>
      <c r="J29" s="4" t="str">
        <f>IF($G29=Lists!$I$8,"NA","")</f>
        <v/>
      </c>
      <c r="K29" s="228"/>
      <c r="L29" s="3"/>
      <c r="M29" s="3"/>
      <c r="N29" s="3"/>
      <c r="O29" s="3"/>
      <c r="P29" s="3"/>
      <c r="Q29" s="3"/>
      <c r="R29" s="3"/>
      <c r="S29" s="3"/>
      <c r="T29" s="3"/>
      <c r="U29" s="3"/>
      <c r="V29" s="4"/>
    </row>
    <row r="30" spans="1:22" x14ac:dyDescent="0.25">
      <c r="A30" s="64" t="str">
        <f>IF('RoB2 - Summary'!C30="","",'RoB2 - Summary'!C30)</f>
        <v/>
      </c>
      <c r="B30" s="11"/>
      <c r="C30" s="3"/>
      <c r="D30" s="3"/>
      <c r="E30" s="3"/>
      <c r="F30" s="3"/>
      <c r="G30" s="4"/>
      <c r="H30" s="11" t="str">
        <f>IF($G30=Lists!$I$8,"NA","")</f>
        <v/>
      </c>
      <c r="I30" s="3" t="str">
        <f>IF($G30=Lists!$I$8,"NA","")</f>
        <v/>
      </c>
      <c r="J30" s="4" t="str">
        <f>IF($G30=Lists!$I$8,"NA","")</f>
        <v/>
      </c>
      <c r="K30" s="228"/>
      <c r="L30" s="3"/>
      <c r="M30" s="3"/>
      <c r="N30" s="3"/>
      <c r="O30" s="3"/>
      <c r="P30" s="3"/>
      <c r="Q30" s="3"/>
      <c r="R30" s="3"/>
      <c r="S30" s="3"/>
      <c r="T30" s="3"/>
      <c r="U30" s="3"/>
      <c r="V30" s="4"/>
    </row>
    <row r="31" spans="1:22" x14ac:dyDescent="0.25">
      <c r="A31" s="64" t="str">
        <f>IF('RoB2 - Summary'!C31="","",'RoB2 - Summary'!C31)</f>
        <v/>
      </c>
      <c r="B31" s="11"/>
      <c r="C31" s="3"/>
      <c r="D31" s="3"/>
      <c r="E31" s="3"/>
      <c r="F31" s="3"/>
      <c r="G31" s="4"/>
      <c r="H31" s="11" t="str">
        <f>IF($G31=Lists!$I$8,"NA","")</f>
        <v/>
      </c>
      <c r="I31" s="3" t="str">
        <f>IF($G31=Lists!$I$8,"NA","")</f>
        <v/>
      </c>
      <c r="J31" s="4" t="str">
        <f>IF($G31=Lists!$I$8,"NA","")</f>
        <v/>
      </c>
      <c r="K31" s="228"/>
      <c r="L31" s="3"/>
      <c r="M31" s="3"/>
      <c r="N31" s="3"/>
      <c r="O31" s="3"/>
      <c r="P31" s="3"/>
      <c r="Q31" s="3"/>
      <c r="R31" s="3"/>
      <c r="S31" s="3"/>
      <c r="T31" s="3"/>
      <c r="U31" s="3"/>
      <c r="V31" s="4"/>
    </row>
    <row r="32" spans="1:22" x14ac:dyDescent="0.25">
      <c r="A32" s="64" t="str">
        <f>IF('RoB2 - Summary'!C32="","",'RoB2 - Summary'!C32)</f>
        <v/>
      </c>
      <c r="B32" s="11"/>
      <c r="C32" s="3"/>
      <c r="D32" s="3"/>
      <c r="E32" s="3"/>
      <c r="F32" s="3"/>
      <c r="G32" s="4"/>
      <c r="H32" s="11" t="str">
        <f>IF($G32=Lists!$I$8,"NA","")</f>
        <v/>
      </c>
      <c r="I32" s="3" t="str">
        <f>IF($G32=Lists!$I$8,"NA","")</f>
        <v/>
      </c>
      <c r="J32" s="4" t="str">
        <f>IF($G32=Lists!$I$8,"NA","")</f>
        <v/>
      </c>
      <c r="K32" s="228"/>
      <c r="L32" s="3"/>
      <c r="M32" s="3"/>
      <c r="N32" s="3"/>
      <c r="O32" s="3"/>
      <c r="P32" s="3"/>
      <c r="Q32" s="3"/>
      <c r="R32" s="3"/>
      <c r="S32" s="3"/>
      <c r="T32" s="3"/>
      <c r="U32" s="3"/>
      <c r="V32" s="4"/>
    </row>
    <row r="33" spans="1:22" ht="15.75" thickBot="1" x14ac:dyDescent="0.3">
      <c r="A33" s="153" t="str">
        <f>IF('RoB2 - Summary'!C33="","",'RoB2 - Summary'!C33)</f>
        <v/>
      </c>
      <c r="B33" s="134"/>
      <c r="C33" s="218"/>
      <c r="D33" s="218"/>
      <c r="E33" s="218"/>
      <c r="F33" s="218"/>
      <c r="G33" s="175"/>
      <c r="H33" s="134" t="str">
        <f>IF($G33=Lists!$I$8,"NA","")</f>
        <v/>
      </c>
      <c r="I33" s="218" t="str">
        <f>IF($G33=Lists!$I$8,"NA","")</f>
        <v/>
      </c>
      <c r="J33" s="175" t="str">
        <f>IF($G33=Lists!$I$8,"NA","")</f>
        <v/>
      </c>
      <c r="K33" s="229"/>
      <c r="L33" s="218"/>
      <c r="M33" s="218"/>
      <c r="N33" s="218"/>
      <c r="O33" s="218"/>
      <c r="P33" s="218"/>
      <c r="Q33" s="218"/>
      <c r="R33" s="218"/>
      <c r="S33" s="218"/>
      <c r="T33" s="218"/>
      <c r="U33" s="218"/>
      <c r="V33" s="175"/>
    </row>
  </sheetData>
  <mergeCells count="4">
    <mergeCell ref="K3:V3"/>
    <mergeCell ref="A3:A4"/>
    <mergeCell ref="B3:G3"/>
    <mergeCell ref="H3:J3"/>
  </mergeCells>
  <conditionalFormatting sqref="H1:J1048576">
    <cfRule type="cellIs" dxfId="126" priority="2" operator="equal">
      <formula>"NA"</formula>
    </cfRule>
  </conditionalFormatting>
  <conditionalFormatting sqref="K1:V1048576">
    <cfRule type="cellIs" dxfId="125" priority="1" operator="equal">
      <formula>"Yes"</formula>
    </cfRule>
  </conditionalFormatting>
  <dataValidations count="1">
    <dataValidation type="list" allowBlank="1" sqref="H5:V33" xr:uid="{6626CD1B-DA6A-4693-B8DF-37CCB6E5FB32}">
      <formula1>"Yes"</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xr:uid="{905EB4CB-E555-4D56-A438-7E7F36A8388D}">
          <x14:formula1>
            <xm:f>Lists!$H$8:$H$10</xm:f>
          </x14:formula1>
          <xm:sqref>B5:B6 B8:B33</xm:sqref>
        </x14:dataValidation>
        <x14:dataValidation type="list" allowBlank="1" xr:uid="{14562D57-922E-44B2-9EF8-24A984120EF2}">
          <x14:formula1>
            <xm:f>Lists!$I$8:$I$9</xm:f>
          </x14:formula1>
          <xm:sqref>G5:G6 G8:G33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0E555-EA91-4092-BC5F-BBD066CD8F46}">
  <sheetPr>
    <tabColor theme="5" tint="0.79998168889431442"/>
  </sheetPr>
  <dimension ref="A1:I33"/>
  <sheetViews>
    <sheetView workbookViewId="0"/>
  </sheetViews>
  <sheetFormatPr defaultColWidth="8.85546875" defaultRowHeight="15" x14ac:dyDescent="0.25"/>
  <cols>
    <col min="1" max="1" width="18" customWidth="1"/>
    <col min="2" max="2" width="10.85546875" bestFit="1" customWidth="1"/>
    <col min="3" max="3" width="28.42578125" customWidth="1"/>
    <col min="4" max="4" width="10.85546875" bestFit="1" customWidth="1"/>
    <col min="5" max="5" width="28.42578125" customWidth="1"/>
    <col min="6" max="6" width="10.85546875" bestFit="1" customWidth="1"/>
    <col min="7" max="7" width="28.42578125" customWidth="1"/>
    <col min="8" max="8" width="15.7109375" customWidth="1"/>
    <col min="9" max="9" width="45.7109375" customWidth="1"/>
  </cols>
  <sheetData>
    <row r="1" spans="1:9" s="1" customFormat="1" ht="15.75" customHeight="1" x14ac:dyDescent="0.25">
      <c r="A1" s="214" t="s">
        <v>3113</v>
      </c>
      <c r="C1" s="214"/>
      <c r="D1" s="214"/>
      <c r="E1" s="214"/>
      <c r="F1" s="214"/>
      <c r="G1" s="214"/>
      <c r="H1" s="214"/>
    </row>
    <row r="2" spans="1:9" s="1" customFormat="1" ht="15.75" customHeight="1" thickBot="1" x14ac:dyDescent="0.3">
      <c r="C2" s="214"/>
      <c r="D2" s="214"/>
      <c r="E2" s="214"/>
      <c r="F2" s="214"/>
      <c r="G2" s="214"/>
      <c r="H2" s="214"/>
    </row>
    <row r="3" spans="1:9" s="230" customFormat="1" ht="48.75" customHeight="1" x14ac:dyDescent="0.25">
      <c r="A3" s="397" t="s">
        <v>6</v>
      </c>
      <c r="B3" s="394" t="s">
        <v>3114</v>
      </c>
      <c r="C3" s="388"/>
      <c r="D3" s="394" t="s">
        <v>3115</v>
      </c>
      <c r="E3" s="388"/>
      <c r="F3" s="394" t="s">
        <v>3116</v>
      </c>
      <c r="G3" s="388"/>
      <c r="H3" s="395" t="s">
        <v>3089</v>
      </c>
      <c r="I3" s="395" t="s">
        <v>3117</v>
      </c>
    </row>
    <row r="4" spans="1:9" s="1" customFormat="1" ht="15.75" thickBot="1" x14ac:dyDescent="0.3">
      <c r="A4" s="398"/>
      <c r="B4" s="220" t="s">
        <v>260</v>
      </c>
      <c r="C4" s="222" t="s">
        <v>261</v>
      </c>
      <c r="D4" s="220" t="s">
        <v>260</v>
      </c>
      <c r="E4" s="222" t="s">
        <v>261</v>
      </c>
      <c r="F4" s="220" t="s">
        <v>260</v>
      </c>
      <c r="G4" s="222" t="s">
        <v>261</v>
      </c>
      <c r="H4" s="396"/>
      <c r="I4" s="396"/>
    </row>
    <row r="5" spans="1:9" x14ac:dyDescent="0.25">
      <c r="A5" s="216" t="str">
        <f>IF('RoB2 - Summary'!C5="","",'RoB2 - Summary'!C5)</f>
        <v>{Dulin, 2022 #1695}</v>
      </c>
      <c r="B5" s="11" t="s">
        <v>3079</v>
      </c>
      <c r="C5" s="4" t="s">
        <v>24</v>
      </c>
      <c r="D5" s="11" t="s">
        <v>3079</v>
      </c>
      <c r="E5" s="4" t="s">
        <v>24</v>
      </c>
      <c r="F5" s="11" t="s">
        <v>3079</v>
      </c>
      <c r="G5" s="4" t="s">
        <v>3157</v>
      </c>
      <c r="H5" s="13" t="str">
        <f t="shared" ref="H5:H33" si="0">IF(A5&lt;&gt;"",IF(AND(OR(B5="N",B5="PN",B5="NI",B5="PY",B5="Y"),OR(D5="N",D5="PN",D5="NI",D5="PY",D5="Y"),OR(F5="N",F5="PN",F5="NI",F5="PY",F5="Y")),IF(OR(OR(D5="N",D5="PN"),AND(D5="NI",OR(F5="Y",F5="PY"))),"High risk",IF(OR(AND(D5="NI",OR(F5="N",F5="PN",F5="NI")),AND(OR(D5="Y",D5="PY"),OR(OR(B5="N",B5="PN"),OR(F5="Y",F5="PY")))),"Some concerns","Low risk")),"Incomplete"),"")</f>
        <v>Some concerns</v>
      </c>
      <c r="I5" s="13" t="s">
        <v>3081</v>
      </c>
    </row>
    <row r="6" spans="1:9" x14ac:dyDescent="0.25">
      <c r="A6" s="216" t="str">
        <f>IF('RoB2 - Summary'!C6="","",'RoB2 - Summary'!C6)</f>
        <v>{Guertler, 2025 #6955}</v>
      </c>
      <c r="B6" s="11" t="s">
        <v>3067</v>
      </c>
      <c r="C6" s="4" t="s">
        <v>3882</v>
      </c>
      <c r="D6" s="11" t="s">
        <v>3067</v>
      </c>
      <c r="E6" s="6" t="s">
        <v>3979</v>
      </c>
      <c r="F6" s="11" t="s">
        <v>3074</v>
      </c>
      <c r="G6" s="4" t="s">
        <v>3980</v>
      </c>
      <c r="H6" s="13" t="str">
        <f t="shared" ref="H6" si="1">IF(A6&lt;&gt;"",IF(AND(OR(B6="N",B6="PN",B6="NI",B6="PY",B6="Y"),OR(D6="N",D6="PN",D6="NI",D6="PY",D6="Y"),OR(F6="N",F6="PN",F6="NI",F6="PY",F6="Y")),IF(OR(OR(D6="N",D6="PN"),AND(D6="NI",OR(F6="Y",F6="PY"))),"High risk",IF(OR(AND(D6="NI",OR(F6="N",F6="PN",F6="NI")),AND(OR(D6="Y",D6="PY"),OR(OR(B6="N",B6="PN"),OR(F6="Y",F6="PY")))),"Some concerns","Low risk")),"Incomplete"),"")</f>
        <v>Low risk</v>
      </c>
      <c r="I6" s="13" t="s">
        <v>231</v>
      </c>
    </row>
    <row r="7" spans="1:9" x14ac:dyDescent="0.25">
      <c r="A7" s="216" t="str">
        <f>IF('RoB2 - Summary'!C7="","",'RoB2 - Summary'!C7)</f>
        <v>{Haug, 2022 #6231}</v>
      </c>
      <c r="B7" s="11" t="s">
        <v>3067</v>
      </c>
      <c r="C7" s="4" t="s">
        <v>3882</v>
      </c>
      <c r="D7" s="11" t="s">
        <v>3067</v>
      </c>
      <c r="E7" s="4" t="s">
        <v>3883</v>
      </c>
      <c r="F7" s="11" t="s">
        <v>253</v>
      </c>
      <c r="G7" s="4" t="s">
        <v>3884</v>
      </c>
      <c r="H7" s="13" t="str">
        <f>IF(A7&lt;&gt;"",IF(AND(OR(B7="N",B7="PN",B7="NI",B7="PY",B7="Y"),OR(D7="N",D7="PN",D7="NI",D7="PY",D7="Y"),OR(F7="N",F7="PN",F7="NI",F7="PY",F7="Y")),IF(OR(OR(D7="N",D7="PN"),AND(D7="NI",OR(F7="Y",F7="PY"))),"High risk",IF(OR(AND(D7="NI",OR(F7="N",F7="PN",F7="NI")),AND(OR(D7="Y",D7="PY"),OR(OR(B7="N",B7="PN"),OR(F7="Y",F7="PY")))),"Some concerns","Low risk")),"Incomplete"),"")</f>
        <v>Low risk</v>
      </c>
      <c r="I7" s="13" t="s">
        <v>231</v>
      </c>
    </row>
    <row r="8" spans="1:9" x14ac:dyDescent="0.25">
      <c r="A8" s="216" t="str">
        <f>IF('RoB2 - Summary'!C8="","",'RoB2 - Summary'!C8)</f>
        <v>{Zill, 2019 #1856}</v>
      </c>
      <c r="B8" s="11" t="s">
        <v>3067</v>
      </c>
      <c r="C8" s="4" t="s">
        <v>3155</v>
      </c>
      <c r="D8" s="11" t="s">
        <v>3067</v>
      </c>
      <c r="E8" s="6" t="s">
        <v>3010</v>
      </c>
      <c r="F8" s="11" t="s">
        <v>253</v>
      </c>
      <c r="G8" s="4" t="s">
        <v>3156</v>
      </c>
      <c r="H8" s="13" t="str">
        <f t="shared" si="0"/>
        <v>Low risk</v>
      </c>
      <c r="I8" s="13" t="s">
        <v>231</v>
      </c>
    </row>
    <row r="9" spans="1:9" x14ac:dyDescent="0.25">
      <c r="A9" s="216" t="str">
        <f>IF('RoB2 - Summary'!C9="","",'RoB2 - Summary'!C9)</f>
        <v/>
      </c>
      <c r="B9" s="11"/>
      <c r="C9" s="4"/>
      <c r="D9" s="11"/>
      <c r="E9" s="6"/>
      <c r="F9" s="11"/>
      <c r="G9" s="4"/>
      <c r="H9" s="13" t="str">
        <f t="shared" si="0"/>
        <v/>
      </c>
      <c r="I9" s="13"/>
    </row>
    <row r="10" spans="1:9" x14ac:dyDescent="0.25">
      <c r="A10" s="216" t="str">
        <f>IF('RoB2 - Summary'!C10="","",'RoB2 - Summary'!C10)</f>
        <v/>
      </c>
      <c r="B10" s="11"/>
      <c r="C10" s="4"/>
      <c r="D10" s="11"/>
      <c r="E10" s="6"/>
      <c r="F10" s="11"/>
      <c r="G10" s="4"/>
      <c r="H10" s="13" t="str">
        <f t="shared" si="0"/>
        <v/>
      </c>
      <c r="I10" s="13"/>
    </row>
    <row r="11" spans="1:9" x14ac:dyDescent="0.25">
      <c r="A11" s="216" t="str">
        <f>IF('RoB2 - Summary'!C11="","",'RoB2 - Summary'!C11)</f>
        <v/>
      </c>
      <c r="B11" s="11"/>
      <c r="C11" s="4"/>
      <c r="D11" s="11"/>
      <c r="E11" s="6"/>
      <c r="F11" s="11"/>
      <c r="G11" s="4"/>
      <c r="H11" s="13" t="str">
        <f t="shared" si="0"/>
        <v/>
      </c>
      <c r="I11" s="13"/>
    </row>
    <row r="12" spans="1:9" x14ac:dyDescent="0.25">
      <c r="A12" s="216" t="str">
        <f>IF('RoB2 - Summary'!C12="","",'RoB2 - Summary'!C12)</f>
        <v/>
      </c>
      <c r="B12" s="11"/>
      <c r="C12" s="4"/>
      <c r="D12" s="11"/>
      <c r="E12" s="6"/>
      <c r="F12" s="11"/>
      <c r="G12" s="4"/>
      <c r="H12" s="13" t="str">
        <f t="shared" si="0"/>
        <v/>
      </c>
      <c r="I12" s="13"/>
    </row>
    <row r="13" spans="1:9" x14ac:dyDescent="0.25">
      <c r="A13" s="216" t="str">
        <f>IF('RoB2 - Summary'!C13="","",'RoB2 - Summary'!C13)</f>
        <v/>
      </c>
      <c r="B13" s="11"/>
      <c r="C13" s="4"/>
      <c r="D13" s="11"/>
      <c r="E13" s="6"/>
      <c r="F13" s="11"/>
      <c r="G13" s="4"/>
      <c r="H13" s="13" t="str">
        <f t="shared" si="0"/>
        <v/>
      </c>
      <c r="I13" s="13"/>
    </row>
    <row r="14" spans="1:9" x14ac:dyDescent="0.25">
      <c r="A14" s="216" t="str">
        <f>IF('RoB2 - Summary'!C14="","",'RoB2 - Summary'!C14)</f>
        <v/>
      </c>
      <c r="B14" s="11"/>
      <c r="C14" s="4"/>
      <c r="D14" s="11"/>
      <c r="E14" s="4"/>
      <c r="F14" s="11"/>
      <c r="G14" s="4"/>
      <c r="H14" s="13" t="str">
        <f t="shared" si="0"/>
        <v/>
      </c>
      <c r="I14" s="13"/>
    </row>
    <row r="15" spans="1:9" x14ac:dyDescent="0.25">
      <c r="A15" s="216" t="str">
        <f>IF('RoB2 - Summary'!C15="","",'RoB2 - Summary'!C15)</f>
        <v/>
      </c>
      <c r="B15" s="11"/>
      <c r="C15" s="4"/>
      <c r="D15" s="11"/>
      <c r="E15" s="4"/>
      <c r="F15" s="11"/>
      <c r="G15" s="4"/>
      <c r="H15" s="13" t="str">
        <f t="shared" si="0"/>
        <v/>
      </c>
      <c r="I15" s="13"/>
    </row>
    <row r="16" spans="1:9" x14ac:dyDescent="0.25">
      <c r="A16" s="216" t="str">
        <f>IF('RoB2 - Summary'!C16="","",'RoB2 - Summary'!C16)</f>
        <v/>
      </c>
      <c r="B16" s="11"/>
      <c r="C16" s="4"/>
      <c r="D16" s="11"/>
      <c r="E16" s="4"/>
      <c r="F16" s="11"/>
      <c r="G16" s="4"/>
      <c r="H16" s="13" t="str">
        <f t="shared" si="0"/>
        <v/>
      </c>
      <c r="I16" s="13"/>
    </row>
    <row r="17" spans="1:9" x14ac:dyDescent="0.25">
      <c r="A17" s="216" t="str">
        <f>IF('RoB2 - Summary'!C17="","",'RoB2 - Summary'!C17)</f>
        <v/>
      </c>
      <c r="B17" s="11"/>
      <c r="C17" s="4"/>
      <c r="D17" s="11"/>
      <c r="E17" s="4"/>
      <c r="F17" s="11"/>
      <c r="G17" s="4"/>
      <c r="H17" s="13" t="str">
        <f t="shared" si="0"/>
        <v/>
      </c>
      <c r="I17" s="13"/>
    </row>
    <row r="18" spans="1:9" x14ac:dyDescent="0.25">
      <c r="A18" s="216" t="str">
        <f>IF('RoB2 - Summary'!C18="","",'RoB2 - Summary'!C18)</f>
        <v/>
      </c>
      <c r="B18" s="11"/>
      <c r="C18" s="4"/>
      <c r="D18" s="11"/>
      <c r="E18" s="4"/>
      <c r="F18" s="11"/>
      <c r="G18" s="4"/>
      <c r="H18" s="13" t="str">
        <f t="shared" si="0"/>
        <v/>
      </c>
      <c r="I18" s="13"/>
    </row>
    <row r="19" spans="1:9" x14ac:dyDescent="0.25">
      <c r="A19" s="216" t="str">
        <f>IF('RoB2 - Summary'!C19="","",'RoB2 - Summary'!C19)</f>
        <v/>
      </c>
      <c r="B19" s="11"/>
      <c r="C19" s="4"/>
      <c r="D19" s="11"/>
      <c r="E19" s="4"/>
      <c r="F19" s="11"/>
      <c r="G19" s="4"/>
      <c r="H19" s="13" t="str">
        <f t="shared" si="0"/>
        <v/>
      </c>
      <c r="I19" s="13"/>
    </row>
    <row r="20" spans="1:9" x14ac:dyDescent="0.25">
      <c r="A20" s="216" t="str">
        <f>IF('RoB2 - Summary'!C20="","",'RoB2 - Summary'!C20)</f>
        <v/>
      </c>
      <c r="B20" s="11"/>
      <c r="C20" s="4"/>
      <c r="D20" s="11"/>
      <c r="E20" s="4"/>
      <c r="F20" s="11"/>
      <c r="G20" s="4"/>
      <c r="H20" s="13" t="str">
        <f t="shared" si="0"/>
        <v/>
      </c>
      <c r="I20" s="13"/>
    </row>
    <row r="21" spans="1:9" x14ac:dyDescent="0.25">
      <c r="A21" s="216" t="str">
        <f>IF('RoB2 - Summary'!C21="","",'RoB2 - Summary'!C21)</f>
        <v/>
      </c>
      <c r="B21" s="11"/>
      <c r="C21" s="4"/>
      <c r="D21" s="11"/>
      <c r="E21" s="4"/>
      <c r="F21" s="11"/>
      <c r="G21" s="4"/>
      <c r="H21" s="13" t="str">
        <f t="shared" si="0"/>
        <v/>
      </c>
      <c r="I21" s="13"/>
    </row>
    <row r="22" spans="1:9" x14ac:dyDescent="0.25">
      <c r="A22" s="216" t="str">
        <f>IF('RoB2 - Summary'!C22="","",'RoB2 - Summary'!C22)</f>
        <v/>
      </c>
      <c r="B22" s="11"/>
      <c r="C22" s="4"/>
      <c r="D22" s="11"/>
      <c r="E22" s="4"/>
      <c r="F22" s="11"/>
      <c r="G22" s="4"/>
      <c r="H22" s="13" t="str">
        <f t="shared" si="0"/>
        <v/>
      </c>
      <c r="I22" s="13"/>
    </row>
    <row r="23" spans="1:9" x14ac:dyDescent="0.25">
      <c r="A23" s="216" t="str">
        <f>IF('RoB2 - Summary'!C23="","",'RoB2 - Summary'!C23)</f>
        <v/>
      </c>
      <c r="B23" s="11"/>
      <c r="C23" s="4"/>
      <c r="D23" s="11"/>
      <c r="E23" s="4"/>
      <c r="F23" s="11"/>
      <c r="G23" s="4"/>
      <c r="H23" s="13" t="str">
        <f t="shared" si="0"/>
        <v/>
      </c>
      <c r="I23" s="13"/>
    </row>
    <row r="24" spans="1:9" x14ac:dyDescent="0.25">
      <c r="A24" s="216" t="str">
        <f>IF('RoB2 - Summary'!C24="","",'RoB2 - Summary'!C24)</f>
        <v/>
      </c>
      <c r="B24" s="11"/>
      <c r="C24" s="4"/>
      <c r="D24" s="11"/>
      <c r="E24" s="4"/>
      <c r="F24" s="11"/>
      <c r="G24" s="4"/>
      <c r="H24" s="13" t="str">
        <f t="shared" si="0"/>
        <v/>
      </c>
      <c r="I24" s="13"/>
    </row>
    <row r="25" spans="1:9" x14ac:dyDescent="0.25">
      <c r="A25" s="216" t="str">
        <f>IF('RoB2 - Summary'!C25="","",'RoB2 - Summary'!C25)</f>
        <v/>
      </c>
      <c r="B25" s="11"/>
      <c r="C25" s="4"/>
      <c r="D25" s="11"/>
      <c r="E25" s="4"/>
      <c r="F25" s="11"/>
      <c r="G25" s="4"/>
      <c r="H25" s="13" t="str">
        <f t="shared" si="0"/>
        <v/>
      </c>
      <c r="I25" s="13"/>
    </row>
    <row r="26" spans="1:9" x14ac:dyDescent="0.25">
      <c r="A26" s="216" t="str">
        <f>IF('RoB2 - Summary'!C26="","",'RoB2 - Summary'!C26)</f>
        <v/>
      </c>
      <c r="B26" s="11"/>
      <c r="C26" s="4"/>
      <c r="D26" s="11"/>
      <c r="E26" s="4"/>
      <c r="F26" s="11"/>
      <c r="G26" s="4"/>
      <c r="H26" s="13" t="str">
        <f t="shared" si="0"/>
        <v/>
      </c>
      <c r="I26" s="13"/>
    </row>
    <row r="27" spans="1:9" x14ac:dyDescent="0.25">
      <c r="A27" s="216" t="str">
        <f>IF('RoB2 - Summary'!C27="","",'RoB2 - Summary'!C27)</f>
        <v/>
      </c>
      <c r="B27" s="11"/>
      <c r="C27" s="4"/>
      <c r="D27" s="11"/>
      <c r="E27" s="4"/>
      <c r="F27" s="11"/>
      <c r="G27" s="4"/>
      <c r="H27" s="13" t="str">
        <f t="shared" si="0"/>
        <v/>
      </c>
      <c r="I27" s="13"/>
    </row>
    <row r="28" spans="1:9" x14ac:dyDescent="0.25">
      <c r="A28" s="216" t="str">
        <f>IF('RoB2 - Summary'!C28="","",'RoB2 - Summary'!C28)</f>
        <v/>
      </c>
      <c r="B28" s="11"/>
      <c r="C28" s="4"/>
      <c r="D28" s="11"/>
      <c r="E28" s="4"/>
      <c r="F28" s="11"/>
      <c r="G28" s="4"/>
      <c r="H28" s="13" t="str">
        <f t="shared" si="0"/>
        <v/>
      </c>
      <c r="I28" s="13"/>
    </row>
    <row r="29" spans="1:9" x14ac:dyDescent="0.25">
      <c r="A29" s="216" t="str">
        <f>IF('RoB2 - Summary'!C29="","",'RoB2 - Summary'!C29)</f>
        <v/>
      </c>
      <c r="B29" s="11"/>
      <c r="C29" s="4"/>
      <c r="D29" s="11"/>
      <c r="E29" s="4"/>
      <c r="F29" s="11"/>
      <c r="G29" s="4"/>
      <c r="H29" s="13" t="str">
        <f t="shared" si="0"/>
        <v/>
      </c>
      <c r="I29" s="13"/>
    </row>
    <row r="30" spans="1:9" x14ac:dyDescent="0.25">
      <c r="A30" s="216" t="str">
        <f>IF('RoB2 - Summary'!C30="","",'RoB2 - Summary'!C30)</f>
        <v/>
      </c>
      <c r="B30" s="11"/>
      <c r="C30" s="4"/>
      <c r="D30" s="11"/>
      <c r="E30" s="4"/>
      <c r="F30" s="11"/>
      <c r="G30" s="4"/>
      <c r="H30" s="13" t="str">
        <f t="shared" si="0"/>
        <v/>
      </c>
      <c r="I30" s="13"/>
    </row>
    <row r="31" spans="1:9" x14ac:dyDescent="0.25">
      <c r="A31" s="216" t="str">
        <f>IF('RoB2 - Summary'!C31="","",'RoB2 - Summary'!C31)</f>
        <v/>
      </c>
      <c r="B31" s="11"/>
      <c r="C31" s="4"/>
      <c r="D31" s="11"/>
      <c r="E31" s="4"/>
      <c r="F31" s="11"/>
      <c r="G31" s="4"/>
      <c r="H31" s="13" t="str">
        <f t="shared" si="0"/>
        <v/>
      </c>
      <c r="I31" s="13"/>
    </row>
    <row r="32" spans="1:9" x14ac:dyDescent="0.25">
      <c r="A32" s="216" t="str">
        <f>IF('RoB2 - Summary'!C32="","",'RoB2 - Summary'!C32)</f>
        <v/>
      </c>
      <c r="B32" s="11"/>
      <c r="C32" s="4"/>
      <c r="D32" s="11"/>
      <c r="E32" s="4"/>
      <c r="F32" s="11"/>
      <c r="G32" s="4"/>
      <c r="H32" s="13" t="str">
        <f t="shared" si="0"/>
        <v/>
      </c>
      <c r="I32" s="13"/>
    </row>
    <row r="33" spans="1:9" ht="15.75" thickBot="1" x14ac:dyDescent="0.3">
      <c r="A33" s="217" t="str">
        <f>IF('RoB2 - Summary'!C33="","",'RoB2 - Summary'!C33)</f>
        <v/>
      </c>
      <c r="B33" s="134"/>
      <c r="C33" s="175"/>
      <c r="D33" s="134"/>
      <c r="E33" s="175"/>
      <c r="F33" s="134"/>
      <c r="G33" s="175"/>
      <c r="H33" s="197" t="str">
        <f t="shared" si="0"/>
        <v/>
      </c>
      <c r="I33" s="197"/>
    </row>
  </sheetData>
  <mergeCells count="6">
    <mergeCell ref="H3:H4"/>
    <mergeCell ref="I3:I4"/>
    <mergeCell ref="A3:A4"/>
    <mergeCell ref="B3:C3"/>
    <mergeCell ref="D3:E3"/>
    <mergeCell ref="F3:G3"/>
  </mergeCells>
  <conditionalFormatting sqref="A1">
    <cfRule type="cellIs" dxfId="124" priority="29" operator="equal">
      <formula>"GMT"</formula>
    </cfRule>
    <cfRule type="cellIs" dxfId="123" priority="30" operator="equal">
      <formula>"RE"</formula>
    </cfRule>
    <cfRule type="cellIs" dxfId="122" priority="31" operator="equal">
      <formula>"JK"</formula>
    </cfRule>
    <cfRule type="cellIs" dxfId="121" priority="32" operator="equal">
      <formula>"CT"</formula>
    </cfRule>
    <cfRule type="cellIs" dxfId="120" priority="33" operator="equal">
      <formula>"SH"</formula>
    </cfRule>
  </conditionalFormatting>
  <conditionalFormatting sqref="B1:B1048576 D1:D1048576">
    <cfRule type="cellIs" dxfId="119" priority="10" operator="equal">
      <formula>"NI"</formula>
    </cfRule>
    <cfRule type="cellIs" dxfId="118" priority="11" operator="equal">
      <formula>"N"</formula>
    </cfRule>
    <cfRule type="cellIs" dxfId="117" priority="12" operator="equal">
      <formula>"PN"</formula>
    </cfRule>
    <cfRule type="cellIs" dxfId="116" priority="13" operator="equal">
      <formula>"PY"</formula>
    </cfRule>
    <cfRule type="cellIs" dxfId="115" priority="14" operator="equal">
      <formula>"Y"</formula>
    </cfRule>
  </conditionalFormatting>
  <conditionalFormatting sqref="F1:F1048576">
    <cfRule type="cellIs" dxfId="114" priority="5" operator="equal">
      <formula>"N"</formula>
    </cfRule>
    <cfRule type="cellIs" dxfId="113" priority="6" operator="equal">
      <formula>"PN"</formula>
    </cfRule>
    <cfRule type="cellIs" dxfId="112" priority="7" operator="equal">
      <formula>"NI"</formula>
    </cfRule>
    <cfRule type="cellIs" dxfId="111" priority="8" operator="equal">
      <formula>"PY"</formula>
    </cfRule>
    <cfRule type="cellIs" dxfId="110" priority="9" operator="equal">
      <formula>"Y"</formula>
    </cfRule>
  </conditionalFormatting>
  <conditionalFormatting sqref="H1:H1048576">
    <cfRule type="cellIs" dxfId="109" priority="1" operator="equal">
      <formula>"Incomplete"</formula>
    </cfRule>
    <cfRule type="cellIs" dxfId="108" priority="2" operator="equal">
      <formula>"High risk"</formula>
    </cfRule>
    <cfRule type="cellIs" dxfId="107" priority="3" operator="equal">
      <formula>"Some concerns"</formula>
    </cfRule>
    <cfRule type="cellIs" dxfId="106" priority="4" operator="equal">
      <formula>"Low risk"</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xr:uid="{E5C5243F-B14B-48ED-BB7B-D38BEE8E34A9}">
          <x14:formula1>
            <xm:f>Lists!$E$8:$E$12</xm:f>
          </x14:formula1>
          <xm:sqref>F8:F1048576 B8:B1048576 B5:B6 F5:F6 D5:D6 D8:D1048576</xm:sqref>
        </x14:dataValidation>
        <x14:dataValidation type="list" allowBlank="1" xr:uid="{8574E92F-874C-4F40-B79F-75D8B4BC711F}">
          <x14:formula1>
            <xm:f>Lists!$F$8:$F$10</xm:f>
          </x14:formula1>
          <xm:sqref>H5:H6 H8:H1048576</xm:sqref>
        </x14:dataValidation>
        <x14:dataValidation type="list" allowBlank="1" xr:uid="{44662F31-60EC-4D12-B9C5-02DFDE953254}">
          <x14:formula1>
            <xm:f>Lists!$G$8:$G$13</xm:f>
          </x14:formula1>
          <xm:sqref>I5:I6 I8:I1048576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7A63E-20D2-4926-9BFC-F3B02CAF4860}">
  <sheetPr>
    <tabColor theme="5" tint="0.59999389629810485"/>
  </sheetPr>
  <dimension ref="A1:Q33"/>
  <sheetViews>
    <sheetView zoomScale="70" zoomScaleNormal="70" workbookViewId="0"/>
  </sheetViews>
  <sheetFormatPr defaultColWidth="8.85546875" defaultRowHeight="15" x14ac:dyDescent="0.25"/>
  <cols>
    <col min="1" max="1" width="17.85546875" bestFit="1" customWidth="1"/>
    <col min="2" max="2" width="14.7109375" customWidth="1"/>
    <col min="3" max="3" width="28" customWidth="1"/>
    <col min="4" max="4" width="14.7109375" customWidth="1"/>
    <col min="5" max="5" width="28" customWidth="1"/>
    <col min="6" max="6" width="14.7109375" customWidth="1"/>
    <col min="7" max="7" width="28" customWidth="1"/>
    <col min="8" max="8" width="14.7109375" customWidth="1"/>
    <col min="9" max="9" width="28" customWidth="1"/>
    <col min="10" max="10" width="14.7109375" customWidth="1"/>
    <col min="11" max="11" width="28" customWidth="1"/>
    <col min="12" max="12" width="14.7109375" customWidth="1"/>
    <col min="13" max="13" width="28" customWidth="1"/>
    <col min="14" max="14" width="14.7109375" customWidth="1"/>
    <col min="15" max="15" width="28" customWidth="1"/>
    <col min="16" max="16" width="16.7109375" customWidth="1"/>
    <col min="17" max="17" width="25.28515625" customWidth="1"/>
  </cols>
  <sheetData>
    <row r="1" spans="1:17" ht="15.75" x14ac:dyDescent="0.25">
      <c r="A1" s="214" t="s">
        <v>3118</v>
      </c>
      <c r="P1" s="214"/>
    </row>
    <row r="2" spans="1:17" ht="16.5" thickBot="1" x14ac:dyDescent="0.3">
      <c r="P2" s="214"/>
    </row>
    <row r="3" spans="1:17" s="152" customFormat="1" ht="84" customHeight="1" x14ac:dyDescent="0.25">
      <c r="A3" s="397" t="s">
        <v>6</v>
      </c>
      <c r="B3" s="394" t="s">
        <v>3119</v>
      </c>
      <c r="C3" s="388"/>
      <c r="D3" s="394" t="s">
        <v>3120</v>
      </c>
      <c r="E3" s="388"/>
      <c r="F3" s="394" t="s">
        <v>3121</v>
      </c>
      <c r="G3" s="388"/>
      <c r="H3" s="394" t="s">
        <v>3122</v>
      </c>
      <c r="I3" s="388"/>
      <c r="J3" s="394" t="s">
        <v>3123</v>
      </c>
      <c r="K3" s="388"/>
      <c r="L3" s="394" t="s">
        <v>3124</v>
      </c>
      <c r="M3" s="388"/>
      <c r="N3" s="394" t="s">
        <v>3125</v>
      </c>
      <c r="O3" s="388"/>
      <c r="P3" s="395" t="s">
        <v>3089</v>
      </c>
      <c r="Q3" s="399" t="s">
        <v>3126</v>
      </c>
    </row>
    <row r="4" spans="1:17" ht="15.75" thickBot="1" x14ac:dyDescent="0.3">
      <c r="A4" s="398"/>
      <c r="B4" s="220" t="s">
        <v>260</v>
      </c>
      <c r="C4" s="222" t="s">
        <v>261</v>
      </c>
      <c r="D4" s="220" t="s">
        <v>260</v>
      </c>
      <c r="E4" s="222" t="s">
        <v>261</v>
      </c>
      <c r="F4" s="220" t="s">
        <v>260</v>
      </c>
      <c r="G4" s="222" t="s">
        <v>261</v>
      </c>
      <c r="H4" s="220" t="s">
        <v>260</v>
      </c>
      <c r="I4" s="222" t="s">
        <v>261</v>
      </c>
      <c r="J4" s="220" t="s">
        <v>260</v>
      </c>
      <c r="K4" s="222" t="s">
        <v>261</v>
      </c>
      <c r="L4" s="220" t="s">
        <v>260</v>
      </c>
      <c r="M4" s="222" t="s">
        <v>261</v>
      </c>
      <c r="N4" s="220" t="s">
        <v>260</v>
      </c>
      <c r="O4" s="222" t="s">
        <v>261</v>
      </c>
      <c r="P4" s="396"/>
      <c r="Q4" s="400"/>
    </row>
    <row r="5" spans="1:17" x14ac:dyDescent="0.25">
      <c r="A5" s="216" t="str">
        <f>IF('RoB2 - Preliminary'!$G5=Lists!$I$8,IF('RoB2 - Summary'!C5="","",'RoB2 - Summary'!C5),IF('RoB2 - Preliminary'!$G5=Lists!$I$9,"Use PP",""))</f>
        <v>{Dulin, 2022 #1695}</v>
      </c>
      <c r="B5" s="11" t="s">
        <v>3079</v>
      </c>
      <c r="C5" s="4" t="s">
        <v>24</v>
      </c>
      <c r="D5" s="11" t="s">
        <v>3079</v>
      </c>
      <c r="E5" s="4" t="s">
        <v>24</v>
      </c>
      <c r="F5" s="11" t="s">
        <v>3074</v>
      </c>
      <c r="G5" s="4" t="s">
        <v>3127</v>
      </c>
      <c r="H5" s="11" t="str">
        <f t="shared" ref="H5:H13" si="0">IF(F5&lt;&gt;"",IF(OR(F5="N",F5="PN",F5="NI",F5="NA"),"NA",""),"")</f>
        <v>NA</v>
      </c>
      <c r="I5" s="4"/>
      <c r="J5" s="11" t="str">
        <f t="shared" ref="J5:J13" si="1">IF(H5&lt;&gt;"",IF(OR(H5="N",H5="PN",H5="NA"),"NA",""),"")</f>
        <v>NA</v>
      </c>
      <c r="K5" s="4"/>
      <c r="L5" s="11" t="s">
        <v>3070</v>
      </c>
      <c r="M5" s="4" t="s">
        <v>3168</v>
      </c>
      <c r="N5" s="11" t="str">
        <f t="shared" ref="N5:N13" si="2">IF(L5&lt;&gt;"",IF(OR(L5="Y",L5="PY"),"NA",""),"")</f>
        <v>NA</v>
      </c>
      <c r="O5" s="4"/>
      <c r="P5" s="13" t="str">
        <f t="shared" ref="P5:P13" si="3">IF(A5="","",IF(A5="Use PP","Use PP",IF(AND(B5&lt;&gt;"",D5&lt;&gt;"",F5&lt;&gt;"",H5&lt;&gt;"",J5&lt;&gt;"",L5&lt;&gt;"",N5&lt;&gt;""),IF(OR(AND(OR(B5="Y",B5="PY",B5="NI",D5="Y",D5="PY",D5="NI"),OR(F5="Y",F5="PY"),OR(H5="Y",H5="PY",H5="NI"),OR(J5="N",J5="PN",J5="NI")),AND(OR(L5="N",L5="PN",L5="NI"),OR(N5="Y",N5="PY",N5="NI"))),"High risk",IF(AND(OR(AND(OR(B5="N",B5="PN"),OR(D5="N",D5="PN")),OR(F5="N",F5="PN")),OR(L5="Y",L5="PY")),"Low risk","Some concerns")),"Incomplete")))</f>
        <v>Low risk</v>
      </c>
      <c r="Q5" s="13" t="s">
        <v>231</v>
      </c>
    </row>
    <row r="6" spans="1:17" x14ac:dyDescent="0.25">
      <c r="A6" s="216" t="str">
        <f>IF('RoB2 - Preliminary'!$G6=Lists!$I$8,IF('RoB2 - Summary'!C6="","",'RoB2 - Summary'!C6),IF('RoB2 - Preliminary'!$G6=Lists!$I$9,"Use PP",""))</f>
        <v>{Guertler, 2025 #6955}</v>
      </c>
      <c r="B6" s="11" t="s">
        <v>3067</v>
      </c>
      <c r="C6" s="4" t="s">
        <v>3981</v>
      </c>
      <c r="D6" s="11" t="s">
        <v>3074</v>
      </c>
      <c r="E6" s="4" t="s">
        <v>3982</v>
      </c>
      <c r="F6" s="11" t="s">
        <v>3074</v>
      </c>
      <c r="G6" s="4" t="s">
        <v>3127</v>
      </c>
      <c r="H6" s="11" t="str">
        <f t="shared" si="0"/>
        <v>NA</v>
      </c>
      <c r="I6" s="4"/>
      <c r="J6" s="11" t="str">
        <f t="shared" si="1"/>
        <v>NA</v>
      </c>
      <c r="K6" s="4"/>
      <c r="L6" s="11" t="s">
        <v>3067</v>
      </c>
      <c r="M6" s="4" t="s">
        <v>3983</v>
      </c>
      <c r="N6" s="11" t="str">
        <f t="shared" si="2"/>
        <v>NA</v>
      </c>
      <c r="O6" s="4"/>
      <c r="P6" s="13" t="str">
        <f t="shared" si="3"/>
        <v>Low risk</v>
      </c>
      <c r="Q6" s="13" t="s">
        <v>231</v>
      </c>
    </row>
    <row r="7" spans="1:17" x14ac:dyDescent="0.25">
      <c r="A7" s="216" t="str">
        <f>IF('RoB2 - Preliminary'!$G7=Lists!$I$8,IF('RoB2 - Summary'!C7="","",'RoB2 - Summary'!C7),IF('RoB2 - Preliminary'!$G7=Lists!$I$9,"Use PP",""))</f>
        <v>{Haug, 2022 #6231}</v>
      </c>
      <c r="B7" s="11" t="s">
        <v>3070</v>
      </c>
      <c r="C7" s="4" t="s">
        <v>3885</v>
      </c>
      <c r="D7" s="11" t="s">
        <v>3070</v>
      </c>
      <c r="E7" s="4" t="s">
        <v>3886</v>
      </c>
      <c r="F7" s="11" t="s">
        <v>3074</v>
      </c>
      <c r="G7" s="4" t="s">
        <v>3127</v>
      </c>
      <c r="H7" s="11" t="str">
        <f>IF(F7&lt;&gt;"",IF(OR(F7="N",F7="PN",F7="NI",F7="NA"),"NA",""),"")</f>
        <v>NA</v>
      </c>
      <c r="I7" s="4"/>
      <c r="J7" s="11" t="str">
        <f>IF(H7&lt;&gt;"",IF(OR(H7="N",H7="PN",H7="NA"),"NA",""),"")</f>
        <v>NA</v>
      </c>
      <c r="K7" s="4"/>
      <c r="L7" s="11" t="s">
        <v>3067</v>
      </c>
      <c r="M7" s="4" t="s">
        <v>3887</v>
      </c>
      <c r="N7" s="11" t="str">
        <f>IF(L7&lt;&gt;"",IF(OR(L7="Y",L7="PY"),"NA",""),"")</f>
        <v>NA</v>
      </c>
      <c r="O7" s="4"/>
      <c r="P7" s="13" t="str">
        <f>IF(A7="","",IF(A7="Use PP","Use PP",IF(AND(B7&lt;&gt;"",D7&lt;&gt;"",F7&lt;&gt;"",H7&lt;&gt;"",J7&lt;&gt;"",L7&lt;&gt;"",N7&lt;&gt;""),IF(OR(AND(OR(B7="Y",B7="PY",B7="NI",D7="Y",D7="PY",D7="NI"),OR(F7="Y",F7="PY"),OR(H7="Y",H7="PY",H7="NI"),OR(J7="N",J7="PN",J7="NI")),AND(OR(L7="N",L7="PN",L7="NI"),OR(N7="Y",N7="PY",N7="NI"))),"High risk",IF(AND(OR(AND(OR(B7="N",B7="PN"),OR(D7="N",D7="PN")),OR(F7="N",F7="PN")),OR(L7="Y",L7="PY")),"Low risk","Some concerns")),"Incomplete")))</f>
        <v>Low risk</v>
      </c>
      <c r="Q7" s="13" t="s">
        <v>231</v>
      </c>
    </row>
    <row r="8" spans="1:17" x14ac:dyDescent="0.25">
      <c r="A8" s="216" t="str">
        <f>IF('RoB2 - Preliminary'!$G8=Lists!$I$8,IF('RoB2 - Summary'!C8="","",'RoB2 - Summary'!C8),IF('RoB2 - Preliminary'!$G8=Lists!$I$9,"Use PP",""))</f>
        <v>{Zill, 2019 #1856}</v>
      </c>
      <c r="B8" s="11" t="s">
        <v>3079</v>
      </c>
      <c r="C8" s="4" t="s">
        <v>24</v>
      </c>
      <c r="D8" s="11" t="s">
        <v>3067</v>
      </c>
      <c r="E8" s="4" t="s">
        <v>3158</v>
      </c>
      <c r="F8" s="11" t="s">
        <v>3074</v>
      </c>
      <c r="G8" s="4" t="s">
        <v>3127</v>
      </c>
      <c r="H8" s="11" t="str">
        <f t="shared" si="0"/>
        <v>NA</v>
      </c>
      <c r="I8" s="4"/>
      <c r="J8" s="11" t="str">
        <f t="shared" si="1"/>
        <v>NA</v>
      </c>
      <c r="K8" s="4"/>
      <c r="L8" s="11" t="s">
        <v>3067</v>
      </c>
      <c r="M8" s="4" t="s">
        <v>3167</v>
      </c>
      <c r="N8" s="11" t="str">
        <f t="shared" si="2"/>
        <v>NA</v>
      </c>
      <c r="O8" s="4"/>
      <c r="P8" s="13" t="str">
        <f t="shared" si="3"/>
        <v>Low risk</v>
      </c>
      <c r="Q8" s="13" t="s">
        <v>231</v>
      </c>
    </row>
    <row r="9" spans="1:17" x14ac:dyDescent="0.25">
      <c r="A9" s="216" t="str">
        <f>IF('RoB2 - Preliminary'!$G9=Lists!$I$8,IF('RoB2 - Summary'!C9="","",'RoB2 - Summary'!C9),IF('RoB2 - Preliminary'!$G9=Lists!$I$9,"Use PP",""))</f>
        <v/>
      </c>
      <c r="B9" s="11"/>
      <c r="C9" s="4"/>
      <c r="D9" s="11"/>
      <c r="E9" s="4"/>
      <c r="F9" s="11" t="str">
        <f t="shared" ref="F9:F13" si="4">IF(AND(OR(B9="N",B9="PN"),OR(D9="N",D9="PN")),"NA","")</f>
        <v/>
      </c>
      <c r="G9" s="4"/>
      <c r="H9" s="11" t="str">
        <f t="shared" si="0"/>
        <v/>
      </c>
      <c r="I9" s="4"/>
      <c r="J9" s="11" t="str">
        <f t="shared" si="1"/>
        <v/>
      </c>
      <c r="K9" s="4"/>
      <c r="L9" s="11"/>
      <c r="M9" s="4"/>
      <c r="N9" s="11" t="str">
        <f t="shared" si="2"/>
        <v/>
      </c>
      <c r="O9" s="4"/>
      <c r="P9" s="13" t="str">
        <f t="shared" si="3"/>
        <v/>
      </c>
      <c r="Q9" s="13"/>
    </row>
    <row r="10" spans="1:17" x14ac:dyDescent="0.25">
      <c r="A10" s="216" t="str">
        <f>IF('RoB2 - Preliminary'!$G10=Lists!$I$8,IF('RoB2 - Summary'!C10="","",'RoB2 - Summary'!C10),IF('RoB2 - Preliminary'!$G10=Lists!$I$9,"Use PP",""))</f>
        <v/>
      </c>
      <c r="B10" s="11"/>
      <c r="C10" s="4"/>
      <c r="D10" s="11"/>
      <c r="E10" s="4"/>
      <c r="F10" s="11" t="str">
        <f t="shared" si="4"/>
        <v/>
      </c>
      <c r="G10" s="4"/>
      <c r="H10" s="11" t="str">
        <f t="shared" si="0"/>
        <v/>
      </c>
      <c r="I10" s="4"/>
      <c r="J10" s="11" t="str">
        <f t="shared" si="1"/>
        <v/>
      </c>
      <c r="K10" s="4"/>
      <c r="L10" s="11"/>
      <c r="M10" s="4"/>
      <c r="N10" s="11" t="str">
        <f t="shared" si="2"/>
        <v/>
      </c>
      <c r="O10" s="4"/>
      <c r="P10" s="13" t="str">
        <f t="shared" si="3"/>
        <v/>
      </c>
      <c r="Q10" s="13"/>
    </row>
    <row r="11" spans="1:17" x14ac:dyDescent="0.25">
      <c r="A11" s="216" t="str">
        <f>IF('RoB2 - Preliminary'!$G11=Lists!$I$8,IF('RoB2 - Summary'!C11="","",'RoB2 - Summary'!C11),IF('RoB2 - Preliminary'!$G11=Lists!$I$9,"Use PP",""))</f>
        <v/>
      </c>
      <c r="B11" s="11"/>
      <c r="C11" s="4"/>
      <c r="D11" s="11"/>
      <c r="E11" s="4"/>
      <c r="F11" s="11" t="str">
        <f t="shared" si="4"/>
        <v/>
      </c>
      <c r="G11" s="4"/>
      <c r="H11" s="11" t="str">
        <f t="shared" si="0"/>
        <v/>
      </c>
      <c r="I11" s="4"/>
      <c r="J11" s="11" t="str">
        <f t="shared" si="1"/>
        <v/>
      </c>
      <c r="K11" s="4"/>
      <c r="L11" s="11"/>
      <c r="M11" s="4"/>
      <c r="N11" s="11" t="str">
        <f t="shared" si="2"/>
        <v/>
      </c>
      <c r="O11" s="4"/>
      <c r="P11" s="13" t="str">
        <f t="shared" si="3"/>
        <v/>
      </c>
      <c r="Q11" s="13"/>
    </row>
    <row r="12" spans="1:17" x14ac:dyDescent="0.25">
      <c r="A12" s="216" t="str">
        <f>IF('RoB2 - Preliminary'!$G12=Lists!$I$8,IF('RoB2 - Summary'!C12="","",'RoB2 - Summary'!C12),IF('RoB2 - Preliminary'!$G12=Lists!$I$9,"Use PP",""))</f>
        <v/>
      </c>
      <c r="B12" s="11"/>
      <c r="C12" s="4"/>
      <c r="D12" s="11"/>
      <c r="E12" s="4"/>
      <c r="F12" s="11" t="str">
        <f t="shared" si="4"/>
        <v/>
      </c>
      <c r="G12" s="4"/>
      <c r="H12" s="11" t="str">
        <f t="shared" si="0"/>
        <v/>
      </c>
      <c r="I12" s="4"/>
      <c r="J12" s="11" t="str">
        <f t="shared" si="1"/>
        <v/>
      </c>
      <c r="K12" s="4"/>
      <c r="L12" s="11"/>
      <c r="M12" s="4"/>
      <c r="N12" s="11" t="str">
        <f t="shared" si="2"/>
        <v/>
      </c>
      <c r="O12" s="4"/>
      <c r="P12" s="13" t="str">
        <f t="shared" si="3"/>
        <v/>
      </c>
      <c r="Q12" s="13"/>
    </row>
    <row r="13" spans="1:17" x14ac:dyDescent="0.25">
      <c r="A13" s="216" t="str">
        <f>IF('RoB2 - Preliminary'!$G13=Lists!$I$8,IF('RoB2 - Summary'!C13="","",'RoB2 - Summary'!C13),IF('RoB2 - Preliminary'!$G13=Lists!$I$9,"Use PP",""))</f>
        <v/>
      </c>
      <c r="B13" s="11"/>
      <c r="C13" s="4"/>
      <c r="D13" s="11"/>
      <c r="E13" s="4"/>
      <c r="F13" s="11" t="str">
        <f t="shared" si="4"/>
        <v/>
      </c>
      <c r="G13" s="4"/>
      <c r="H13" s="11" t="str">
        <f t="shared" si="0"/>
        <v/>
      </c>
      <c r="I13" s="4"/>
      <c r="J13" s="11" t="str">
        <f t="shared" si="1"/>
        <v/>
      </c>
      <c r="K13" s="4"/>
      <c r="L13" s="11"/>
      <c r="M13" s="4"/>
      <c r="N13" s="11" t="str">
        <f t="shared" si="2"/>
        <v/>
      </c>
      <c r="O13" s="4"/>
      <c r="P13" s="13" t="str">
        <f t="shared" si="3"/>
        <v/>
      </c>
      <c r="Q13" s="13"/>
    </row>
    <row r="14" spans="1:17" x14ac:dyDescent="0.25">
      <c r="A14" s="216" t="str">
        <f>IF('RoB2 - Preliminary'!$G14=Lists!$I$8,IF('RoB2 - Summary'!C14="","",'RoB2 - Summary'!C14),IF('RoB2 - Preliminary'!$G14=Lists!$I$9,"Use PP",""))</f>
        <v/>
      </c>
      <c r="B14" s="11"/>
      <c r="C14" s="4"/>
      <c r="D14" s="11"/>
      <c r="E14" s="4"/>
      <c r="F14" s="11" t="str">
        <f t="shared" ref="F14:F33" si="5">IF(AND(OR(B14="N",B14="PN"),OR(D14="N",D14="PN")),"NA","")</f>
        <v/>
      </c>
      <c r="G14" s="4"/>
      <c r="H14" s="11" t="str">
        <f t="shared" ref="H14:H33" si="6">IF(F14&lt;&gt;"",IF(OR(F14="N",F14="PN",F14="NI",F14="NA"),"NA",""),"")</f>
        <v/>
      </c>
      <c r="I14" s="4"/>
      <c r="J14" s="11" t="str">
        <f t="shared" ref="J14:J33" si="7">IF(H14&lt;&gt;"",IF(OR(H14="N",H14="PN",H14="NA"),"NA",""),"")</f>
        <v/>
      </c>
      <c r="K14" s="4"/>
      <c r="L14" s="11"/>
      <c r="M14" s="4"/>
      <c r="N14" s="11" t="str">
        <f t="shared" ref="N14:N33" si="8">IF(L14&lt;&gt;"",IF(OR(L14="Y",L14="PY"),"NA",""),"")</f>
        <v/>
      </c>
      <c r="O14" s="4"/>
      <c r="P14" s="13" t="str">
        <f t="shared" ref="P14:P33" si="9">IF(A14="","",IF(A14="Use PP","Use PP",IF(AND(B14&lt;&gt;"",D14&lt;&gt;"",F14&lt;&gt;"",H14&lt;&gt;"",J14&lt;&gt;"",L14&lt;&gt;"",N14&lt;&gt;""),IF(OR(AND(OR(B14="Y",B14="PY",B14="NI",D14="Y",D14="PY",D14="NI"),OR(F14="Y",F14="PY"),OR(H14="Y",H14="PY",H14="NI"),OR(J14="N",J14="PN",J14="NI")),AND(OR(L14="N",L14="PN",L14="NI"),OR(N14="Y",N14="PY",N14="NI"))),"High risk",IF(AND(OR(AND(OR(B14="N",B14="PN"),OR(D14="N",D14="PN")),OR(F14="N",F14="PN")),OR(L14="Y",L14="PY")),"Low risk","Some concerns")),"Incomplete")))</f>
        <v/>
      </c>
      <c r="Q14" s="13"/>
    </row>
    <row r="15" spans="1:17" x14ac:dyDescent="0.25">
      <c r="A15" s="216" t="str">
        <f>IF('RoB2 - Preliminary'!$G15=Lists!$I$8,IF('RoB2 - Summary'!C15="","",'RoB2 - Summary'!C15),IF('RoB2 - Preliminary'!$G15=Lists!$I$9,"Use PP",""))</f>
        <v/>
      </c>
      <c r="B15" s="11"/>
      <c r="C15" s="4"/>
      <c r="D15" s="11"/>
      <c r="E15" s="4"/>
      <c r="F15" s="11" t="str">
        <f t="shared" si="5"/>
        <v/>
      </c>
      <c r="G15" s="4"/>
      <c r="H15" s="11" t="str">
        <f t="shared" si="6"/>
        <v/>
      </c>
      <c r="I15" s="4"/>
      <c r="J15" s="11" t="str">
        <f t="shared" si="7"/>
        <v/>
      </c>
      <c r="K15" s="4"/>
      <c r="L15" s="11"/>
      <c r="M15" s="4"/>
      <c r="N15" s="11" t="str">
        <f t="shared" si="8"/>
        <v/>
      </c>
      <c r="O15" s="4"/>
      <c r="P15" s="13" t="str">
        <f t="shared" si="9"/>
        <v/>
      </c>
      <c r="Q15" s="13"/>
    </row>
    <row r="16" spans="1:17" x14ac:dyDescent="0.25">
      <c r="A16" s="216" t="str">
        <f>IF('RoB2 - Preliminary'!$G16=Lists!$I$8,IF('RoB2 - Summary'!C16="","",'RoB2 - Summary'!C16),IF('RoB2 - Preliminary'!$G16=Lists!$I$9,"Use PP",""))</f>
        <v/>
      </c>
      <c r="B16" s="11"/>
      <c r="C16" s="4"/>
      <c r="D16" s="11"/>
      <c r="E16" s="4"/>
      <c r="F16" s="11" t="str">
        <f t="shared" si="5"/>
        <v/>
      </c>
      <c r="G16" s="4"/>
      <c r="H16" s="11" t="str">
        <f t="shared" si="6"/>
        <v/>
      </c>
      <c r="I16" s="4"/>
      <c r="J16" s="11" t="str">
        <f t="shared" si="7"/>
        <v/>
      </c>
      <c r="K16" s="4"/>
      <c r="L16" s="11"/>
      <c r="M16" s="4"/>
      <c r="N16" s="11" t="str">
        <f t="shared" si="8"/>
        <v/>
      </c>
      <c r="O16" s="4"/>
      <c r="P16" s="13" t="str">
        <f t="shared" si="9"/>
        <v/>
      </c>
      <c r="Q16" s="13"/>
    </row>
    <row r="17" spans="1:17" x14ac:dyDescent="0.25">
      <c r="A17" s="216" t="str">
        <f>IF('RoB2 - Preliminary'!$G17=Lists!$I$8,IF('RoB2 - Summary'!C17="","",'RoB2 - Summary'!C17),IF('RoB2 - Preliminary'!$G17=Lists!$I$9,"Use PP",""))</f>
        <v/>
      </c>
      <c r="B17" s="11"/>
      <c r="C17" s="4"/>
      <c r="D17" s="11"/>
      <c r="E17" s="4"/>
      <c r="F17" s="11" t="str">
        <f t="shared" si="5"/>
        <v/>
      </c>
      <c r="G17" s="4"/>
      <c r="H17" s="11" t="str">
        <f t="shared" si="6"/>
        <v/>
      </c>
      <c r="I17" s="4"/>
      <c r="J17" s="11" t="str">
        <f t="shared" si="7"/>
        <v/>
      </c>
      <c r="K17" s="4"/>
      <c r="L17" s="11"/>
      <c r="M17" s="4"/>
      <c r="N17" s="11" t="str">
        <f t="shared" si="8"/>
        <v/>
      </c>
      <c r="O17" s="4"/>
      <c r="P17" s="13" t="str">
        <f t="shared" si="9"/>
        <v/>
      </c>
      <c r="Q17" s="13"/>
    </row>
    <row r="18" spans="1:17" x14ac:dyDescent="0.25">
      <c r="A18" s="216" t="str">
        <f>IF('RoB2 - Preliminary'!$G18=Lists!$I$8,IF('RoB2 - Summary'!C18="","",'RoB2 - Summary'!C18),IF('RoB2 - Preliminary'!$G18=Lists!$I$9,"Use PP",""))</f>
        <v/>
      </c>
      <c r="B18" s="11"/>
      <c r="C18" s="4"/>
      <c r="D18" s="11"/>
      <c r="E18" s="4"/>
      <c r="F18" s="11" t="str">
        <f t="shared" si="5"/>
        <v/>
      </c>
      <c r="G18" s="4"/>
      <c r="H18" s="11" t="str">
        <f t="shared" si="6"/>
        <v/>
      </c>
      <c r="I18" s="4"/>
      <c r="J18" s="11" t="str">
        <f t="shared" si="7"/>
        <v/>
      </c>
      <c r="K18" s="4"/>
      <c r="L18" s="11"/>
      <c r="M18" s="4"/>
      <c r="N18" s="11" t="str">
        <f t="shared" si="8"/>
        <v/>
      </c>
      <c r="O18" s="4"/>
      <c r="P18" s="13" t="str">
        <f t="shared" si="9"/>
        <v/>
      </c>
      <c r="Q18" s="13"/>
    </row>
    <row r="19" spans="1:17" x14ac:dyDescent="0.25">
      <c r="A19" s="216" t="str">
        <f>IF('RoB2 - Preliminary'!$G19=Lists!$I$8,IF('RoB2 - Summary'!C19="","",'RoB2 - Summary'!C19),IF('RoB2 - Preliminary'!$G19=Lists!$I$9,"Use PP",""))</f>
        <v/>
      </c>
      <c r="B19" s="11"/>
      <c r="C19" s="4"/>
      <c r="D19" s="11"/>
      <c r="E19" s="4"/>
      <c r="F19" s="11" t="str">
        <f t="shared" si="5"/>
        <v/>
      </c>
      <c r="G19" s="4"/>
      <c r="H19" s="11" t="str">
        <f t="shared" si="6"/>
        <v/>
      </c>
      <c r="I19" s="4"/>
      <c r="J19" s="11" t="str">
        <f t="shared" si="7"/>
        <v/>
      </c>
      <c r="K19" s="4"/>
      <c r="L19" s="11"/>
      <c r="M19" s="4"/>
      <c r="N19" s="11" t="str">
        <f t="shared" si="8"/>
        <v/>
      </c>
      <c r="O19" s="4"/>
      <c r="P19" s="13" t="str">
        <f t="shared" si="9"/>
        <v/>
      </c>
      <c r="Q19" s="13"/>
    </row>
    <row r="20" spans="1:17" x14ac:dyDescent="0.25">
      <c r="A20" s="216" t="str">
        <f>IF('RoB2 - Preliminary'!$G20=Lists!$I$8,IF('RoB2 - Summary'!C20="","",'RoB2 - Summary'!C20),IF('RoB2 - Preliminary'!$G20=Lists!$I$9,"Use PP",""))</f>
        <v/>
      </c>
      <c r="B20" s="11"/>
      <c r="C20" s="4"/>
      <c r="D20" s="11"/>
      <c r="E20" s="4"/>
      <c r="F20" s="11" t="str">
        <f t="shared" si="5"/>
        <v/>
      </c>
      <c r="G20" s="4"/>
      <c r="H20" s="11" t="str">
        <f t="shared" si="6"/>
        <v/>
      </c>
      <c r="I20" s="4"/>
      <c r="J20" s="11" t="str">
        <f t="shared" si="7"/>
        <v/>
      </c>
      <c r="K20" s="4"/>
      <c r="L20" s="11"/>
      <c r="M20" s="4"/>
      <c r="N20" s="11" t="str">
        <f t="shared" si="8"/>
        <v/>
      </c>
      <c r="O20" s="4"/>
      <c r="P20" s="13" t="str">
        <f t="shared" si="9"/>
        <v/>
      </c>
      <c r="Q20" s="13"/>
    </row>
    <row r="21" spans="1:17" x14ac:dyDescent="0.25">
      <c r="A21" s="216" t="str">
        <f>IF('RoB2 - Preliminary'!$G21=Lists!$I$8,IF('RoB2 - Summary'!C21="","",'RoB2 - Summary'!C21),IF('RoB2 - Preliminary'!$G21=Lists!$I$9,"Use PP",""))</f>
        <v/>
      </c>
      <c r="B21" s="11"/>
      <c r="C21" s="4"/>
      <c r="D21" s="11"/>
      <c r="E21" s="4"/>
      <c r="F21" s="11" t="str">
        <f t="shared" si="5"/>
        <v/>
      </c>
      <c r="G21" s="4"/>
      <c r="H21" s="11" t="str">
        <f t="shared" si="6"/>
        <v/>
      </c>
      <c r="I21" s="4"/>
      <c r="J21" s="11" t="str">
        <f t="shared" si="7"/>
        <v/>
      </c>
      <c r="K21" s="4"/>
      <c r="L21" s="11"/>
      <c r="M21" s="4"/>
      <c r="N21" s="11" t="str">
        <f t="shared" si="8"/>
        <v/>
      </c>
      <c r="O21" s="4"/>
      <c r="P21" s="13" t="str">
        <f t="shared" si="9"/>
        <v/>
      </c>
      <c r="Q21" s="13"/>
    </row>
    <row r="22" spans="1:17" x14ac:dyDescent="0.25">
      <c r="A22" s="216" t="str">
        <f>IF('RoB2 - Preliminary'!$G22=Lists!$I$8,IF('RoB2 - Summary'!C22="","",'RoB2 - Summary'!C22),IF('RoB2 - Preliminary'!$G22=Lists!$I$9,"Use PP",""))</f>
        <v/>
      </c>
      <c r="B22" s="11"/>
      <c r="C22" s="4"/>
      <c r="D22" s="11"/>
      <c r="E22" s="4"/>
      <c r="F22" s="11" t="str">
        <f t="shared" si="5"/>
        <v/>
      </c>
      <c r="G22" s="4"/>
      <c r="H22" s="11" t="str">
        <f t="shared" si="6"/>
        <v/>
      </c>
      <c r="I22" s="4"/>
      <c r="J22" s="11" t="str">
        <f t="shared" si="7"/>
        <v/>
      </c>
      <c r="K22" s="4"/>
      <c r="L22" s="11"/>
      <c r="M22" s="4"/>
      <c r="N22" s="11" t="str">
        <f t="shared" si="8"/>
        <v/>
      </c>
      <c r="O22" s="4"/>
      <c r="P22" s="13" t="str">
        <f t="shared" si="9"/>
        <v/>
      </c>
      <c r="Q22" s="13"/>
    </row>
    <row r="23" spans="1:17" x14ac:dyDescent="0.25">
      <c r="A23" s="216" t="str">
        <f>IF('RoB2 - Preliminary'!$G23=Lists!$I$8,IF('RoB2 - Summary'!C23="","",'RoB2 - Summary'!C23),IF('RoB2 - Preliminary'!$G23=Lists!$I$9,"Use PP",""))</f>
        <v/>
      </c>
      <c r="B23" s="11"/>
      <c r="C23" s="4"/>
      <c r="D23" s="11"/>
      <c r="E23" s="4"/>
      <c r="F23" s="11" t="str">
        <f t="shared" si="5"/>
        <v/>
      </c>
      <c r="G23" s="4"/>
      <c r="H23" s="11" t="str">
        <f t="shared" si="6"/>
        <v/>
      </c>
      <c r="I23" s="4"/>
      <c r="J23" s="11" t="str">
        <f t="shared" si="7"/>
        <v/>
      </c>
      <c r="K23" s="4"/>
      <c r="L23" s="11"/>
      <c r="M23" s="4"/>
      <c r="N23" s="11" t="str">
        <f t="shared" si="8"/>
        <v/>
      </c>
      <c r="O23" s="4"/>
      <c r="P23" s="13" t="str">
        <f t="shared" si="9"/>
        <v/>
      </c>
      <c r="Q23" s="13"/>
    </row>
    <row r="24" spans="1:17" x14ac:dyDescent="0.25">
      <c r="A24" s="216" t="str">
        <f>IF('RoB2 - Preliminary'!$G24=Lists!$I$8,IF('RoB2 - Summary'!C24="","",'RoB2 - Summary'!C24),IF('RoB2 - Preliminary'!$G24=Lists!$I$9,"Use PP",""))</f>
        <v/>
      </c>
      <c r="B24" s="11"/>
      <c r="C24" s="4"/>
      <c r="D24" s="11"/>
      <c r="E24" s="4"/>
      <c r="F24" s="11" t="str">
        <f t="shared" si="5"/>
        <v/>
      </c>
      <c r="G24" s="4"/>
      <c r="H24" s="11" t="str">
        <f t="shared" si="6"/>
        <v/>
      </c>
      <c r="I24" s="4"/>
      <c r="J24" s="11" t="str">
        <f t="shared" si="7"/>
        <v/>
      </c>
      <c r="K24" s="4"/>
      <c r="L24" s="11"/>
      <c r="M24" s="4"/>
      <c r="N24" s="11" t="str">
        <f t="shared" si="8"/>
        <v/>
      </c>
      <c r="O24" s="4"/>
      <c r="P24" s="13" t="str">
        <f t="shared" si="9"/>
        <v/>
      </c>
      <c r="Q24" s="13"/>
    </row>
    <row r="25" spans="1:17" x14ac:dyDescent="0.25">
      <c r="A25" s="216" t="str">
        <f>IF('RoB2 - Preliminary'!$G25=Lists!$I$8,IF('RoB2 - Summary'!C25="","",'RoB2 - Summary'!C25),IF('RoB2 - Preliminary'!$G25=Lists!$I$9,"Use PP",""))</f>
        <v/>
      </c>
      <c r="B25" s="11"/>
      <c r="C25" s="4"/>
      <c r="D25" s="11"/>
      <c r="E25" s="4"/>
      <c r="F25" s="11" t="str">
        <f t="shared" si="5"/>
        <v/>
      </c>
      <c r="G25" s="4"/>
      <c r="H25" s="11" t="str">
        <f t="shared" si="6"/>
        <v/>
      </c>
      <c r="I25" s="4"/>
      <c r="J25" s="11" t="str">
        <f t="shared" si="7"/>
        <v/>
      </c>
      <c r="K25" s="4"/>
      <c r="L25" s="11"/>
      <c r="M25" s="4"/>
      <c r="N25" s="11" t="str">
        <f t="shared" si="8"/>
        <v/>
      </c>
      <c r="O25" s="4"/>
      <c r="P25" s="13" t="str">
        <f t="shared" si="9"/>
        <v/>
      </c>
      <c r="Q25" s="13"/>
    </row>
    <row r="26" spans="1:17" x14ac:dyDescent="0.25">
      <c r="A26" s="216" t="str">
        <f>IF('RoB2 - Preliminary'!$G26=Lists!$I$8,IF('RoB2 - Summary'!C26="","",'RoB2 - Summary'!C26),IF('RoB2 - Preliminary'!$G26=Lists!$I$9,"Use PP",""))</f>
        <v/>
      </c>
      <c r="B26" s="11"/>
      <c r="C26" s="4"/>
      <c r="D26" s="11"/>
      <c r="E26" s="4"/>
      <c r="F26" s="11" t="str">
        <f t="shared" si="5"/>
        <v/>
      </c>
      <c r="G26" s="4"/>
      <c r="H26" s="11" t="str">
        <f t="shared" si="6"/>
        <v/>
      </c>
      <c r="I26" s="4"/>
      <c r="J26" s="11" t="str">
        <f t="shared" si="7"/>
        <v/>
      </c>
      <c r="K26" s="4"/>
      <c r="L26" s="11"/>
      <c r="M26" s="4"/>
      <c r="N26" s="11" t="str">
        <f t="shared" si="8"/>
        <v/>
      </c>
      <c r="O26" s="4"/>
      <c r="P26" s="13" t="str">
        <f t="shared" si="9"/>
        <v/>
      </c>
      <c r="Q26" s="13"/>
    </row>
    <row r="27" spans="1:17" x14ac:dyDescent="0.25">
      <c r="A27" s="216" t="str">
        <f>IF('RoB2 - Preliminary'!$G27=Lists!$I$8,IF('RoB2 - Summary'!C27="","",'RoB2 - Summary'!C27),IF('RoB2 - Preliminary'!$G27=Lists!$I$9,"Use PP",""))</f>
        <v/>
      </c>
      <c r="B27" s="11"/>
      <c r="C27" s="4"/>
      <c r="D27" s="11"/>
      <c r="E27" s="4"/>
      <c r="F27" s="11" t="str">
        <f t="shared" si="5"/>
        <v/>
      </c>
      <c r="G27" s="4"/>
      <c r="H27" s="11" t="str">
        <f t="shared" si="6"/>
        <v/>
      </c>
      <c r="I27" s="4"/>
      <c r="J27" s="11" t="str">
        <f t="shared" si="7"/>
        <v/>
      </c>
      <c r="K27" s="4"/>
      <c r="L27" s="11"/>
      <c r="M27" s="4"/>
      <c r="N27" s="11" t="str">
        <f t="shared" si="8"/>
        <v/>
      </c>
      <c r="O27" s="4"/>
      <c r="P27" s="13" t="str">
        <f t="shared" si="9"/>
        <v/>
      </c>
      <c r="Q27" s="13"/>
    </row>
    <row r="28" spans="1:17" x14ac:dyDescent="0.25">
      <c r="A28" s="216" t="str">
        <f>IF('RoB2 - Preliminary'!$G28=Lists!$I$8,IF('RoB2 - Summary'!C28="","",'RoB2 - Summary'!C28),IF('RoB2 - Preliminary'!$G28=Lists!$I$9,"Use PP",""))</f>
        <v/>
      </c>
      <c r="B28" s="11"/>
      <c r="C28" s="4"/>
      <c r="D28" s="11"/>
      <c r="E28" s="4"/>
      <c r="F28" s="11" t="str">
        <f t="shared" si="5"/>
        <v/>
      </c>
      <c r="G28" s="4"/>
      <c r="H28" s="11" t="str">
        <f t="shared" si="6"/>
        <v/>
      </c>
      <c r="I28" s="4"/>
      <c r="J28" s="11" t="str">
        <f t="shared" si="7"/>
        <v/>
      </c>
      <c r="K28" s="4"/>
      <c r="L28" s="11"/>
      <c r="M28" s="4"/>
      <c r="N28" s="11" t="str">
        <f t="shared" si="8"/>
        <v/>
      </c>
      <c r="O28" s="4"/>
      <c r="P28" s="13" t="str">
        <f t="shared" si="9"/>
        <v/>
      </c>
      <c r="Q28" s="13"/>
    </row>
    <row r="29" spans="1:17" x14ac:dyDescent="0.25">
      <c r="A29" s="216" t="str">
        <f>IF('RoB2 - Preliminary'!$G29=Lists!$I$8,IF('RoB2 - Summary'!C29="","",'RoB2 - Summary'!C29),IF('RoB2 - Preliminary'!$G29=Lists!$I$9,"Use PP",""))</f>
        <v/>
      </c>
      <c r="B29" s="11"/>
      <c r="C29" s="4"/>
      <c r="D29" s="11"/>
      <c r="E29" s="4"/>
      <c r="F29" s="11" t="str">
        <f t="shared" si="5"/>
        <v/>
      </c>
      <c r="G29" s="4"/>
      <c r="H29" s="11" t="str">
        <f t="shared" si="6"/>
        <v/>
      </c>
      <c r="I29" s="4"/>
      <c r="J29" s="11" t="str">
        <f t="shared" si="7"/>
        <v/>
      </c>
      <c r="K29" s="4"/>
      <c r="L29" s="11"/>
      <c r="M29" s="4"/>
      <c r="N29" s="11" t="str">
        <f t="shared" si="8"/>
        <v/>
      </c>
      <c r="O29" s="4"/>
      <c r="P29" s="13" t="str">
        <f t="shared" si="9"/>
        <v/>
      </c>
      <c r="Q29" s="13"/>
    </row>
    <row r="30" spans="1:17" x14ac:dyDescent="0.25">
      <c r="A30" s="216" t="str">
        <f>IF('RoB2 - Preliminary'!$G30=Lists!$I$8,IF('RoB2 - Summary'!C30="","",'RoB2 - Summary'!C30),IF('RoB2 - Preliminary'!$G30=Lists!$I$9,"Use PP",""))</f>
        <v/>
      </c>
      <c r="B30" s="11"/>
      <c r="C30" s="4"/>
      <c r="D30" s="11"/>
      <c r="E30" s="4"/>
      <c r="F30" s="11" t="str">
        <f t="shared" si="5"/>
        <v/>
      </c>
      <c r="G30" s="4"/>
      <c r="H30" s="11" t="str">
        <f t="shared" si="6"/>
        <v/>
      </c>
      <c r="I30" s="4"/>
      <c r="J30" s="11" t="str">
        <f t="shared" si="7"/>
        <v/>
      </c>
      <c r="K30" s="4"/>
      <c r="L30" s="11"/>
      <c r="M30" s="4"/>
      <c r="N30" s="11" t="str">
        <f t="shared" si="8"/>
        <v/>
      </c>
      <c r="O30" s="4"/>
      <c r="P30" s="13" t="str">
        <f t="shared" si="9"/>
        <v/>
      </c>
      <c r="Q30" s="13"/>
    </row>
    <row r="31" spans="1:17" x14ac:dyDescent="0.25">
      <c r="A31" s="216" t="str">
        <f>IF('RoB2 - Preliminary'!$G31=Lists!$I$8,IF('RoB2 - Summary'!C31="","",'RoB2 - Summary'!C31),IF('RoB2 - Preliminary'!$G31=Lists!$I$9,"Use PP",""))</f>
        <v/>
      </c>
      <c r="B31" s="11"/>
      <c r="C31" s="4"/>
      <c r="D31" s="11"/>
      <c r="E31" s="4"/>
      <c r="F31" s="11" t="str">
        <f t="shared" si="5"/>
        <v/>
      </c>
      <c r="G31" s="4"/>
      <c r="H31" s="11" t="str">
        <f t="shared" si="6"/>
        <v/>
      </c>
      <c r="I31" s="4"/>
      <c r="J31" s="11" t="str">
        <f t="shared" si="7"/>
        <v/>
      </c>
      <c r="K31" s="4"/>
      <c r="L31" s="11"/>
      <c r="M31" s="4"/>
      <c r="N31" s="11" t="str">
        <f t="shared" si="8"/>
        <v/>
      </c>
      <c r="O31" s="4"/>
      <c r="P31" s="13" t="str">
        <f t="shared" si="9"/>
        <v/>
      </c>
      <c r="Q31" s="13"/>
    </row>
    <row r="32" spans="1:17" x14ac:dyDescent="0.25">
      <c r="A32" s="216" t="str">
        <f>IF('RoB2 - Preliminary'!$G32=Lists!$I$8,IF('RoB2 - Summary'!C32="","",'RoB2 - Summary'!C32),IF('RoB2 - Preliminary'!$G32=Lists!$I$9,"Use PP",""))</f>
        <v/>
      </c>
      <c r="B32" s="11"/>
      <c r="C32" s="4"/>
      <c r="D32" s="11"/>
      <c r="E32" s="4"/>
      <c r="F32" s="11" t="str">
        <f t="shared" si="5"/>
        <v/>
      </c>
      <c r="G32" s="4"/>
      <c r="H32" s="11" t="str">
        <f t="shared" si="6"/>
        <v/>
      </c>
      <c r="I32" s="4"/>
      <c r="J32" s="11" t="str">
        <f t="shared" si="7"/>
        <v/>
      </c>
      <c r="K32" s="4"/>
      <c r="L32" s="11"/>
      <c r="M32" s="4"/>
      <c r="N32" s="11" t="str">
        <f t="shared" si="8"/>
        <v/>
      </c>
      <c r="O32" s="4"/>
      <c r="P32" s="13" t="str">
        <f t="shared" si="9"/>
        <v/>
      </c>
      <c r="Q32" s="13"/>
    </row>
    <row r="33" spans="1:17" ht="15.75" thickBot="1" x14ac:dyDescent="0.3">
      <c r="A33" s="217" t="str">
        <f>IF('RoB2 - Preliminary'!$G33=Lists!$I$8,IF('RoB2 - Summary'!C33="","",'RoB2 - Summary'!C33),IF('RoB2 - Preliminary'!$G33=Lists!$I$9,"Use PP",""))</f>
        <v/>
      </c>
      <c r="B33" s="134"/>
      <c r="C33" s="175"/>
      <c r="D33" s="134"/>
      <c r="E33" s="175"/>
      <c r="F33" s="134" t="str">
        <f t="shared" si="5"/>
        <v/>
      </c>
      <c r="G33" s="175"/>
      <c r="H33" s="134" t="str">
        <f t="shared" si="6"/>
        <v/>
      </c>
      <c r="I33" s="175"/>
      <c r="J33" s="134" t="str">
        <f t="shared" si="7"/>
        <v/>
      </c>
      <c r="K33" s="175"/>
      <c r="L33" s="134"/>
      <c r="M33" s="175"/>
      <c r="N33" s="134" t="str">
        <f t="shared" si="8"/>
        <v/>
      </c>
      <c r="O33" s="175"/>
      <c r="P33" s="197" t="str">
        <f t="shared" si="9"/>
        <v/>
      </c>
      <c r="Q33" s="197"/>
    </row>
  </sheetData>
  <mergeCells count="10">
    <mergeCell ref="Q3:Q4"/>
    <mergeCell ref="A3:A4"/>
    <mergeCell ref="B3:C3"/>
    <mergeCell ref="D3:E3"/>
    <mergeCell ref="F3:G3"/>
    <mergeCell ref="H3:I3"/>
    <mergeCell ref="J3:K3"/>
    <mergeCell ref="L3:M3"/>
    <mergeCell ref="N3:O3"/>
    <mergeCell ref="P3:P4"/>
  </mergeCells>
  <conditionalFormatting sqref="A1">
    <cfRule type="cellIs" dxfId="105" priority="34" operator="equal">
      <formula>"Please select an aim in RoB2 - Preliminary"</formula>
    </cfRule>
    <cfRule type="cellIs" dxfId="104" priority="35" operator="equal">
      <formula>"GMT"</formula>
    </cfRule>
    <cfRule type="cellIs" dxfId="103" priority="36" operator="equal">
      <formula>"RE"</formula>
    </cfRule>
    <cfRule type="cellIs" dxfId="102" priority="37" operator="equal">
      <formula>"JK"</formula>
    </cfRule>
    <cfRule type="cellIs" dxfId="101" priority="38" operator="equal">
      <formula>"CT"</formula>
    </cfRule>
    <cfRule type="cellIs" dxfId="100" priority="39" operator="equal">
      <formula>"SH"</formula>
    </cfRule>
  </conditionalFormatting>
  <conditionalFormatting sqref="A1:A1048576">
    <cfRule type="cellIs" dxfId="99" priority="33" operator="equal">
      <formula>"Use PP"</formula>
    </cfRule>
  </conditionalFormatting>
  <conditionalFormatting sqref="B1:B1048576 D1:D1048576 F1:F1048576 H1:H1048576 J1:J1048576 L1:L1048576 N1:N1048576">
    <cfRule type="cellIs" dxfId="98" priority="12" operator="equal">
      <formula>"NA"</formula>
    </cfRule>
  </conditionalFormatting>
  <conditionalFormatting sqref="B1:B1048576 D1:D1048576 F1:F1048576 H1:H1048576 N1:N1048576">
    <cfRule type="cellIs" dxfId="97" priority="7" operator="equal">
      <formula>"NI"</formula>
    </cfRule>
    <cfRule type="cellIs" dxfId="96" priority="8" operator="equal">
      <formula>"N"</formula>
    </cfRule>
    <cfRule type="cellIs" dxfId="95" priority="9" operator="equal">
      <formula>"PN"</formula>
    </cfRule>
    <cfRule type="cellIs" dxfId="94" priority="10" operator="equal">
      <formula>"PY"</formula>
    </cfRule>
    <cfRule type="cellIs" dxfId="93" priority="11" operator="equal">
      <formula>"Y"</formula>
    </cfRule>
  </conditionalFormatting>
  <conditionalFormatting sqref="J1:J1048576 L1:L1048576">
    <cfRule type="cellIs" dxfId="92" priority="2" operator="equal">
      <formula>"NI"</formula>
    </cfRule>
    <cfRule type="cellIs" dxfId="91" priority="3" operator="equal">
      <formula>"N"</formula>
    </cfRule>
    <cfRule type="cellIs" dxfId="90" priority="4" operator="equal">
      <formula>"PN"</formula>
    </cfRule>
    <cfRule type="cellIs" dxfId="89" priority="5" operator="equal">
      <formula>"PY"</formula>
    </cfRule>
    <cfRule type="cellIs" dxfId="88" priority="6" operator="equal">
      <formula>"Y"</formula>
    </cfRule>
  </conditionalFormatting>
  <conditionalFormatting sqref="P1:P1048576">
    <cfRule type="cellIs" dxfId="87" priority="1" operator="equal">
      <formula>"Use PP"</formula>
    </cfRule>
    <cfRule type="cellIs" dxfId="86" priority="13" operator="equal">
      <formula>"Incomplete"</formula>
    </cfRule>
    <cfRule type="cellIs" dxfId="85" priority="14" operator="equal">
      <formula>"High risk"</formula>
    </cfRule>
    <cfRule type="cellIs" dxfId="84" priority="15" operator="equal">
      <formula>"Some concerns"</formula>
    </cfRule>
    <cfRule type="cellIs" dxfId="83" priority="16" operator="equal">
      <formula>"Low risk"</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xr:uid="{7F4EAAFC-93D7-44A5-BA1C-90E2DEEB6B03}">
          <x14:formula1>
            <xm:f>Lists!$G$8:$G$13</xm:f>
          </x14:formula1>
          <xm:sqref>Q8:Q1048576 Q5</xm:sqref>
        </x14:dataValidation>
        <x14:dataValidation type="list" allowBlank="1" xr:uid="{F9DB58B0-BC51-4574-9470-6D8D48A3F06A}">
          <x14:formula1>
            <xm:f>Lists!$E$8:$E$12</xm:f>
          </x14:formula1>
          <xm:sqref>D8:D1048576 B8:B1048576 L5 B5 L8:L1048576 D5</xm:sqref>
        </x14:dataValidation>
        <x14:dataValidation type="list" allowBlank="1" xr:uid="{0F48CD48-C975-4B57-9BF7-A54D5F709614}">
          <x14:formula1>
            <xm:f>Lists!$E$8:$E$13</xm:f>
          </x14:formula1>
          <xm:sqref>H8:H1048576 F8:F1048576 N8:N1048576 H5 J5 N5 J8:J1048576 F5</xm:sqref>
        </x14:dataValidation>
        <x14:dataValidation type="list" allowBlank="1" xr:uid="{BDA4FD06-220F-4D39-94CB-1981E47B2209}">
          <x14:formula1>
            <xm:f>Lists!$F$8:$F$10</xm:f>
          </x14:formula1>
          <xm:sqref>P8:P1048576 P5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A6CF5-B138-4360-8808-1249C6B5574E}">
  <sheetPr>
    <tabColor theme="5" tint="0.59999389629810485"/>
  </sheetPr>
  <dimension ref="A1:O33"/>
  <sheetViews>
    <sheetView zoomScale="85" zoomScaleNormal="85" workbookViewId="0"/>
  </sheetViews>
  <sheetFormatPr defaultColWidth="8.85546875" defaultRowHeight="15" x14ac:dyDescent="0.25"/>
  <cols>
    <col min="1" max="1" width="17.85546875" bestFit="1" customWidth="1"/>
    <col min="2" max="2" width="14.7109375" customWidth="1"/>
    <col min="3" max="3" width="24.140625" customWidth="1"/>
    <col min="4" max="4" width="14.7109375" customWidth="1"/>
    <col min="5" max="5" width="24.140625" customWidth="1"/>
    <col min="6" max="6" width="14.7109375" customWidth="1"/>
    <col min="7" max="7" width="24.140625" customWidth="1"/>
    <col min="8" max="8" width="14.7109375" customWidth="1"/>
    <col min="9" max="9" width="24.140625" customWidth="1"/>
    <col min="10" max="10" width="14.7109375" customWidth="1"/>
    <col min="11" max="11" width="24.140625" customWidth="1"/>
    <col min="12" max="12" width="14.7109375" customWidth="1"/>
    <col min="13" max="13" width="24.140625" customWidth="1"/>
    <col min="14" max="14" width="16.7109375" customWidth="1"/>
    <col min="15" max="15" width="23" customWidth="1"/>
  </cols>
  <sheetData>
    <row r="1" spans="1:15" ht="15.75" x14ac:dyDescent="0.25">
      <c r="A1" s="214" t="s">
        <v>3128</v>
      </c>
      <c r="N1" s="214"/>
    </row>
    <row r="2" spans="1:15" ht="16.5" thickBot="1" x14ac:dyDescent="0.3">
      <c r="N2" s="214"/>
    </row>
    <row r="3" spans="1:15" s="152" customFormat="1" ht="81.75" customHeight="1" x14ac:dyDescent="0.25">
      <c r="A3" s="397" t="s">
        <v>6</v>
      </c>
      <c r="B3" s="394" t="s">
        <v>3119</v>
      </c>
      <c r="C3" s="388"/>
      <c r="D3" s="394" t="s">
        <v>3120</v>
      </c>
      <c r="E3" s="388"/>
      <c r="F3" s="394" t="s">
        <v>3129</v>
      </c>
      <c r="G3" s="388"/>
      <c r="H3" s="394" t="s">
        <v>3130</v>
      </c>
      <c r="I3" s="388"/>
      <c r="J3" s="394" t="s">
        <v>3131</v>
      </c>
      <c r="K3" s="388"/>
      <c r="L3" s="394" t="s">
        <v>3132</v>
      </c>
      <c r="M3" s="388"/>
      <c r="N3" s="395" t="s">
        <v>3089</v>
      </c>
      <c r="O3" s="395" t="s">
        <v>3126</v>
      </c>
    </row>
    <row r="4" spans="1:15" ht="15.75" thickBot="1" x14ac:dyDescent="0.3">
      <c r="A4" s="398"/>
      <c r="B4" s="220" t="s">
        <v>260</v>
      </c>
      <c r="C4" s="222" t="s">
        <v>261</v>
      </c>
      <c r="D4" s="220" t="s">
        <v>260</v>
      </c>
      <c r="E4" s="222" t="s">
        <v>261</v>
      </c>
      <c r="F4" s="220" t="s">
        <v>260</v>
      </c>
      <c r="G4" s="222" t="s">
        <v>261</v>
      </c>
      <c r="H4" s="220" t="s">
        <v>260</v>
      </c>
      <c r="I4" s="222" t="s">
        <v>261</v>
      </c>
      <c r="J4" s="220" t="s">
        <v>260</v>
      </c>
      <c r="K4" s="222" t="s">
        <v>261</v>
      </c>
      <c r="L4" s="220" t="s">
        <v>260</v>
      </c>
      <c r="M4" s="222" t="s">
        <v>261</v>
      </c>
      <c r="N4" s="396"/>
      <c r="O4" s="396"/>
    </row>
    <row r="5" spans="1:15" x14ac:dyDescent="0.25">
      <c r="A5" s="216" t="str">
        <f>IF('RoB2 - Preliminary'!$G5=Lists!$I$9,IF('RoB2 - Summary'!C5="","",'RoB2 - Summary'!C5),IF('RoB2 - Preliminary'!$G5=Lists!$I$8,"Use ITT",""))</f>
        <v>Use ITT</v>
      </c>
      <c r="B5" s="11"/>
      <c r="C5" s="4"/>
      <c r="D5" s="11"/>
      <c r="E5" s="4"/>
      <c r="F5" s="11" t="str">
        <f t="shared" ref="F5:F33" si="0">IF(AND(OR(B5="N",B5="PN"),OR(D5="N",D5="PN")),"NA","")</f>
        <v/>
      </c>
      <c r="G5" s="4"/>
      <c r="H5" s="11"/>
      <c r="I5" s="4"/>
      <c r="J5" s="11"/>
      <c r="K5" s="4"/>
      <c r="L5" s="11" t="str">
        <f t="shared" ref="L5:L33" si="1">IF(AND(OR(F5="Y",F5="PY",F5="NA"),AND(OR(H5="N",H5="PN",H5="NA"),OR(J5="N",J5="PN",J5="NA"))),"NA","")</f>
        <v/>
      </c>
      <c r="M5" s="4"/>
      <c r="N5" s="13" t="str">
        <f t="shared" ref="N5:N33" si="2">IF(A5="","",IF(A5="Use ITT","Use ITT",IF(OR(B5="",D5="",F5="",H5="",J5="",L5=""),"Incomplete",IF(AND(OR(F5="NA",F5="Y",F5="PY"),OR(H5="NA",H5="N",H5="PN"),OR(J5="NA",J5="N",J5="PN")),"Low risk",IF(OR(L5="Y",L5="PY"),"Some concerns","High risk")))))</f>
        <v>Use ITT</v>
      </c>
      <c r="O5" s="13"/>
    </row>
    <row r="6" spans="1:15" x14ac:dyDescent="0.25">
      <c r="A6" s="216" t="str">
        <f>IF('RoB2 - Preliminary'!$G6=Lists!$I$9,IF('RoB2 - Summary'!C6="","",'RoB2 - Summary'!C6),IF('RoB2 - Preliminary'!$G6=Lists!$I$8,"Use ITT",""))</f>
        <v>Use ITT</v>
      </c>
      <c r="B6" s="11"/>
      <c r="C6" s="4"/>
      <c r="D6" s="11"/>
      <c r="E6" s="4"/>
      <c r="F6" s="11" t="str">
        <f t="shared" ref="F6:F7" si="3">IF(AND(OR(B6="N",B6="PN"),OR(D6="N",D6="PN")),"NA","")</f>
        <v/>
      </c>
      <c r="G6" s="4"/>
      <c r="H6" s="11"/>
      <c r="I6" s="4"/>
      <c r="J6" s="11"/>
      <c r="K6" s="4"/>
      <c r="L6" s="11" t="str">
        <f t="shared" ref="L6:L7" si="4">IF(AND(OR(F6="Y",F6="PY",F6="NA"),AND(OR(H6="N",H6="PN",H6="NA"),OR(J6="N",J6="PN",J6="NA"))),"NA","")</f>
        <v/>
      </c>
      <c r="M6" s="4"/>
      <c r="N6" s="13" t="str">
        <f t="shared" ref="N6:N7" si="5">IF(A6="","",IF(A6="Use ITT","Use ITT",IF(OR(B6="",D6="",F6="",H6="",J6="",L6=""),"Incomplete",IF(AND(OR(F6="NA",F6="Y",F6="PY"),OR(H6="NA",H6="N",H6="PN"),OR(J6="NA",J6="N",J6="PN")),"Low risk",IF(OR(L6="Y",L6="PY"),"Some concerns","High risk")))))</f>
        <v>Use ITT</v>
      </c>
      <c r="O6" s="13"/>
    </row>
    <row r="7" spans="1:15" x14ac:dyDescent="0.25">
      <c r="A7" s="216" t="str">
        <f>IF('RoB2 - Preliminary'!$G7=Lists!$I$9,IF('RoB2 - Summary'!C7="","",'RoB2 - Summary'!C7),IF('RoB2 - Preliminary'!$G7=Lists!$I$8,"Use ITT",""))</f>
        <v>Use ITT</v>
      </c>
      <c r="B7" s="11"/>
      <c r="C7" s="4"/>
      <c r="D7" s="11"/>
      <c r="E7" s="4"/>
      <c r="F7" s="11" t="str">
        <f t="shared" si="3"/>
        <v/>
      </c>
      <c r="G7" s="4"/>
      <c r="H7" s="11"/>
      <c r="I7" s="4"/>
      <c r="J7" s="11"/>
      <c r="K7" s="4"/>
      <c r="L7" s="11" t="str">
        <f t="shared" si="4"/>
        <v/>
      </c>
      <c r="M7" s="4"/>
      <c r="N7" s="13" t="str">
        <f t="shared" si="5"/>
        <v>Use ITT</v>
      </c>
      <c r="O7" s="13"/>
    </row>
    <row r="8" spans="1:15" x14ac:dyDescent="0.25">
      <c r="A8" s="216" t="str">
        <f>IF('RoB2 - Preliminary'!$G8=Lists!$I$9,IF('RoB2 - Summary'!C8="","",'RoB2 - Summary'!C8),IF('RoB2 - Preliminary'!$G8=Lists!$I$8,"Use ITT",""))</f>
        <v>Use ITT</v>
      </c>
      <c r="B8" s="11"/>
      <c r="C8" s="4"/>
      <c r="D8" s="11"/>
      <c r="E8" s="4"/>
      <c r="F8" s="11" t="str">
        <f t="shared" si="0"/>
        <v/>
      </c>
      <c r="G8" s="4"/>
      <c r="H8" s="11"/>
      <c r="I8" s="4"/>
      <c r="J8" s="11"/>
      <c r="K8" s="4"/>
      <c r="L8" s="11" t="str">
        <f t="shared" si="1"/>
        <v/>
      </c>
      <c r="M8" s="4"/>
      <c r="N8" s="13" t="str">
        <f t="shared" si="2"/>
        <v>Use ITT</v>
      </c>
      <c r="O8" s="13"/>
    </row>
    <row r="9" spans="1:15" x14ac:dyDescent="0.25">
      <c r="A9" s="216" t="str">
        <f>IF('RoB2 - Preliminary'!$G9=Lists!$I$9,IF('RoB2 - Summary'!C9="","",'RoB2 - Summary'!C9),IF('RoB2 - Preliminary'!$G9=Lists!$I$8,"Use ITT",""))</f>
        <v/>
      </c>
      <c r="B9" s="11"/>
      <c r="C9" s="4"/>
      <c r="D9" s="11"/>
      <c r="E9" s="4"/>
      <c r="F9" s="11" t="str">
        <f t="shared" si="0"/>
        <v/>
      </c>
      <c r="G9" s="4"/>
      <c r="H9" s="11"/>
      <c r="I9" s="4"/>
      <c r="J9" s="11"/>
      <c r="K9" s="4"/>
      <c r="L9" s="11" t="str">
        <f t="shared" si="1"/>
        <v/>
      </c>
      <c r="M9" s="4"/>
      <c r="N9" s="13" t="str">
        <f t="shared" si="2"/>
        <v/>
      </c>
      <c r="O9" s="13"/>
    </row>
    <row r="10" spans="1:15" x14ac:dyDescent="0.25">
      <c r="A10" s="216" t="str">
        <f>IF('RoB2 - Preliminary'!$G10=Lists!$I$9,IF('RoB2 - Summary'!C10="","",'RoB2 - Summary'!C10),IF('RoB2 - Preliminary'!$G10=Lists!$I$8,"Use ITT",""))</f>
        <v/>
      </c>
      <c r="B10" s="11"/>
      <c r="C10" s="4"/>
      <c r="D10" s="11"/>
      <c r="E10" s="4"/>
      <c r="F10" s="11" t="str">
        <f t="shared" si="0"/>
        <v/>
      </c>
      <c r="G10" s="4"/>
      <c r="H10" s="11"/>
      <c r="I10" s="4"/>
      <c r="J10" s="11"/>
      <c r="K10" s="4"/>
      <c r="L10" s="11" t="str">
        <f t="shared" si="1"/>
        <v/>
      </c>
      <c r="M10" s="4"/>
      <c r="N10" s="13" t="str">
        <f t="shared" si="2"/>
        <v/>
      </c>
      <c r="O10" s="13"/>
    </row>
    <row r="11" spans="1:15" x14ac:dyDescent="0.25">
      <c r="A11" s="216" t="str">
        <f>IF('RoB2 - Preliminary'!$G11=Lists!$I$9,IF('RoB2 - Summary'!C11="","",'RoB2 - Summary'!C11),IF('RoB2 - Preliminary'!$G11=Lists!$I$8,"Use ITT",""))</f>
        <v/>
      </c>
      <c r="B11" s="11"/>
      <c r="C11" s="4"/>
      <c r="D11" s="11"/>
      <c r="E11" s="4"/>
      <c r="F11" s="11" t="str">
        <f t="shared" si="0"/>
        <v/>
      </c>
      <c r="G11" s="4"/>
      <c r="H11" s="11"/>
      <c r="I11" s="4"/>
      <c r="J11" s="11"/>
      <c r="K11" s="4"/>
      <c r="L11" s="11" t="str">
        <f t="shared" si="1"/>
        <v/>
      </c>
      <c r="M11" s="4"/>
      <c r="N11" s="13" t="str">
        <f t="shared" si="2"/>
        <v/>
      </c>
      <c r="O11" s="13"/>
    </row>
    <row r="12" spans="1:15" x14ac:dyDescent="0.25">
      <c r="A12" s="216" t="str">
        <f>IF('RoB2 - Preliminary'!$G12=Lists!$I$9,IF('RoB2 - Summary'!C12="","",'RoB2 - Summary'!C12),IF('RoB2 - Preliminary'!$G12=Lists!$I$8,"Use ITT",""))</f>
        <v/>
      </c>
      <c r="B12" s="11"/>
      <c r="C12" s="4"/>
      <c r="D12" s="11"/>
      <c r="E12" s="4"/>
      <c r="F12" s="11" t="str">
        <f t="shared" si="0"/>
        <v/>
      </c>
      <c r="G12" s="4"/>
      <c r="H12" s="11"/>
      <c r="I12" s="4"/>
      <c r="J12" s="11"/>
      <c r="K12" s="4"/>
      <c r="L12" s="11" t="str">
        <f t="shared" si="1"/>
        <v/>
      </c>
      <c r="M12" s="4"/>
      <c r="N12" s="13" t="str">
        <f t="shared" si="2"/>
        <v/>
      </c>
      <c r="O12" s="13"/>
    </row>
    <row r="13" spans="1:15" x14ac:dyDescent="0.25">
      <c r="A13" s="216" t="str">
        <f>IF('RoB2 - Preliminary'!$G13=Lists!$I$9,IF('RoB2 - Summary'!C13="","",'RoB2 - Summary'!C13),IF('RoB2 - Preliminary'!$G13=Lists!$I$8,"Use ITT",""))</f>
        <v/>
      </c>
      <c r="B13" s="11"/>
      <c r="C13" s="4"/>
      <c r="D13" s="11"/>
      <c r="E13" s="4"/>
      <c r="F13" s="11" t="str">
        <f t="shared" si="0"/>
        <v/>
      </c>
      <c r="G13" s="4"/>
      <c r="H13" s="11"/>
      <c r="I13" s="4"/>
      <c r="J13" s="11"/>
      <c r="K13" s="4"/>
      <c r="L13" s="11" t="str">
        <f t="shared" si="1"/>
        <v/>
      </c>
      <c r="M13" s="4"/>
      <c r="N13" s="13" t="str">
        <f t="shared" si="2"/>
        <v/>
      </c>
      <c r="O13" s="13"/>
    </row>
    <row r="14" spans="1:15" x14ac:dyDescent="0.25">
      <c r="A14" s="216" t="str">
        <f>IF('RoB2 - Preliminary'!$G14=Lists!$I$9,IF('RoB2 - Summary'!C14="","",'RoB2 - Summary'!C14),IF('RoB2 - Preliminary'!$G14=Lists!$I$8,"Use ITT",""))</f>
        <v/>
      </c>
      <c r="B14" s="11"/>
      <c r="C14" s="4"/>
      <c r="D14" s="11"/>
      <c r="E14" s="4"/>
      <c r="F14" s="11" t="str">
        <f t="shared" si="0"/>
        <v/>
      </c>
      <c r="G14" s="4"/>
      <c r="H14" s="11"/>
      <c r="I14" s="4"/>
      <c r="J14" s="11"/>
      <c r="K14" s="4"/>
      <c r="L14" s="11" t="str">
        <f t="shared" si="1"/>
        <v/>
      </c>
      <c r="M14" s="4"/>
      <c r="N14" s="13" t="str">
        <f t="shared" si="2"/>
        <v/>
      </c>
      <c r="O14" s="13"/>
    </row>
    <row r="15" spans="1:15" x14ac:dyDescent="0.25">
      <c r="A15" s="216" t="str">
        <f>IF('RoB2 - Preliminary'!$G15=Lists!$I$9,IF('RoB2 - Summary'!C15="","",'RoB2 - Summary'!C15),IF('RoB2 - Preliminary'!$G15=Lists!$I$8,"Use ITT",""))</f>
        <v/>
      </c>
      <c r="B15" s="11"/>
      <c r="C15" s="4"/>
      <c r="D15" s="11"/>
      <c r="E15" s="4"/>
      <c r="F15" s="11" t="str">
        <f t="shared" si="0"/>
        <v/>
      </c>
      <c r="G15" s="4"/>
      <c r="H15" s="11"/>
      <c r="I15" s="4"/>
      <c r="J15" s="11"/>
      <c r="K15" s="4"/>
      <c r="L15" s="11" t="str">
        <f t="shared" si="1"/>
        <v/>
      </c>
      <c r="M15" s="4"/>
      <c r="N15" s="13" t="str">
        <f t="shared" si="2"/>
        <v/>
      </c>
      <c r="O15" s="13"/>
    </row>
    <row r="16" spans="1:15" x14ac:dyDescent="0.25">
      <c r="A16" s="216" t="str">
        <f>IF('RoB2 - Preliminary'!$G16=Lists!$I$9,IF('RoB2 - Summary'!C16="","",'RoB2 - Summary'!C16),IF('RoB2 - Preliminary'!$G16=Lists!$I$8,"Use ITT",""))</f>
        <v/>
      </c>
      <c r="B16" s="11"/>
      <c r="C16" s="4"/>
      <c r="D16" s="11"/>
      <c r="E16" s="4"/>
      <c r="F16" s="11" t="str">
        <f t="shared" si="0"/>
        <v/>
      </c>
      <c r="G16" s="4"/>
      <c r="H16" s="11"/>
      <c r="I16" s="4"/>
      <c r="J16" s="11"/>
      <c r="K16" s="4"/>
      <c r="L16" s="11" t="str">
        <f t="shared" si="1"/>
        <v/>
      </c>
      <c r="M16" s="4"/>
      <c r="N16" s="13" t="str">
        <f t="shared" si="2"/>
        <v/>
      </c>
      <c r="O16" s="13"/>
    </row>
    <row r="17" spans="1:15" x14ac:dyDescent="0.25">
      <c r="A17" s="216" t="str">
        <f>IF('RoB2 - Preliminary'!$G17=Lists!$I$9,IF('RoB2 - Summary'!C17="","",'RoB2 - Summary'!C17),IF('RoB2 - Preliminary'!$G17=Lists!$I$8,"Use ITT",""))</f>
        <v/>
      </c>
      <c r="B17" s="11"/>
      <c r="C17" s="4"/>
      <c r="D17" s="11"/>
      <c r="E17" s="4"/>
      <c r="F17" s="11" t="str">
        <f t="shared" si="0"/>
        <v/>
      </c>
      <c r="G17" s="4"/>
      <c r="H17" s="11"/>
      <c r="I17" s="4"/>
      <c r="J17" s="11"/>
      <c r="K17" s="4"/>
      <c r="L17" s="11" t="str">
        <f t="shared" si="1"/>
        <v/>
      </c>
      <c r="M17" s="4"/>
      <c r="N17" s="13" t="str">
        <f t="shared" si="2"/>
        <v/>
      </c>
      <c r="O17" s="13"/>
    </row>
    <row r="18" spans="1:15" x14ac:dyDescent="0.25">
      <c r="A18" s="216" t="str">
        <f>IF('RoB2 - Preliminary'!$G18=Lists!$I$9,IF('RoB2 - Summary'!C18="","",'RoB2 - Summary'!C18),IF('RoB2 - Preliminary'!$G18=Lists!$I$8,"Use ITT",""))</f>
        <v/>
      </c>
      <c r="B18" s="11"/>
      <c r="C18" s="4"/>
      <c r="D18" s="11"/>
      <c r="E18" s="4"/>
      <c r="F18" s="11" t="str">
        <f t="shared" si="0"/>
        <v/>
      </c>
      <c r="G18" s="4"/>
      <c r="H18" s="11"/>
      <c r="I18" s="4"/>
      <c r="J18" s="11"/>
      <c r="K18" s="4"/>
      <c r="L18" s="11" t="str">
        <f t="shared" si="1"/>
        <v/>
      </c>
      <c r="M18" s="4"/>
      <c r="N18" s="13" t="str">
        <f t="shared" si="2"/>
        <v/>
      </c>
      <c r="O18" s="13"/>
    </row>
    <row r="19" spans="1:15" x14ac:dyDescent="0.25">
      <c r="A19" s="216" t="str">
        <f>IF('RoB2 - Preliminary'!$G19=Lists!$I$9,IF('RoB2 - Summary'!C19="","",'RoB2 - Summary'!C19),IF('RoB2 - Preliminary'!$G19=Lists!$I$8,"Use ITT",""))</f>
        <v/>
      </c>
      <c r="B19" s="11"/>
      <c r="C19" s="4"/>
      <c r="D19" s="11"/>
      <c r="E19" s="4"/>
      <c r="F19" s="11" t="str">
        <f t="shared" si="0"/>
        <v/>
      </c>
      <c r="G19" s="4"/>
      <c r="H19" s="11"/>
      <c r="I19" s="4"/>
      <c r="J19" s="11"/>
      <c r="K19" s="4"/>
      <c r="L19" s="11" t="str">
        <f t="shared" si="1"/>
        <v/>
      </c>
      <c r="M19" s="4"/>
      <c r="N19" s="13" t="str">
        <f t="shared" si="2"/>
        <v/>
      </c>
      <c r="O19" s="13"/>
    </row>
    <row r="20" spans="1:15" x14ac:dyDescent="0.25">
      <c r="A20" s="216" t="str">
        <f>IF('RoB2 - Preliminary'!$G20=Lists!$I$9,IF('RoB2 - Summary'!C20="","",'RoB2 - Summary'!C20),IF('RoB2 - Preliminary'!$G20=Lists!$I$8,"Use ITT",""))</f>
        <v/>
      </c>
      <c r="B20" s="11"/>
      <c r="C20" s="4"/>
      <c r="D20" s="11"/>
      <c r="E20" s="4"/>
      <c r="F20" s="11" t="str">
        <f t="shared" si="0"/>
        <v/>
      </c>
      <c r="G20" s="4"/>
      <c r="H20" s="11"/>
      <c r="I20" s="4"/>
      <c r="J20" s="11"/>
      <c r="K20" s="4"/>
      <c r="L20" s="11" t="str">
        <f t="shared" si="1"/>
        <v/>
      </c>
      <c r="M20" s="4"/>
      <c r="N20" s="13" t="str">
        <f t="shared" si="2"/>
        <v/>
      </c>
      <c r="O20" s="13"/>
    </row>
    <row r="21" spans="1:15" x14ac:dyDescent="0.25">
      <c r="A21" s="216" t="str">
        <f>IF('RoB2 - Preliminary'!$G21=Lists!$I$9,IF('RoB2 - Summary'!C21="","",'RoB2 - Summary'!C21),IF('RoB2 - Preliminary'!$G21=Lists!$I$8,"Use ITT",""))</f>
        <v/>
      </c>
      <c r="B21" s="11"/>
      <c r="C21" s="4"/>
      <c r="D21" s="11"/>
      <c r="E21" s="4"/>
      <c r="F21" s="11" t="str">
        <f t="shared" si="0"/>
        <v/>
      </c>
      <c r="G21" s="4"/>
      <c r="H21" s="11"/>
      <c r="I21" s="4"/>
      <c r="J21" s="11"/>
      <c r="K21" s="4"/>
      <c r="L21" s="11" t="str">
        <f t="shared" si="1"/>
        <v/>
      </c>
      <c r="M21" s="4"/>
      <c r="N21" s="13" t="str">
        <f t="shared" si="2"/>
        <v/>
      </c>
      <c r="O21" s="13"/>
    </row>
    <row r="22" spans="1:15" x14ac:dyDescent="0.25">
      <c r="A22" s="216" t="str">
        <f>IF('RoB2 - Preliminary'!$G22=Lists!$I$9,IF('RoB2 - Summary'!C22="","",'RoB2 - Summary'!C22),IF('RoB2 - Preliminary'!$G22=Lists!$I$8,"Use ITT",""))</f>
        <v/>
      </c>
      <c r="B22" s="11"/>
      <c r="C22" s="4"/>
      <c r="D22" s="11"/>
      <c r="E22" s="4"/>
      <c r="F22" s="11" t="str">
        <f t="shared" si="0"/>
        <v/>
      </c>
      <c r="G22" s="4"/>
      <c r="H22" s="11"/>
      <c r="I22" s="4"/>
      <c r="J22" s="11"/>
      <c r="K22" s="4"/>
      <c r="L22" s="11" t="str">
        <f t="shared" si="1"/>
        <v/>
      </c>
      <c r="M22" s="4"/>
      <c r="N22" s="13" t="str">
        <f t="shared" si="2"/>
        <v/>
      </c>
      <c r="O22" s="13"/>
    </row>
    <row r="23" spans="1:15" x14ac:dyDescent="0.25">
      <c r="A23" s="216" t="str">
        <f>IF('RoB2 - Preliminary'!$G23=Lists!$I$9,IF('RoB2 - Summary'!C23="","",'RoB2 - Summary'!C23),IF('RoB2 - Preliminary'!$G23=Lists!$I$8,"Use ITT",""))</f>
        <v/>
      </c>
      <c r="B23" s="11"/>
      <c r="C23" s="4"/>
      <c r="D23" s="11"/>
      <c r="E23" s="4"/>
      <c r="F23" s="11" t="str">
        <f t="shared" si="0"/>
        <v/>
      </c>
      <c r="G23" s="4"/>
      <c r="H23" s="11"/>
      <c r="I23" s="4"/>
      <c r="J23" s="11"/>
      <c r="K23" s="4"/>
      <c r="L23" s="11" t="str">
        <f t="shared" si="1"/>
        <v/>
      </c>
      <c r="M23" s="4"/>
      <c r="N23" s="13" t="str">
        <f t="shared" si="2"/>
        <v/>
      </c>
      <c r="O23" s="13"/>
    </row>
    <row r="24" spans="1:15" x14ac:dyDescent="0.25">
      <c r="A24" s="216" t="str">
        <f>IF('RoB2 - Preliminary'!$G24=Lists!$I$9,IF('RoB2 - Summary'!C24="","",'RoB2 - Summary'!C24),IF('RoB2 - Preliminary'!$G24=Lists!$I$8,"Use ITT",""))</f>
        <v/>
      </c>
      <c r="B24" s="11"/>
      <c r="C24" s="4"/>
      <c r="D24" s="11"/>
      <c r="E24" s="4"/>
      <c r="F24" s="11" t="str">
        <f t="shared" si="0"/>
        <v/>
      </c>
      <c r="G24" s="4"/>
      <c r="H24" s="11"/>
      <c r="I24" s="4"/>
      <c r="J24" s="11"/>
      <c r="K24" s="4"/>
      <c r="L24" s="11" t="str">
        <f t="shared" si="1"/>
        <v/>
      </c>
      <c r="M24" s="4"/>
      <c r="N24" s="13" t="str">
        <f t="shared" si="2"/>
        <v/>
      </c>
      <c r="O24" s="13"/>
    </row>
    <row r="25" spans="1:15" x14ac:dyDescent="0.25">
      <c r="A25" s="216" t="str">
        <f>IF('RoB2 - Preliminary'!$G25=Lists!$I$9,IF('RoB2 - Summary'!C25="","",'RoB2 - Summary'!C25),IF('RoB2 - Preliminary'!$G25=Lists!$I$8,"Use ITT",""))</f>
        <v/>
      </c>
      <c r="B25" s="11"/>
      <c r="C25" s="4"/>
      <c r="D25" s="11"/>
      <c r="E25" s="4"/>
      <c r="F25" s="11" t="str">
        <f t="shared" si="0"/>
        <v/>
      </c>
      <c r="G25" s="4"/>
      <c r="H25" s="11"/>
      <c r="I25" s="4"/>
      <c r="J25" s="11"/>
      <c r="K25" s="4"/>
      <c r="L25" s="11" t="str">
        <f t="shared" si="1"/>
        <v/>
      </c>
      <c r="M25" s="4"/>
      <c r="N25" s="13" t="str">
        <f t="shared" si="2"/>
        <v/>
      </c>
      <c r="O25" s="13"/>
    </row>
    <row r="26" spans="1:15" x14ac:dyDescent="0.25">
      <c r="A26" s="216" t="str">
        <f>IF('RoB2 - Preliminary'!$G26=Lists!$I$9,IF('RoB2 - Summary'!C26="","",'RoB2 - Summary'!C26),IF('RoB2 - Preliminary'!$G26=Lists!$I$8,"Use ITT",""))</f>
        <v/>
      </c>
      <c r="B26" s="11"/>
      <c r="C26" s="4"/>
      <c r="D26" s="11"/>
      <c r="E26" s="4"/>
      <c r="F26" s="11" t="str">
        <f t="shared" si="0"/>
        <v/>
      </c>
      <c r="G26" s="4"/>
      <c r="H26" s="11"/>
      <c r="I26" s="4"/>
      <c r="J26" s="11"/>
      <c r="K26" s="4"/>
      <c r="L26" s="11" t="str">
        <f t="shared" si="1"/>
        <v/>
      </c>
      <c r="M26" s="4"/>
      <c r="N26" s="13" t="str">
        <f t="shared" si="2"/>
        <v/>
      </c>
      <c r="O26" s="13"/>
    </row>
    <row r="27" spans="1:15" x14ac:dyDescent="0.25">
      <c r="A27" s="216" t="str">
        <f>IF('RoB2 - Preliminary'!$G27=Lists!$I$9,IF('RoB2 - Summary'!C27="","",'RoB2 - Summary'!C27),IF('RoB2 - Preliminary'!$G27=Lists!$I$8,"Use ITT",""))</f>
        <v/>
      </c>
      <c r="B27" s="11"/>
      <c r="C27" s="4"/>
      <c r="D27" s="11"/>
      <c r="E27" s="4"/>
      <c r="F27" s="11" t="str">
        <f t="shared" si="0"/>
        <v/>
      </c>
      <c r="G27" s="4"/>
      <c r="H27" s="11"/>
      <c r="I27" s="4"/>
      <c r="J27" s="11"/>
      <c r="K27" s="4"/>
      <c r="L27" s="11" t="str">
        <f t="shared" si="1"/>
        <v/>
      </c>
      <c r="M27" s="4"/>
      <c r="N27" s="13" t="str">
        <f t="shared" si="2"/>
        <v/>
      </c>
      <c r="O27" s="13"/>
    </row>
    <row r="28" spans="1:15" x14ac:dyDescent="0.25">
      <c r="A28" s="216" t="str">
        <f>IF('RoB2 - Preliminary'!$G28=Lists!$I$9,IF('RoB2 - Summary'!C28="","",'RoB2 - Summary'!C28),IF('RoB2 - Preliminary'!$G28=Lists!$I$8,"Use ITT",""))</f>
        <v/>
      </c>
      <c r="B28" s="11"/>
      <c r="C28" s="4"/>
      <c r="D28" s="11"/>
      <c r="E28" s="4"/>
      <c r="F28" s="11" t="str">
        <f t="shared" si="0"/>
        <v/>
      </c>
      <c r="G28" s="4"/>
      <c r="H28" s="11"/>
      <c r="I28" s="4"/>
      <c r="J28" s="11"/>
      <c r="K28" s="4"/>
      <c r="L28" s="11" t="str">
        <f t="shared" si="1"/>
        <v/>
      </c>
      <c r="M28" s="4"/>
      <c r="N28" s="13" t="str">
        <f t="shared" si="2"/>
        <v/>
      </c>
      <c r="O28" s="13"/>
    </row>
    <row r="29" spans="1:15" x14ac:dyDescent="0.25">
      <c r="A29" s="216" t="str">
        <f>IF('RoB2 - Preliminary'!$G29=Lists!$I$9,IF('RoB2 - Summary'!C29="","",'RoB2 - Summary'!C29),IF('RoB2 - Preliminary'!$G29=Lists!$I$8,"Use ITT",""))</f>
        <v/>
      </c>
      <c r="B29" s="11"/>
      <c r="C29" s="4"/>
      <c r="D29" s="11"/>
      <c r="E29" s="4"/>
      <c r="F29" s="11" t="str">
        <f t="shared" si="0"/>
        <v/>
      </c>
      <c r="G29" s="4"/>
      <c r="H29" s="11"/>
      <c r="I29" s="4"/>
      <c r="J29" s="11"/>
      <c r="K29" s="4"/>
      <c r="L29" s="11" t="str">
        <f t="shared" si="1"/>
        <v/>
      </c>
      <c r="M29" s="4"/>
      <c r="N29" s="13" t="str">
        <f t="shared" si="2"/>
        <v/>
      </c>
      <c r="O29" s="13"/>
    </row>
    <row r="30" spans="1:15" x14ac:dyDescent="0.25">
      <c r="A30" s="216" t="str">
        <f>IF('RoB2 - Preliminary'!$G30=Lists!$I$9,IF('RoB2 - Summary'!C30="","",'RoB2 - Summary'!C30),IF('RoB2 - Preliminary'!$G30=Lists!$I$8,"Use ITT",""))</f>
        <v/>
      </c>
      <c r="B30" s="11"/>
      <c r="C30" s="4"/>
      <c r="D30" s="11"/>
      <c r="E30" s="4"/>
      <c r="F30" s="11" t="str">
        <f t="shared" si="0"/>
        <v/>
      </c>
      <c r="G30" s="4"/>
      <c r="H30" s="11"/>
      <c r="I30" s="4"/>
      <c r="J30" s="11"/>
      <c r="K30" s="4"/>
      <c r="L30" s="11" t="str">
        <f t="shared" si="1"/>
        <v/>
      </c>
      <c r="M30" s="4"/>
      <c r="N30" s="13" t="str">
        <f t="shared" si="2"/>
        <v/>
      </c>
      <c r="O30" s="13"/>
    </row>
    <row r="31" spans="1:15" x14ac:dyDescent="0.25">
      <c r="A31" s="216" t="str">
        <f>IF('RoB2 - Preliminary'!$G31=Lists!$I$9,IF('RoB2 - Summary'!C31="","",'RoB2 - Summary'!C31),IF('RoB2 - Preliminary'!$G31=Lists!$I$8,"Use ITT",""))</f>
        <v/>
      </c>
      <c r="B31" s="11"/>
      <c r="C31" s="4"/>
      <c r="D31" s="11"/>
      <c r="E31" s="4"/>
      <c r="F31" s="11" t="str">
        <f t="shared" si="0"/>
        <v/>
      </c>
      <c r="G31" s="4"/>
      <c r="H31" s="11"/>
      <c r="I31" s="4"/>
      <c r="J31" s="11"/>
      <c r="K31" s="4"/>
      <c r="L31" s="11" t="str">
        <f t="shared" si="1"/>
        <v/>
      </c>
      <c r="M31" s="4"/>
      <c r="N31" s="13" t="str">
        <f t="shared" si="2"/>
        <v/>
      </c>
      <c r="O31" s="13"/>
    </row>
    <row r="32" spans="1:15" x14ac:dyDescent="0.25">
      <c r="A32" s="216" t="str">
        <f>IF('RoB2 - Preliminary'!$G32=Lists!$I$9,IF('RoB2 - Summary'!C32="","",'RoB2 - Summary'!C32),IF('RoB2 - Preliminary'!$G32=Lists!$I$8,"Use ITT",""))</f>
        <v/>
      </c>
      <c r="B32" s="11"/>
      <c r="C32" s="4"/>
      <c r="D32" s="11"/>
      <c r="E32" s="4"/>
      <c r="F32" s="11" t="str">
        <f t="shared" si="0"/>
        <v/>
      </c>
      <c r="G32" s="4"/>
      <c r="H32" s="11"/>
      <c r="I32" s="4"/>
      <c r="J32" s="11"/>
      <c r="K32" s="4"/>
      <c r="L32" s="11" t="str">
        <f t="shared" si="1"/>
        <v/>
      </c>
      <c r="M32" s="4"/>
      <c r="N32" s="13" t="str">
        <f t="shared" si="2"/>
        <v/>
      </c>
      <c r="O32" s="13"/>
    </row>
    <row r="33" spans="1:15" ht="15.75" thickBot="1" x14ac:dyDescent="0.3">
      <c r="A33" s="217" t="str">
        <f>IF('RoB2 - Preliminary'!$G33=Lists!$I$9,IF('RoB2 - Summary'!C33="","",'RoB2 - Summary'!C33),IF('RoB2 - Preliminary'!$G33=Lists!$I$8,"Use ITT",""))</f>
        <v/>
      </c>
      <c r="B33" s="134"/>
      <c r="C33" s="175"/>
      <c r="D33" s="134"/>
      <c r="E33" s="175"/>
      <c r="F33" s="134" t="str">
        <f t="shared" si="0"/>
        <v/>
      </c>
      <c r="G33" s="175"/>
      <c r="H33" s="134"/>
      <c r="I33" s="175"/>
      <c r="J33" s="134"/>
      <c r="K33" s="175"/>
      <c r="L33" s="134" t="str">
        <f t="shared" si="1"/>
        <v/>
      </c>
      <c r="M33" s="175"/>
      <c r="N33" s="197" t="str">
        <f t="shared" si="2"/>
        <v/>
      </c>
      <c r="O33" s="197"/>
    </row>
  </sheetData>
  <mergeCells count="9">
    <mergeCell ref="A3:A4"/>
    <mergeCell ref="B3:C3"/>
    <mergeCell ref="D3:E3"/>
    <mergeCell ref="H3:I3"/>
    <mergeCell ref="J3:K3"/>
    <mergeCell ref="L3:M3"/>
    <mergeCell ref="N3:N4"/>
    <mergeCell ref="O3:O4"/>
    <mergeCell ref="F3:G3"/>
  </mergeCells>
  <conditionalFormatting sqref="A1">
    <cfRule type="cellIs" dxfId="82" priority="2" operator="equal">
      <formula>"Please select an aim in RoB2 - Preliminary"</formula>
    </cfRule>
    <cfRule type="cellIs" dxfId="81" priority="3" operator="equal">
      <formula>"GMT"</formula>
    </cfRule>
    <cfRule type="cellIs" dxfId="80" priority="4" operator="equal">
      <formula>"RE"</formula>
    </cfRule>
    <cfRule type="cellIs" dxfId="79" priority="5" operator="equal">
      <formula>"JK"</formula>
    </cfRule>
    <cfRule type="cellIs" dxfId="78" priority="6" operator="equal">
      <formula>"CT"</formula>
    </cfRule>
    <cfRule type="cellIs" dxfId="77" priority="7" operator="equal">
      <formula>"SH"</formula>
    </cfRule>
  </conditionalFormatting>
  <conditionalFormatting sqref="A1:A1048576 N1:N1048576">
    <cfRule type="cellIs" dxfId="76" priority="1" operator="equal">
      <formula>"Use ITT"</formula>
    </cfRule>
  </conditionalFormatting>
  <conditionalFormatting sqref="B1:B1048576 D1:D1048576 H1:H1048576 J1:J1048576">
    <cfRule type="cellIs" dxfId="75" priority="15" operator="equal">
      <formula>"N"</formula>
    </cfRule>
    <cfRule type="cellIs" dxfId="74" priority="16" operator="equal">
      <formula>"PN"</formula>
    </cfRule>
    <cfRule type="cellIs" dxfId="73" priority="17" operator="equal">
      <formula>"NI"</formula>
    </cfRule>
    <cfRule type="cellIs" dxfId="72" priority="18" operator="equal">
      <formula>"PY"</formula>
    </cfRule>
    <cfRule type="cellIs" dxfId="71" priority="19" operator="equal">
      <formula>"Y"</formula>
    </cfRule>
  </conditionalFormatting>
  <conditionalFormatting sqref="F1:F1048576 H1:H1048576 J1:J1048576 L1:L1048576">
    <cfRule type="cellIs" dxfId="70" priority="8" operator="equal">
      <formula>"NA"</formula>
    </cfRule>
  </conditionalFormatting>
  <conditionalFormatting sqref="F1:F1048576 L1:L1048576">
    <cfRule type="cellIs" dxfId="69" priority="9" operator="equal">
      <formula>"N"</formula>
    </cfRule>
    <cfRule type="cellIs" dxfId="68" priority="10" operator="equal">
      <formula>"PN"</formula>
    </cfRule>
    <cfRule type="cellIs" dxfId="67" priority="11" operator="equal">
      <formula>"NI"</formula>
    </cfRule>
    <cfRule type="cellIs" dxfId="66" priority="12" operator="equal">
      <formula>"PY"</formula>
    </cfRule>
    <cfRule type="cellIs" dxfId="65" priority="13" operator="equal">
      <formula>"Y"</formula>
    </cfRule>
    <cfRule type="cellIs" dxfId="64" priority="14" operator="equal">
      <formula>"OR(""Y"",""PY"")"</formula>
    </cfRule>
  </conditionalFormatting>
  <conditionalFormatting sqref="N1:N1048576">
    <cfRule type="cellIs" dxfId="63" priority="20" operator="equal">
      <formula>"Incomplete"</formula>
    </cfRule>
    <cfRule type="cellIs" dxfId="62" priority="21" operator="equal">
      <formula>"High risk"</formula>
    </cfRule>
    <cfRule type="cellIs" dxfId="61" priority="22" operator="equal">
      <formula>"Some concerns"</formula>
    </cfRule>
    <cfRule type="cellIs" dxfId="60" priority="23" operator="equal">
      <formula>"Low risk"</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xr:uid="{2AE0AB1A-89AC-4813-9E95-C4D769219D74}">
          <x14:formula1>
            <xm:f>Lists!$E$8:$E$12</xm:f>
          </x14:formula1>
          <xm:sqref>B5:B1048576 D5:D1048576</xm:sqref>
        </x14:dataValidation>
        <x14:dataValidation type="list" allowBlank="1" xr:uid="{FC0A7A45-9E1A-4351-809C-929E74DA300C}">
          <x14:formula1>
            <xm:f>Lists!$E$8:$E$13</xm:f>
          </x14:formula1>
          <xm:sqref>F5:F1048576 H5:H1048576 J5:J1048576 L5:L1048576</xm:sqref>
        </x14:dataValidation>
        <x14:dataValidation type="list" allowBlank="1" xr:uid="{22731752-F866-4F67-995D-3E51362A56EE}">
          <x14:formula1>
            <xm:f>Lists!$F$8:$F$10</xm:f>
          </x14:formula1>
          <xm:sqref>N5:N1048576</xm:sqref>
        </x14:dataValidation>
        <x14:dataValidation type="list" allowBlank="1" xr:uid="{254EB418-C5AB-4D08-89D7-435DB225A98B}">
          <x14:formula1>
            <xm:f>Lists!$G$8:$G$13</xm:f>
          </x14:formula1>
          <xm:sqref>O5:O1048576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EA2D7-922C-47AA-8913-1B37ADD1102C}">
  <sheetPr>
    <tabColor theme="5" tint="0.39997558519241921"/>
  </sheetPr>
  <dimension ref="A1:K33"/>
  <sheetViews>
    <sheetView zoomScale="85" zoomScaleNormal="85" workbookViewId="0"/>
  </sheetViews>
  <sheetFormatPr defaultColWidth="8.85546875" defaultRowHeight="15" x14ac:dyDescent="0.25"/>
  <cols>
    <col min="1" max="1" width="17.85546875" bestFit="1" customWidth="1"/>
    <col min="2" max="2" width="10.85546875" bestFit="1" customWidth="1"/>
    <col min="3" max="3" width="38.85546875" customWidth="1"/>
    <col min="4" max="4" width="10.85546875" bestFit="1" customWidth="1"/>
    <col min="5" max="5" width="38.85546875" customWidth="1"/>
    <col min="6" max="6" width="10.85546875" bestFit="1" customWidth="1"/>
    <col min="7" max="7" width="38.85546875" customWidth="1"/>
    <col min="8" max="8" width="10.85546875" bestFit="1" customWidth="1"/>
    <col min="9" max="9" width="38.85546875" customWidth="1"/>
    <col min="10" max="10" width="16.7109375" customWidth="1"/>
    <col min="11" max="11" width="39.140625" customWidth="1"/>
  </cols>
  <sheetData>
    <row r="1" spans="1:11" ht="15.75" x14ac:dyDescent="0.25">
      <c r="A1" s="214" t="s">
        <v>3133</v>
      </c>
      <c r="J1" s="214"/>
    </row>
    <row r="2" spans="1:11" ht="16.5" thickBot="1" x14ac:dyDescent="0.3">
      <c r="J2" s="214"/>
    </row>
    <row r="3" spans="1:11" ht="34.5" customHeight="1" x14ac:dyDescent="0.25">
      <c r="A3" s="403" t="s">
        <v>6</v>
      </c>
      <c r="B3" s="394" t="s">
        <v>3134</v>
      </c>
      <c r="C3" s="388"/>
      <c r="D3" s="394" t="s">
        <v>3135</v>
      </c>
      <c r="E3" s="388"/>
      <c r="F3" s="394" t="s">
        <v>3136</v>
      </c>
      <c r="G3" s="388"/>
      <c r="H3" s="394" t="s">
        <v>3137</v>
      </c>
      <c r="I3" s="388"/>
      <c r="J3" s="401" t="s">
        <v>3089</v>
      </c>
      <c r="K3" s="395" t="s">
        <v>3138</v>
      </c>
    </row>
    <row r="4" spans="1:11" ht="15.75" thickBot="1" x14ac:dyDescent="0.3">
      <c r="A4" s="404"/>
      <c r="B4" s="220" t="s">
        <v>260</v>
      </c>
      <c r="C4" s="222" t="s">
        <v>261</v>
      </c>
      <c r="D4" s="220" t="s">
        <v>260</v>
      </c>
      <c r="E4" s="222" t="s">
        <v>261</v>
      </c>
      <c r="F4" s="220" t="s">
        <v>260</v>
      </c>
      <c r="G4" s="222" t="s">
        <v>261</v>
      </c>
      <c r="H4" s="220" t="s">
        <v>260</v>
      </c>
      <c r="I4" s="222" t="s">
        <v>261</v>
      </c>
      <c r="J4" s="402"/>
      <c r="K4" s="396"/>
    </row>
    <row r="5" spans="1:11" x14ac:dyDescent="0.25">
      <c r="A5" s="216" t="str">
        <f>IF('RoB2 - Summary'!C5="","",'RoB2 - Summary'!C5)</f>
        <v>{Dulin, 2022 #1695}</v>
      </c>
      <c r="B5" s="11" t="s">
        <v>253</v>
      </c>
      <c r="C5" s="4" t="s">
        <v>2986</v>
      </c>
      <c r="D5" s="11" t="s">
        <v>253</v>
      </c>
      <c r="E5" s="4" t="s">
        <v>3159</v>
      </c>
      <c r="F5" s="11" t="s">
        <v>3067</v>
      </c>
      <c r="G5" s="4" t="s">
        <v>3160</v>
      </c>
      <c r="H5" s="11" t="s">
        <v>3070</v>
      </c>
      <c r="I5" s="4" t="s">
        <v>3161</v>
      </c>
      <c r="J5" s="38" t="str">
        <f t="shared" ref="J5:J13" si="0">IF(A5="","",IF(OR(B5="",D5="",F5="",H5=""),"Incomplete",IF(OR(B5="Y",B5="PY",D5="Y",D5="PY",F5="N",F5="PN"),"Low risk",IF(OR(H5="N",H5="PN"),"Some concerns","High risk"))))</f>
        <v>High risk</v>
      </c>
      <c r="K5" s="13" t="s">
        <v>3081</v>
      </c>
    </row>
    <row r="6" spans="1:11" x14ac:dyDescent="0.25">
      <c r="A6" s="216" t="str">
        <f>IF('RoB2 - Summary'!C6="","",'RoB2 - Summary'!C6)</f>
        <v>{Guertler, 2025 #6955}</v>
      </c>
      <c r="B6" s="11" t="s">
        <v>253</v>
      </c>
      <c r="C6" s="4" t="s">
        <v>3984</v>
      </c>
      <c r="D6" s="11" t="s">
        <v>253</v>
      </c>
      <c r="E6" s="4" t="s">
        <v>3889</v>
      </c>
      <c r="F6" s="11" t="s">
        <v>3067</v>
      </c>
      <c r="G6" s="4" t="s">
        <v>3986</v>
      </c>
      <c r="H6" s="11" t="s">
        <v>3067</v>
      </c>
      <c r="I6" s="4" t="s">
        <v>3161</v>
      </c>
      <c r="J6" s="38" t="str">
        <f t="shared" ref="J6" si="1">IF(A6="","",IF(OR(B6="",D6="",F6="",H6=""),"Incomplete",IF(OR(B6="Y",B6="PY",D6="Y",D6="PY",F6="N",F6="PN"),"Low risk",IF(OR(H6="N",H6="PN"),"Some concerns","High risk"))))</f>
        <v>High risk</v>
      </c>
      <c r="K6" s="13" t="s">
        <v>3081</v>
      </c>
    </row>
    <row r="7" spans="1:11" x14ac:dyDescent="0.25">
      <c r="A7" s="216" t="str">
        <f>IF('RoB2 - Summary'!C7="","",'RoB2 - Summary'!C7)</f>
        <v>{Haug, 2022 #6231}</v>
      </c>
      <c r="B7" s="11" t="s">
        <v>253</v>
      </c>
      <c r="C7" s="4" t="s">
        <v>3888</v>
      </c>
      <c r="D7" s="11" t="s">
        <v>253</v>
      </c>
      <c r="E7" s="4" t="s">
        <v>3889</v>
      </c>
      <c r="F7" s="11" t="s">
        <v>3067</v>
      </c>
      <c r="G7" s="4" t="s">
        <v>3985</v>
      </c>
      <c r="H7" s="11" t="s">
        <v>3067</v>
      </c>
      <c r="I7" s="4" t="s">
        <v>3161</v>
      </c>
      <c r="J7" s="38" t="str">
        <f>IF(A7="","",IF(OR(B7="",D7="",F7="",H7=""),"Incomplete",IF(OR(B7="Y",B7="PY",D7="Y",D7="PY",F7="N",F7="PN"),"Low risk",IF(OR(H7="N",H7="PN"),"Some concerns","High risk"))))</f>
        <v>High risk</v>
      </c>
      <c r="K7" s="13" t="s">
        <v>3081</v>
      </c>
    </row>
    <row r="8" spans="1:11" x14ac:dyDescent="0.25">
      <c r="A8" s="216" t="str">
        <f>IF('RoB2 - Summary'!C8="","",'RoB2 - Summary'!C8)</f>
        <v>{Zill, 2019 #1856}</v>
      </c>
      <c r="B8" s="11" t="s">
        <v>253</v>
      </c>
      <c r="C8" s="4" t="s">
        <v>3021</v>
      </c>
      <c r="D8" s="11" t="s">
        <v>253</v>
      </c>
      <c r="E8" s="4" t="s">
        <v>3159</v>
      </c>
      <c r="F8" s="11" t="s">
        <v>3067</v>
      </c>
      <c r="G8" s="4" t="s">
        <v>3160</v>
      </c>
      <c r="H8" s="11" t="s">
        <v>3070</v>
      </c>
      <c r="I8" s="4" t="s">
        <v>3161</v>
      </c>
      <c r="J8" s="38" t="str">
        <f t="shared" si="0"/>
        <v>High risk</v>
      </c>
      <c r="K8" s="13" t="s">
        <v>3081</v>
      </c>
    </row>
    <row r="9" spans="1:11" x14ac:dyDescent="0.25">
      <c r="A9" s="216" t="str">
        <f>IF('RoB2 - Summary'!C9="","",'RoB2 - Summary'!C9)</f>
        <v/>
      </c>
      <c r="B9" s="11"/>
      <c r="C9" s="4"/>
      <c r="D9" s="11" t="str">
        <f t="shared" ref="D9:D13" si="2">IF(B9="","",IF(OR(B9="N",B9="PN",B9="NI"),"","NA"))</f>
        <v/>
      </c>
      <c r="E9" s="4"/>
      <c r="F9" s="11" t="str">
        <f t="shared" ref="F9:F13" si="3">IF(D9="","",IF(OR(D9="N",D9="PN"),"","NA"))</f>
        <v/>
      </c>
      <c r="G9" s="4"/>
      <c r="H9" s="11" t="str">
        <f t="shared" ref="H9:H13" si="4">IF(F9="","",IF(OR(F9="Y",F9="PY",F9="NI"),"","NA"))</f>
        <v/>
      </c>
      <c r="I9" s="4"/>
      <c r="J9" s="38" t="str">
        <f t="shared" si="0"/>
        <v/>
      </c>
      <c r="K9" s="13"/>
    </row>
    <row r="10" spans="1:11" x14ac:dyDescent="0.25">
      <c r="A10" s="216" t="str">
        <f>IF('RoB2 - Summary'!C10="","",'RoB2 - Summary'!C10)</f>
        <v/>
      </c>
      <c r="B10" s="11"/>
      <c r="C10" s="4"/>
      <c r="D10" s="11" t="str">
        <f t="shared" si="2"/>
        <v/>
      </c>
      <c r="E10" s="4"/>
      <c r="F10" s="11" t="str">
        <f t="shared" si="3"/>
        <v/>
      </c>
      <c r="G10" s="4"/>
      <c r="H10" s="11" t="str">
        <f t="shared" si="4"/>
        <v/>
      </c>
      <c r="I10" s="4"/>
      <c r="J10" s="38" t="str">
        <f t="shared" si="0"/>
        <v/>
      </c>
      <c r="K10" s="13"/>
    </row>
    <row r="11" spans="1:11" x14ac:dyDescent="0.25">
      <c r="A11" s="216" t="str">
        <f>IF('RoB2 - Summary'!C11="","",'RoB2 - Summary'!C11)</f>
        <v/>
      </c>
      <c r="B11" s="11"/>
      <c r="C11" s="4"/>
      <c r="D11" s="11" t="str">
        <f t="shared" si="2"/>
        <v/>
      </c>
      <c r="E11" s="4"/>
      <c r="F11" s="11" t="str">
        <f t="shared" si="3"/>
        <v/>
      </c>
      <c r="G11" s="4"/>
      <c r="H11" s="11" t="str">
        <f t="shared" si="4"/>
        <v/>
      </c>
      <c r="I11" s="4"/>
      <c r="J11" s="38" t="str">
        <f t="shared" si="0"/>
        <v/>
      </c>
      <c r="K11" s="13"/>
    </row>
    <row r="12" spans="1:11" x14ac:dyDescent="0.25">
      <c r="A12" s="216" t="str">
        <f>IF('RoB2 - Summary'!C12="","",'RoB2 - Summary'!C12)</f>
        <v/>
      </c>
      <c r="B12" s="11"/>
      <c r="C12" s="4"/>
      <c r="D12" s="11" t="str">
        <f t="shared" si="2"/>
        <v/>
      </c>
      <c r="E12" s="4"/>
      <c r="F12" s="11" t="str">
        <f t="shared" si="3"/>
        <v/>
      </c>
      <c r="G12" s="4"/>
      <c r="H12" s="11" t="str">
        <f t="shared" si="4"/>
        <v/>
      </c>
      <c r="I12" s="4"/>
      <c r="J12" s="38" t="str">
        <f t="shared" si="0"/>
        <v/>
      </c>
      <c r="K12" s="13"/>
    </row>
    <row r="13" spans="1:11" x14ac:dyDescent="0.25">
      <c r="A13" s="216" t="str">
        <f>IF('RoB2 - Summary'!C13="","",'RoB2 - Summary'!C13)</f>
        <v/>
      </c>
      <c r="B13" s="11"/>
      <c r="C13" s="4"/>
      <c r="D13" s="11" t="str">
        <f t="shared" si="2"/>
        <v/>
      </c>
      <c r="E13" s="4"/>
      <c r="F13" s="11" t="str">
        <f t="shared" si="3"/>
        <v/>
      </c>
      <c r="G13" s="4"/>
      <c r="H13" s="11" t="str">
        <f t="shared" si="4"/>
        <v/>
      </c>
      <c r="I13" s="4"/>
      <c r="J13" s="38" t="str">
        <f t="shared" si="0"/>
        <v/>
      </c>
      <c r="K13" s="13"/>
    </row>
    <row r="14" spans="1:11" x14ac:dyDescent="0.25">
      <c r="A14" s="216" t="str">
        <f>IF('RoB2 - Summary'!C14="","",'RoB2 - Summary'!C14)</f>
        <v/>
      </c>
      <c r="B14" s="11"/>
      <c r="C14" s="4"/>
      <c r="D14" s="11" t="str">
        <f t="shared" ref="D14:D33" si="5">IF(B14="","",IF(OR(B14="N",B14="PN",B14="NI"),"","NA"))</f>
        <v/>
      </c>
      <c r="E14" s="4"/>
      <c r="F14" s="11" t="str">
        <f t="shared" ref="F14:F33" si="6">IF(D14="","",IF(OR(D14="N",D14="PN"),"","NA"))</f>
        <v/>
      </c>
      <c r="G14" s="4"/>
      <c r="H14" s="11" t="str">
        <f t="shared" ref="H14:H33" si="7">IF(F14="","",IF(OR(F14="Y",F14="PY",F14="NI"),"","NA"))</f>
        <v/>
      </c>
      <c r="I14" s="4"/>
      <c r="J14" s="38" t="str">
        <f t="shared" ref="J14:J33" si="8">IF(A14="","",IF(OR(B14="",D14="",F14="",H14=""),"Incomplete",IF(OR(B14="Y",B14="PY",D14="Y",D14="PY",F14="N",F14="PN"),"Low risk",IF(OR(H14="N",H14="PN"),"Some concerns","High risk"))))</f>
        <v/>
      </c>
      <c r="K14" s="13"/>
    </row>
    <row r="15" spans="1:11" x14ac:dyDescent="0.25">
      <c r="A15" s="216" t="str">
        <f>IF('RoB2 - Summary'!C15="","",'RoB2 - Summary'!C15)</f>
        <v/>
      </c>
      <c r="B15" s="11"/>
      <c r="C15" s="4"/>
      <c r="D15" s="11" t="str">
        <f t="shared" si="5"/>
        <v/>
      </c>
      <c r="E15" s="4"/>
      <c r="F15" s="11" t="str">
        <f t="shared" si="6"/>
        <v/>
      </c>
      <c r="G15" s="4"/>
      <c r="H15" s="11" t="str">
        <f t="shared" si="7"/>
        <v/>
      </c>
      <c r="I15" s="4"/>
      <c r="J15" s="38" t="str">
        <f t="shared" si="8"/>
        <v/>
      </c>
      <c r="K15" s="13"/>
    </row>
    <row r="16" spans="1:11" x14ac:dyDescent="0.25">
      <c r="A16" s="216" t="str">
        <f>IF('RoB2 - Summary'!C16="","",'RoB2 - Summary'!C16)</f>
        <v/>
      </c>
      <c r="B16" s="11"/>
      <c r="C16" s="4"/>
      <c r="D16" s="11" t="str">
        <f t="shared" si="5"/>
        <v/>
      </c>
      <c r="E16" s="4"/>
      <c r="F16" s="11" t="str">
        <f t="shared" si="6"/>
        <v/>
      </c>
      <c r="G16" s="4"/>
      <c r="H16" s="11" t="str">
        <f t="shared" si="7"/>
        <v/>
      </c>
      <c r="I16" s="4"/>
      <c r="J16" s="38" t="str">
        <f t="shared" si="8"/>
        <v/>
      </c>
      <c r="K16" s="13"/>
    </row>
    <row r="17" spans="1:11" x14ac:dyDescent="0.25">
      <c r="A17" s="216" t="str">
        <f>IF('RoB2 - Summary'!C17="","",'RoB2 - Summary'!C17)</f>
        <v/>
      </c>
      <c r="B17" s="11"/>
      <c r="C17" s="4"/>
      <c r="D17" s="11" t="str">
        <f t="shared" si="5"/>
        <v/>
      </c>
      <c r="E17" s="4"/>
      <c r="F17" s="11" t="str">
        <f t="shared" si="6"/>
        <v/>
      </c>
      <c r="G17" s="4"/>
      <c r="H17" s="11" t="str">
        <f t="shared" si="7"/>
        <v/>
      </c>
      <c r="I17" s="4"/>
      <c r="J17" s="38" t="str">
        <f t="shared" si="8"/>
        <v/>
      </c>
      <c r="K17" s="13"/>
    </row>
    <row r="18" spans="1:11" x14ac:dyDescent="0.25">
      <c r="A18" s="216" t="str">
        <f>IF('RoB2 - Summary'!C18="","",'RoB2 - Summary'!C18)</f>
        <v/>
      </c>
      <c r="B18" s="11"/>
      <c r="C18" s="4"/>
      <c r="D18" s="11" t="str">
        <f t="shared" si="5"/>
        <v/>
      </c>
      <c r="E18" s="4"/>
      <c r="F18" s="11" t="str">
        <f t="shared" si="6"/>
        <v/>
      </c>
      <c r="G18" s="4"/>
      <c r="H18" s="11" t="str">
        <f t="shared" si="7"/>
        <v/>
      </c>
      <c r="I18" s="4"/>
      <c r="J18" s="38" t="str">
        <f t="shared" si="8"/>
        <v/>
      </c>
      <c r="K18" s="13"/>
    </row>
    <row r="19" spans="1:11" x14ac:dyDescent="0.25">
      <c r="A19" s="216" t="str">
        <f>IF('RoB2 - Summary'!C19="","",'RoB2 - Summary'!C19)</f>
        <v/>
      </c>
      <c r="B19" s="11"/>
      <c r="C19" s="4"/>
      <c r="D19" s="11" t="str">
        <f t="shared" si="5"/>
        <v/>
      </c>
      <c r="E19" s="4"/>
      <c r="F19" s="11" t="str">
        <f t="shared" si="6"/>
        <v/>
      </c>
      <c r="G19" s="4"/>
      <c r="H19" s="11" t="str">
        <f t="shared" si="7"/>
        <v/>
      </c>
      <c r="I19" s="4"/>
      <c r="J19" s="38" t="str">
        <f t="shared" si="8"/>
        <v/>
      </c>
      <c r="K19" s="13"/>
    </row>
    <row r="20" spans="1:11" x14ac:dyDescent="0.25">
      <c r="A20" s="216" t="str">
        <f>IF('RoB2 - Summary'!C20="","",'RoB2 - Summary'!C20)</f>
        <v/>
      </c>
      <c r="B20" s="11"/>
      <c r="C20" s="4"/>
      <c r="D20" s="11" t="str">
        <f t="shared" si="5"/>
        <v/>
      </c>
      <c r="E20" s="4"/>
      <c r="F20" s="11" t="str">
        <f t="shared" si="6"/>
        <v/>
      </c>
      <c r="G20" s="4"/>
      <c r="H20" s="11" t="str">
        <f t="shared" si="7"/>
        <v/>
      </c>
      <c r="I20" s="4"/>
      <c r="J20" s="38" t="str">
        <f t="shared" si="8"/>
        <v/>
      </c>
      <c r="K20" s="13"/>
    </row>
    <row r="21" spans="1:11" x14ac:dyDescent="0.25">
      <c r="A21" s="216" t="str">
        <f>IF('RoB2 - Summary'!C21="","",'RoB2 - Summary'!C21)</f>
        <v/>
      </c>
      <c r="B21" s="11"/>
      <c r="C21" s="4"/>
      <c r="D21" s="11" t="str">
        <f t="shared" si="5"/>
        <v/>
      </c>
      <c r="E21" s="4"/>
      <c r="F21" s="11" t="str">
        <f t="shared" si="6"/>
        <v/>
      </c>
      <c r="G21" s="4"/>
      <c r="H21" s="11" t="str">
        <f t="shared" si="7"/>
        <v/>
      </c>
      <c r="I21" s="4"/>
      <c r="J21" s="38" t="str">
        <f t="shared" si="8"/>
        <v/>
      </c>
      <c r="K21" s="13"/>
    </row>
    <row r="22" spans="1:11" x14ac:dyDescent="0.25">
      <c r="A22" s="216" t="str">
        <f>IF('RoB2 - Summary'!C22="","",'RoB2 - Summary'!C22)</f>
        <v/>
      </c>
      <c r="B22" s="11"/>
      <c r="C22" s="4"/>
      <c r="D22" s="11" t="str">
        <f t="shared" si="5"/>
        <v/>
      </c>
      <c r="E22" s="4"/>
      <c r="F22" s="11" t="str">
        <f t="shared" si="6"/>
        <v/>
      </c>
      <c r="G22" s="4"/>
      <c r="H22" s="11" t="str">
        <f t="shared" si="7"/>
        <v/>
      </c>
      <c r="I22" s="4"/>
      <c r="J22" s="38" t="str">
        <f t="shared" si="8"/>
        <v/>
      </c>
      <c r="K22" s="13"/>
    </row>
    <row r="23" spans="1:11" x14ac:dyDescent="0.25">
      <c r="A23" s="216" t="str">
        <f>IF('RoB2 - Summary'!C23="","",'RoB2 - Summary'!C23)</f>
        <v/>
      </c>
      <c r="B23" s="11"/>
      <c r="C23" s="4"/>
      <c r="D23" s="11" t="str">
        <f t="shared" si="5"/>
        <v/>
      </c>
      <c r="E23" s="4"/>
      <c r="F23" s="11" t="str">
        <f t="shared" si="6"/>
        <v/>
      </c>
      <c r="G23" s="4"/>
      <c r="H23" s="11" t="str">
        <f t="shared" si="7"/>
        <v/>
      </c>
      <c r="I23" s="4"/>
      <c r="J23" s="38" t="str">
        <f t="shared" si="8"/>
        <v/>
      </c>
      <c r="K23" s="13"/>
    </row>
    <row r="24" spans="1:11" x14ac:dyDescent="0.25">
      <c r="A24" s="216" t="str">
        <f>IF('RoB2 - Summary'!C24="","",'RoB2 - Summary'!C24)</f>
        <v/>
      </c>
      <c r="B24" s="11"/>
      <c r="C24" s="4"/>
      <c r="D24" s="11" t="str">
        <f t="shared" si="5"/>
        <v/>
      </c>
      <c r="E24" s="4"/>
      <c r="F24" s="11" t="str">
        <f t="shared" si="6"/>
        <v/>
      </c>
      <c r="G24" s="4"/>
      <c r="H24" s="11" t="str">
        <f t="shared" si="7"/>
        <v/>
      </c>
      <c r="I24" s="4"/>
      <c r="J24" s="38" t="str">
        <f t="shared" si="8"/>
        <v/>
      </c>
      <c r="K24" s="13"/>
    </row>
    <row r="25" spans="1:11" x14ac:dyDescent="0.25">
      <c r="A25" s="216" t="str">
        <f>IF('RoB2 - Summary'!C25="","",'RoB2 - Summary'!C25)</f>
        <v/>
      </c>
      <c r="B25" s="11"/>
      <c r="C25" s="4"/>
      <c r="D25" s="11" t="str">
        <f t="shared" si="5"/>
        <v/>
      </c>
      <c r="E25" s="4"/>
      <c r="F25" s="11" t="str">
        <f t="shared" si="6"/>
        <v/>
      </c>
      <c r="G25" s="4"/>
      <c r="H25" s="11" t="str">
        <f t="shared" si="7"/>
        <v/>
      </c>
      <c r="I25" s="4"/>
      <c r="J25" s="38" t="str">
        <f t="shared" si="8"/>
        <v/>
      </c>
      <c r="K25" s="13"/>
    </row>
    <row r="26" spans="1:11" x14ac:dyDescent="0.25">
      <c r="A26" s="216" t="str">
        <f>IF('RoB2 - Summary'!C26="","",'RoB2 - Summary'!C26)</f>
        <v/>
      </c>
      <c r="B26" s="11"/>
      <c r="C26" s="4"/>
      <c r="D26" s="11" t="str">
        <f t="shared" si="5"/>
        <v/>
      </c>
      <c r="E26" s="4"/>
      <c r="F26" s="11" t="str">
        <f t="shared" si="6"/>
        <v/>
      </c>
      <c r="G26" s="4"/>
      <c r="H26" s="11" t="str">
        <f t="shared" si="7"/>
        <v/>
      </c>
      <c r="I26" s="4"/>
      <c r="J26" s="38" t="str">
        <f t="shared" si="8"/>
        <v/>
      </c>
      <c r="K26" s="13"/>
    </row>
    <row r="27" spans="1:11" x14ac:dyDescent="0.25">
      <c r="A27" s="216" t="str">
        <f>IF('RoB2 - Summary'!C27="","",'RoB2 - Summary'!C27)</f>
        <v/>
      </c>
      <c r="B27" s="11"/>
      <c r="C27" s="4"/>
      <c r="D27" s="11" t="str">
        <f t="shared" si="5"/>
        <v/>
      </c>
      <c r="E27" s="4"/>
      <c r="F27" s="11" t="str">
        <f t="shared" si="6"/>
        <v/>
      </c>
      <c r="G27" s="4"/>
      <c r="H27" s="11" t="str">
        <f t="shared" si="7"/>
        <v/>
      </c>
      <c r="I27" s="4"/>
      <c r="J27" s="38" t="str">
        <f t="shared" si="8"/>
        <v/>
      </c>
      <c r="K27" s="13"/>
    </row>
    <row r="28" spans="1:11" x14ac:dyDescent="0.25">
      <c r="A28" s="216" t="str">
        <f>IF('RoB2 - Summary'!C28="","",'RoB2 - Summary'!C28)</f>
        <v/>
      </c>
      <c r="B28" s="11"/>
      <c r="C28" s="4"/>
      <c r="D28" s="11" t="str">
        <f t="shared" si="5"/>
        <v/>
      </c>
      <c r="E28" s="4"/>
      <c r="F28" s="11" t="str">
        <f t="shared" si="6"/>
        <v/>
      </c>
      <c r="G28" s="4"/>
      <c r="H28" s="11" t="str">
        <f t="shared" si="7"/>
        <v/>
      </c>
      <c r="I28" s="4"/>
      <c r="J28" s="38" t="str">
        <f t="shared" si="8"/>
        <v/>
      </c>
      <c r="K28" s="13"/>
    </row>
    <row r="29" spans="1:11" x14ac:dyDescent="0.25">
      <c r="A29" s="216" t="str">
        <f>IF('RoB2 - Summary'!C29="","",'RoB2 - Summary'!C29)</f>
        <v/>
      </c>
      <c r="B29" s="11"/>
      <c r="C29" s="4"/>
      <c r="D29" s="11" t="str">
        <f t="shared" si="5"/>
        <v/>
      </c>
      <c r="E29" s="4"/>
      <c r="F29" s="11" t="str">
        <f t="shared" si="6"/>
        <v/>
      </c>
      <c r="G29" s="4"/>
      <c r="H29" s="11" t="str">
        <f t="shared" si="7"/>
        <v/>
      </c>
      <c r="I29" s="4"/>
      <c r="J29" s="38" t="str">
        <f t="shared" si="8"/>
        <v/>
      </c>
      <c r="K29" s="13"/>
    </row>
    <row r="30" spans="1:11" x14ac:dyDescent="0.25">
      <c r="A30" s="216" t="str">
        <f>IF('RoB2 - Summary'!C30="","",'RoB2 - Summary'!C30)</f>
        <v/>
      </c>
      <c r="B30" s="11"/>
      <c r="C30" s="4"/>
      <c r="D30" s="11" t="str">
        <f t="shared" si="5"/>
        <v/>
      </c>
      <c r="E30" s="4"/>
      <c r="F30" s="11" t="str">
        <f t="shared" si="6"/>
        <v/>
      </c>
      <c r="G30" s="4"/>
      <c r="H30" s="11" t="str">
        <f t="shared" si="7"/>
        <v/>
      </c>
      <c r="I30" s="4"/>
      <c r="J30" s="38" t="str">
        <f t="shared" si="8"/>
        <v/>
      </c>
      <c r="K30" s="13"/>
    </row>
    <row r="31" spans="1:11" x14ac:dyDescent="0.25">
      <c r="A31" s="216" t="str">
        <f>IF('RoB2 - Summary'!C31="","",'RoB2 - Summary'!C31)</f>
        <v/>
      </c>
      <c r="B31" s="11"/>
      <c r="C31" s="4"/>
      <c r="D31" s="11" t="str">
        <f t="shared" si="5"/>
        <v/>
      </c>
      <c r="E31" s="4"/>
      <c r="F31" s="11" t="str">
        <f t="shared" si="6"/>
        <v/>
      </c>
      <c r="G31" s="4"/>
      <c r="H31" s="11" t="str">
        <f t="shared" si="7"/>
        <v/>
      </c>
      <c r="I31" s="4"/>
      <c r="J31" s="38" t="str">
        <f t="shared" si="8"/>
        <v/>
      </c>
      <c r="K31" s="13"/>
    </row>
    <row r="32" spans="1:11" x14ac:dyDescent="0.25">
      <c r="A32" s="216" t="str">
        <f>IF('RoB2 - Summary'!C32="","",'RoB2 - Summary'!C32)</f>
        <v/>
      </c>
      <c r="B32" s="11"/>
      <c r="C32" s="4"/>
      <c r="D32" s="11" t="str">
        <f t="shared" si="5"/>
        <v/>
      </c>
      <c r="E32" s="4"/>
      <c r="F32" s="11" t="str">
        <f t="shared" si="6"/>
        <v/>
      </c>
      <c r="G32" s="4"/>
      <c r="H32" s="11" t="str">
        <f t="shared" si="7"/>
        <v/>
      </c>
      <c r="I32" s="4"/>
      <c r="J32" s="38" t="str">
        <f t="shared" si="8"/>
        <v/>
      </c>
      <c r="K32" s="13"/>
    </row>
    <row r="33" spans="1:11" ht="15.75" thickBot="1" x14ac:dyDescent="0.3">
      <c r="A33" s="217" t="str">
        <f>IF('RoB2 - Summary'!C33="","",'RoB2 - Summary'!C33)</f>
        <v/>
      </c>
      <c r="B33" s="134"/>
      <c r="C33" s="175"/>
      <c r="D33" s="134" t="str">
        <f t="shared" si="5"/>
        <v/>
      </c>
      <c r="E33" s="175"/>
      <c r="F33" s="134" t="str">
        <f t="shared" si="6"/>
        <v/>
      </c>
      <c r="G33" s="175"/>
      <c r="H33" s="134" t="str">
        <f t="shared" si="7"/>
        <v/>
      </c>
      <c r="I33" s="175"/>
      <c r="J33" s="135" t="str">
        <f t="shared" si="8"/>
        <v/>
      </c>
      <c r="K33" s="197"/>
    </row>
  </sheetData>
  <mergeCells count="7">
    <mergeCell ref="H3:I3"/>
    <mergeCell ref="J3:J4"/>
    <mergeCell ref="K3:K4"/>
    <mergeCell ref="A3:A4"/>
    <mergeCell ref="B3:C3"/>
    <mergeCell ref="D3:E3"/>
    <mergeCell ref="F3:G3"/>
  </mergeCells>
  <conditionalFormatting sqref="A1">
    <cfRule type="cellIs" dxfId="59" priority="15" operator="equal">
      <formula>"GMT"</formula>
    </cfRule>
    <cfRule type="cellIs" dxfId="58" priority="16" operator="equal">
      <formula>"RE"</formula>
    </cfRule>
    <cfRule type="cellIs" dxfId="57" priority="17" operator="equal">
      <formula>"JK"</formula>
    </cfRule>
    <cfRule type="cellIs" dxfId="56" priority="18" operator="equal">
      <formula>"CT"</formula>
    </cfRule>
    <cfRule type="cellIs" dxfId="55" priority="19" operator="equal">
      <formula>"SH"</formula>
    </cfRule>
  </conditionalFormatting>
  <conditionalFormatting sqref="B1:B1048576 D1:D1048576 F1:F1048576 H1:H1048576">
    <cfRule type="cellIs" dxfId="54" priority="5" operator="equal">
      <formula>"NA"</formula>
    </cfRule>
    <cfRule type="cellIs" dxfId="53" priority="6" operator="equal">
      <formula>"NI"</formula>
    </cfRule>
  </conditionalFormatting>
  <conditionalFormatting sqref="B1:B1048576 D1:D1048576">
    <cfRule type="cellIs" dxfId="52" priority="7" operator="equal">
      <formula>"PY"</formula>
    </cfRule>
    <cfRule type="cellIs" dxfId="51" priority="8" operator="equal">
      <formula>"Y"</formula>
    </cfRule>
    <cfRule type="cellIs" dxfId="50" priority="9" operator="equal">
      <formula>"N"</formula>
    </cfRule>
    <cfRule type="cellIs" dxfId="49" priority="10" operator="equal">
      <formula>"PN"</formula>
    </cfRule>
  </conditionalFormatting>
  <conditionalFormatting sqref="F1:F1048576 H1:H1048576">
    <cfRule type="cellIs" dxfId="48" priority="1" operator="equal">
      <formula>"PN"</formula>
    </cfRule>
    <cfRule type="cellIs" dxfId="47" priority="2" operator="equal">
      <formula>"N"</formula>
    </cfRule>
    <cfRule type="cellIs" dxfId="46" priority="3" operator="equal">
      <formula>"PY"</formula>
    </cfRule>
    <cfRule type="cellIs" dxfId="45" priority="4" operator="equal">
      <formula>"Y"</formula>
    </cfRule>
  </conditionalFormatting>
  <conditionalFormatting sqref="J1:J1048576">
    <cfRule type="cellIs" dxfId="44" priority="11" operator="equal">
      <formula>"Incomplete"</formula>
    </cfRule>
    <cfRule type="cellIs" dxfId="43" priority="12" operator="equal">
      <formula>"High risk"</formula>
    </cfRule>
    <cfRule type="cellIs" dxfId="42" priority="13" operator="equal">
      <formula>"Some concerns"</formula>
    </cfRule>
    <cfRule type="cellIs" dxfId="41" priority="14" operator="equal">
      <formula>"Low risk"</formula>
    </cfRule>
  </conditionalFormatting>
  <dataValidations count="1">
    <dataValidation allowBlank="1" sqref="B1:B4 H1:H4 D1:D4 F1:F4 E1:E1048576 G1:G1048576 C1:C1048576 I1:I1048576" xr:uid="{404B2475-F417-4958-80EA-1357FC05FFB5}"/>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xr:uid="{09F78761-614E-415A-A7E3-5555EB512DA9}">
          <x14:formula1>
            <xm:f>Lists!$E$8:$E$13</xm:f>
          </x14:formula1>
          <xm:sqref>F8:F1048576 D8:D1048576 F5:F6 H5:H6 H8:H1048576 D5:D6</xm:sqref>
        </x14:dataValidation>
        <x14:dataValidation type="list" allowBlank="1" xr:uid="{55FA8050-9E89-434D-A299-E46DB0E25ED8}">
          <x14:formula1>
            <xm:f>Lists!$E$8:$E$12</xm:f>
          </x14:formula1>
          <xm:sqref>B8:B1048576 B5:B6</xm:sqref>
        </x14:dataValidation>
        <x14:dataValidation type="list" allowBlank="1" xr:uid="{B15B8318-DDDF-4014-A0DA-66E560F73844}">
          <x14:formula1>
            <xm:f>Lists!$F$8:$F$10</xm:f>
          </x14:formula1>
          <xm:sqref>J8:J1048576 J5:J6</xm:sqref>
        </x14:dataValidation>
        <x14:dataValidation type="list" allowBlank="1" xr:uid="{ECC122DE-2F23-4F5D-BD07-52EFA3632131}">
          <x14:formula1>
            <xm:f>Lists!$G$8:$G$13</xm:f>
          </x14:formula1>
          <xm:sqref>K8:K1048576 K5:K6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03F04-E628-48EE-82BA-999E5B40291C}">
  <sheetPr>
    <tabColor theme="5" tint="-0.249977111117893"/>
  </sheetPr>
  <dimension ref="A1:M33"/>
  <sheetViews>
    <sheetView zoomScale="85" zoomScaleNormal="85" workbookViewId="0"/>
  </sheetViews>
  <sheetFormatPr defaultColWidth="8.85546875" defaultRowHeight="15" x14ac:dyDescent="0.25"/>
  <cols>
    <col min="1" max="1" width="17.85546875" bestFit="1" customWidth="1"/>
    <col min="2" max="2" width="10.85546875" bestFit="1" customWidth="1"/>
    <col min="3" max="3" width="33.42578125" customWidth="1"/>
    <col min="4" max="4" width="10.85546875" bestFit="1" customWidth="1"/>
    <col min="5" max="5" width="33.42578125" customWidth="1"/>
    <col min="6" max="6" width="10.85546875" bestFit="1" customWidth="1"/>
    <col min="7" max="7" width="33.42578125" customWidth="1"/>
    <col min="8" max="8" width="10.85546875" bestFit="1" customWidth="1"/>
    <col min="9" max="9" width="33.42578125" customWidth="1"/>
    <col min="10" max="10" width="10.85546875" bestFit="1" customWidth="1"/>
    <col min="11" max="11" width="33.42578125" customWidth="1"/>
    <col min="12" max="12" width="16.7109375" customWidth="1"/>
    <col min="13" max="13" width="29.140625" customWidth="1"/>
  </cols>
  <sheetData>
    <row r="1" spans="1:13" ht="15.75" x14ac:dyDescent="0.25">
      <c r="A1" s="214" t="s">
        <v>3139</v>
      </c>
      <c r="L1" s="214"/>
    </row>
    <row r="2" spans="1:13" ht="16.5" thickBot="1" x14ac:dyDescent="0.3">
      <c r="L2" s="214"/>
    </row>
    <row r="3" spans="1:13" ht="49.5" customHeight="1" x14ac:dyDescent="0.25">
      <c r="A3" s="403" t="s">
        <v>6</v>
      </c>
      <c r="B3" s="394" t="s">
        <v>3140</v>
      </c>
      <c r="C3" s="388"/>
      <c r="D3" s="394" t="s">
        <v>3141</v>
      </c>
      <c r="E3" s="388"/>
      <c r="F3" s="394" t="s">
        <v>3142</v>
      </c>
      <c r="G3" s="388"/>
      <c r="H3" s="394" t="s">
        <v>3143</v>
      </c>
      <c r="I3" s="388"/>
      <c r="J3" s="394" t="s">
        <v>3144</v>
      </c>
      <c r="K3" s="388"/>
      <c r="L3" s="401" t="s">
        <v>3089</v>
      </c>
      <c r="M3" s="395" t="s">
        <v>3145</v>
      </c>
    </row>
    <row r="4" spans="1:13" ht="15.75" thickBot="1" x14ac:dyDescent="0.3">
      <c r="A4" s="404"/>
      <c r="B4" s="220" t="s">
        <v>260</v>
      </c>
      <c r="C4" s="222" t="s">
        <v>261</v>
      </c>
      <c r="D4" s="220" t="s">
        <v>260</v>
      </c>
      <c r="E4" s="222" t="s">
        <v>261</v>
      </c>
      <c r="F4" s="220" t="s">
        <v>260</v>
      </c>
      <c r="G4" s="222" t="s">
        <v>261</v>
      </c>
      <c r="H4" s="220" t="s">
        <v>260</v>
      </c>
      <c r="I4" s="222" t="s">
        <v>261</v>
      </c>
      <c r="J4" s="220" t="s">
        <v>260</v>
      </c>
      <c r="K4" s="222" t="s">
        <v>261</v>
      </c>
      <c r="L4" s="402"/>
      <c r="M4" s="396"/>
    </row>
    <row r="5" spans="1:13" x14ac:dyDescent="0.25">
      <c r="A5" s="216" t="str">
        <f>IF('RoB2 - Summary'!C5="","",'RoB2 - Summary'!C5)</f>
        <v>{Dulin, 2022 #1695}</v>
      </c>
      <c r="B5" s="11" t="s">
        <v>3074</v>
      </c>
      <c r="C5" s="4" t="s">
        <v>3023</v>
      </c>
      <c r="D5" s="11" t="s">
        <v>253</v>
      </c>
      <c r="E5" s="4" t="s">
        <v>3162</v>
      </c>
      <c r="F5" s="11" t="s">
        <v>3079</v>
      </c>
      <c r="G5" s="4" t="s">
        <v>3163</v>
      </c>
      <c r="H5" s="10" t="s">
        <v>3067</v>
      </c>
      <c r="I5" s="6" t="s">
        <v>3165</v>
      </c>
      <c r="J5" s="10" t="s">
        <v>3079</v>
      </c>
      <c r="K5" s="4" t="s">
        <v>3164</v>
      </c>
      <c r="L5" s="38" t="str">
        <f t="shared" ref="L5:L13" si="0">IF(A5="","",IF(OR(B5="",D5="",F5="",H5="",J5=""),"Incomplete",IF(OR(OR(B5="Y",B5="PY",D5="Y",D5="PY"),AND(OR(F5="Y",F5="PY",F5="NI"),OR(H5="Y",H5="PY",H5="NI"),OR(J5="Y",J5="PY",J5="NI"))),"High risk",IF(AND(OR(B5="N",B5="PN",B5="NI"),OR(D5="N",D5="PN"),OR(OR(F5="N",F5="PN"),AND(OR(F5="Y",F5="PY",F5="NI"),OR(H5="N",H5="PN")))),"Low risk","Some concerns"))))</f>
        <v>High risk</v>
      </c>
      <c r="M5" s="13" t="s">
        <v>3081</v>
      </c>
    </row>
    <row r="6" spans="1:13" x14ac:dyDescent="0.25">
      <c r="A6" s="216" t="str">
        <f>IF('RoB2 - Summary'!C6="","",'RoB2 - Summary'!C6)</f>
        <v>{Guertler, 2025 #6955}</v>
      </c>
      <c r="B6" s="11" t="s">
        <v>3074</v>
      </c>
      <c r="C6" s="4" t="s">
        <v>3845</v>
      </c>
      <c r="D6" s="11" t="s">
        <v>253</v>
      </c>
      <c r="E6" s="4" t="s">
        <v>3162</v>
      </c>
      <c r="F6" s="11" t="s">
        <v>3067</v>
      </c>
      <c r="G6" s="4" t="s">
        <v>3987</v>
      </c>
      <c r="H6" s="10" t="s">
        <v>3067</v>
      </c>
      <c r="I6" s="6" t="s">
        <v>3165</v>
      </c>
      <c r="J6" s="10" t="s">
        <v>3070</v>
      </c>
      <c r="K6" s="4" t="s">
        <v>3988</v>
      </c>
      <c r="L6" s="38" t="str">
        <f t="shared" ref="L6" si="1">IF(A6="","",IF(OR(B6="",D6="",F6="",H6="",J6=""),"Incomplete",IF(OR(OR(B6="Y",B6="PY",D6="Y",D6="PY"),AND(OR(F6="Y",F6="PY",F6="NI"),OR(H6="Y",H6="PY",H6="NI"),OR(J6="Y",J6="PY",J6="NI"))),"High risk",IF(AND(OR(B6="N",B6="PN",B6="NI"),OR(D6="N",D6="PN"),OR(OR(F6="N",F6="PN"),AND(OR(F6="Y",F6="PY",F6="NI"),OR(H6="N",H6="PN")))),"Low risk","Some concerns"))))</f>
        <v>High risk</v>
      </c>
      <c r="M6" s="13" t="s">
        <v>3081</v>
      </c>
    </row>
    <row r="7" spans="1:13" x14ac:dyDescent="0.25">
      <c r="A7" s="216" t="str">
        <f>IF('RoB2 - Summary'!C7="","",'RoB2 - Summary'!C7)</f>
        <v>{Haug, 2022 #6231}</v>
      </c>
      <c r="B7" s="11" t="s">
        <v>3074</v>
      </c>
      <c r="C7" s="4" t="s">
        <v>3845</v>
      </c>
      <c r="D7" s="11" t="s">
        <v>253</v>
      </c>
      <c r="E7" s="4" t="s">
        <v>3162</v>
      </c>
      <c r="F7" s="11" t="s">
        <v>3070</v>
      </c>
      <c r="G7" s="4" t="s">
        <v>3890</v>
      </c>
      <c r="H7" s="10" t="s">
        <v>3067</v>
      </c>
      <c r="I7" s="6" t="s">
        <v>3165</v>
      </c>
      <c r="J7" s="10" t="s">
        <v>3070</v>
      </c>
      <c r="K7" s="4" t="s">
        <v>3988</v>
      </c>
      <c r="L7" s="38" t="str">
        <f>IF(A7="","",IF(OR(B7="",D7="",F7="",H7="",J7=""),"Incomplete",IF(OR(OR(B7="Y",B7="PY",D7="Y",D7="PY"),AND(OR(F7="Y",F7="PY",F7="NI"),OR(H7="Y",H7="PY",H7="NI"),OR(J7="Y",J7="PY",J7="NI"))),"High risk",IF(AND(OR(B7="N",B7="PN",B7="NI"),OR(D7="N",D7="PN"),OR(OR(F7="N",F7="PN"),AND(OR(F7="Y",F7="PY",F7="NI"),OR(H7="N",H7="PN")))),"Low risk","Some concerns"))))</f>
        <v>High risk</v>
      </c>
      <c r="M7" s="13" t="s">
        <v>3081</v>
      </c>
    </row>
    <row r="8" spans="1:13" x14ac:dyDescent="0.25">
      <c r="A8" s="216" t="str">
        <f>IF('RoB2 - Summary'!C8="","",'RoB2 - Summary'!C8)</f>
        <v>{Zill, 2019 #1856}</v>
      </c>
      <c r="B8" s="11" t="s">
        <v>3074</v>
      </c>
      <c r="C8" s="4" t="s">
        <v>3024</v>
      </c>
      <c r="D8" s="11" t="s">
        <v>253</v>
      </c>
      <c r="E8" s="4" t="s">
        <v>3162</v>
      </c>
      <c r="F8" s="11" t="s">
        <v>3079</v>
      </c>
      <c r="G8" s="4" t="s">
        <v>3163</v>
      </c>
      <c r="H8" s="10" t="s">
        <v>3067</v>
      </c>
      <c r="I8" s="6" t="s">
        <v>3165</v>
      </c>
      <c r="J8" s="10" t="s">
        <v>3079</v>
      </c>
      <c r="K8" s="4" t="s">
        <v>3164</v>
      </c>
      <c r="L8" s="38" t="str">
        <f t="shared" si="0"/>
        <v>High risk</v>
      </c>
      <c r="M8" s="13" t="s">
        <v>3081</v>
      </c>
    </row>
    <row r="9" spans="1:13" x14ac:dyDescent="0.25">
      <c r="A9" s="216" t="str">
        <f>IF('RoB2 - Summary'!C9="","",'RoB2 - Summary'!C9)</f>
        <v/>
      </c>
      <c r="B9" s="11"/>
      <c r="C9" s="4"/>
      <c r="D9" s="11"/>
      <c r="E9" s="4"/>
      <c r="F9" s="11" t="str">
        <f t="shared" ref="F9:F13" si="2">IF(OR(OR(B9="Y",B9="PY"),OR(D9="Y",D9="PY")),"NA","")</f>
        <v/>
      </c>
      <c r="G9" s="4"/>
      <c r="H9" s="10" t="str">
        <f t="shared" ref="H9:H13" si="3">IF(OR(F9="NA",F9="PN",F9="N"),"NA","")</f>
        <v/>
      </c>
      <c r="I9" s="6"/>
      <c r="J9" s="10" t="str">
        <f t="shared" ref="J9:J13" si="4">IF(OR(H9="NA",H9="PN",H9="N"),"NA","")</f>
        <v/>
      </c>
      <c r="K9" s="4"/>
      <c r="L9" s="38" t="str">
        <f t="shared" si="0"/>
        <v/>
      </c>
      <c r="M9" s="13"/>
    </row>
    <row r="10" spans="1:13" x14ac:dyDescent="0.25">
      <c r="A10" s="216" t="str">
        <f>IF('RoB2 - Summary'!C10="","",'RoB2 - Summary'!C10)</f>
        <v/>
      </c>
      <c r="B10" s="11"/>
      <c r="C10" s="4"/>
      <c r="D10" s="11"/>
      <c r="E10" s="4"/>
      <c r="F10" s="11" t="str">
        <f t="shared" si="2"/>
        <v/>
      </c>
      <c r="G10" s="4"/>
      <c r="H10" s="10" t="str">
        <f t="shared" si="3"/>
        <v/>
      </c>
      <c r="I10" s="6"/>
      <c r="J10" s="10" t="str">
        <f t="shared" si="4"/>
        <v/>
      </c>
      <c r="K10" s="4"/>
      <c r="L10" s="38" t="str">
        <f t="shared" si="0"/>
        <v/>
      </c>
      <c r="M10" s="13"/>
    </row>
    <row r="11" spans="1:13" x14ac:dyDescent="0.25">
      <c r="A11" s="216" t="str">
        <f>IF('RoB2 - Summary'!C11="","",'RoB2 - Summary'!C11)</f>
        <v/>
      </c>
      <c r="B11" s="11"/>
      <c r="C11" s="4"/>
      <c r="D11" s="11"/>
      <c r="E11" s="4"/>
      <c r="F11" s="11" t="str">
        <f t="shared" si="2"/>
        <v/>
      </c>
      <c r="G11" s="4"/>
      <c r="H11" s="10" t="str">
        <f t="shared" si="3"/>
        <v/>
      </c>
      <c r="I11" s="6"/>
      <c r="J11" s="10" t="str">
        <f t="shared" si="4"/>
        <v/>
      </c>
      <c r="K11" s="4"/>
      <c r="L11" s="38" t="str">
        <f t="shared" si="0"/>
        <v/>
      </c>
      <c r="M11" s="13"/>
    </row>
    <row r="12" spans="1:13" x14ac:dyDescent="0.25">
      <c r="A12" s="216" t="str">
        <f>IF('RoB2 - Summary'!C12="","",'RoB2 - Summary'!C12)</f>
        <v/>
      </c>
      <c r="B12" s="11"/>
      <c r="C12" s="4"/>
      <c r="D12" s="11"/>
      <c r="E12" s="4"/>
      <c r="F12" s="11" t="str">
        <f t="shared" si="2"/>
        <v/>
      </c>
      <c r="G12" s="4"/>
      <c r="H12" s="10" t="str">
        <f t="shared" si="3"/>
        <v/>
      </c>
      <c r="I12" s="6"/>
      <c r="J12" s="10" t="str">
        <f t="shared" si="4"/>
        <v/>
      </c>
      <c r="K12" s="4"/>
      <c r="L12" s="38" t="str">
        <f t="shared" si="0"/>
        <v/>
      </c>
      <c r="M12" s="13"/>
    </row>
    <row r="13" spans="1:13" x14ac:dyDescent="0.25">
      <c r="A13" s="216" t="str">
        <f>IF('RoB2 - Summary'!C13="","",'RoB2 - Summary'!C13)</f>
        <v/>
      </c>
      <c r="B13" s="11"/>
      <c r="C13" s="4"/>
      <c r="D13" s="11"/>
      <c r="E13" s="4"/>
      <c r="F13" s="11" t="str">
        <f t="shared" si="2"/>
        <v/>
      </c>
      <c r="G13" s="4"/>
      <c r="H13" s="10" t="str">
        <f t="shared" si="3"/>
        <v/>
      </c>
      <c r="I13" s="6"/>
      <c r="J13" s="10" t="str">
        <f t="shared" si="4"/>
        <v/>
      </c>
      <c r="K13" s="4"/>
      <c r="L13" s="38" t="str">
        <f t="shared" si="0"/>
        <v/>
      </c>
      <c r="M13" s="13"/>
    </row>
    <row r="14" spans="1:13" x14ac:dyDescent="0.25">
      <c r="A14" s="216" t="str">
        <f>IF('RoB2 - Summary'!C14="","",'RoB2 - Summary'!C14)</f>
        <v/>
      </c>
      <c r="B14" s="11"/>
      <c r="C14" s="4"/>
      <c r="D14" s="11"/>
      <c r="E14" s="4"/>
      <c r="F14" s="11" t="str">
        <f t="shared" ref="F14:F33" si="5">IF(OR(OR(B14="Y",B14="PY"),OR(D14="Y",D14="PY")),"NA","")</f>
        <v/>
      </c>
      <c r="G14" s="4"/>
      <c r="H14" s="10" t="str">
        <f t="shared" ref="H14:H33" si="6">IF(OR(F14="NA",F14="PN",F14="N"),"NA","")</f>
        <v/>
      </c>
      <c r="I14" s="6"/>
      <c r="J14" s="10" t="str">
        <f t="shared" ref="J14:J33" si="7">IF(OR(H14="NA",H14="PN",H14="N"),"NA","")</f>
        <v/>
      </c>
      <c r="K14" s="4"/>
      <c r="L14" s="38" t="str">
        <f t="shared" ref="L14:L33" si="8">IF(A14="","",IF(OR(B14="",D14="",F14="",H14="",J14=""),"Incomplete",IF(OR(OR(B14="Y",B14="PY",D14="Y",D14="PY"),AND(OR(F14="Y",F14="PY",F14="NI"),OR(H14="Y",H14="PY",H14="NI"),OR(J14="Y",J14="PY",J14="NI"))),"High risk",IF(AND(OR(B14="N",B14="PN",B14="NI"),OR(D14="N",D14="PN"),OR(OR(F14="N",F14="PN"),AND(OR(F14="Y",F14="PY",F14="NI"),OR(H14="N",H14="PN")))),"Low risk","Some concerns"))))</f>
        <v/>
      </c>
      <c r="M14" s="13"/>
    </row>
    <row r="15" spans="1:13" x14ac:dyDescent="0.25">
      <c r="A15" s="216" t="str">
        <f>IF('RoB2 - Summary'!C15="","",'RoB2 - Summary'!C15)</f>
        <v/>
      </c>
      <c r="B15" s="11"/>
      <c r="C15" s="4"/>
      <c r="D15" s="11"/>
      <c r="E15" s="4"/>
      <c r="F15" s="11" t="str">
        <f t="shared" si="5"/>
        <v/>
      </c>
      <c r="G15" s="4"/>
      <c r="H15" s="10" t="str">
        <f t="shared" si="6"/>
        <v/>
      </c>
      <c r="I15" s="6"/>
      <c r="J15" s="10" t="str">
        <f t="shared" si="7"/>
        <v/>
      </c>
      <c r="K15" s="4"/>
      <c r="L15" s="38" t="str">
        <f t="shared" si="8"/>
        <v/>
      </c>
      <c r="M15" s="13"/>
    </row>
    <row r="16" spans="1:13" x14ac:dyDescent="0.25">
      <c r="A16" s="216" t="str">
        <f>IF('RoB2 - Summary'!C16="","",'RoB2 - Summary'!C16)</f>
        <v/>
      </c>
      <c r="B16" s="11"/>
      <c r="C16" s="4"/>
      <c r="D16" s="11"/>
      <c r="E16" s="4"/>
      <c r="F16" s="11" t="str">
        <f t="shared" si="5"/>
        <v/>
      </c>
      <c r="G16" s="4"/>
      <c r="H16" s="10" t="str">
        <f t="shared" si="6"/>
        <v/>
      </c>
      <c r="I16" s="6"/>
      <c r="J16" s="10" t="str">
        <f t="shared" si="7"/>
        <v/>
      </c>
      <c r="K16" s="4"/>
      <c r="L16" s="38" t="str">
        <f t="shared" si="8"/>
        <v/>
      </c>
      <c r="M16" s="13"/>
    </row>
    <row r="17" spans="1:13" x14ac:dyDescent="0.25">
      <c r="A17" s="216" t="str">
        <f>IF('RoB2 - Summary'!C17="","",'RoB2 - Summary'!C17)</f>
        <v/>
      </c>
      <c r="B17" s="11"/>
      <c r="C17" s="4"/>
      <c r="D17" s="11"/>
      <c r="E17" s="4"/>
      <c r="F17" s="11" t="str">
        <f t="shared" si="5"/>
        <v/>
      </c>
      <c r="G17" s="4"/>
      <c r="H17" s="10" t="str">
        <f t="shared" si="6"/>
        <v/>
      </c>
      <c r="I17" s="6"/>
      <c r="J17" s="10" t="str">
        <f t="shared" si="7"/>
        <v/>
      </c>
      <c r="K17" s="4"/>
      <c r="L17" s="38" t="str">
        <f t="shared" si="8"/>
        <v/>
      </c>
      <c r="M17" s="13"/>
    </row>
    <row r="18" spans="1:13" x14ac:dyDescent="0.25">
      <c r="A18" s="216" t="str">
        <f>IF('RoB2 - Summary'!C18="","",'RoB2 - Summary'!C18)</f>
        <v/>
      </c>
      <c r="B18" s="11"/>
      <c r="C18" s="4"/>
      <c r="D18" s="11"/>
      <c r="E18" s="4"/>
      <c r="F18" s="11" t="str">
        <f t="shared" si="5"/>
        <v/>
      </c>
      <c r="G18" s="4"/>
      <c r="H18" s="10" t="str">
        <f t="shared" si="6"/>
        <v/>
      </c>
      <c r="I18" s="6"/>
      <c r="J18" s="10" t="str">
        <f t="shared" si="7"/>
        <v/>
      </c>
      <c r="K18" s="4"/>
      <c r="L18" s="38" t="str">
        <f t="shared" si="8"/>
        <v/>
      </c>
      <c r="M18" s="13"/>
    </row>
    <row r="19" spans="1:13" x14ac:dyDescent="0.25">
      <c r="A19" s="216" t="str">
        <f>IF('RoB2 - Summary'!C19="","",'RoB2 - Summary'!C19)</f>
        <v/>
      </c>
      <c r="B19" s="11"/>
      <c r="C19" s="4"/>
      <c r="D19" s="11"/>
      <c r="E19" s="4"/>
      <c r="F19" s="11" t="str">
        <f t="shared" si="5"/>
        <v/>
      </c>
      <c r="G19" s="4"/>
      <c r="H19" s="10" t="str">
        <f t="shared" si="6"/>
        <v/>
      </c>
      <c r="I19" s="6"/>
      <c r="J19" s="10" t="str">
        <f t="shared" si="7"/>
        <v/>
      </c>
      <c r="K19" s="4"/>
      <c r="L19" s="38" t="str">
        <f t="shared" si="8"/>
        <v/>
      </c>
      <c r="M19" s="13"/>
    </row>
    <row r="20" spans="1:13" x14ac:dyDescent="0.25">
      <c r="A20" s="216" t="str">
        <f>IF('RoB2 - Summary'!C20="","",'RoB2 - Summary'!C20)</f>
        <v/>
      </c>
      <c r="B20" s="11"/>
      <c r="C20" s="4"/>
      <c r="D20" s="11"/>
      <c r="E20" s="4"/>
      <c r="F20" s="11" t="str">
        <f t="shared" si="5"/>
        <v/>
      </c>
      <c r="G20" s="4"/>
      <c r="H20" s="10" t="str">
        <f t="shared" si="6"/>
        <v/>
      </c>
      <c r="I20" s="6"/>
      <c r="J20" s="10" t="str">
        <f t="shared" si="7"/>
        <v/>
      </c>
      <c r="K20" s="4"/>
      <c r="L20" s="38" t="str">
        <f t="shared" si="8"/>
        <v/>
      </c>
      <c r="M20" s="13"/>
    </row>
    <row r="21" spans="1:13" x14ac:dyDescent="0.25">
      <c r="A21" s="216" t="str">
        <f>IF('RoB2 - Summary'!C21="","",'RoB2 - Summary'!C21)</f>
        <v/>
      </c>
      <c r="B21" s="11"/>
      <c r="C21" s="4"/>
      <c r="D21" s="11"/>
      <c r="E21" s="4"/>
      <c r="F21" s="11" t="str">
        <f t="shared" si="5"/>
        <v/>
      </c>
      <c r="G21" s="4"/>
      <c r="H21" s="10" t="str">
        <f t="shared" si="6"/>
        <v/>
      </c>
      <c r="I21" s="6"/>
      <c r="J21" s="10" t="str">
        <f t="shared" si="7"/>
        <v/>
      </c>
      <c r="K21" s="4"/>
      <c r="L21" s="38" t="str">
        <f t="shared" si="8"/>
        <v/>
      </c>
      <c r="M21" s="13"/>
    </row>
    <row r="22" spans="1:13" x14ac:dyDescent="0.25">
      <c r="A22" s="216" t="str">
        <f>IF('RoB2 - Summary'!C22="","",'RoB2 - Summary'!C22)</f>
        <v/>
      </c>
      <c r="B22" s="11"/>
      <c r="C22" s="4"/>
      <c r="D22" s="11"/>
      <c r="E22" s="4"/>
      <c r="F22" s="11" t="str">
        <f t="shared" si="5"/>
        <v/>
      </c>
      <c r="G22" s="4"/>
      <c r="H22" s="10" t="str">
        <f t="shared" si="6"/>
        <v/>
      </c>
      <c r="I22" s="6"/>
      <c r="J22" s="10" t="str">
        <f t="shared" si="7"/>
        <v/>
      </c>
      <c r="K22" s="4"/>
      <c r="L22" s="38" t="str">
        <f t="shared" si="8"/>
        <v/>
      </c>
      <c r="M22" s="13"/>
    </row>
    <row r="23" spans="1:13" x14ac:dyDescent="0.25">
      <c r="A23" s="216" t="str">
        <f>IF('RoB2 - Summary'!C23="","",'RoB2 - Summary'!C23)</f>
        <v/>
      </c>
      <c r="B23" s="11"/>
      <c r="C23" s="4"/>
      <c r="D23" s="11"/>
      <c r="E23" s="4"/>
      <c r="F23" s="11" t="str">
        <f t="shared" si="5"/>
        <v/>
      </c>
      <c r="G23" s="4"/>
      <c r="H23" s="10" t="str">
        <f t="shared" si="6"/>
        <v/>
      </c>
      <c r="I23" s="6"/>
      <c r="J23" s="10" t="str">
        <f t="shared" si="7"/>
        <v/>
      </c>
      <c r="K23" s="4"/>
      <c r="L23" s="38" t="str">
        <f t="shared" si="8"/>
        <v/>
      </c>
      <c r="M23" s="13"/>
    </row>
    <row r="24" spans="1:13" x14ac:dyDescent="0.25">
      <c r="A24" s="216" t="str">
        <f>IF('RoB2 - Summary'!C24="","",'RoB2 - Summary'!C24)</f>
        <v/>
      </c>
      <c r="B24" s="11"/>
      <c r="C24" s="4"/>
      <c r="D24" s="11"/>
      <c r="E24" s="4"/>
      <c r="F24" s="11" t="str">
        <f t="shared" si="5"/>
        <v/>
      </c>
      <c r="G24" s="4"/>
      <c r="H24" s="10" t="str">
        <f t="shared" si="6"/>
        <v/>
      </c>
      <c r="I24" s="6"/>
      <c r="J24" s="10" t="str">
        <f t="shared" si="7"/>
        <v/>
      </c>
      <c r="K24" s="4"/>
      <c r="L24" s="38" t="str">
        <f t="shared" si="8"/>
        <v/>
      </c>
      <c r="M24" s="13"/>
    </row>
    <row r="25" spans="1:13" x14ac:dyDescent="0.25">
      <c r="A25" s="216" t="str">
        <f>IF('RoB2 - Summary'!C25="","",'RoB2 - Summary'!C25)</f>
        <v/>
      </c>
      <c r="B25" s="11"/>
      <c r="C25" s="4"/>
      <c r="D25" s="11"/>
      <c r="E25" s="4"/>
      <c r="F25" s="11" t="str">
        <f t="shared" si="5"/>
        <v/>
      </c>
      <c r="G25" s="4"/>
      <c r="H25" s="10" t="str">
        <f t="shared" si="6"/>
        <v/>
      </c>
      <c r="I25" s="6"/>
      <c r="J25" s="10" t="str">
        <f t="shared" si="7"/>
        <v/>
      </c>
      <c r="K25" s="4"/>
      <c r="L25" s="38" t="str">
        <f t="shared" si="8"/>
        <v/>
      </c>
      <c r="M25" s="13"/>
    </row>
    <row r="26" spans="1:13" x14ac:dyDescent="0.25">
      <c r="A26" s="216" t="str">
        <f>IF('RoB2 - Summary'!C26="","",'RoB2 - Summary'!C26)</f>
        <v/>
      </c>
      <c r="B26" s="11"/>
      <c r="C26" s="4"/>
      <c r="D26" s="11"/>
      <c r="E26" s="4"/>
      <c r="F26" s="11" t="str">
        <f t="shared" si="5"/>
        <v/>
      </c>
      <c r="G26" s="4"/>
      <c r="H26" s="10" t="str">
        <f t="shared" si="6"/>
        <v/>
      </c>
      <c r="I26" s="6"/>
      <c r="J26" s="10" t="str">
        <f t="shared" si="7"/>
        <v/>
      </c>
      <c r="K26" s="4"/>
      <c r="L26" s="38" t="str">
        <f t="shared" si="8"/>
        <v/>
      </c>
      <c r="M26" s="13"/>
    </row>
    <row r="27" spans="1:13" x14ac:dyDescent="0.25">
      <c r="A27" s="216" t="str">
        <f>IF('RoB2 - Summary'!C27="","",'RoB2 - Summary'!C27)</f>
        <v/>
      </c>
      <c r="B27" s="11"/>
      <c r="C27" s="4"/>
      <c r="D27" s="11"/>
      <c r="E27" s="4"/>
      <c r="F27" s="11" t="str">
        <f t="shared" si="5"/>
        <v/>
      </c>
      <c r="G27" s="4"/>
      <c r="H27" s="10" t="str">
        <f t="shared" si="6"/>
        <v/>
      </c>
      <c r="I27" s="6"/>
      <c r="J27" s="10" t="str">
        <f t="shared" si="7"/>
        <v/>
      </c>
      <c r="K27" s="4"/>
      <c r="L27" s="38" t="str">
        <f t="shared" si="8"/>
        <v/>
      </c>
      <c r="M27" s="13"/>
    </row>
    <row r="28" spans="1:13" x14ac:dyDescent="0.25">
      <c r="A28" s="216" t="str">
        <f>IF('RoB2 - Summary'!C28="","",'RoB2 - Summary'!C28)</f>
        <v/>
      </c>
      <c r="B28" s="11"/>
      <c r="C28" s="4"/>
      <c r="D28" s="11"/>
      <c r="E28" s="4"/>
      <c r="F28" s="11" t="str">
        <f t="shared" si="5"/>
        <v/>
      </c>
      <c r="G28" s="4"/>
      <c r="H28" s="10" t="str">
        <f t="shared" si="6"/>
        <v/>
      </c>
      <c r="I28" s="6"/>
      <c r="J28" s="10" t="str">
        <f t="shared" si="7"/>
        <v/>
      </c>
      <c r="K28" s="4"/>
      <c r="L28" s="38" t="str">
        <f t="shared" si="8"/>
        <v/>
      </c>
      <c r="M28" s="13"/>
    </row>
    <row r="29" spans="1:13" x14ac:dyDescent="0.25">
      <c r="A29" s="216" t="str">
        <f>IF('RoB2 - Summary'!C29="","",'RoB2 - Summary'!C29)</f>
        <v/>
      </c>
      <c r="B29" s="11"/>
      <c r="C29" s="4"/>
      <c r="D29" s="11"/>
      <c r="E29" s="4"/>
      <c r="F29" s="11" t="str">
        <f t="shared" si="5"/>
        <v/>
      </c>
      <c r="G29" s="4"/>
      <c r="H29" s="10" t="str">
        <f t="shared" si="6"/>
        <v/>
      </c>
      <c r="I29" s="6"/>
      <c r="J29" s="10" t="str">
        <f t="shared" si="7"/>
        <v/>
      </c>
      <c r="K29" s="4"/>
      <c r="L29" s="38" t="str">
        <f t="shared" si="8"/>
        <v/>
      </c>
      <c r="M29" s="13"/>
    </row>
    <row r="30" spans="1:13" x14ac:dyDescent="0.25">
      <c r="A30" s="216" t="str">
        <f>IF('RoB2 - Summary'!C30="","",'RoB2 - Summary'!C30)</f>
        <v/>
      </c>
      <c r="B30" s="11"/>
      <c r="C30" s="4"/>
      <c r="D30" s="11"/>
      <c r="E30" s="4"/>
      <c r="F30" s="11" t="str">
        <f t="shared" si="5"/>
        <v/>
      </c>
      <c r="G30" s="4"/>
      <c r="H30" s="10" t="str">
        <f t="shared" si="6"/>
        <v/>
      </c>
      <c r="I30" s="6"/>
      <c r="J30" s="10" t="str">
        <f t="shared" si="7"/>
        <v/>
      </c>
      <c r="K30" s="4"/>
      <c r="L30" s="38" t="str">
        <f t="shared" si="8"/>
        <v/>
      </c>
      <c r="M30" s="13"/>
    </row>
    <row r="31" spans="1:13" x14ac:dyDescent="0.25">
      <c r="A31" s="216" t="str">
        <f>IF('RoB2 - Summary'!C31="","",'RoB2 - Summary'!C31)</f>
        <v/>
      </c>
      <c r="B31" s="11"/>
      <c r="C31" s="4"/>
      <c r="D31" s="11"/>
      <c r="E31" s="4"/>
      <c r="F31" s="11" t="str">
        <f t="shared" si="5"/>
        <v/>
      </c>
      <c r="G31" s="4"/>
      <c r="H31" s="10" t="str">
        <f t="shared" si="6"/>
        <v/>
      </c>
      <c r="I31" s="6"/>
      <c r="J31" s="10" t="str">
        <f t="shared" si="7"/>
        <v/>
      </c>
      <c r="K31" s="4"/>
      <c r="L31" s="38" t="str">
        <f t="shared" si="8"/>
        <v/>
      </c>
      <c r="M31" s="13"/>
    </row>
    <row r="32" spans="1:13" x14ac:dyDescent="0.25">
      <c r="A32" s="216" t="str">
        <f>IF('RoB2 - Summary'!C32="","",'RoB2 - Summary'!C32)</f>
        <v/>
      </c>
      <c r="B32" s="11"/>
      <c r="C32" s="4"/>
      <c r="D32" s="11"/>
      <c r="E32" s="4"/>
      <c r="F32" s="11" t="str">
        <f t="shared" si="5"/>
        <v/>
      </c>
      <c r="G32" s="4"/>
      <c r="H32" s="10" t="str">
        <f t="shared" si="6"/>
        <v/>
      </c>
      <c r="I32" s="6"/>
      <c r="J32" s="10" t="str">
        <f t="shared" si="7"/>
        <v/>
      </c>
      <c r="K32" s="4"/>
      <c r="L32" s="38" t="str">
        <f t="shared" si="8"/>
        <v/>
      </c>
      <c r="M32" s="13"/>
    </row>
    <row r="33" spans="1:13" ht="15.75" thickBot="1" x14ac:dyDescent="0.3">
      <c r="A33" s="217" t="str">
        <f>IF('RoB2 - Summary'!C33="","",'RoB2 - Summary'!C33)</f>
        <v/>
      </c>
      <c r="B33" s="134"/>
      <c r="C33" s="175"/>
      <c r="D33" s="134"/>
      <c r="E33" s="175"/>
      <c r="F33" s="134" t="str">
        <f t="shared" si="5"/>
        <v/>
      </c>
      <c r="G33" s="175"/>
      <c r="H33" s="231" t="str">
        <f t="shared" si="6"/>
        <v/>
      </c>
      <c r="I33" s="232"/>
      <c r="J33" s="231" t="str">
        <f t="shared" si="7"/>
        <v/>
      </c>
      <c r="K33" s="175"/>
      <c r="L33" s="135" t="str">
        <f t="shared" si="8"/>
        <v/>
      </c>
      <c r="M33" s="197"/>
    </row>
  </sheetData>
  <mergeCells count="8">
    <mergeCell ref="H3:I3"/>
    <mergeCell ref="J3:K3"/>
    <mergeCell ref="L3:L4"/>
    <mergeCell ref="M3:M4"/>
    <mergeCell ref="A3:A4"/>
    <mergeCell ref="B3:C3"/>
    <mergeCell ref="D3:E3"/>
    <mergeCell ref="F3:G3"/>
  </mergeCells>
  <conditionalFormatting sqref="A1">
    <cfRule type="cellIs" dxfId="40" priority="17" operator="equal">
      <formula>"GMT"</formula>
    </cfRule>
    <cfRule type="cellIs" dxfId="39" priority="18" operator="equal">
      <formula>"RE"</formula>
    </cfRule>
    <cfRule type="cellIs" dxfId="38" priority="19" operator="equal">
      <formula>"JK"</formula>
    </cfRule>
    <cfRule type="cellIs" dxfId="37" priority="20" operator="equal">
      <formula>"CT"</formula>
    </cfRule>
    <cfRule type="cellIs" dxfId="36" priority="21" operator="equal">
      <formula>"SH"</formula>
    </cfRule>
  </conditionalFormatting>
  <conditionalFormatting sqref="B1:K1048576">
    <cfRule type="cellIs" dxfId="35" priority="1" operator="equal">
      <formula>"NA"</formula>
    </cfRule>
    <cfRule type="cellIs" dxfId="34" priority="2" operator="equal">
      <formula>"N"</formula>
    </cfRule>
    <cfRule type="cellIs" dxfId="33" priority="3" operator="equal">
      <formula>"PN"</formula>
    </cfRule>
    <cfRule type="cellIs" dxfId="32" priority="4" operator="equal">
      <formula>"NI"</formula>
    </cfRule>
    <cfRule type="cellIs" dxfId="31" priority="5" operator="equal">
      <formula>"PY"</formula>
    </cfRule>
    <cfRule type="cellIs" dxfId="30" priority="6" operator="equal">
      <formula>"Y"</formula>
    </cfRule>
  </conditionalFormatting>
  <conditionalFormatting sqref="I6:I8">
    <cfRule type="cellIs" dxfId="29" priority="7" operator="equal">
      <formula>"NA"</formula>
    </cfRule>
    <cfRule type="cellIs" dxfId="28" priority="8" operator="equal">
      <formula>"N"</formula>
    </cfRule>
    <cfRule type="cellIs" dxfId="27" priority="9" operator="equal">
      <formula>"PN"</formula>
    </cfRule>
    <cfRule type="cellIs" dxfId="26" priority="10" operator="equal">
      <formula>"NI"</formula>
    </cfRule>
    <cfRule type="cellIs" dxfId="25" priority="11" operator="equal">
      <formula>"PY"</formula>
    </cfRule>
    <cfRule type="cellIs" dxfId="24" priority="12" operator="equal">
      <formula>"Y"</formula>
    </cfRule>
  </conditionalFormatting>
  <conditionalFormatting sqref="L1:L1048576">
    <cfRule type="cellIs" dxfId="23" priority="13" operator="equal">
      <formula>"Incomplete"</formula>
    </cfRule>
    <cfRule type="cellIs" dxfId="22" priority="14" operator="equal">
      <formula>"High risk"</formula>
    </cfRule>
    <cfRule type="cellIs" dxfId="21" priority="15" operator="equal">
      <formula>"Some concerns"</formula>
    </cfRule>
    <cfRule type="cellIs" dxfId="20" priority="16" operator="equal">
      <formula>"Low risk"</formula>
    </cfRule>
  </conditionalFormatting>
  <dataValidations count="1">
    <dataValidation allowBlank="1" sqref="B1:B4 J1:J4 H1:H4 F1:F4 D1:D4 C1:C1048576 I1:I1048576 E1:E1048576 G1:G1048576 K1:K1048576" xr:uid="{1B36787D-5B61-4BFA-A54E-1FFAD26332AF}"/>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xr:uid="{85309465-5B08-4586-B549-E3AABA376697}">
          <x14:formula1>
            <xm:f>Lists!$E$8:$E$13</xm:f>
          </x14:formula1>
          <xm:sqref>H8:H1048576 F8:F1048576 F5:F6 H5:H6 J8:J1048576 J5</xm:sqref>
        </x14:dataValidation>
        <x14:dataValidation type="list" allowBlank="1" xr:uid="{7E6072B9-CF47-4459-835F-689F5A154327}">
          <x14:formula1>
            <xm:f>Lists!$E$8:$E$12</xm:f>
          </x14:formula1>
          <xm:sqref>B8:B1048576 B5:B6 D5:D1048576</xm:sqref>
        </x14:dataValidation>
        <x14:dataValidation type="list" allowBlank="1" xr:uid="{F7CF43B0-5410-4037-B6A2-621950E77078}">
          <x14:formula1>
            <xm:f>Lists!$F$8:$F$10</xm:f>
          </x14:formula1>
          <xm:sqref>L5:L6 L8:L1048576</xm:sqref>
        </x14:dataValidation>
        <x14:dataValidation type="list" allowBlank="1" xr:uid="{DB7AD82F-DD79-408A-B411-098F107D84F6}">
          <x14:formula1>
            <xm:f>Lists!$G$8:$G$13</xm:f>
          </x14:formula1>
          <xm:sqref>M5:M6 M8:M1048576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BD380-B440-4C6F-981B-5E217A82B0A1}">
  <sheetPr>
    <tabColor theme="5" tint="-0.499984740745262"/>
  </sheetPr>
  <dimension ref="A1:I33"/>
  <sheetViews>
    <sheetView zoomScale="85" zoomScaleNormal="85" workbookViewId="0"/>
  </sheetViews>
  <sheetFormatPr defaultColWidth="8.85546875" defaultRowHeight="15" x14ac:dyDescent="0.25"/>
  <cols>
    <col min="1" max="1" width="17.85546875" bestFit="1" customWidth="1"/>
    <col min="2" max="2" width="10.85546875" bestFit="1" customWidth="1"/>
    <col min="3" max="3" width="64.140625" customWidth="1"/>
    <col min="4" max="4" width="10.85546875" bestFit="1" customWidth="1"/>
    <col min="5" max="5" width="64.140625" customWidth="1"/>
    <col min="6" max="6" width="10.85546875" bestFit="1" customWidth="1"/>
    <col min="7" max="7" width="64.140625" customWidth="1"/>
    <col min="8" max="8" width="16.7109375" customWidth="1"/>
    <col min="9" max="9" width="29.140625" customWidth="1"/>
  </cols>
  <sheetData>
    <row r="1" spans="1:9" ht="15.75" x14ac:dyDescent="0.25">
      <c r="A1" s="214" t="s">
        <v>3146</v>
      </c>
      <c r="H1" s="214"/>
    </row>
    <row r="2" spans="1:9" ht="16.5" thickBot="1" x14ac:dyDescent="0.3">
      <c r="H2" s="214"/>
    </row>
    <row r="3" spans="1:9" ht="49.5" customHeight="1" x14ac:dyDescent="0.25">
      <c r="A3" s="403" t="s">
        <v>6</v>
      </c>
      <c r="B3" s="394" t="s">
        <v>3147</v>
      </c>
      <c r="C3" s="388"/>
      <c r="D3" s="394" t="s">
        <v>3148</v>
      </c>
      <c r="E3" s="388"/>
      <c r="F3" s="394" t="s">
        <v>3149</v>
      </c>
      <c r="G3" s="388"/>
      <c r="H3" s="401" t="s">
        <v>3089</v>
      </c>
      <c r="I3" s="395" t="s">
        <v>3150</v>
      </c>
    </row>
    <row r="4" spans="1:9" ht="15.75" thickBot="1" x14ac:dyDescent="0.3">
      <c r="A4" s="404"/>
      <c r="B4" s="220" t="s">
        <v>260</v>
      </c>
      <c r="C4" s="222" t="s">
        <v>261</v>
      </c>
      <c r="D4" s="220" t="s">
        <v>260</v>
      </c>
      <c r="E4" s="222" t="s">
        <v>261</v>
      </c>
      <c r="F4" s="220" t="s">
        <v>260</v>
      </c>
      <c r="G4" s="222" t="s">
        <v>261</v>
      </c>
      <c r="H4" s="402"/>
      <c r="I4" s="396"/>
    </row>
    <row r="5" spans="1:9" x14ac:dyDescent="0.25">
      <c r="A5" s="216" t="str">
        <f>IF('RoB2 - Summary'!C5="","",'RoB2 - Summary'!C5)</f>
        <v>{Dulin, 2022 #1695}</v>
      </c>
      <c r="B5" s="11" t="s">
        <v>253</v>
      </c>
      <c r="C5" s="4" t="s">
        <v>3166</v>
      </c>
      <c r="D5" s="11" t="s">
        <v>253</v>
      </c>
      <c r="E5" s="4" t="s">
        <v>3429</v>
      </c>
      <c r="F5" s="11" t="s">
        <v>253</v>
      </c>
      <c r="G5" s="4" t="s">
        <v>3429</v>
      </c>
      <c r="H5" s="38" t="str">
        <f t="shared" ref="H5:H13" si="0">IF(A5="","",IF(OR(B5="",D5="",F5=""),"Incomplete",IF(OR(D5="Y",D5="PY",F5="Y",F5="PY"),"High risk",IF(AND(OR(D5="N",D5="PN"),OR(F5="N",F5="PN"),OR(B5="Y",B5="PY")),"Low risk","Some concerns"))))</f>
        <v>Some concerns</v>
      </c>
      <c r="I5" s="13" t="s">
        <v>3081</v>
      </c>
    </row>
    <row r="6" spans="1:9" x14ac:dyDescent="0.25">
      <c r="A6" s="216" t="str">
        <f>IF('RoB2 - Summary'!C6="","",'RoB2 - Summary'!C6)</f>
        <v>{Guertler, 2025 #6955}</v>
      </c>
      <c r="B6" s="11" t="s">
        <v>3067</v>
      </c>
      <c r="C6" s="4" t="s">
        <v>3989</v>
      </c>
      <c r="D6" s="11" t="s">
        <v>253</v>
      </c>
      <c r="E6" s="4" t="s">
        <v>3429</v>
      </c>
      <c r="F6" s="10" t="s">
        <v>3074</v>
      </c>
      <c r="G6" s="6" t="s">
        <v>3990</v>
      </c>
      <c r="H6" s="38" t="str">
        <f t="shared" ref="H6" si="1">IF(A6="","",IF(OR(B6="",D6="",F6=""),"Incomplete",IF(OR(D6="Y",D6="PY",F6="Y",F6="PY"),"High risk",IF(AND(OR(D6="N",D6="PN"),OR(F6="N",F6="PN"),OR(B6="Y",B6="PY")),"Low risk","Some concerns"))))</f>
        <v>Low risk</v>
      </c>
      <c r="I6" s="13" t="s">
        <v>231</v>
      </c>
    </row>
    <row r="7" spans="1:9" x14ac:dyDescent="0.25">
      <c r="A7" s="216" t="str">
        <f>IF('RoB2 - Summary'!C7="","",'RoB2 - Summary'!C7)</f>
        <v>{Haug, 2022 #6231}</v>
      </c>
      <c r="B7" s="11" t="s">
        <v>3067</v>
      </c>
      <c r="C7" s="4" t="s">
        <v>3891</v>
      </c>
      <c r="D7" s="11" t="s">
        <v>253</v>
      </c>
      <c r="E7" s="4" t="s">
        <v>3892</v>
      </c>
      <c r="F7" s="11" t="s">
        <v>253</v>
      </c>
      <c r="G7" s="4" t="s">
        <v>3893</v>
      </c>
      <c r="H7" s="38" t="str">
        <f>IF(A7="","",IF(OR(B7="",D7="",F7=""),"Incomplete",IF(OR(D7="Y",D7="PY",F7="Y",F7="PY"),"High risk",IF(AND(OR(D7="N",D7="PN"),OR(F7="N",F7="PN"),OR(B7="Y",B7="PY")),"Low risk","Some concerns"))))</f>
        <v>Low risk</v>
      </c>
      <c r="I7" s="13" t="s">
        <v>231</v>
      </c>
    </row>
    <row r="8" spans="1:9" x14ac:dyDescent="0.25">
      <c r="A8" s="216" t="str">
        <f>IF('RoB2 - Summary'!C8="","",'RoB2 - Summary'!C8)</f>
        <v>{Zill, 2019 #1856}</v>
      </c>
      <c r="B8" s="11" t="s">
        <v>3067</v>
      </c>
      <c r="C8" s="4" t="s">
        <v>3061</v>
      </c>
      <c r="D8" s="11" t="s">
        <v>253</v>
      </c>
      <c r="E8" s="4" t="s">
        <v>3429</v>
      </c>
      <c r="F8" s="11" t="s">
        <v>253</v>
      </c>
      <c r="G8" s="4" t="s">
        <v>3429</v>
      </c>
      <c r="H8" s="38" t="str">
        <f t="shared" si="0"/>
        <v>Low risk</v>
      </c>
      <c r="I8" s="13" t="s">
        <v>231</v>
      </c>
    </row>
    <row r="9" spans="1:9" x14ac:dyDescent="0.25">
      <c r="A9" s="216" t="str">
        <f>IF('RoB2 - Summary'!C9="","",'RoB2 - Summary'!C9)</f>
        <v/>
      </c>
      <c r="B9" s="11"/>
      <c r="C9" s="4"/>
      <c r="D9" s="11"/>
      <c r="E9" s="4"/>
      <c r="F9" s="10"/>
      <c r="G9" s="6"/>
      <c r="H9" s="38" t="str">
        <f t="shared" si="0"/>
        <v/>
      </c>
      <c r="I9" s="13"/>
    </row>
    <row r="10" spans="1:9" x14ac:dyDescent="0.25">
      <c r="A10" s="216" t="str">
        <f>IF('RoB2 - Summary'!C10="","",'RoB2 - Summary'!C10)</f>
        <v/>
      </c>
      <c r="B10" s="11"/>
      <c r="C10" s="4"/>
      <c r="D10" s="11"/>
      <c r="E10" s="4"/>
      <c r="F10" s="11"/>
      <c r="G10" s="4"/>
      <c r="H10" s="38" t="str">
        <f t="shared" si="0"/>
        <v/>
      </c>
      <c r="I10" s="13"/>
    </row>
    <row r="11" spans="1:9" x14ac:dyDescent="0.25">
      <c r="A11" s="216" t="str">
        <f>IF('RoB2 - Summary'!C11="","",'RoB2 - Summary'!C11)</f>
        <v/>
      </c>
      <c r="B11" s="11"/>
      <c r="C11" s="4"/>
      <c r="D11" s="11"/>
      <c r="E11" s="4"/>
      <c r="F11" s="10"/>
      <c r="G11" s="6"/>
      <c r="H11" s="38" t="str">
        <f t="shared" si="0"/>
        <v/>
      </c>
      <c r="I11" s="13"/>
    </row>
    <row r="12" spans="1:9" x14ac:dyDescent="0.25">
      <c r="A12" s="216" t="str">
        <f>IF('RoB2 - Summary'!C12="","",'RoB2 - Summary'!C12)</f>
        <v/>
      </c>
      <c r="B12" s="11"/>
      <c r="C12" s="4"/>
      <c r="D12" s="11"/>
      <c r="E12" s="4"/>
      <c r="F12" s="11"/>
      <c r="G12" s="4"/>
      <c r="H12" s="38" t="str">
        <f t="shared" si="0"/>
        <v/>
      </c>
      <c r="I12" s="13"/>
    </row>
    <row r="13" spans="1:9" x14ac:dyDescent="0.25">
      <c r="A13" s="216" t="str">
        <f>IF('RoB2 - Summary'!C13="","",'RoB2 - Summary'!C13)</f>
        <v/>
      </c>
      <c r="B13" s="11"/>
      <c r="C13" s="4"/>
      <c r="D13" s="11"/>
      <c r="E13" s="4"/>
      <c r="F13" s="11"/>
      <c r="G13" s="4"/>
      <c r="H13" s="38" t="str">
        <f t="shared" si="0"/>
        <v/>
      </c>
      <c r="I13" s="13"/>
    </row>
    <row r="14" spans="1:9" x14ac:dyDescent="0.25">
      <c r="A14" s="216" t="str">
        <f>IF('RoB2 - Summary'!C14="","",'RoB2 - Summary'!C14)</f>
        <v/>
      </c>
      <c r="B14" s="11"/>
      <c r="C14" s="4"/>
      <c r="D14" s="11"/>
      <c r="E14" s="4"/>
      <c r="F14" s="11"/>
      <c r="G14" s="4"/>
      <c r="H14" s="38" t="str">
        <f t="shared" ref="H14:H33" si="2">IF(A14="","",IF(OR(B14="",D14="",F14=""),"Incomplete",IF(OR(D14="Y",D14="PY",F14="Y",F14="PY"),"High risk",IF(AND(OR(D14="N",D14="PN"),OR(F14="N",F14="PN"),OR(B14="Y",B14="PY")),"Low risk","Some concerns"))))</f>
        <v/>
      </c>
      <c r="I14" s="13"/>
    </row>
    <row r="15" spans="1:9" x14ac:dyDescent="0.25">
      <c r="A15" s="216" t="str">
        <f>IF('RoB2 - Summary'!C15="","",'RoB2 - Summary'!C15)</f>
        <v/>
      </c>
      <c r="B15" s="11"/>
      <c r="C15" s="4"/>
      <c r="D15" s="11"/>
      <c r="E15" s="4"/>
      <c r="F15" s="11"/>
      <c r="G15" s="4"/>
      <c r="H15" s="38" t="str">
        <f t="shared" si="2"/>
        <v/>
      </c>
      <c r="I15" s="13"/>
    </row>
    <row r="16" spans="1:9" x14ac:dyDescent="0.25">
      <c r="A16" s="216" t="str">
        <f>IF('RoB2 - Summary'!C16="","",'RoB2 - Summary'!C16)</f>
        <v/>
      </c>
      <c r="B16" s="11"/>
      <c r="C16" s="4"/>
      <c r="D16" s="11"/>
      <c r="E16" s="4"/>
      <c r="F16" s="11"/>
      <c r="G16" s="4"/>
      <c r="H16" s="38" t="str">
        <f t="shared" si="2"/>
        <v/>
      </c>
      <c r="I16" s="13"/>
    </row>
    <row r="17" spans="1:9" x14ac:dyDescent="0.25">
      <c r="A17" s="216" t="str">
        <f>IF('RoB2 - Summary'!C17="","",'RoB2 - Summary'!C17)</f>
        <v/>
      </c>
      <c r="B17" s="11"/>
      <c r="C17" s="4"/>
      <c r="D17" s="11"/>
      <c r="E17" s="4"/>
      <c r="F17" s="11"/>
      <c r="G17" s="4"/>
      <c r="H17" s="38" t="str">
        <f t="shared" si="2"/>
        <v/>
      </c>
      <c r="I17" s="13"/>
    </row>
    <row r="18" spans="1:9" x14ac:dyDescent="0.25">
      <c r="A18" s="216" t="str">
        <f>IF('RoB2 - Summary'!C18="","",'RoB2 - Summary'!C18)</f>
        <v/>
      </c>
      <c r="B18" s="11"/>
      <c r="C18" s="4"/>
      <c r="D18" s="11"/>
      <c r="E18" s="4"/>
      <c r="F18" s="11"/>
      <c r="G18" s="4"/>
      <c r="H18" s="38" t="str">
        <f t="shared" si="2"/>
        <v/>
      </c>
      <c r="I18" s="13"/>
    </row>
    <row r="19" spans="1:9" x14ac:dyDescent="0.25">
      <c r="A19" s="216" t="str">
        <f>IF('RoB2 - Summary'!C19="","",'RoB2 - Summary'!C19)</f>
        <v/>
      </c>
      <c r="B19" s="11"/>
      <c r="C19" s="4"/>
      <c r="D19" s="11"/>
      <c r="E19" s="4"/>
      <c r="F19" s="11"/>
      <c r="G19" s="4"/>
      <c r="H19" s="38" t="str">
        <f t="shared" si="2"/>
        <v/>
      </c>
      <c r="I19" s="13"/>
    </row>
    <row r="20" spans="1:9" x14ac:dyDescent="0.25">
      <c r="A20" s="216" t="str">
        <f>IF('RoB2 - Summary'!C20="","",'RoB2 - Summary'!C20)</f>
        <v/>
      </c>
      <c r="B20" s="11"/>
      <c r="C20" s="4"/>
      <c r="D20" s="11"/>
      <c r="E20" s="4"/>
      <c r="F20" s="11"/>
      <c r="G20" s="4"/>
      <c r="H20" s="38" t="str">
        <f t="shared" si="2"/>
        <v/>
      </c>
      <c r="I20" s="13"/>
    </row>
    <row r="21" spans="1:9" x14ac:dyDescent="0.25">
      <c r="A21" s="216" t="str">
        <f>IF('RoB2 - Summary'!C21="","",'RoB2 - Summary'!C21)</f>
        <v/>
      </c>
      <c r="B21" s="11"/>
      <c r="C21" s="4"/>
      <c r="D21" s="11"/>
      <c r="E21" s="4"/>
      <c r="F21" s="11"/>
      <c r="G21" s="4"/>
      <c r="H21" s="38" t="str">
        <f t="shared" si="2"/>
        <v/>
      </c>
      <c r="I21" s="13"/>
    </row>
    <row r="22" spans="1:9" x14ac:dyDescent="0.25">
      <c r="A22" s="216" t="str">
        <f>IF('RoB2 - Summary'!C22="","",'RoB2 - Summary'!C22)</f>
        <v/>
      </c>
      <c r="B22" s="11"/>
      <c r="C22" s="4"/>
      <c r="D22" s="11"/>
      <c r="E22" s="4"/>
      <c r="F22" s="11"/>
      <c r="G22" s="4"/>
      <c r="H22" s="38" t="str">
        <f t="shared" si="2"/>
        <v/>
      </c>
      <c r="I22" s="13"/>
    </row>
    <row r="23" spans="1:9" x14ac:dyDescent="0.25">
      <c r="A23" s="216" t="str">
        <f>IF('RoB2 - Summary'!C23="","",'RoB2 - Summary'!C23)</f>
        <v/>
      </c>
      <c r="B23" s="11"/>
      <c r="C23" s="4"/>
      <c r="D23" s="11"/>
      <c r="E23" s="4"/>
      <c r="F23" s="11"/>
      <c r="G23" s="4"/>
      <c r="H23" s="38" t="str">
        <f t="shared" si="2"/>
        <v/>
      </c>
      <c r="I23" s="13"/>
    </row>
    <row r="24" spans="1:9" x14ac:dyDescent="0.25">
      <c r="A24" s="216" t="str">
        <f>IF('RoB2 - Summary'!C24="","",'RoB2 - Summary'!C24)</f>
        <v/>
      </c>
      <c r="B24" s="11"/>
      <c r="C24" s="4"/>
      <c r="D24" s="11"/>
      <c r="E24" s="4"/>
      <c r="F24" s="11"/>
      <c r="G24" s="4"/>
      <c r="H24" s="38" t="str">
        <f t="shared" si="2"/>
        <v/>
      </c>
      <c r="I24" s="13"/>
    </row>
    <row r="25" spans="1:9" x14ac:dyDescent="0.25">
      <c r="A25" s="216" t="str">
        <f>IF('RoB2 - Summary'!C25="","",'RoB2 - Summary'!C25)</f>
        <v/>
      </c>
      <c r="B25" s="11"/>
      <c r="C25" s="4"/>
      <c r="D25" s="11"/>
      <c r="E25" s="4"/>
      <c r="F25" s="11"/>
      <c r="G25" s="4"/>
      <c r="H25" s="38" t="str">
        <f t="shared" si="2"/>
        <v/>
      </c>
      <c r="I25" s="13"/>
    </row>
    <row r="26" spans="1:9" x14ac:dyDescent="0.25">
      <c r="A26" s="216" t="str">
        <f>IF('RoB2 - Summary'!C26="","",'RoB2 - Summary'!C26)</f>
        <v/>
      </c>
      <c r="B26" s="11"/>
      <c r="C26" s="4"/>
      <c r="D26" s="11"/>
      <c r="E26" s="4"/>
      <c r="F26" s="11"/>
      <c r="G26" s="4"/>
      <c r="H26" s="38" t="str">
        <f t="shared" si="2"/>
        <v/>
      </c>
      <c r="I26" s="13"/>
    </row>
    <row r="27" spans="1:9" x14ac:dyDescent="0.25">
      <c r="A27" s="216" t="str">
        <f>IF('RoB2 - Summary'!C27="","",'RoB2 - Summary'!C27)</f>
        <v/>
      </c>
      <c r="B27" s="11"/>
      <c r="C27" s="4"/>
      <c r="D27" s="11"/>
      <c r="E27" s="4"/>
      <c r="F27" s="11"/>
      <c r="G27" s="4"/>
      <c r="H27" s="38" t="str">
        <f t="shared" si="2"/>
        <v/>
      </c>
      <c r="I27" s="13"/>
    </row>
    <row r="28" spans="1:9" x14ac:dyDescent="0.25">
      <c r="A28" s="216" t="str">
        <f>IF('RoB2 - Summary'!C28="","",'RoB2 - Summary'!C28)</f>
        <v/>
      </c>
      <c r="B28" s="11"/>
      <c r="C28" s="4"/>
      <c r="D28" s="11"/>
      <c r="E28" s="4"/>
      <c r="F28" s="11"/>
      <c r="G28" s="4"/>
      <c r="H28" s="38" t="str">
        <f t="shared" si="2"/>
        <v/>
      </c>
      <c r="I28" s="13"/>
    </row>
    <row r="29" spans="1:9" x14ac:dyDescent="0.25">
      <c r="A29" s="216" t="str">
        <f>IF('RoB2 - Summary'!C29="","",'RoB2 - Summary'!C29)</f>
        <v/>
      </c>
      <c r="B29" s="11"/>
      <c r="C29" s="4"/>
      <c r="D29" s="11"/>
      <c r="E29" s="4"/>
      <c r="F29" s="11"/>
      <c r="G29" s="4"/>
      <c r="H29" s="38" t="str">
        <f t="shared" si="2"/>
        <v/>
      </c>
      <c r="I29" s="13"/>
    </row>
    <row r="30" spans="1:9" x14ac:dyDescent="0.25">
      <c r="A30" s="216" t="str">
        <f>IF('RoB2 - Summary'!C30="","",'RoB2 - Summary'!C30)</f>
        <v/>
      </c>
      <c r="B30" s="11"/>
      <c r="C30" s="4"/>
      <c r="D30" s="11"/>
      <c r="E30" s="4"/>
      <c r="F30" s="11"/>
      <c r="G30" s="4"/>
      <c r="H30" s="38" t="str">
        <f t="shared" si="2"/>
        <v/>
      </c>
      <c r="I30" s="13"/>
    </row>
    <row r="31" spans="1:9" x14ac:dyDescent="0.25">
      <c r="A31" s="216" t="str">
        <f>IF('RoB2 - Summary'!C31="","",'RoB2 - Summary'!C31)</f>
        <v/>
      </c>
      <c r="B31" s="11"/>
      <c r="C31" s="4"/>
      <c r="D31" s="11"/>
      <c r="E31" s="4"/>
      <c r="F31" s="11"/>
      <c r="G31" s="4"/>
      <c r="H31" s="38" t="str">
        <f t="shared" si="2"/>
        <v/>
      </c>
      <c r="I31" s="13"/>
    </row>
    <row r="32" spans="1:9" x14ac:dyDescent="0.25">
      <c r="A32" s="216" t="str">
        <f>IF('RoB2 - Summary'!C32="","",'RoB2 - Summary'!C32)</f>
        <v/>
      </c>
      <c r="B32" s="11"/>
      <c r="C32" s="4"/>
      <c r="D32" s="11"/>
      <c r="E32" s="4"/>
      <c r="F32" s="11"/>
      <c r="G32" s="4"/>
      <c r="H32" s="38" t="str">
        <f t="shared" si="2"/>
        <v/>
      </c>
      <c r="I32" s="13"/>
    </row>
    <row r="33" spans="1:9" ht="15.75" thickBot="1" x14ac:dyDescent="0.3">
      <c r="A33" s="217" t="str">
        <f>IF('RoB2 - Summary'!C33="","",'RoB2 - Summary'!C33)</f>
        <v/>
      </c>
      <c r="B33" s="134"/>
      <c r="C33" s="175"/>
      <c r="D33" s="134"/>
      <c r="E33" s="175"/>
      <c r="F33" s="134"/>
      <c r="G33" s="175"/>
      <c r="H33" s="135" t="str">
        <f t="shared" si="2"/>
        <v/>
      </c>
      <c r="I33" s="197"/>
    </row>
  </sheetData>
  <mergeCells count="6">
    <mergeCell ref="H3:H4"/>
    <mergeCell ref="I3:I4"/>
    <mergeCell ref="A3:A4"/>
    <mergeCell ref="B3:C3"/>
    <mergeCell ref="D3:E3"/>
    <mergeCell ref="F3:G3"/>
  </mergeCells>
  <conditionalFormatting sqref="A1">
    <cfRule type="cellIs" dxfId="19" priority="16" operator="equal">
      <formula>"GMT"</formula>
    </cfRule>
    <cfRule type="cellIs" dxfId="18" priority="17" operator="equal">
      <formula>"RE"</formula>
    </cfRule>
    <cfRule type="cellIs" dxfId="17" priority="18" operator="equal">
      <formula>"JK"</formula>
    </cfRule>
    <cfRule type="cellIs" dxfId="16" priority="19" operator="equal">
      <formula>"CT"</formula>
    </cfRule>
    <cfRule type="cellIs" dxfId="15" priority="20" operator="equal">
      <formula>"SH"</formula>
    </cfRule>
  </conditionalFormatting>
  <conditionalFormatting sqref="B1:B1048576">
    <cfRule type="cellIs" dxfId="14" priority="1" operator="equal">
      <formula>"NI"</formula>
    </cfRule>
    <cfRule type="cellIs" dxfId="13" priority="2" operator="equal">
      <formula>"Y"</formula>
    </cfRule>
    <cfRule type="cellIs" dxfId="12" priority="3" operator="equal">
      <formula>"PY"</formula>
    </cfRule>
    <cfRule type="cellIs" dxfId="11" priority="4" operator="equal">
      <formula>"PN"</formula>
    </cfRule>
    <cfRule type="cellIs" dxfId="10" priority="5" operator="equal">
      <formula>"N"</formula>
    </cfRule>
  </conditionalFormatting>
  <conditionalFormatting sqref="D1:G1048576">
    <cfRule type="cellIs" dxfId="9" priority="6" operator="equal">
      <formula>"NA"</formula>
    </cfRule>
    <cfRule type="cellIs" dxfId="8" priority="7" operator="equal">
      <formula>"N"</formula>
    </cfRule>
    <cfRule type="cellIs" dxfId="7" priority="8" operator="equal">
      <formula>"PN"</formula>
    </cfRule>
    <cfRule type="cellIs" dxfId="6" priority="9" operator="equal">
      <formula>"NI"</formula>
    </cfRule>
    <cfRule type="cellIs" dxfId="5" priority="10" operator="equal">
      <formula>"PY"</formula>
    </cfRule>
    <cfRule type="cellIs" dxfId="4" priority="11" operator="equal">
      <formula>"Y"</formula>
    </cfRule>
  </conditionalFormatting>
  <conditionalFormatting sqref="H1:H1048576">
    <cfRule type="cellIs" dxfId="3" priority="12" operator="equal">
      <formula>"Incomplete"</formula>
    </cfRule>
    <cfRule type="cellIs" dxfId="2" priority="13" operator="equal">
      <formula>"High risk"</formula>
    </cfRule>
    <cfRule type="cellIs" dxfId="1" priority="14" operator="equal">
      <formula>"Some concerns"</formula>
    </cfRule>
    <cfRule type="cellIs" dxfId="0" priority="15" operator="equal">
      <formula>"Low risk"</formula>
    </cfRule>
  </conditionalFormatting>
  <dataValidations count="1">
    <dataValidation allowBlank="1" sqref="B1:B4 F1:F4 D1:D4 C1:C1048576 G1:G1048576 E1:E1048576" xr:uid="{0B5BDA93-2CE2-4F6C-8025-882E0B6B27B7}"/>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xr:uid="{0ECDF592-17BB-4FB1-9EF7-7CC8ADA1C3EC}">
          <x14:formula1>
            <xm:f>Lists!$E$8:$E$12</xm:f>
          </x14:formula1>
          <xm:sqref>D8:D1048576 B8:B1048576 B5:B6 D5:D6 F5:F6 F8:F1048576</xm:sqref>
        </x14:dataValidation>
        <x14:dataValidation type="list" allowBlank="1" xr:uid="{26E9CA8D-7650-4B12-8B0B-63BFAA9C5B59}">
          <x14:formula1>
            <xm:f>Lists!$F$8:$F$10</xm:f>
          </x14:formula1>
          <xm:sqref>H5:H6 H8:H1048576</xm:sqref>
        </x14:dataValidation>
        <x14:dataValidation type="list" allowBlank="1" xr:uid="{19C9614D-0DAF-4ADD-99C2-76271EC34F65}">
          <x14:formula1>
            <xm:f>Lists!$G$8:$G$13</xm:f>
          </x14:formula1>
          <xm:sqref>I5:I6 I8:I1048576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0C87E-4870-4B09-AC9A-4E5789DCD512}">
  <sheetPr>
    <tabColor theme="2" tint="-9.9978637043366805E-2"/>
  </sheetPr>
  <dimension ref="A1:I199"/>
  <sheetViews>
    <sheetView workbookViewId="0"/>
  </sheetViews>
  <sheetFormatPr defaultColWidth="8.85546875" defaultRowHeight="15" x14ac:dyDescent="0.25"/>
  <cols>
    <col min="1" max="1" width="26.42578125" bestFit="1" customWidth="1"/>
    <col min="5" max="5" width="52" bestFit="1" customWidth="1"/>
    <col min="6" max="9" width="27.7109375" customWidth="1"/>
  </cols>
  <sheetData>
    <row r="1" spans="1:9" x14ac:dyDescent="0.25">
      <c r="A1" t="s">
        <v>27</v>
      </c>
      <c r="B1" t="s">
        <v>27</v>
      </c>
      <c r="E1" s="1" t="s">
        <v>1481</v>
      </c>
    </row>
    <row r="2" spans="1:9" x14ac:dyDescent="0.25">
      <c r="A2" t="s">
        <v>28</v>
      </c>
      <c r="B2" t="s">
        <v>27</v>
      </c>
      <c r="E2" t="s">
        <v>1480</v>
      </c>
      <c r="F2" t="s">
        <v>1476</v>
      </c>
    </row>
    <row r="3" spans="1:9" x14ac:dyDescent="0.25">
      <c r="A3" t="s">
        <v>29</v>
      </c>
      <c r="B3" t="s">
        <v>27</v>
      </c>
      <c r="E3" t="s">
        <v>1479</v>
      </c>
      <c r="F3" t="s">
        <v>1475</v>
      </c>
    </row>
    <row r="4" spans="1:9" x14ac:dyDescent="0.25">
      <c r="A4" t="s">
        <v>30</v>
      </c>
      <c r="B4" t="s">
        <v>27</v>
      </c>
      <c r="E4" t="s">
        <v>1478</v>
      </c>
      <c r="F4" t="s">
        <v>1474</v>
      </c>
    </row>
    <row r="5" spans="1:9" x14ac:dyDescent="0.25">
      <c r="A5" t="s">
        <v>31</v>
      </c>
      <c r="B5" t="s">
        <v>27</v>
      </c>
      <c r="E5" t="s">
        <v>1477</v>
      </c>
      <c r="F5" t="s">
        <v>1473</v>
      </c>
    </row>
    <row r="7" spans="1:9" x14ac:dyDescent="0.25">
      <c r="A7" t="s">
        <v>32</v>
      </c>
      <c r="B7" t="s">
        <v>33</v>
      </c>
      <c r="E7" s="1" t="s">
        <v>3062</v>
      </c>
      <c r="F7" s="1" t="s">
        <v>3063</v>
      </c>
      <c r="G7" s="1" t="s">
        <v>3064</v>
      </c>
      <c r="H7" s="1" t="s">
        <v>3065</v>
      </c>
      <c r="I7" s="1" t="s">
        <v>3066</v>
      </c>
    </row>
    <row r="8" spans="1:9" x14ac:dyDescent="0.25">
      <c r="A8" t="s">
        <v>34</v>
      </c>
      <c r="B8" t="s">
        <v>33</v>
      </c>
      <c r="E8" t="s">
        <v>3067</v>
      </c>
      <c r="F8" t="s">
        <v>3068</v>
      </c>
      <c r="G8" t="s">
        <v>231</v>
      </c>
      <c r="H8" t="s">
        <v>3069</v>
      </c>
      <c r="I8" t="s">
        <v>3151</v>
      </c>
    </row>
    <row r="9" spans="1:9" x14ac:dyDescent="0.25">
      <c r="A9" t="s">
        <v>35</v>
      </c>
      <c r="B9" t="s">
        <v>33</v>
      </c>
      <c r="E9" t="s">
        <v>3070</v>
      </c>
      <c r="F9" t="s">
        <v>3071</v>
      </c>
      <c r="G9" t="s">
        <v>3072</v>
      </c>
      <c r="H9" t="s">
        <v>3073</v>
      </c>
      <c r="I9" t="s">
        <v>3152</v>
      </c>
    </row>
    <row r="10" spans="1:9" x14ac:dyDescent="0.25">
      <c r="A10" t="s">
        <v>36</v>
      </c>
      <c r="B10" t="s">
        <v>33</v>
      </c>
      <c r="E10" t="s">
        <v>3074</v>
      </c>
      <c r="F10" t="s">
        <v>3075</v>
      </c>
      <c r="G10" t="s">
        <v>3076</v>
      </c>
      <c r="H10" t="s">
        <v>3077</v>
      </c>
    </row>
    <row r="11" spans="1:9" x14ac:dyDescent="0.25">
      <c r="A11" t="s">
        <v>37</v>
      </c>
      <c r="B11" t="s">
        <v>33</v>
      </c>
      <c r="E11" t="s">
        <v>253</v>
      </c>
      <c r="G11" t="s">
        <v>3078</v>
      </c>
    </row>
    <row r="12" spans="1:9" x14ac:dyDescent="0.25">
      <c r="A12" t="s">
        <v>38</v>
      </c>
      <c r="B12" t="s">
        <v>33</v>
      </c>
      <c r="E12" t="s">
        <v>3079</v>
      </c>
      <c r="G12" t="s">
        <v>3080</v>
      </c>
    </row>
    <row r="13" spans="1:9" x14ac:dyDescent="0.25">
      <c r="A13" t="s">
        <v>39</v>
      </c>
      <c r="B13" t="s">
        <v>33</v>
      </c>
      <c r="E13" t="s">
        <v>231</v>
      </c>
      <c r="G13" t="s">
        <v>3081</v>
      </c>
    </row>
    <row r="14" spans="1:9" x14ac:dyDescent="0.25">
      <c r="A14" t="s">
        <v>40</v>
      </c>
      <c r="B14" t="s">
        <v>33</v>
      </c>
    </row>
    <row r="15" spans="1:9" x14ac:dyDescent="0.25">
      <c r="A15" t="s">
        <v>41</v>
      </c>
      <c r="B15" t="s">
        <v>33</v>
      </c>
    </row>
    <row r="16" spans="1:9" x14ac:dyDescent="0.25">
      <c r="A16" t="s">
        <v>42</v>
      </c>
      <c r="B16" t="s">
        <v>33</v>
      </c>
    </row>
    <row r="17" spans="1:2" x14ac:dyDescent="0.25">
      <c r="A17" t="s">
        <v>43</v>
      </c>
      <c r="B17" t="s">
        <v>33</v>
      </c>
    </row>
    <row r="18" spans="1:2" x14ac:dyDescent="0.25">
      <c r="A18" t="s">
        <v>44</v>
      </c>
      <c r="B18" t="s">
        <v>33</v>
      </c>
    </row>
    <row r="19" spans="1:2" x14ac:dyDescent="0.25">
      <c r="A19" t="s">
        <v>45</v>
      </c>
      <c r="B19" t="s">
        <v>33</v>
      </c>
    </row>
    <row r="20" spans="1:2" x14ac:dyDescent="0.25">
      <c r="A20" t="s">
        <v>46</v>
      </c>
      <c r="B20" t="s">
        <v>33</v>
      </c>
    </row>
    <row r="21" spans="1:2" x14ac:dyDescent="0.25">
      <c r="A21" t="s">
        <v>47</v>
      </c>
      <c r="B21" t="s">
        <v>33</v>
      </c>
    </row>
    <row r="22" spans="1:2" x14ac:dyDescent="0.25">
      <c r="A22" t="s">
        <v>48</v>
      </c>
      <c r="B22" t="s">
        <v>33</v>
      </c>
    </row>
    <row r="23" spans="1:2" x14ac:dyDescent="0.25">
      <c r="A23" t="s">
        <v>49</v>
      </c>
      <c r="B23" t="s">
        <v>33</v>
      </c>
    </row>
    <row r="24" spans="1:2" x14ac:dyDescent="0.25">
      <c r="A24" t="s">
        <v>50</v>
      </c>
      <c r="B24" t="s">
        <v>33</v>
      </c>
    </row>
    <row r="25" spans="1:2" x14ac:dyDescent="0.25">
      <c r="A25" t="s">
        <v>51</v>
      </c>
      <c r="B25" t="s">
        <v>33</v>
      </c>
    </row>
    <row r="26" spans="1:2" x14ac:dyDescent="0.25">
      <c r="A26" t="s">
        <v>52</v>
      </c>
      <c r="B26" t="s">
        <v>33</v>
      </c>
    </row>
    <row r="27" spans="1:2" x14ac:dyDescent="0.25">
      <c r="A27" t="s">
        <v>53</v>
      </c>
      <c r="B27" t="s">
        <v>33</v>
      </c>
    </row>
    <row r="28" spans="1:2" x14ac:dyDescent="0.25">
      <c r="A28" t="s">
        <v>54</v>
      </c>
      <c r="B28" t="s">
        <v>33</v>
      </c>
    </row>
    <row r="29" spans="1:2" x14ac:dyDescent="0.25">
      <c r="A29" t="s">
        <v>55</v>
      </c>
      <c r="B29" t="s">
        <v>33</v>
      </c>
    </row>
    <row r="30" spans="1:2" x14ac:dyDescent="0.25">
      <c r="A30" t="s">
        <v>56</v>
      </c>
      <c r="B30" t="s">
        <v>33</v>
      </c>
    </row>
    <row r="31" spans="1:2" x14ac:dyDescent="0.25">
      <c r="A31" t="s">
        <v>57</v>
      </c>
      <c r="B31" t="s">
        <v>33</v>
      </c>
    </row>
    <row r="32" spans="1:2" x14ac:dyDescent="0.25">
      <c r="A32" t="s">
        <v>58</v>
      </c>
      <c r="B32" t="s">
        <v>33</v>
      </c>
    </row>
    <row r="33" spans="1:2" x14ac:dyDescent="0.25">
      <c r="A33" t="s">
        <v>59</v>
      </c>
      <c r="B33" t="s">
        <v>33</v>
      </c>
    </row>
    <row r="34" spans="1:2" x14ac:dyDescent="0.25">
      <c r="A34" t="s">
        <v>60</v>
      </c>
      <c r="B34" t="s">
        <v>33</v>
      </c>
    </row>
    <row r="35" spans="1:2" x14ac:dyDescent="0.25">
      <c r="A35" t="s">
        <v>61</v>
      </c>
      <c r="B35" t="s">
        <v>33</v>
      </c>
    </row>
    <row r="36" spans="1:2" x14ac:dyDescent="0.25">
      <c r="A36" t="s">
        <v>62</v>
      </c>
      <c r="B36" t="s">
        <v>33</v>
      </c>
    </row>
    <row r="37" spans="1:2" x14ac:dyDescent="0.25">
      <c r="A37" t="s">
        <v>63</v>
      </c>
      <c r="B37" t="s">
        <v>33</v>
      </c>
    </row>
    <row r="38" spans="1:2" x14ac:dyDescent="0.25">
      <c r="A38" t="s">
        <v>64</v>
      </c>
      <c r="B38" t="s">
        <v>33</v>
      </c>
    </row>
    <row r="39" spans="1:2" x14ac:dyDescent="0.25">
      <c r="A39" t="s">
        <v>65</v>
      </c>
      <c r="B39" t="s">
        <v>33</v>
      </c>
    </row>
    <row r="40" spans="1:2" x14ac:dyDescent="0.25">
      <c r="A40" t="s">
        <v>66</v>
      </c>
      <c r="B40" t="s">
        <v>33</v>
      </c>
    </row>
    <row r="41" spans="1:2" x14ac:dyDescent="0.25">
      <c r="A41" t="s">
        <v>67</v>
      </c>
      <c r="B41" t="s">
        <v>33</v>
      </c>
    </row>
    <row r="42" spans="1:2" x14ac:dyDescent="0.25">
      <c r="A42" t="s">
        <v>68</v>
      </c>
      <c r="B42" t="s">
        <v>33</v>
      </c>
    </row>
    <row r="43" spans="1:2" x14ac:dyDescent="0.25">
      <c r="A43" t="s">
        <v>69</v>
      </c>
      <c r="B43" t="s">
        <v>33</v>
      </c>
    </row>
    <row r="44" spans="1:2" x14ac:dyDescent="0.25">
      <c r="A44" t="s">
        <v>70</v>
      </c>
      <c r="B44" t="s">
        <v>33</v>
      </c>
    </row>
    <row r="45" spans="1:2" x14ac:dyDescent="0.25">
      <c r="A45" t="s">
        <v>71</v>
      </c>
      <c r="B45" t="s">
        <v>33</v>
      </c>
    </row>
    <row r="46" spans="1:2" x14ac:dyDescent="0.25">
      <c r="A46" t="s">
        <v>72</v>
      </c>
      <c r="B46" t="s">
        <v>33</v>
      </c>
    </row>
    <row r="47" spans="1:2" x14ac:dyDescent="0.25">
      <c r="A47" t="s">
        <v>73</v>
      </c>
      <c r="B47" t="s">
        <v>33</v>
      </c>
    </row>
    <row r="48" spans="1:2" x14ac:dyDescent="0.25">
      <c r="A48" t="s">
        <v>74</v>
      </c>
      <c r="B48" t="s">
        <v>33</v>
      </c>
    </row>
    <row r="49" spans="1:2" x14ac:dyDescent="0.25">
      <c r="A49" t="s">
        <v>75</v>
      </c>
      <c r="B49" t="s">
        <v>33</v>
      </c>
    </row>
    <row r="50" spans="1:2" x14ac:dyDescent="0.25">
      <c r="A50" t="s">
        <v>76</v>
      </c>
      <c r="B50" t="s">
        <v>33</v>
      </c>
    </row>
    <row r="51" spans="1:2" x14ac:dyDescent="0.25">
      <c r="A51" t="s">
        <v>77</v>
      </c>
      <c r="B51" t="s">
        <v>33</v>
      </c>
    </row>
    <row r="52" spans="1:2" x14ac:dyDescent="0.25">
      <c r="A52" t="s">
        <v>78</v>
      </c>
      <c r="B52" t="s">
        <v>33</v>
      </c>
    </row>
    <row r="53" spans="1:2" x14ac:dyDescent="0.25">
      <c r="A53" t="s">
        <v>79</v>
      </c>
      <c r="B53" t="s">
        <v>33</v>
      </c>
    </row>
    <row r="54" spans="1:2" x14ac:dyDescent="0.25">
      <c r="A54" t="s">
        <v>80</v>
      </c>
      <c r="B54" t="s">
        <v>33</v>
      </c>
    </row>
    <row r="56" spans="1:2" x14ac:dyDescent="0.25">
      <c r="A56" t="s">
        <v>81</v>
      </c>
      <c r="B56" t="s">
        <v>82</v>
      </c>
    </row>
    <row r="57" spans="1:2" x14ac:dyDescent="0.25">
      <c r="A57" t="s">
        <v>83</v>
      </c>
      <c r="B57" t="s">
        <v>82</v>
      </c>
    </row>
    <row r="58" spans="1:2" x14ac:dyDescent="0.25">
      <c r="A58" t="s">
        <v>82</v>
      </c>
      <c r="B58" t="s">
        <v>82</v>
      </c>
    </row>
    <row r="59" spans="1:2" x14ac:dyDescent="0.25">
      <c r="A59" t="s">
        <v>84</v>
      </c>
      <c r="B59" t="s">
        <v>82</v>
      </c>
    </row>
    <row r="60" spans="1:2" x14ac:dyDescent="0.25">
      <c r="A60" t="s">
        <v>85</v>
      </c>
      <c r="B60" t="s">
        <v>82</v>
      </c>
    </row>
    <row r="61" spans="1:2" x14ac:dyDescent="0.25">
      <c r="A61" t="s">
        <v>86</v>
      </c>
      <c r="B61" t="s">
        <v>82</v>
      </c>
    </row>
    <row r="62" spans="1:2" x14ac:dyDescent="0.25">
      <c r="A62" t="s">
        <v>87</v>
      </c>
      <c r="B62" t="s">
        <v>82</v>
      </c>
    </row>
    <row r="63" spans="1:2" x14ac:dyDescent="0.25">
      <c r="A63" t="s">
        <v>88</v>
      </c>
      <c r="B63" t="s">
        <v>82</v>
      </c>
    </row>
    <row r="64" spans="1:2" x14ac:dyDescent="0.25">
      <c r="A64" t="s">
        <v>89</v>
      </c>
      <c r="B64" t="s">
        <v>82</v>
      </c>
    </row>
    <row r="65" spans="1:2" x14ac:dyDescent="0.25">
      <c r="A65" t="s">
        <v>23</v>
      </c>
      <c r="B65" t="s">
        <v>82</v>
      </c>
    </row>
    <row r="66" spans="1:2" x14ac:dyDescent="0.25">
      <c r="A66" t="s">
        <v>90</v>
      </c>
      <c r="B66" t="s">
        <v>82</v>
      </c>
    </row>
    <row r="67" spans="1:2" x14ac:dyDescent="0.25">
      <c r="A67" t="s">
        <v>91</v>
      </c>
      <c r="B67" t="s">
        <v>82</v>
      </c>
    </row>
    <row r="68" spans="1:2" x14ac:dyDescent="0.25">
      <c r="A68" t="s">
        <v>92</v>
      </c>
      <c r="B68" t="s">
        <v>82</v>
      </c>
    </row>
    <row r="69" spans="1:2" x14ac:dyDescent="0.25">
      <c r="A69" t="s">
        <v>93</v>
      </c>
      <c r="B69" t="s">
        <v>82</v>
      </c>
    </row>
    <row r="70" spans="1:2" x14ac:dyDescent="0.25">
      <c r="A70" t="s">
        <v>94</v>
      </c>
      <c r="B70" t="s">
        <v>82</v>
      </c>
    </row>
    <row r="71" spans="1:2" x14ac:dyDescent="0.25">
      <c r="A71" t="s">
        <v>95</v>
      </c>
      <c r="B71" t="s">
        <v>82</v>
      </c>
    </row>
    <row r="72" spans="1:2" x14ac:dyDescent="0.25">
      <c r="A72" t="s">
        <v>96</v>
      </c>
      <c r="B72" t="s">
        <v>82</v>
      </c>
    </row>
    <row r="73" spans="1:2" x14ac:dyDescent="0.25">
      <c r="A73" t="s">
        <v>97</v>
      </c>
      <c r="B73" t="s">
        <v>82</v>
      </c>
    </row>
    <row r="74" spans="1:2" x14ac:dyDescent="0.25">
      <c r="A74" t="s">
        <v>98</v>
      </c>
      <c r="B74" t="s">
        <v>82</v>
      </c>
    </row>
    <row r="75" spans="1:2" x14ac:dyDescent="0.25">
      <c r="A75" t="s">
        <v>99</v>
      </c>
      <c r="B75" t="s">
        <v>82</v>
      </c>
    </row>
    <row r="76" spans="1:2" x14ac:dyDescent="0.25">
      <c r="A76" t="s">
        <v>100</v>
      </c>
      <c r="B76" t="s">
        <v>82</v>
      </c>
    </row>
    <row r="77" spans="1:2" x14ac:dyDescent="0.25">
      <c r="A77" t="s">
        <v>101</v>
      </c>
      <c r="B77" t="s">
        <v>82</v>
      </c>
    </row>
    <row r="78" spans="1:2" x14ac:dyDescent="0.25">
      <c r="A78" t="s">
        <v>102</v>
      </c>
      <c r="B78" t="s">
        <v>82</v>
      </c>
    </row>
    <row r="79" spans="1:2" x14ac:dyDescent="0.25">
      <c r="A79" t="s">
        <v>103</v>
      </c>
      <c r="B79" t="s">
        <v>82</v>
      </c>
    </row>
    <row r="80" spans="1:2" x14ac:dyDescent="0.25">
      <c r="A80" t="s">
        <v>104</v>
      </c>
      <c r="B80" t="s">
        <v>82</v>
      </c>
    </row>
    <row r="81" spans="1:2" x14ac:dyDescent="0.25">
      <c r="A81" t="s">
        <v>105</v>
      </c>
      <c r="B81" t="s">
        <v>82</v>
      </c>
    </row>
    <row r="82" spans="1:2" x14ac:dyDescent="0.25">
      <c r="A82" t="s">
        <v>106</v>
      </c>
      <c r="B82" t="s">
        <v>82</v>
      </c>
    </row>
    <row r="83" spans="1:2" x14ac:dyDescent="0.25">
      <c r="A83" t="s">
        <v>107</v>
      </c>
      <c r="B83" t="s">
        <v>82</v>
      </c>
    </row>
    <row r="84" spans="1:2" x14ac:dyDescent="0.25">
      <c r="A84" t="s">
        <v>108</v>
      </c>
      <c r="B84" t="s">
        <v>82</v>
      </c>
    </row>
    <row r="85" spans="1:2" x14ac:dyDescent="0.25">
      <c r="A85" t="s">
        <v>109</v>
      </c>
      <c r="B85" t="s">
        <v>82</v>
      </c>
    </row>
    <row r="86" spans="1:2" x14ac:dyDescent="0.25">
      <c r="A86" t="s">
        <v>110</v>
      </c>
      <c r="B86" t="s">
        <v>82</v>
      </c>
    </row>
    <row r="87" spans="1:2" x14ac:dyDescent="0.25">
      <c r="A87" t="s">
        <v>111</v>
      </c>
      <c r="B87" t="s">
        <v>82</v>
      </c>
    </row>
    <row r="88" spans="1:2" x14ac:dyDescent="0.25">
      <c r="A88" t="s">
        <v>112</v>
      </c>
      <c r="B88" t="s">
        <v>82</v>
      </c>
    </row>
    <row r="89" spans="1:2" x14ac:dyDescent="0.25">
      <c r="A89" t="s">
        <v>113</v>
      </c>
      <c r="B89" t="s">
        <v>82</v>
      </c>
    </row>
    <row r="90" spans="1:2" x14ac:dyDescent="0.25">
      <c r="A90" t="s">
        <v>114</v>
      </c>
      <c r="B90" t="s">
        <v>82</v>
      </c>
    </row>
    <row r="91" spans="1:2" x14ac:dyDescent="0.25">
      <c r="A91" t="s">
        <v>115</v>
      </c>
      <c r="B91" t="s">
        <v>82</v>
      </c>
    </row>
    <row r="92" spans="1:2" x14ac:dyDescent="0.25">
      <c r="A92" t="s">
        <v>116</v>
      </c>
      <c r="B92" t="s">
        <v>82</v>
      </c>
    </row>
    <row r="93" spans="1:2" x14ac:dyDescent="0.25">
      <c r="A93" t="s">
        <v>117</v>
      </c>
      <c r="B93" t="s">
        <v>82</v>
      </c>
    </row>
    <row r="94" spans="1:2" x14ac:dyDescent="0.25">
      <c r="A94" t="s">
        <v>118</v>
      </c>
      <c r="B94" t="s">
        <v>82</v>
      </c>
    </row>
    <row r="95" spans="1:2" x14ac:dyDescent="0.25">
      <c r="A95" t="s">
        <v>119</v>
      </c>
      <c r="B95" t="s">
        <v>82</v>
      </c>
    </row>
    <row r="96" spans="1:2" x14ac:dyDescent="0.25">
      <c r="A96" t="s">
        <v>120</v>
      </c>
      <c r="B96" t="s">
        <v>82</v>
      </c>
    </row>
    <row r="97" spans="1:2" x14ac:dyDescent="0.25">
      <c r="A97" t="s">
        <v>121</v>
      </c>
      <c r="B97" t="s">
        <v>82</v>
      </c>
    </row>
    <row r="98" spans="1:2" x14ac:dyDescent="0.25">
      <c r="A98" t="s">
        <v>25</v>
      </c>
      <c r="B98" t="s">
        <v>82</v>
      </c>
    </row>
    <row r="99" spans="1:2" x14ac:dyDescent="0.25">
      <c r="A99" t="s">
        <v>122</v>
      </c>
      <c r="B99" t="s">
        <v>82</v>
      </c>
    </row>
    <row r="100" spans="1:2" x14ac:dyDescent="0.25">
      <c r="A100" t="s">
        <v>123</v>
      </c>
      <c r="B100" t="s">
        <v>82</v>
      </c>
    </row>
    <row r="101" spans="1:2" x14ac:dyDescent="0.25">
      <c r="A101" t="s">
        <v>124</v>
      </c>
      <c r="B101" t="s">
        <v>82</v>
      </c>
    </row>
    <row r="102" spans="1:2" x14ac:dyDescent="0.25">
      <c r="A102" t="s">
        <v>125</v>
      </c>
      <c r="B102" t="s">
        <v>82</v>
      </c>
    </row>
    <row r="103" spans="1:2" x14ac:dyDescent="0.25">
      <c r="A103" t="s">
        <v>126</v>
      </c>
      <c r="B103" t="s">
        <v>82</v>
      </c>
    </row>
    <row r="104" spans="1:2" x14ac:dyDescent="0.25">
      <c r="A104" t="s">
        <v>127</v>
      </c>
      <c r="B104" t="s">
        <v>82</v>
      </c>
    </row>
    <row r="105" spans="1:2" x14ac:dyDescent="0.25">
      <c r="A105" t="s">
        <v>128</v>
      </c>
      <c r="B105" t="s">
        <v>82</v>
      </c>
    </row>
    <row r="107" spans="1:2" x14ac:dyDescent="0.25">
      <c r="A107" t="s">
        <v>129</v>
      </c>
      <c r="B107" t="s">
        <v>130</v>
      </c>
    </row>
    <row r="108" spans="1:2" x14ac:dyDescent="0.25">
      <c r="A108" t="s">
        <v>131</v>
      </c>
      <c r="B108" t="s">
        <v>130</v>
      </c>
    </row>
    <row r="109" spans="1:2" x14ac:dyDescent="0.25">
      <c r="A109" t="s">
        <v>132</v>
      </c>
      <c r="B109" t="s">
        <v>130</v>
      </c>
    </row>
    <row r="110" spans="1:2" x14ac:dyDescent="0.25">
      <c r="A110" t="s">
        <v>133</v>
      </c>
      <c r="B110" t="s">
        <v>130</v>
      </c>
    </row>
    <row r="111" spans="1:2" x14ac:dyDescent="0.25">
      <c r="A111" t="s">
        <v>134</v>
      </c>
      <c r="B111" t="s">
        <v>130</v>
      </c>
    </row>
    <row r="112" spans="1:2" x14ac:dyDescent="0.25">
      <c r="A112" t="s">
        <v>135</v>
      </c>
      <c r="B112" t="s">
        <v>130</v>
      </c>
    </row>
    <row r="113" spans="1:2" x14ac:dyDescent="0.25">
      <c r="A113" t="s">
        <v>136</v>
      </c>
      <c r="B113" t="s">
        <v>130</v>
      </c>
    </row>
    <row r="114" spans="1:2" x14ac:dyDescent="0.25">
      <c r="A114" t="s">
        <v>137</v>
      </c>
      <c r="B114" t="s">
        <v>130</v>
      </c>
    </row>
    <row r="115" spans="1:2" x14ac:dyDescent="0.25">
      <c r="A115" t="s">
        <v>138</v>
      </c>
      <c r="B115" t="s">
        <v>130</v>
      </c>
    </row>
    <row r="116" spans="1:2" x14ac:dyDescent="0.25">
      <c r="A116" t="s">
        <v>139</v>
      </c>
      <c r="B116" t="s">
        <v>130</v>
      </c>
    </row>
    <row r="117" spans="1:2" x14ac:dyDescent="0.25">
      <c r="A117" t="s">
        <v>139</v>
      </c>
      <c r="B117" t="s">
        <v>130</v>
      </c>
    </row>
    <row r="118" spans="1:2" x14ac:dyDescent="0.25">
      <c r="A118" t="s">
        <v>140</v>
      </c>
      <c r="B118" t="s">
        <v>130</v>
      </c>
    </row>
    <row r="119" spans="1:2" x14ac:dyDescent="0.25">
      <c r="A119" t="s">
        <v>141</v>
      </c>
      <c r="B119" t="s">
        <v>130</v>
      </c>
    </row>
    <row r="120" spans="1:2" x14ac:dyDescent="0.25">
      <c r="A120" t="s">
        <v>142</v>
      </c>
      <c r="B120" t="s">
        <v>130</v>
      </c>
    </row>
    <row r="121" spans="1:2" x14ac:dyDescent="0.25">
      <c r="A121" t="s">
        <v>143</v>
      </c>
      <c r="B121" t="s">
        <v>130</v>
      </c>
    </row>
    <row r="122" spans="1:2" x14ac:dyDescent="0.25">
      <c r="A122" t="s">
        <v>144</v>
      </c>
      <c r="B122" t="s">
        <v>130</v>
      </c>
    </row>
    <row r="123" spans="1:2" x14ac:dyDescent="0.25">
      <c r="A123" t="s">
        <v>145</v>
      </c>
      <c r="B123" t="s">
        <v>130</v>
      </c>
    </row>
    <row r="124" spans="1:2" x14ac:dyDescent="0.25">
      <c r="A124" t="s">
        <v>146</v>
      </c>
      <c r="B124" t="s">
        <v>130</v>
      </c>
    </row>
    <row r="125" spans="1:2" x14ac:dyDescent="0.25">
      <c r="A125" t="s">
        <v>147</v>
      </c>
      <c r="B125" t="s">
        <v>130</v>
      </c>
    </row>
    <row r="126" spans="1:2" x14ac:dyDescent="0.25">
      <c r="A126" t="s">
        <v>148</v>
      </c>
      <c r="B126" t="s">
        <v>130</v>
      </c>
    </row>
    <row r="127" spans="1:2" x14ac:dyDescent="0.25">
      <c r="A127" t="s">
        <v>149</v>
      </c>
      <c r="B127" t="s">
        <v>130</v>
      </c>
    </row>
    <row r="128" spans="1:2" x14ac:dyDescent="0.25">
      <c r="A128" t="s">
        <v>150</v>
      </c>
      <c r="B128" t="s">
        <v>130</v>
      </c>
    </row>
    <row r="129" spans="1:2" x14ac:dyDescent="0.25">
      <c r="A129" t="s">
        <v>151</v>
      </c>
      <c r="B129" t="s">
        <v>130</v>
      </c>
    </row>
    <row r="130" spans="1:2" x14ac:dyDescent="0.25">
      <c r="A130" t="s">
        <v>152</v>
      </c>
      <c r="B130" t="s">
        <v>130</v>
      </c>
    </row>
    <row r="131" spans="1:2" x14ac:dyDescent="0.25">
      <c r="A131" t="s">
        <v>153</v>
      </c>
      <c r="B131" t="s">
        <v>130</v>
      </c>
    </row>
    <row r="132" spans="1:2" x14ac:dyDescent="0.25">
      <c r="A132" t="s">
        <v>154</v>
      </c>
      <c r="B132" t="s">
        <v>130</v>
      </c>
    </row>
    <row r="133" spans="1:2" x14ac:dyDescent="0.25">
      <c r="A133" t="s">
        <v>155</v>
      </c>
      <c r="B133" t="s">
        <v>130</v>
      </c>
    </row>
    <row r="134" spans="1:2" x14ac:dyDescent="0.25">
      <c r="A134" t="s">
        <v>156</v>
      </c>
      <c r="B134" t="s">
        <v>130</v>
      </c>
    </row>
    <row r="135" spans="1:2" x14ac:dyDescent="0.25">
      <c r="A135" t="s">
        <v>157</v>
      </c>
      <c r="B135" t="s">
        <v>130</v>
      </c>
    </row>
    <row r="136" spans="1:2" x14ac:dyDescent="0.25">
      <c r="A136" t="s">
        <v>158</v>
      </c>
      <c r="B136" t="s">
        <v>130</v>
      </c>
    </row>
    <row r="137" spans="1:2" x14ac:dyDescent="0.25">
      <c r="A137" t="s">
        <v>159</v>
      </c>
      <c r="B137" t="s">
        <v>130</v>
      </c>
    </row>
    <row r="138" spans="1:2" x14ac:dyDescent="0.25">
      <c r="A138" t="s">
        <v>160</v>
      </c>
      <c r="B138" t="s">
        <v>130</v>
      </c>
    </row>
    <row r="139" spans="1:2" x14ac:dyDescent="0.25">
      <c r="A139" t="s">
        <v>161</v>
      </c>
      <c r="B139" t="s">
        <v>130</v>
      </c>
    </row>
    <row r="140" spans="1:2" x14ac:dyDescent="0.25">
      <c r="A140" t="s">
        <v>162</v>
      </c>
      <c r="B140" t="s">
        <v>130</v>
      </c>
    </row>
    <row r="141" spans="1:2" x14ac:dyDescent="0.25">
      <c r="A141" t="s">
        <v>163</v>
      </c>
      <c r="B141" t="s">
        <v>130</v>
      </c>
    </row>
    <row r="142" spans="1:2" x14ac:dyDescent="0.25">
      <c r="A142" t="s">
        <v>164</v>
      </c>
      <c r="B142" t="s">
        <v>130</v>
      </c>
    </row>
    <row r="143" spans="1:2" x14ac:dyDescent="0.25">
      <c r="A143" t="s">
        <v>165</v>
      </c>
      <c r="B143" t="s">
        <v>130</v>
      </c>
    </row>
    <row r="144" spans="1:2" x14ac:dyDescent="0.25">
      <c r="A144" t="s">
        <v>166</v>
      </c>
      <c r="B144" t="s">
        <v>130</v>
      </c>
    </row>
    <row r="145" spans="1:2" x14ac:dyDescent="0.25">
      <c r="A145" t="s">
        <v>167</v>
      </c>
      <c r="B145" t="s">
        <v>130</v>
      </c>
    </row>
    <row r="146" spans="1:2" x14ac:dyDescent="0.25">
      <c r="A146" t="s">
        <v>168</v>
      </c>
      <c r="B146" t="s">
        <v>130</v>
      </c>
    </row>
    <row r="147" spans="1:2" x14ac:dyDescent="0.25">
      <c r="A147" t="s">
        <v>169</v>
      </c>
      <c r="B147" t="s">
        <v>130</v>
      </c>
    </row>
    <row r="148" spans="1:2" x14ac:dyDescent="0.25">
      <c r="A148" t="s">
        <v>170</v>
      </c>
      <c r="B148" t="s">
        <v>130</v>
      </c>
    </row>
    <row r="149" spans="1:2" x14ac:dyDescent="0.25">
      <c r="A149" t="s">
        <v>171</v>
      </c>
      <c r="B149" t="s">
        <v>130</v>
      </c>
    </row>
    <row r="150" spans="1:2" x14ac:dyDescent="0.25">
      <c r="A150" t="s">
        <v>172</v>
      </c>
      <c r="B150" t="s">
        <v>130</v>
      </c>
    </row>
    <row r="151" spans="1:2" x14ac:dyDescent="0.25">
      <c r="A151" t="s">
        <v>173</v>
      </c>
      <c r="B151" t="s">
        <v>130</v>
      </c>
    </row>
    <row r="152" spans="1:2" x14ac:dyDescent="0.25">
      <c r="A152" t="s">
        <v>174</v>
      </c>
      <c r="B152" t="s">
        <v>130</v>
      </c>
    </row>
    <row r="153" spans="1:2" x14ac:dyDescent="0.25">
      <c r="A153" t="s">
        <v>175</v>
      </c>
      <c r="B153" t="s">
        <v>130</v>
      </c>
    </row>
    <row r="154" spans="1:2" x14ac:dyDescent="0.25">
      <c r="A154" t="s">
        <v>176</v>
      </c>
      <c r="B154" t="s">
        <v>130</v>
      </c>
    </row>
    <row r="155" spans="1:2" x14ac:dyDescent="0.25">
      <c r="A155" t="s">
        <v>177</v>
      </c>
      <c r="B155" t="s">
        <v>130</v>
      </c>
    </row>
    <row r="156" spans="1:2" x14ac:dyDescent="0.25">
      <c r="A156" t="s">
        <v>178</v>
      </c>
      <c r="B156" t="s">
        <v>130</v>
      </c>
    </row>
    <row r="157" spans="1:2" x14ac:dyDescent="0.25">
      <c r="A157" t="s">
        <v>179</v>
      </c>
      <c r="B157" t="s">
        <v>130</v>
      </c>
    </row>
    <row r="158" spans="1:2" x14ac:dyDescent="0.25">
      <c r="A158" t="s">
        <v>180</v>
      </c>
      <c r="B158" t="s">
        <v>130</v>
      </c>
    </row>
    <row r="160" spans="1:2" x14ac:dyDescent="0.25">
      <c r="A160" t="s">
        <v>181</v>
      </c>
      <c r="B160" t="s">
        <v>182</v>
      </c>
    </row>
    <row r="161" spans="1:2" x14ac:dyDescent="0.25">
      <c r="A161" t="s">
        <v>183</v>
      </c>
      <c r="B161" t="s">
        <v>182</v>
      </c>
    </row>
    <row r="162" spans="1:2" x14ac:dyDescent="0.25">
      <c r="A162" t="s">
        <v>184</v>
      </c>
      <c r="B162" t="s">
        <v>182</v>
      </c>
    </row>
    <row r="163" spans="1:2" x14ac:dyDescent="0.25">
      <c r="A163" t="s">
        <v>185</v>
      </c>
      <c r="B163" t="s">
        <v>182</v>
      </c>
    </row>
    <row r="164" spans="1:2" x14ac:dyDescent="0.25">
      <c r="A164" t="s">
        <v>186</v>
      </c>
      <c r="B164" t="s">
        <v>182</v>
      </c>
    </row>
    <row r="165" spans="1:2" x14ac:dyDescent="0.25">
      <c r="A165" t="s">
        <v>187</v>
      </c>
      <c r="B165" t="s">
        <v>182</v>
      </c>
    </row>
    <row r="166" spans="1:2" x14ac:dyDescent="0.25">
      <c r="A166" t="s">
        <v>188</v>
      </c>
      <c r="B166" t="s">
        <v>182</v>
      </c>
    </row>
    <row r="167" spans="1:2" x14ac:dyDescent="0.25">
      <c r="A167" t="s">
        <v>189</v>
      </c>
      <c r="B167" t="s">
        <v>182</v>
      </c>
    </row>
    <row r="168" spans="1:2" x14ac:dyDescent="0.25">
      <c r="A168" t="s">
        <v>190</v>
      </c>
      <c r="B168" t="s">
        <v>182</v>
      </c>
    </row>
    <row r="169" spans="1:2" x14ac:dyDescent="0.25">
      <c r="A169" t="s">
        <v>191</v>
      </c>
      <c r="B169" t="s">
        <v>182</v>
      </c>
    </row>
    <row r="170" spans="1:2" x14ac:dyDescent="0.25">
      <c r="A170" t="s">
        <v>192</v>
      </c>
      <c r="B170" t="s">
        <v>182</v>
      </c>
    </row>
    <row r="171" spans="1:2" x14ac:dyDescent="0.25">
      <c r="A171" t="s">
        <v>193</v>
      </c>
      <c r="B171" t="s">
        <v>182</v>
      </c>
    </row>
    <row r="172" spans="1:2" x14ac:dyDescent="0.25">
      <c r="A172" t="s">
        <v>194</v>
      </c>
      <c r="B172" t="s">
        <v>182</v>
      </c>
    </row>
    <row r="173" spans="1:2" x14ac:dyDescent="0.25">
      <c r="A173" t="s">
        <v>195</v>
      </c>
      <c r="B173" t="s">
        <v>182</v>
      </c>
    </row>
    <row r="174" spans="1:2" x14ac:dyDescent="0.25">
      <c r="A174" t="s">
        <v>26</v>
      </c>
      <c r="B174" t="s">
        <v>182</v>
      </c>
    </row>
    <row r="175" spans="1:2" x14ac:dyDescent="0.25">
      <c r="A175" t="s">
        <v>220</v>
      </c>
      <c r="B175" t="s">
        <v>182</v>
      </c>
    </row>
    <row r="177" spans="1:2" x14ac:dyDescent="0.25">
      <c r="A177" t="s">
        <v>196</v>
      </c>
      <c r="B177" t="s">
        <v>197</v>
      </c>
    </row>
    <row r="178" spans="1:2" x14ac:dyDescent="0.25">
      <c r="A178" t="s">
        <v>198</v>
      </c>
      <c r="B178" t="s">
        <v>197</v>
      </c>
    </row>
    <row r="179" spans="1:2" x14ac:dyDescent="0.25">
      <c r="A179" t="s">
        <v>199</v>
      </c>
      <c r="B179" t="s">
        <v>197</v>
      </c>
    </row>
    <row r="180" spans="1:2" x14ac:dyDescent="0.25">
      <c r="A180" t="s">
        <v>200</v>
      </c>
      <c r="B180" t="s">
        <v>197</v>
      </c>
    </row>
    <row r="181" spans="1:2" x14ac:dyDescent="0.25">
      <c r="A181" t="s">
        <v>201</v>
      </c>
      <c r="B181" t="s">
        <v>197</v>
      </c>
    </row>
    <row r="182" spans="1:2" x14ac:dyDescent="0.25">
      <c r="A182" t="s">
        <v>202</v>
      </c>
      <c r="B182" t="s">
        <v>197</v>
      </c>
    </row>
    <row r="183" spans="1:2" x14ac:dyDescent="0.25">
      <c r="A183" t="s">
        <v>203</v>
      </c>
      <c r="B183" t="s">
        <v>197</v>
      </c>
    </row>
    <row r="184" spans="1:2" x14ac:dyDescent="0.25">
      <c r="A184" t="s">
        <v>204</v>
      </c>
      <c r="B184" t="s">
        <v>197</v>
      </c>
    </row>
    <row r="185" spans="1:2" x14ac:dyDescent="0.25">
      <c r="A185" t="s">
        <v>205</v>
      </c>
      <c r="B185" t="s">
        <v>197</v>
      </c>
    </row>
    <row r="186" spans="1:2" x14ac:dyDescent="0.25">
      <c r="A186" t="s">
        <v>206</v>
      </c>
      <c r="B186" t="s">
        <v>197</v>
      </c>
    </row>
    <row r="187" spans="1:2" x14ac:dyDescent="0.25">
      <c r="A187" t="s">
        <v>207</v>
      </c>
      <c r="B187" t="s">
        <v>197</v>
      </c>
    </row>
    <row r="189" spans="1:2" x14ac:dyDescent="0.25">
      <c r="A189" t="s">
        <v>208</v>
      </c>
      <c r="B189" t="s">
        <v>209</v>
      </c>
    </row>
    <row r="190" spans="1:2" x14ac:dyDescent="0.25">
      <c r="A190" t="s">
        <v>210</v>
      </c>
      <c r="B190" t="s">
        <v>209</v>
      </c>
    </row>
    <row r="191" spans="1:2" x14ac:dyDescent="0.25">
      <c r="A191" t="s">
        <v>211</v>
      </c>
      <c r="B191" t="s">
        <v>209</v>
      </c>
    </row>
    <row r="192" spans="1:2" x14ac:dyDescent="0.25">
      <c r="A192" t="s">
        <v>212</v>
      </c>
      <c r="B192" t="s">
        <v>209</v>
      </c>
    </row>
    <row r="193" spans="1:2" x14ac:dyDescent="0.25">
      <c r="A193" t="s">
        <v>213</v>
      </c>
      <c r="B193" t="s">
        <v>209</v>
      </c>
    </row>
    <row r="194" spans="1:2" x14ac:dyDescent="0.25">
      <c r="A194" t="s">
        <v>214</v>
      </c>
      <c r="B194" t="s">
        <v>209</v>
      </c>
    </row>
    <row r="195" spans="1:2" x14ac:dyDescent="0.25">
      <c r="A195" t="s">
        <v>215</v>
      </c>
      <c r="B195" t="s">
        <v>209</v>
      </c>
    </row>
    <row r="196" spans="1:2" x14ac:dyDescent="0.25">
      <c r="A196" t="s">
        <v>216</v>
      </c>
      <c r="B196" t="s">
        <v>209</v>
      </c>
    </row>
    <row r="197" spans="1:2" x14ac:dyDescent="0.25">
      <c r="A197" t="s">
        <v>217</v>
      </c>
      <c r="B197" t="s">
        <v>209</v>
      </c>
    </row>
    <row r="199" spans="1:2" x14ac:dyDescent="0.25">
      <c r="A199" t="s">
        <v>24</v>
      </c>
      <c r="B199"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BD82E-1494-4D90-B7AF-2A5B581F1D5B}">
  <sheetPr>
    <tabColor theme="9" tint="0.59999389629810485"/>
  </sheetPr>
  <dimension ref="A1:Q65"/>
  <sheetViews>
    <sheetView workbookViewId="0"/>
  </sheetViews>
  <sheetFormatPr defaultColWidth="8.85546875" defaultRowHeight="15" x14ac:dyDescent="0.25"/>
  <cols>
    <col min="1" max="1" width="8.42578125" style="28" customWidth="1"/>
    <col min="2" max="2" width="35.7109375" style="29" customWidth="1"/>
    <col min="3" max="3" width="5" style="29" bestFit="1" customWidth="1"/>
    <col min="4" max="6" width="5" style="29" customWidth="1"/>
    <col min="7" max="7" width="11.140625" style="29" bestFit="1" customWidth="1"/>
    <col min="8" max="8" width="10.7109375" style="29" customWidth="1"/>
    <col min="9" max="9" width="5" style="29" customWidth="1"/>
    <col min="10" max="10" width="5" style="88" customWidth="1"/>
    <col min="11" max="11" width="18" style="11" bestFit="1" customWidth="1"/>
    <col min="12" max="12" width="8.42578125" style="23" bestFit="1" customWidth="1"/>
    <col min="13" max="13" width="27" style="22" customWidth="1"/>
    <col min="14" max="14" width="29.140625" style="65" bestFit="1" customWidth="1"/>
    <col min="15" max="15" width="10.85546875" style="13" bestFit="1" customWidth="1"/>
    <col min="16" max="16" width="16.28515625" style="3" customWidth="1"/>
    <col min="17" max="17" width="37.140625" style="4" bestFit="1" customWidth="1"/>
    <col min="19" max="19" width="18.85546875" bestFit="1" customWidth="1"/>
    <col min="22" max="22" width="16.7109375" bestFit="1" customWidth="1"/>
  </cols>
  <sheetData>
    <row r="1" spans="1:17" s="1" customFormat="1" ht="15.75" thickBot="1" x14ac:dyDescent="0.3">
      <c r="A1" s="24" t="s">
        <v>219</v>
      </c>
      <c r="B1" s="25" t="s">
        <v>0</v>
      </c>
      <c r="C1" s="25" t="s">
        <v>1</v>
      </c>
      <c r="D1" s="25" t="s">
        <v>17</v>
      </c>
      <c r="E1" s="25" t="s">
        <v>18</v>
      </c>
      <c r="F1" s="25" t="s">
        <v>19</v>
      </c>
      <c r="G1" s="25" t="s">
        <v>20</v>
      </c>
      <c r="H1" s="25" t="s">
        <v>2</v>
      </c>
      <c r="I1" s="25" t="s">
        <v>3</v>
      </c>
      <c r="J1" s="86" t="s">
        <v>1472</v>
      </c>
      <c r="K1" s="9" t="s">
        <v>4</v>
      </c>
      <c r="L1" s="17" t="s">
        <v>218</v>
      </c>
      <c r="M1" s="18" t="s">
        <v>5</v>
      </c>
      <c r="N1" s="237" t="s">
        <v>6</v>
      </c>
      <c r="O1" s="2" t="s">
        <v>21</v>
      </c>
      <c r="P1" s="7" t="s">
        <v>4001</v>
      </c>
      <c r="Q1" s="8" t="s">
        <v>10</v>
      </c>
    </row>
    <row r="2" spans="1:17" x14ac:dyDescent="0.25">
      <c r="A2" s="26" t="s">
        <v>409</v>
      </c>
      <c r="B2" s="27" t="s">
        <v>410</v>
      </c>
      <c r="C2" s="27">
        <v>2023</v>
      </c>
      <c r="D2" s="27" t="s">
        <v>411</v>
      </c>
      <c r="E2" s="27">
        <v>23</v>
      </c>
      <c r="F2" s="27">
        <v>1</v>
      </c>
      <c r="G2" s="27">
        <v>41</v>
      </c>
      <c r="H2" s="27">
        <v>15</v>
      </c>
      <c r="I2" s="27" t="s">
        <v>412</v>
      </c>
      <c r="J2" s="87"/>
      <c r="K2" s="10" t="s">
        <v>543</v>
      </c>
      <c r="L2" s="19" t="str">
        <f t="shared" ref="L2:L33" si="0">IF(I2="","",HYPERLINK(I2,"Link"))</f>
        <v>Link</v>
      </c>
      <c r="M2" s="20" t="str">
        <f t="shared" ref="M2:M33" si="1">IF(A2&lt;&gt;"",IF(K2="No",_xlfn.CONCAT(IF(ISERROR(FIND(",",A2))=FALSE,LEFT(A2,FIND(",",A2)-1),A2),"-",C2,"-",H2),""),"")</f>
        <v/>
      </c>
      <c r="N2" s="53" t="str">
        <f t="shared" ref="N2:N33" si="2">IF(A2&lt;&gt;"",_xlfn.CONCAT("{",IF(ISERROR(FIND(",",A2))=FALSE,LEFT(A2,FIND(",",A2)-1),A2),", ",C2," #",H2,"}"),"")</f>
        <v>{Adams, 2023 #15}</v>
      </c>
      <c r="O2" s="12" t="s">
        <v>229</v>
      </c>
      <c r="P2" s="3" t="s">
        <v>14</v>
      </c>
      <c r="Q2" s="6" t="s">
        <v>544</v>
      </c>
    </row>
    <row r="3" spans="1:17" x14ac:dyDescent="0.25">
      <c r="A3" s="26" t="s">
        <v>266</v>
      </c>
      <c r="B3" s="27" t="s">
        <v>267</v>
      </c>
      <c r="C3" s="27">
        <v>2024</v>
      </c>
      <c r="D3" s="27" t="s">
        <v>268</v>
      </c>
      <c r="E3" s="27">
        <v>226</v>
      </c>
      <c r="F3" s="27"/>
      <c r="G3" s="27" t="s">
        <v>269</v>
      </c>
      <c r="H3" s="27">
        <v>51</v>
      </c>
      <c r="I3" s="27" t="s">
        <v>378</v>
      </c>
      <c r="J3" s="87"/>
      <c r="K3" s="10" t="s">
        <v>543</v>
      </c>
      <c r="L3" s="19" t="str">
        <f t="shared" si="0"/>
        <v>Link</v>
      </c>
      <c r="M3" s="20" t="str">
        <f t="shared" si="1"/>
        <v/>
      </c>
      <c r="N3" s="53" t="str">
        <f t="shared" si="2"/>
        <v>{Adhikari, 2024 #51}</v>
      </c>
      <c r="O3" s="12" t="s">
        <v>229</v>
      </c>
      <c r="P3" s="3" t="s">
        <v>14</v>
      </c>
      <c r="Q3" s="6" t="s">
        <v>544</v>
      </c>
    </row>
    <row r="4" spans="1:17" x14ac:dyDescent="0.25">
      <c r="A4" s="26" t="s">
        <v>270</v>
      </c>
      <c r="B4" s="27" t="s">
        <v>271</v>
      </c>
      <c r="C4" s="27">
        <v>2023</v>
      </c>
      <c r="D4" s="27" t="s">
        <v>272</v>
      </c>
      <c r="E4" s="27">
        <v>2023</v>
      </c>
      <c r="F4" s="27">
        <v>3</v>
      </c>
      <c r="G4" s="27" t="s">
        <v>273</v>
      </c>
      <c r="H4" s="27">
        <v>5</v>
      </c>
      <c r="I4" s="27" t="s">
        <v>379</v>
      </c>
      <c r="J4" s="87"/>
      <c r="K4" s="10" t="s">
        <v>543</v>
      </c>
      <c r="L4" s="19" t="str">
        <f t="shared" si="0"/>
        <v>Link</v>
      </c>
      <c r="M4" s="20" t="str">
        <f t="shared" si="1"/>
        <v/>
      </c>
      <c r="N4" s="53" t="str">
        <f t="shared" si="2"/>
        <v>{Agabio, 2023 #5}</v>
      </c>
      <c r="O4" s="12" t="s">
        <v>229</v>
      </c>
      <c r="P4" s="3" t="s">
        <v>14</v>
      </c>
      <c r="Q4" s="6" t="s">
        <v>545</v>
      </c>
    </row>
    <row r="5" spans="1:17" x14ac:dyDescent="0.25">
      <c r="A5" s="26" t="s">
        <v>274</v>
      </c>
      <c r="B5" s="27" t="s">
        <v>275</v>
      </c>
      <c r="C5" s="27">
        <v>2023</v>
      </c>
      <c r="D5" s="27" t="s">
        <v>276</v>
      </c>
      <c r="E5" s="27">
        <v>81</v>
      </c>
      <c r="F5" s="27">
        <v>9</v>
      </c>
      <c r="G5" s="27" t="s">
        <v>277</v>
      </c>
      <c r="H5" s="27">
        <v>16</v>
      </c>
      <c r="I5" s="27" t="s">
        <v>380</v>
      </c>
      <c r="J5" s="87"/>
      <c r="K5" s="10" t="s">
        <v>377</v>
      </c>
      <c r="L5" s="19" t="str">
        <f t="shared" si="0"/>
        <v>Link</v>
      </c>
      <c r="M5" s="20" t="str">
        <f t="shared" si="1"/>
        <v>Azzam-2023-16</v>
      </c>
      <c r="N5" s="53" t="str">
        <f t="shared" si="2"/>
        <v>{Azzam, 2023 #16}</v>
      </c>
      <c r="O5" s="12" t="s">
        <v>229</v>
      </c>
      <c r="P5" s="3" t="s">
        <v>13</v>
      </c>
      <c r="Q5" s="6" t="s">
        <v>4011</v>
      </c>
    </row>
    <row r="6" spans="1:17" x14ac:dyDescent="0.25">
      <c r="A6" s="26" t="s">
        <v>278</v>
      </c>
      <c r="B6" s="27" t="s">
        <v>279</v>
      </c>
      <c r="C6" s="27">
        <v>2023</v>
      </c>
      <c r="D6" s="27" t="s">
        <v>268</v>
      </c>
      <c r="E6" s="27">
        <v>220</v>
      </c>
      <c r="F6" s="27"/>
      <c r="G6" s="27" t="s">
        <v>280</v>
      </c>
      <c r="H6" s="27">
        <v>47</v>
      </c>
      <c r="I6" s="27" t="s">
        <v>381</v>
      </c>
      <c r="J6" s="87"/>
      <c r="K6" s="10" t="s">
        <v>543</v>
      </c>
      <c r="L6" s="19" t="str">
        <f t="shared" si="0"/>
        <v>Link</v>
      </c>
      <c r="M6" s="20" t="str">
        <f t="shared" si="1"/>
        <v/>
      </c>
      <c r="N6" s="53" t="str">
        <f t="shared" si="2"/>
        <v>{Beckwith, 2023 #47}</v>
      </c>
      <c r="O6" s="12" t="s">
        <v>229</v>
      </c>
      <c r="P6" s="3" t="s">
        <v>14</v>
      </c>
      <c r="Q6" s="6" t="s">
        <v>546</v>
      </c>
    </row>
    <row r="7" spans="1:17" x14ac:dyDescent="0.25">
      <c r="A7" s="26" t="s">
        <v>413</v>
      </c>
      <c r="B7" s="27" t="s">
        <v>414</v>
      </c>
      <c r="C7" s="27">
        <v>2024</v>
      </c>
      <c r="D7" s="27" t="s">
        <v>415</v>
      </c>
      <c r="E7" s="27">
        <v>12</v>
      </c>
      <c r="F7" s="27"/>
      <c r="G7" s="27">
        <v>1371497</v>
      </c>
      <c r="H7" s="27">
        <v>48</v>
      </c>
      <c r="I7" s="27" t="s">
        <v>416</v>
      </c>
      <c r="J7" s="87"/>
      <c r="K7" s="10" t="s">
        <v>543</v>
      </c>
      <c r="L7" s="19" t="str">
        <f t="shared" si="0"/>
        <v>Link</v>
      </c>
      <c r="M7" s="20" t="str">
        <f t="shared" si="1"/>
        <v/>
      </c>
      <c r="N7" s="53" t="str">
        <f t="shared" si="2"/>
        <v>{Belay, 2024 #48}</v>
      </c>
      <c r="O7" s="12" t="s">
        <v>229</v>
      </c>
      <c r="P7" s="3" t="s">
        <v>13</v>
      </c>
      <c r="Q7" s="6" t="s">
        <v>4011</v>
      </c>
    </row>
    <row r="8" spans="1:17" x14ac:dyDescent="0.25">
      <c r="A8" s="26" t="s">
        <v>417</v>
      </c>
      <c r="B8" s="27" t="s">
        <v>418</v>
      </c>
      <c r="C8" s="27">
        <v>2024</v>
      </c>
      <c r="D8" s="27" t="s">
        <v>419</v>
      </c>
      <c r="E8" s="27">
        <v>16</v>
      </c>
      <c r="F8" s="27">
        <v>5</v>
      </c>
      <c r="G8" s="27" t="s">
        <v>420</v>
      </c>
      <c r="H8" s="27">
        <v>59</v>
      </c>
      <c r="I8" s="27" t="s">
        <v>421</v>
      </c>
      <c r="J8" s="87"/>
      <c r="K8" s="10" t="s">
        <v>543</v>
      </c>
      <c r="L8" s="19" t="str">
        <f t="shared" si="0"/>
        <v>Link</v>
      </c>
      <c r="M8" s="20" t="str">
        <f t="shared" si="1"/>
        <v/>
      </c>
      <c r="N8" s="53" t="str">
        <f t="shared" si="2"/>
        <v>{Berhe, 2024 #59}</v>
      </c>
      <c r="O8" s="12" t="s">
        <v>229</v>
      </c>
      <c r="P8" s="3" t="s">
        <v>13</v>
      </c>
      <c r="Q8" s="6" t="s">
        <v>4011</v>
      </c>
    </row>
    <row r="9" spans="1:17" x14ac:dyDescent="0.25">
      <c r="A9" s="26" t="s">
        <v>422</v>
      </c>
      <c r="B9" s="27" t="s">
        <v>423</v>
      </c>
      <c r="C9" s="27">
        <v>2023</v>
      </c>
      <c r="D9" s="27" t="s">
        <v>300</v>
      </c>
      <c r="E9" s="27">
        <v>118</v>
      </c>
      <c r="F9" s="27">
        <v>1</v>
      </c>
      <c r="G9" s="27" t="s">
        <v>424</v>
      </c>
      <c r="H9" s="27">
        <v>44</v>
      </c>
      <c r="I9" s="27" t="s">
        <v>425</v>
      </c>
      <c r="J9" s="87"/>
      <c r="K9" s="10" t="s">
        <v>543</v>
      </c>
      <c r="L9" s="19" t="str">
        <f t="shared" si="0"/>
        <v>Link</v>
      </c>
      <c r="M9" s="20" t="str">
        <f t="shared" si="1"/>
        <v/>
      </c>
      <c r="N9" s="53" t="str">
        <f t="shared" si="2"/>
        <v>{Beyer, 2023 #44}</v>
      </c>
      <c r="O9" s="12" t="s">
        <v>229</v>
      </c>
      <c r="P9" s="3" t="s">
        <v>13</v>
      </c>
      <c r="Q9" s="6" t="s">
        <v>906</v>
      </c>
    </row>
    <row r="10" spans="1:17" x14ac:dyDescent="0.25">
      <c r="A10" s="26" t="s">
        <v>281</v>
      </c>
      <c r="B10" s="27" t="s">
        <v>282</v>
      </c>
      <c r="C10" s="27">
        <v>2024</v>
      </c>
      <c r="D10" s="27" t="s">
        <v>283</v>
      </c>
      <c r="E10" s="27">
        <v>263</v>
      </c>
      <c r="F10" s="27"/>
      <c r="G10" s="27">
        <v>112429</v>
      </c>
      <c r="H10" s="27">
        <v>57</v>
      </c>
      <c r="I10" s="27" t="s">
        <v>382</v>
      </c>
      <c r="J10" s="87"/>
      <c r="K10" s="10" t="s">
        <v>543</v>
      </c>
      <c r="L10" s="19" t="str">
        <f t="shared" si="0"/>
        <v>Link</v>
      </c>
      <c r="M10" s="20" t="str">
        <f t="shared" si="1"/>
        <v/>
      </c>
      <c r="N10" s="53" t="str">
        <f t="shared" si="2"/>
        <v>{Biswal, 2024 #57}</v>
      </c>
      <c r="O10" s="12" t="s">
        <v>229</v>
      </c>
      <c r="P10" s="3" t="s">
        <v>13</v>
      </c>
      <c r="Q10" s="6" t="s">
        <v>4011</v>
      </c>
    </row>
    <row r="11" spans="1:17" x14ac:dyDescent="0.25">
      <c r="A11" s="26" t="s">
        <v>426</v>
      </c>
      <c r="B11" s="27" t="s">
        <v>427</v>
      </c>
      <c r="C11" s="27">
        <v>2023</v>
      </c>
      <c r="D11" s="27" t="s">
        <v>428</v>
      </c>
      <c r="E11" s="27">
        <v>99</v>
      </c>
      <c r="F11" s="27"/>
      <c r="G11" s="27">
        <v>102233</v>
      </c>
      <c r="H11" s="27">
        <v>9</v>
      </c>
      <c r="I11" s="27" t="s">
        <v>429</v>
      </c>
      <c r="J11" s="87"/>
      <c r="K11" s="10" t="s">
        <v>543</v>
      </c>
      <c r="L11" s="19" t="str">
        <f t="shared" si="0"/>
        <v>Link</v>
      </c>
      <c r="M11" s="20" t="str">
        <f t="shared" si="1"/>
        <v/>
      </c>
      <c r="N11" s="53" t="str">
        <f t="shared" si="2"/>
        <v>{Bo, 2023 #9}</v>
      </c>
      <c r="O11" s="12" t="s">
        <v>229</v>
      </c>
      <c r="P11" s="3" t="s">
        <v>13</v>
      </c>
      <c r="Q11" s="6" t="s">
        <v>906</v>
      </c>
    </row>
    <row r="12" spans="1:17" x14ac:dyDescent="0.25">
      <c r="A12" s="26" t="s">
        <v>430</v>
      </c>
      <c r="B12" s="27" t="s">
        <v>431</v>
      </c>
      <c r="C12" s="27">
        <v>2024</v>
      </c>
      <c r="D12" s="27" t="s">
        <v>432</v>
      </c>
      <c r="E12" s="27">
        <v>11</v>
      </c>
      <c r="F12" s="27"/>
      <c r="G12" s="27" t="s">
        <v>433</v>
      </c>
      <c r="H12" s="27">
        <v>53</v>
      </c>
      <c r="I12" s="27" t="s">
        <v>434</v>
      </c>
      <c r="J12" s="87"/>
      <c r="K12" s="10" t="s">
        <v>543</v>
      </c>
      <c r="L12" s="19" t="str">
        <f t="shared" si="0"/>
        <v>Link</v>
      </c>
      <c r="M12" s="20" t="str">
        <f t="shared" si="1"/>
        <v/>
      </c>
      <c r="N12" s="53" t="str">
        <f t="shared" si="2"/>
        <v>{Bonsu, 2024 #53}</v>
      </c>
      <c r="O12" s="12" t="s">
        <v>229</v>
      </c>
      <c r="P12" s="3" t="s">
        <v>13</v>
      </c>
      <c r="Q12" s="6" t="s">
        <v>907</v>
      </c>
    </row>
    <row r="13" spans="1:17" x14ac:dyDescent="0.25">
      <c r="A13" s="26" t="s">
        <v>435</v>
      </c>
      <c r="B13" s="27" t="s">
        <v>436</v>
      </c>
      <c r="C13" s="27">
        <v>2023</v>
      </c>
      <c r="D13" s="27" t="s">
        <v>437</v>
      </c>
      <c r="E13" s="27">
        <v>23</v>
      </c>
      <c r="F13" s="27">
        <v>1</v>
      </c>
      <c r="G13" s="27">
        <v>382</v>
      </c>
      <c r="H13" s="27">
        <v>64</v>
      </c>
      <c r="I13" s="27" t="s">
        <v>438</v>
      </c>
      <c r="J13" s="87"/>
      <c r="K13" s="10" t="s">
        <v>543</v>
      </c>
      <c r="L13" s="19" t="str">
        <f t="shared" si="0"/>
        <v>Link</v>
      </c>
      <c r="M13" s="20" t="str">
        <f t="shared" si="1"/>
        <v/>
      </c>
      <c r="N13" s="53" t="str">
        <f t="shared" si="2"/>
        <v>{Botwright, 2023 #64}</v>
      </c>
      <c r="O13" s="12" t="s">
        <v>229</v>
      </c>
      <c r="P13" s="3" t="s">
        <v>14</v>
      </c>
      <c r="Q13" s="6" t="s">
        <v>905</v>
      </c>
    </row>
    <row r="14" spans="1:17" x14ac:dyDescent="0.25">
      <c r="A14" s="26" t="s">
        <v>284</v>
      </c>
      <c r="B14" s="27" t="s">
        <v>285</v>
      </c>
      <c r="C14" s="27">
        <v>2023</v>
      </c>
      <c r="D14" s="27" t="s">
        <v>272</v>
      </c>
      <c r="E14" s="27">
        <v>2023</v>
      </c>
      <c r="F14" s="27">
        <v>2</v>
      </c>
      <c r="G14" s="27" t="s">
        <v>286</v>
      </c>
      <c r="H14" s="27">
        <v>37</v>
      </c>
      <c r="I14" s="27" t="s">
        <v>383</v>
      </c>
      <c r="J14" s="87"/>
      <c r="K14" s="10" t="s">
        <v>543</v>
      </c>
      <c r="L14" s="19" t="str">
        <f t="shared" si="0"/>
        <v>Link</v>
      </c>
      <c r="M14" s="20" t="str">
        <f t="shared" si="1"/>
        <v/>
      </c>
      <c r="N14" s="53" t="str">
        <f t="shared" si="2"/>
        <v>{Butler, 2023 #37}</v>
      </c>
      <c r="O14" s="12" t="s">
        <v>229</v>
      </c>
      <c r="P14" s="3" t="s">
        <v>14</v>
      </c>
      <c r="Q14" s="6" t="s">
        <v>545</v>
      </c>
    </row>
    <row r="15" spans="1:17" x14ac:dyDescent="0.25">
      <c r="A15" s="26" t="s">
        <v>287</v>
      </c>
      <c r="B15" s="27" t="s">
        <v>288</v>
      </c>
      <c r="C15" s="27">
        <v>2023</v>
      </c>
      <c r="D15" s="27" t="s">
        <v>289</v>
      </c>
      <c r="E15" s="27">
        <v>17</v>
      </c>
      <c r="F15" s="27">
        <v>6</v>
      </c>
      <c r="G15" s="27" t="s">
        <v>290</v>
      </c>
      <c r="H15" s="27">
        <v>50</v>
      </c>
      <c r="I15" s="27" t="s">
        <v>384</v>
      </c>
      <c r="J15" s="87"/>
      <c r="K15" s="10" t="s">
        <v>543</v>
      </c>
      <c r="L15" s="19" t="str">
        <f t="shared" si="0"/>
        <v>Link</v>
      </c>
      <c r="M15" s="20" t="str">
        <f t="shared" si="1"/>
        <v/>
      </c>
      <c r="N15" s="53" t="str">
        <f t="shared" si="2"/>
        <v>{Carson, 2023 #50}</v>
      </c>
      <c r="O15" s="12" t="s">
        <v>229</v>
      </c>
      <c r="P15" s="3" t="s">
        <v>13</v>
      </c>
      <c r="Q15" s="6" t="s">
        <v>4011</v>
      </c>
    </row>
    <row r="16" spans="1:17" x14ac:dyDescent="0.25">
      <c r="A16" s="26" t="s">
        <v>291</v>
      </c>
      <c r="B16" s="27" t="s">
        <v>292</v>
      </c>
      <c r="C16" s="27">
        <v>2023</v>
      </c>
      <c r="D16" s="27" t="s">
        <v>293</v>
      </c>
      <c r="E16" s="27">
        <v>145</v>
      </c>
      <c r="F16" s="27"/>
      <c r="G16" s="27">
        <v>107779</v>
      </c>
      <c r="H16" s="27">
        <v>1</v>
      </c>
      <c r="I16" s="27" t="s">
        <v>385</v>
      </c>
      <c r="J16" s="87"/>
      <c r="K16" s="10" t="s">
        <v>543</v>
      </c>
      <c r="L16" s="19" t="str">
        <f t="shared" si="0"/>
        <v>Link</v>
      </c>
      <c r="M16" s="20" t="str">
        <f t="shared" si="1"/>
        <v/>
      </c>
      <c r="N16" s="53" t="str">
        <f t="shared" si="2"/>
        <v>{Chapa Montemayor, 2023 #1}</v>
      </c>
      <c r="O16" s="12" t="s">
        <v>229</v>
      </c>
      <c r="P16" s="3" t="s">
        <v>13</v>
      </c>
      <c r="Q16" s="6" t="s">
        <v>4011</v>
      </c>
    </row>
    <row r="17" spans="1:17" x14ac:dyDescent="0.25">
      <c r="A17" s="26" t="s">
        <v>294</v>
      </c>
      <c r="B17" s="27" t="s">
        <v>295</v>
      </c>
      <c r="C17" s="27">
        <v>2023</v>
      </c>
      <c r="D17" s="27" t="s">
        <v>296</v>
      </c>
      <c r="E17" s="27">
        <v>21</v>
      </c>
      <c r="F17" s="27">
        <v>10</v>
      </c>
      <c r="G17" s="27" t="s">
        <v>297</v>
      </c>
      <c r="H17" s="27">
        <v>23</v>
      </c>
      <c r="I17" s="27" t="s">
        <v>386</v>
      </c>
      <c r="J17" s="87"/>
      <c r="K17" s="10" t="s">
        <v>377</v>
      </c>
      <c r="L17" s="19" t="str">
        <f t="shared" si="0"/>
        <v>Link</v>
      </c>
      <c r="M17" s="20" t="str">
        <f t="shared" si="1"/>
        <v>Cibich-2023-23</v>
      </c>
      <c r="N17" s="53" t="str">
        <f t="shared" si="2"/>
        <v>{Cibich, 2023 #23}</v>
      </c>
      <c r="O17" s="12" t="s">
        <v>229</v>
      </c>
      <c r="P17" s="3" t="s">
        <v>13</v>
      </c>
      <c r="Q17" s="6" t="s">
        <v>4011</v>
      </c>
    </row>
    <row r="18" spans="1:17" x14ac:dyDescent="0.25">
      <c r="A18" s="26" t="s">
        <v>439</v>
      </c>
      <c r="B18" s="27" t="s">
        <v>440</v>
      </c>
      <c r="C18" s="27">
        <v>2023</v>
      </c>
      <c r="D18" s="27" t="s">
        <v>441</v>
      </c>
      <c r="E18" s="27">
        <v>18</v>
      </c>
      <c r="F18" s="27">
        <v>12</v>
      </c>
      <c r="G18" s="27" t="s">
        <v>442</v>
      </c>
      <c r="H18" s="27">
        <v>34</v>
      </c>
      <c r="I18" s="27" t="s">
        <v>443</v>
      </c>
      <c r="J18" s="87"/>
      <c r="K18" s="10" t="s">
        <v>543</v>
      </c>
      <c r="L18" s="19" t="str">
        <f t="shared" si="0"/>
        <v>Link</v>
      </c>
      <c r="M18" s="20" t="str">
        <f t="shared" si="1"/>
        <v/>
      </c>
      <c r="N18" s="53" t="str">
        <f t="shared" si="2"/>
        <v>{Crowther, 2023 #34}</v>
      </c>
      <c r="O18" s="12" t="s">
        <v>229</v>
      </c>
      <c r="P18" s="3" t="s">
        <v>14</v>
      </c>
      <c r="Q18" s="6" t="s">
        <v>544</v>
      </c>
    </row>
    <row r="19" spans="1:17" x14ac:dyDescent="0.25">
      <c r="A19" s="26" t="s">
        <v>444</v>
      </c>
      <c r="B19" s="27" t="s">
        <v>445</v>
      </c>
      <c r="C19" s="27">
        <v>2024</v>
      </c>
      <c r="D19" s="27" t="s">
        <v>446</v>
      </c>
      <c r="E19" s="27">
        <v>21</v>
      </c>
      <c r="F19" s="27">
        <v>1</v>
      </c>
      <c r="G19" s="27">
        <v>47</v>
      </c>
      <c r="H19" s="27">
        <v>56</v>
      </c>
      <c r="I19" s="27" t="s">
        <v>447</v>
      </c>
      <c r="J19" s="87"/>
      <c r="K19" s="10" t="s">
        <v>543</v>
      </c>
      <c r="L19" s="19" t="str">
        <f t="shared" si="0"/>
        <v>Link</v>
      </c>
      <c r="M19" s="20" t="str">
        <f t="shared" si="1"/>
        <v/>
      </c>
      <c r="N19" s="53" t="str">
        <f t="shared" si="2"/>
        <v>{Eassey, 2024 #56}</v>
      </c>
      <c r="O19" s="12" t="s">
        <v>229</v>
      </c>
      <c r="P19" s="3" t="s">
        <v>14</v>
      </c>
      <c r="Q19" s="6" t="s">
        <v>908</v>
      </c>
    </row>
    <row r="20" spans="1:17" x14ac:dyDescent="0.25">
      <c r="A20" s="26" t="s">
        <v>448</v>
      </c>
      <c r="B20" s="27" t="s">
        <v>449</v>
      </c>
      <c r="C20" s="27">
        <v>2024</v>
      </c>
      <c r="D20" s="27" t="s">
        <v>450</v>
      </c>
      <c r="E20" s="27">
        <v>9</v>
      </c>
      <c r="F20" s="27">
        <v>1</v>
      </c>
      <c r="G20" s="85" t="str">
        <f>"1-32"</f>
        <v>1-32</v>
      </c>
      <c r="H20" s="27">
        <v>54</v>
      </c>
      <c r="I20" s="27" t="s">
        <v>451</v>
      </c>
      <c r="J20" s="87"/>
      <c r="K20" s="10" t="s">
        <v>543</v>
      </c>
      <c r="L20" s="19" t="str">
        <f t="shared" si="0"/>
        <v>Link</v>
      </c>
      <c r="M20" s="20" t="str">
        <f t="shared" si="1"/>
        <v/>
      </c>
      <c r="N20" s="53" t="str">
        <f t="shared" si="2"/>
        <v>{Egan, 2024 #54}</v>
      </c>
      <c r="O20" s="12" t="s">
        <v>229</v>
      </c>
      <c r="P20" s="3" t="s">
        <v>13</v>
      </c>
      <c r="Q20" s="6" t="s">
        <v>921</v>
      </c>
    </row>
    <row r="21" spans="1:17" x14ac:dyDescent="0.25">
      <c r="A21" s="26" t="s">
        <v>452</v>
      </c>
      <c r="B21" s="27" t="s">
        <v>453</v>
      </c>
      <c r="C21" s="27">
        <v>2023</v>
      </c>
      <c r="D21" s="27" t="s">
        <v>454</v>
      </c>
      <c r="E21" s="27">
        <v>10</v>
      </c>
      <c r="F21" s="27"/>
      <c r="G21" s="27" t="s">
        <v>455</v>
      </c>
      <c r="H21" s="27">
        <v>52</v>
      </c>
      <c r="I21" s="27" t="s">
        <v>456</v>
      </c>
      <c r="J21" s="87"/>
      <c r="K21" s="10" t="s">
        <v>543</v>
      </c>
      <c r="L21" s="19" t="str">
        <f t="shared" si="0"/>
        <v>Link</v>
      </c>
      <c r="M21" s="20" t="str">
        <f t="shared" si="1"/>
        <v/>
      </c>
      <c r="N21" s="53" t="str">
        <f t="shared" si="2"/>
        <v>{El-Haj-Mohamad, 2023 #52}</v>
      </c>
      <c r="O21" s="12" t="s">
        <v>229</v>
      </c>
      <c r="P21" s="3" t="s">
        <v>13</v>
      </c>
      <c r="Q21" s="6" t="s">
        <v>4011</v>
      </c>
    </row>
    <row r="22" spans="1:17" x14ac:dyDescent="0.25">
      <c r="A22" s="26" t="s">
        <v>298</v>
      </c>
      <c r="B22" s="27" t="s">
        <v>299</v>
      </c>
      <c r="C22" s="27">
        <v>2023</v>
      </c>
      <c r="D22" s="27" t="s">
        <v>300</v>
      </c>
      <c r="E22" s="27">
        <v>118</v>
      </c>
      <c r="F22" s="27">
        <v>11</v>
      </c>
      <c r="G22" s="27" t="s">
        <v>301</v>
      </c>
      <c r="H22" s="27">
        <v>25</v>
      </c>
      <c r="I22" s="27" t="s">
        <v>387</v>
      </c>
      <c r="J22" s="87"/>
      <c r="K22" s="10" t="s">
        <v>543</v>
      </c>
      <c r="L22" s="19" t="str">
        <f t="shared" si="0"/>
        <v>Link</v>
      </c>
      <c r="M22" s="20" t="str">
        <f t="shared" si="1"/>
        <v/>
      </c>
      <c r="N22" s="53" t="str">
        <f t="shared" si="2"/>
        <v>{Fellbaum, 2023 #25}</v>
      </c>
      <c r="O22" s="12" t="s">
        <v>229</v>
      </c>
      <c r="P22" s="3" t="s">
        <v>13</v>
      </c>
      <c r="Q22" s="6" t="s">
        <v>4011</v>
      </c>
    </row>
    <row r="23" spans="1:17" x14ac:dyDescent="0.25">
      <c r="A23" s="26" t="s">
        <v>302</v>
      </c>
      <c r="B23" s="27" t="s">
        <v>303</v>
      </c>
      <c r="C23" s="27">
        <v>2024</v>
      </c>
      <c r="D23" s="27" t="s">
        <v>304</v>
      </c>
      <c r="E23" s="27">
        <v>64</v>
      </c>
      <c r="F23" s="27"/>
      <c r="G23" s="27" t="s">
        <v>305</v>
      </c>
      <c r="H23" s="27">
        <v>29</v>
      </c>
      <c r="I23" s="27" t="s">
        <v>388</v>
      </c>
      <c r="J23" s="87"/>
      <c r="K23" s="10" t="s">
        <v>543</v>
      </c>
      <c r="L23" s="19" t="str">
        <f t="shared" si="0"/>
        <v>Link</v>
      </c>
      <c r="M23" s="20" t="str">
        <f t="shared" si="1"/>
        <v/>
      </c>
      <c r="N23" s="53" t="str">
        <f t="shared" si="2"/>
        <v>{Forcier, 2024 #29}</v>
      </c>
      <c r="O23" s="12" t="s">
        <v>229</v>
      </c>
      <c r="P23" s="3" t="s">
        <v>14</v>
      </c>
      <c r="Q23" s="6" t="s">
        <v>544</v>
      </c>
    </row>
    <row r="24" spans="1:17" x14ac:dyDescent="0.25">
      <c r="A24" s="26" t="s">
        <v>457</v>
      </c>
      <c r="B24" s="27" t="s">
        <v>458</v>
      </c>
      <c r="C24" s="27">
        <v>2023</v>
      </c>
      <c r="D24" s="27" t="s">
        <v>459</v>
      </c>
      <c r="E24" s="27">
        <v>20</v>
      </c>
      <c r="F24" s="27">
        <v>19</v>
      </c>
      <c r="G24" s="27"/>
      <c r="H24" s="27">
        <v>19</v>
      </c>
      <c r="I24" s="27" t="s">
        <v>460</v>
      </c>
      <c r="J24" s="87"/>
      <c r="K24" s="10" t="s">
        <v>543</v>
      </c>
      <c r="L24" s="19" t="str">
        <f t="shared" si="0"/>
        <v>Link</v>
      </c>
      <c r="M24" s="20" t="str">
        <f t="shared" si="1"/>
        <v/>
      </c>
      <c r="N24" s="53" t="str">
        <f t="shared" si="2"/>
        <v>{Geijer-Simpson, 2023 #19}</v>
      </c>
      <c r="O24" s="12" t="s">
        <v>229</v>
      </c>
      <c r="P24" s="3" t="s">
        <v>13</v>
      </c>
      <c r="Q24" s="6" t="s">
        <v>4011</v>
      </c>
    </row>
    <row r="25" spans="1:17" x14ac:dyDescent="0.25">
      <c r="A25" s="26" t="s">
        <v>457</v>
      </c>
      <c r="B25" s="27" t="s">
        <v>461</v>
      </c>
      <c r="C25" s="27">
        <v>2023</v>
      </c>
      <c r="D25" s="27" t="s">
        <v>462</v>
      </c>
      <c r="E25" s="27">
        <v>20</v>
      </c>
      <c r="F25" s="27">
        <v>19</v>
      </c>
      <c r="G25" s="27"/>
      <c r="H25" s="27">
        <v>20</v>
      </c>
      <c r="I25" s="27" t="s">
        <v>463</v>
      </c>
      <c r="J25" s="87"/>
      <c r="K25" s="10" t="s">
        <v>543</v>
      </c>
      <c r="L25" s="19" t="str">
        <f t="shared" si="0"/>
        <v>Link</v>
      </c>
      <c r="M25" s="20" t="str">
        <f t="shared" si="1"/>
        <v/>
      </c>
      <c r="N25" s="53" t="str">
        <f t="shared" si="2"/>
        <v>{Geijer-Simpson, 2023 #20}</v>
      </c>
      <c r="O25" s="12" t="s">
        <v>229</v>
      </c>
      <c r="P25" s="3" t="s">
        <v>14</v>
      </c>
      <c r="Q25" s="6" t="s">
        <v>1284</v>
      </c>
    </row>
    <row r="26" spans="1:17" x14ac:dyDescent="0.25">
      <c r="A26" s="26" t="s">
        <v>306</v>
      </c>
      <c r="B26" s="27" t="s">
        <v>307</v>
      </c>
      <c r="C26" s="27">
        <v>2023</v>
      </c>
      <c r="D26" s="27" t="s">
        <v>308</v>
      </c>
      <c r="E26" s="27">
        <v>17</v>
      </c>
      <c r="F26" s="27">
        <v>2</v>
      </c>
      <c r="G26" s="27" t="s">
        <v>309</v>
      </c>
      <c r="H26" s="27">
        <v>26</v>
      </c>
      <c r="I26" s="27" t="s">
        <v>389</v>
      </c>
      <c r="J26" s="87"/>
      <c r="K26" s="10" t="s">
        <v>377</v>
      </c>
      <c r="L26" s="19" t="str">
        <f t="shared" si="0"/>
        <v>Link</v>
      </c>
      <c r="M26" s="20" t="str">
        <f t="shared" si="1"/>
        <v>Ghosh-2023-26</v>
      </c>
      <c r="N26" s="53" t="str">
        <f t="shared" si="2"/>
        <v>{Ghosh, 2023 #26}</v>
      </c>
      <c r="O26" s="12" t="s">
        <v>229</v>
      </c>
      <c r="P26" s="3" t="s">
        <v>13</v>
      </c>
      <c r="Q26" s="6" t="s">
        <v>4011</v>
      </c>
    </row>
    <row r="27" spans="1:17" x14ac:dyDescent="0.25">
      <c r="A27" s="26" t="s">
        <v>314</v>
      </c>
      <c r="B27" s="27" t="s">
        <v>315</v>
      </c>
      <c r="C27" s="27">
        <v>2023</v>
      </c>
      <c r="D27" s="27" t="s">
        <v>312</v>
      </c>
      <c r="E27" s="27">
        <v>49</v>
      </c>
      <c r="F27" s="27">
        <v>6</v>
      </c>
      <c r="G27" s="27" t="s">
        <v>316</v>
      </c>
      <c r="H27" s="27">
        <v>4</v>
      </c>
      <c r="I27" s="27" t="s">
        <v>391</v>
      </c>
      <c r="J27" s="87"/>
      <c r="K27" s="10" t="s">
        <v>543</v>
      </c>
      <c r="L27" s="19" t="str">
        <f t="shared" si="0"/>
        <v>Link</v>
      </c>
      <c r="M27" s="20" t="str">
        <f t="shared" si="1"/>
        <v/>
      </c>
      <c r="N27" s="53" t="str">
        <f t="shared" si="2"/>
        <v>{Ghosh, 2023 #4}</v>
      </c>
      <c r="O27" s="12" t="s">
        <v>229</v>
      </c>
      <c r="P27" s="3" t="s">
        <v>13</v>
      </c>
      <c r="Q27" s="6" t="s">
        <v>4011</v>
      </c>
    </row>
    <row r="28" spans="1:17" x14ac:dyDescent="0.25">
      <c r="A28" s="26" t="s">
        <v>310</v>
      </c>
      <c r="B28" s="27" t="s">
        <v>311</v>
      </c>
      <c r="C28" s="27">
        <v>2024</v>
      </c>
      <c r="D28" s="27" t="s">
        <v>312</v>
      </c>
      <c r="E28" s="27">
        <v>50</v>
      </c>
      <c r="F28" s="27">
        <v>4</v>
      </c>
      <c r="G28" s="27" t="s">
        <v>313</v>
      </c>
      <c r="H28" s="27">
        <v>22</v>
      </c>
      <c r="I28" s="27" t="s">
        <v>390</v>
      </c>
      <c r="J28" s="87"/>
      <c r="K28" s="10" t="s">
        <v>543</v>
      </c>
      <c r="L28" s="19" t="str">
        <f t="shared" si="0"/>
        <v>Link</v>
      </c>
      <c r="M28" s="20" t="str">
        <f t="shared" si="1"/>
        <v/>
      </c>
      <c r="N28" s="53" t="str">
        <f t="shared" si="2"/>
        <v>{Ghosh, 2024 #22}</v>
      </c>
      <c r="O28" s="13" t="s">
        <v>229</v>
      </c>
      <c r="P28" s="3" t="s">
        <v>13</v>
      </c>
      <c r="Q28" s="6" t="s">
        <v>4011</v>
      </c>
    </row>
    <row r="29" spans="1:17" x14ac:dyDescent="0.25">
      <c r="A29" s="26" t="s">
        <v>317</v>
      </c>
      <c r="B29" s="27" t="s">
        <v>318</v>
      </c>
      <c r="C29" s="27">
        <v>2023</v>
      </c>
      <c r="D29" s="27" t="s">
        <v>319</v>
      </c>
      <c r="E29" s="27">
        <v>317</v>
      </c>
      <c r="F29" s="27"/>
      <c r="G29" s="27">
        <v>115571</v>
      </c>
      <c r="H29" s="27">
        <v>28</v>
      </c>
      <c r="I29" s="27" t="s">
        <v>392</v>
      </c>
      <c r="J29" s="87"/>
      <c r="K29" s="10" t="s">
        <v>543</v>
      </c>
      <c r="L29" s="19" t="str">
        <f t="shared" si="0"/>
        <v>Link</v>
      </c>
      <c r="M29" s="20" t="str">
        <f t="shared" si="1"/>
        <v/>
      </c>
      <c r="N29" s="53" t="str">
        <f t="shared" si="2"/>
        <v>{Gourlan, 2023 #28}</v>
      </c>
      <c r="O29" s="13" t="s">
        <v>229</v>
      </c>
      <c r="P29" s="3" t="s">
        <v>13</v>
      </c>
      <c r="Q29" s="6" t="s">
        <v>4011</v>
      </c>
    </row>
    <row r="30" spans="1:17" x14ac:dyDescent="0.25">
      <c r="A30" s="26" t="s">
        <v>320</v>
      </c>
      <c r="B30" s="27" t="s">
        <v>321</v>
      </c>
      <c r="C30" s="27">
        <v>2024</v>
      </c>
      <c r="D30" s="27" t="s">
        <v>283</v>
      </c>
      <c r="E30" s="27">
        <v>263</v>
      </c>
      <c r="F30" s="27"/>
      <c r="G30" s="27">
        <v>111406</v>
      </c>
      <c r="H30" s="27">
        <v>36</v>
      </c>
      <c r="I30" s="27" t="s">
        <v>393</v>
      </c>
      <c r="J30" s="87"/>
      <c r="K30" s="10" t="s">
        <v>543</v>
      </c>
      <c r="L30" s="19" t="str">
        <f t="shared" si="0"/>
        <v>Link</v>
      </c>
      <c r="M30" s="20" t="str">
        <f t="shared" si="1"/>
        <v/>
      </c>
      <c r="N30" s="53" t="str">
        <f t="shared" si="2"/>
        <v>{Hallihan, 2024 #36}</v>
      </c>
      <c r="O30" s="13" t="s">
        <v>229</v>
      </c>
      <c r="P30" s="3" t="s">
        <v>13</v>
      </c>
      <c r="Q30" s="6" t="s">
        <v>4011</v>
      </c>
    </row>
    <row r="31" spans="1:17" x14ac:dyDescent="0.25">
      <c r="A31" s="26" t="s">
        <v>322</v>
      </c>
      <c r="B31" s="27" t="s">
        <v>323</v>
      </c>
      <c r="C31" s="27">
        <v>2023</v>
      </c>
      <c r="D31" s="27" t="s">
        <v>324</v>
      </c>
      <c r="E31" s="27">
        <v>32</v>
      </c>
      <c r="F31" s="27">
        <v>2</v>
      </c>
      <c r="G31" s="27">
        <v>196</v>
      </c>
      <c r="H31" s="27">
        <v>41</v>
      </c>
      <c r="I31" s="27" t="s">
        <v>394</v>
      </c>
      <c r="J31" s="87"/>
      <c r="K31" s="10" t="s">
        <v>543</v>
      </c>
      <c r="L31" s="19" t="str">
        <f t="shared" si="0"/>
        <v>Link</v>
      </c>
      <c r="M31" s="20" t="str">
        <f t="shared" si="1"/>
        <v/>
      </c>
      <c r="N31" s="53" t="str">
        <f t="shared" si="2"/>
        <v>{Hammond, 2023 #41}</v>
      </c>
      <c r="O31" s="13" t="s">
        <v>229</v>
      </c>
      <c r="P31" s="3" t="s">
        <v>14</v>
      </c>
      <c r="Q31" s="6" t="s">
        <v>922</v>
      </c>
    </row>
    <row r="32" spans="1:17" x14ac:dyDescent="0.25">
      <c r="A32" s="26" t="s">
        <v>464</v>
      </c>
      <c r="B32" s="27" t="s">
        <v>465</v>
      </c>
      <c r="C32" s="27">
        <v>2023</v>
      </c>
      <c r="D32" s="27" t="s">
        <v>359</v>
      </c>
      <c r="E32" s="27">
        <v>58</v>
      </c>
      <c r="F32" s="27">
        <v>5</v>
      </c>
      <c r="G32" s="27" t="s">
        <v>466</v>
      </c>
      <c r="H32" s="27">
        <v>27</v>
      </c>
      <c r="I32" s="27" t="s">
        <v>467</v>
      </c>
      <c r="J32" s="87"/>
      <c r="K32" s="10" t="s">
        <v>543</v>
      </c>
      <c r="L32" s="19" t="str">
        <f t="shared" si="0"/>
        <v>Link</v>
      </c>
      <c r="M32" s="20" t="str">
        <f t="shared" si="1"/>
        <v/>
      </c>
      <c r="N32" s="53" t="str">
        <f t="shared" si="2"/>
        <v>{Hemrage, 2023 #27}</v>
      </c>
      <c r="O32" s="13" t="s">
        <v>229</v>
      </c>
      <c r="P32" s="3" t="s">
        <v>13</v>
      </c>
      <c r="Q32" s="6" t="s">
        <v>4011</v>
      </c>
    </row>
    <row r="33" spans="1:17" x14ac:dyDescent="0.25">
      <c r="A33" s="26" t="s">
        <v>468</v>
      </c>
      <c r="B33" s="27" t="s">
        <v>469</v>
      </c>
      <c r="C33" s="27">
        <v>2024</v>
      </c>
      <c r="D33" s="27" t="s">
        <v>470</v>
      </c>
      <c r="E33" s="27"/>
      <c r="F33" s="27"/>
      <c r="G33" s="27"/>
      <c r="H33" s="27">
        <v>60</v>
      </c>
      <c r="I33" s="27" t="s">
        <v>471</v>
      </c>
      <c r="J33" s="87"/>
      <c r="K33" s="10" t="s">
        <v>543</v>
      </c>
      <c r="L33" s="19" t="str">
        <f t="shared" si="0"/>
        <v>Link</v>
      </c>
      <c r="M33" s="20" t="str">
        <f t="shared" si="1"/>
        <v/>
      </c>
      <c r="N33" s="53" t="str">
        <f t="shared" si="2"/>
        <v>{Jung, 2024 #60}</v>
      </c>
      <c r="O33" s="13" t="s">
        <v>229</v>
      </c>
      <c r="P33" s="3" t="s">
        <v>14</v>
      </c>
      <c r="Q33" s="6" t="s">
        <v>905</v>
      </c>
    </row>
    <row r="34" spans="1:17" x14ac:dyDescent="0.25">
      <c r="A34" s="26" t="s">
        <v>472</v>
      </c>
      <c r="B34" s="27" t="s">
        <v>473</v>
      </c>
      <c r="C34" s="27">
        <v>2023</v>
      </c>
      <c r="D34" s="27" t="s">
        <v>474</v>
      </c>
      <c r="E34" s="27">
        <v>20</v>
      </c>
      <c r="F34" s="27">
        <v>4</v>
      </c>
      <c r="G34" s="27" t="s">
        <v>475</v>
      </c>
      <c r="H34" s="27">
        <v>39</v>
      </c>
      <c r="I34" s="27" t="s">
        <v>476</v>
      </c>
      <c r="J34" s="87"/>
      <c r="K34" s="10" t="s">
        <v>543</v>
      </c>
      <c r="L34" s="19" t="str">
        <f t="shared" ref="L34:L65" si="3">IF(I34="","",HYPERLINK(I34,"Link"))</f>
        <v>Link</v>
      </c>
      <c r="M34" s="20" t="str">
        <f t="shared" ref="M34:M65" si="4">IF(A34&lt;&gt;"",IF(K34="No",_xlfn.CONCAT(IF(ISERROR(FIND(",",A34))=FALSE,LEFT(A34,FIND(",",A34)-1),A34),"-",C34,"-",H34),""),"")</f>
        <v/>
      </c>
      <c r="N34" s="53" t="str">
        <f t="shared" ref="N34:N65" si="5">IF(A34&lt;&gt;"",_xlfn.CONCAT("{",IF(ISERROR(FIND(",",A34))=FALSE,LEFT(A34,FIND(",",A34)-1),A34),", ",C34," #",H34,"}"),"")</f>
        <v>{Lauckner, 2023 #39}</v>
      </c>
      <c r="O34" s="13" t="s">
        <v>229</v>
      </c>
      <c r="P34" s="3" t="s">
        <v>13</v>
      </c>
      <c r="Q34" s="6" t="s">
        <v>4011</v>
      </c>
    </row>
    <row r="35" spans="1:17" x14ac:dyDescent="0.25">
      <c r="A35" s="26" t="s">
        <v>477</v>
      </c>
      <c r="B35" s="27" t="s">
        <v>478</v>
      </c>
      <c r="C35" s="27">
        <v>2023</v>
      </c>
      <c r="D35" s="27" t="s">
        <v>479</v>
      </c>
      <c r="E35" s="27">
        <v>9</v>
      </c>
      <c r="F35" s="27">
        <v>4</v>
      </c>
      <c r="G35" s="27" t="s">
        <v>480</v>
      </c>
      <c r="H35" s="27">
        <v>38</v>
      </c>
      <c r="I35" s="27" t="s">
        <v>481</v>
      </c>
      <c r="J35" s="87"/>
      <c r="K35" s="10" t="s">
        <v>543</v>
      </c>
      <c r="L35" s="19" t="str">
        <f t="shared" si="3"/>
        <v>Link</v>
      </c>
      <c r="M35" s="20" t="str">
        <f t="shared" si="4"/>
        <v/>
      </c>
      <c r="N35" s="53" t="str">
        <f t="shared" si="5"/>
        <v>{Le, 2023 #38}</v>
      </c>
      <c r="O35" s="13" t="s">
        <v>229</v>
      </c>
      <c r="P35" s="3" t="s">
        <v>13</v>
      </c>
      <c r="Q35" s="6" t="s">
        <v>4011</v>
      </c>
    </row>
    <row r="36" spans="1:17" x14ac:dyDescent="0.25">
      <c r="A36" s="26" t="s">
        <v>482</v>
      </c>
      <c r="B36" s="27" t="s">
        <v>483</v>
      </c>
      <c r="C36" s="27">
        <v>2024</v>
      </c>
      <c r="D36" s="27" t="s">
        <v>441</v>
      </c>
      <c r="E36" s="27">
        <v>19</v>
      </c>
      <c r="F36" s="27">
        <v>10</v>
      </c>
      <c r="G36" s="27" t="s">
        <v>484</v>
      </c>
      <c r="H36" s="27">
        <v>18</v>
      </c>
      <c r="I36" s="27" t="s">
        <v>485</v>
      </c>
      <c r="J36" s="87"/>
      <c r="K36" s="10" t="s">
        <v>543</v>
      </c>
      <c r="L36" s="19" t="str">
        <f t="shared" si="3"/>
        <v>Link</v>
      </c>
      <c r="M36" s="20" t="str">
        <f t="shared" si="4"/>
        <v/>
      </c>
      <c r="N36" s="53" t="str">
        <f t="shared" si="5"/>
        <v>{Li, 2024 #18}</v>
      </c>
      <c r="O36" s="13" t="s">
        <v>229</v>
      </c>
      <c r="P36" s="3" t="s">
        <v>13</v>
      </c>
      <c r="Q36" s="6" t="s">
        <v>4011</v>
      </c>
    </row>
    <row r="37" spans="1:17" x14ac:dyDescent="0.25">
      <c r="A37" s="26" t="s">
        <v>486</v>
      </c>
      <c r="B37" s="27" t="s">
        <v>487</v>
      </c>
      <c r="C37" s="27">
        <v>2024</v>
      </c>
      <c r="D37" s="27" t="s">
        <v>488</v>
      </c>
      <c r="E37" s="27">
        <v>48</v>
      </c>
      <c r="F37" s="27"/>
      <c r="G37" s="27" t="s">
        <v>489</v>
      </c>
      <c r="H37" s="27">
        <v>30</v>
      </c>
      <c r="I37" s="27" t="s">
        <v>490</v>
      </c>
      <c r="J37" s="87"/>
      <c r="K37" s="10" t="s">
        <v>543</v>
      </c>
      <c r="L37" s="19" t="str">
        <f t="shared" si="3"/>
        <v>Link</v>
      </c>
      <c r="M37" s="20" t="str">
        <f t="shared" si="4"/>
        <v/>
      </c>
      <c r="N37" s="53" t="str">
        <f t="shared" si="5"/>
        <v>{Machado, 2024 #30}</v>
      </c>
      <c r="O37" s="13" t="s">
        <v>229</v>
      </c>
      <c r="P37" s="3" t="s">
        <v>14</v>
      </c>
      <c r="Q37" s="6" t="s">
        <v>923</v>
      </c>
    </row>
    <row r="38" spans="1:17" x14ac:dyDescent="0.25">
      <c r="A38" s="26" t="s">
        <v>491</v>
      </c>
      <c r="B38" s="27" t="s">
        <v>492</v>
      </c>
      <c r="C38" s="27">
        <v>2024</v>
      </c>
      <c r="D38" s="27" t="s">
        <v>493</v>
      </c>
      <c r="E38" s="27">
        <v>20</v>
      </c>
      <c r="F38" s="27">
        <v>2</v>
      </c>
      <c r="G38" s="27" t="s">
        <v>494</v>
      </c>
      <c r="H38" s="27">
        <v>42</v>
      </c>
      <c r="I38" s="27" t="s">
        <v>495</v>
      </c>
      <c r="J38" s="87"/>
      <c r="K38" s="10" t="s">
        <v>543</v>
      </c>
      <c r="L38" s="19" t="str">
        <f t="shared" si="3"/>
        <v>Link</v>
      </c>
      <c r="M38" s="20" t="str">
        <f t="shared" si="4"/>
        <v/>
      </c>
      <c r="N38" s="53" t="str">
        <f t="shared" si="5"/>
        <v>{Magwood, 2024 #42}</v>
      </c>
      <c r="O38" s="13" t="s">
        <v>229</v>
      </c>
      <c r="P38" s="3" t="s">
        <v>13</v>
      </c>
      <c r="Q38" s="6" t="s">
        <v>4011</v>
      </c>
    </row>
    <row r="39" spans="1:17" x14ac:dyDescent="0.25">
      <c r="A39" s="26" t="s">
        <v>496</v>
      </c>
      <c r="B39" s="27" t="s">
        <v>497</v>
      </c>
      <c r="C39" s="27">
        <v>2023</v>
      </c>
      <c r="D39" s="27" t="s">
        <v>498</v>
      </c>
      <c r="E39" s="27">
        <v>5</v>
      </c>
      <c r="F39" s="27"/>
      <c r="G39" s="27">
        <v>1178407</v>
      </c>
      <c r="H39" s="27">
        <v>12</v>
      </c>
      <c r="I39" s="27" t="s">
        <v>499</v>
      </c>
      <c r="J39" s="87"/>
      <c r="K39" s="10" t="s">
        <v>543</v>
      </c>
      <c r="L39" s="19" t="str">
        <f t="shared" si="3"/>
        <v>Link</v>
      </c>
      <c r="M39" s="20" t="str">
        <f t="shared" si="4"/>
        <v/>
      </c>
      <c r="N39" s="53" t="str">
        <f t="shared" si="5"/>
        <v>{McDermott, 2023 #12}</v>
      </c>
      <c r="O39" s="13" t="s">
        <v>229</v>
      </c>
      <c r="P39" s="3" t="s">
        <v>14</v>
      </c>
      <c r="Q39" s="6" t="s">
        <v>905</v>
      </c>
    </row>
    <row r="40" spans="1:17" x14ac:dyDescent="0.25">
      <c r="A40" s="26" t="s">
        <v>325</v>
      </c>
      <c r="B40" s="27" t="s">
        <v>326</v>
      </c>
      <c r="C40" s="27">
        <v>2024</v>
      </c>
      <c r="D40" s="27" t="s">
        <v>327</v>
      </c>
      <c r="E40" s="27">
        <v>186</v>
      </c>
      <c r="F40" s="27"/>
      <c r="G40" s="27">
        <v>108099</v>
      </c>
      <c r="H40" s="27">
        <v>21</v>
      </c>
      <c r="I40" s="27" t="s">
        <v>395</v>
      </c>
      <c r="J40" s="87"/>
      <c r="K40" s="10" t="s">
        <v>543</v>
      </c>
      <c r="L40" s="19" t="str">
        <f t="shared" si="3"/>
        <v>Link</v>
      </c>
      <c r="M40" s="20" t="str">
        <f t="shared" si="4"/>
        <v/>
      </c>
      <c r="N40" s="53" t="str">
        <f t="shared" si="5"/>
        <v>{Mersha, 2024 #21}</v>
      </c>
      <c r="O40" s="13" t="s">
        <v>229</v>
      </c>
      <c r="P40" s="3" t="s">
        <v>13</v>
      </c>
      <c r="Q40" s="6" t="s">
        <v>928</v>
      </c>
    </row>
    <row r="41" spans="1:17" x14ac:dyDescent="0.25">
      <c r="A41" s="26" t="s">
        <v>328</v>
      </c>
      <c r="B41" s="27" t="s">
        <v>329</v>
      </c>
      <c r="C41" s="27">
        <v>2024</v>
      </c>
      <c r="D41" s="27" t="s">
        <v>330</v>
      </c>
      <c r="E41" s="27">
        <v>4</v>
      </c>
      <c r="F41" s="27"/>
      <c r="G41" s="27" t="s">
        <v>331</v>
      </c>
      <c r="H41" s="27">
        <v>46</v>
      </c>
      <c r="I41" s="27" t="s">
        <v>396</v>
      </c>
      <c r="J41" s="87"/>
      <c r="K41" s="10" t="s">
        <v>543</v>
      </c>
      <c r="L41" s="19" t="str">
        <f t="shared" si="3"/>
        <v>Link</v>
      </c>
      <c r="M41" s="20" t="str">
        <f t="shared" si="4"/>
        <v/>
      </c>
      <c r="N41" s="53" t="str">
        <f t="shared" si="5"/>
        <v>{Minozzi, 2024 #46}</v>
      </c>
      <c r="O41" s="13" t="s">
        <v>229</v>
      </c>
      <c r="P41" s="3" t="s">
        <v>13</v>
      </c>
      <c r="Q41" s="6" t="s">
        <v>955</v>
      </c>
    </row>
    <row r="42" spans="1:17" x14ac:dyDescent="0.25">
      <c r="A42" s="26" t="s">
        <v>332</v>
      </c>
      <c r="B42" s="27" t="s">
        <v>333</v>
      </c>
      <c r="C42" s="27">
        <v>2023</v>
      </c>
      <c r="D42" s="27" t="s">
        <v>334</v>
      </c>
      <c r="E42" s="27">
        <v>47</v>
      </c>
      <c r="F42" s="27"/>
      <c r="G42" s="27" t="s">
        <v>335</v>
      </c>
      <c r="H42" s="27">
        <v>2</v>
      </c>
      <c r="I42" s="27" t="s">
        <v>397</v>
      </c>
      <c r="J42" s="87"/>
      <c r="K42" s="10" t="s">
        <v>543</v>
      </c>
      <c r="L42" s="19" t="str">
        <f t="shared" si="3"/>
        <v>Link</v>
      </c>
      <c r="M42" s="20" t="str">
        <f t="shared" si="4"/>
        <v/>
      </c>
      <c r="N42" s="53" t="str">
        <f t="shared" si="5"/>
        <v>{Mun, 2023 #2}</v>
      </c>
      <c r="O42" s="13" t="s">
        <v>229</v>
      </c>
      <c r="P42" s="3" t="s">
        <v>14</v>
      </c>
      <c r="Q42" s="6" t="s">
        <v>922</v>
      </c>
    </row>
    <row r="43" spans="1:17" x14ac:dyDescent="0.25">
      <c r="A43" s="26" t="s">
        <v>500</v>
      </c>
      <c r="B43" s="27" t="s">
        <v>501</v>
      </c>
      <c r="C43" s="27">
        <v>2023</v>
      </c>
      <c r="D43" s="27" t="s">
        <v>502</v>
      </c>
      <c r="E43" s="27">
        <v>24</v>
      </c>
      <c r="F43" s="27">
        <v>8</v>
      </c>
      <c r="G43" s="27" t="s">
        <v>503</v>
      </c>
      <c r="H43" s="27">
        <v>3</v>
      </c>
      <c r="I43" s="27" t="s">
        <v>504</v>
      </c>
      <c r="J43" s="87"/>
      <c r="K43" s="10" t="s">
        <v>543</v>
      </c>
      <c r="L43" s="19" t="str">
        <f t="shared" si="3"/>
        <v>Link</v>
      </c>
      <c r="M43" s="20" t="str">
        <f t="shared" si="4"/>
        <v/>
      </c>
      <c r="N43" s="53" t="str">
        <f t="shared" si="5"/>
        <v>{Mun, 2023 #3}</v>
      </c>
      <c r="O43" s="13" t="s">
        <v>229</v>
      </c>
      <c r="P43" s="3" t="s">
        <v>13</v>
      </c>
      <c r="Q43" s="6" t="s">
        <v>4011</v>
      </c>
    </row>
    <row r="44" spans="1:17" x14ac:dyDescent="0.25">
      <c r="A44" s="26" t="s">
        <v>505</v>
      </c>
      <c r="B44" s="27" t="s">
        <v>506</v>
      </c>
      <c r="C44" s="27">
        <v>2023</v>
      </c>
      <c r="D44" s="27" t="s">
        <v>351</v>
      </c>
      <c r="E44" s="27">
        <v>42</v>
      </c>
      <c r="F44" s="27">
        <v>1</v>
      </c>
      <c r="G44" s="27" t="s">
        <v>507</v>
      </c>
      <c r="H44" s="27">
        <v>6</v>
      </c>
      <c r="I44" s="27" t="s">
        <v>508</v>
      </c>
      <c r="J44" s="87"/>
      <c r="K44" s="10" t="s">
        <v>543</v>
      </c>
      <c r="L44" s="19" t="str">
        <f t="shared" si="3"/>
        <v>Link</v>
      </c>
      <c r="M44" s="20" t="str">
        <f t="shared" si="4"/>
        <v/>
      </c>
      <c r="N44" s="53" t="str">
        <f t="shared" si="5"/>
        <v>{Nadkarni, 2023 #6}</v>
      </c>
      <c r="O44" s="13" t="s">
        <v>229</v>
      </c>
      <c r="P44" s="3" t="s">
        <v>14</v>
      </c>
      <c r="Q44" s="6" t="s">
        <v>905</v>
      </c>
    </row>
    <row r="45" spans="1:17" x14ac:dyDescent="0.25">
      <c r="A45" s="26" t="s">
        <v>336</v>
      </c>
      <c r="B45" s="27" t="s">
        <v>337</v>
      </c>
      <c r="C45" s="27">
        <v>2024</v>
      </c>
      <c r="D45" s="27" t="s">
        <v>338</v>
      </c>
      <c r="E45" s="27">
        <v>4</v>
      </c>
      <c r="F45" s="27">
        <v>3</v>
      </c>
      <c r="G45" s="27">
        <v>100183</v>
      </c>
      <c r="H45" s="27">
        <v>10</v>
      </c>
      <c r="I45" s="27" t="s">
        <v>398</v>
      </c>
      <c r="J45" s="87"/>
      <c r="K45" s="10" t="s">
        <v>543</v>
      </c>
      <c r="L45" s="19" t="str">
        <f t="shared" si="3"/>
        <v>Link</v>
      </c>
      <c r="M45" s="20" t="str">
        <f t="shared" si="4"/>
        <v/>
      </c>
      <c r="N45" s="53" t="str">
        <f t="shared" si="5"/>
        <v>{Ndulue, 2024 #10}</v>
      </c>
      <c r="O45" s="13" t="s">
        <v>229</v>
      </c>
      <c r="P45" s="3" t="s">
        <v>13</v>
      </c>
      <c r="Q45" s="6" t="s">
        <v>4011</v>
      </c>
    </row>
    <row r="46" spans="1:17" x14ac:dyDescent="0.25">
      <c r="A46" s="26" t="s">
        <v>339</v>
      </c>
      <c r="B46" s="27" t="s">
        <v>340</v>
      </c>
      <c r="C46" s="27">
        <v>2023</v>
      </c>
      <c r="D46" s="27" t="s">
        <v>341</v>
      </c>
      <c r="E46" s="27">
        <v>17</v>
      </c>
      <c r="F46" s="27"/>
      <c r="G46" s="27"/>
      <c r="H46" s="27">
        <v>33</v>
      </c>
      <c r="I46" s="27" t="s">
        <v>399</v>
      </c>
      <c r="J46" s="87"/>
      <c r="K46" s="10" t="s">
        <v>543</v>
      </c>
      <c r="L46" s="19" t="str">
        <f t="shared" si="3"/>
        <v>Link</v>
      </c>
      <c r="M46" s="20" t="str">
        <f t="shared" si="4"/>
        <v/>
      </c>
      <c r="N46" s="53" t="str">
        <f t="shared" si="5"/>
        <v>{Novotna, 2023 #33}</v>
      </c>
      <c r="O46" s="13" t="s">
        <v>229</v>
      </c>
      <c r="P46" s="3" t="s">
        <v>14</v>
      </c>
      <c r="Q46" s="6" t="s">
        <v>956</v>
      </c>
    </row>
    <row r="47" spans="1:17" x14ac:dyDescent="0.25">
      <c r="A47" s="26" t="s">
        <v>509</v>
      </c>
      <c r="B47" s="27" t="s">
        <v>510</v>
      </c>
      <c r="C47" s="27">
        <v>2023</v>
      </c>
      <c r="D47" s="27" t="s">
        <v>462</v>
      </c>
      <c r="E47" s="27">
        <v>20</v>
      </c>
      <c r="F47" s="27">
        <v>3</v>
      </c>
      <c r="G47" s="27">
        <v>1675</v>
      </c>
      <c r="H47" s="27">
        <v>43</v>
      </c>
      <c r="I47" s="27" t="s">
        <v>511</v>
      </c>
      <c r="J47" s="87"/>
      <c r="K47" s="10" t="s">
        <v>543</v>
      </c>
      <c r="L47" s="19" t="str">
        <f t="shared" si="3"/>
        <v>Link</v>
      </c>
      <c r="M47" s="20" t="str">
        <f t="shared" si="4"/>
        <v/>
      </c>
      <c r="N47" s="53" t="str">
        <f t="shared" si="5"/>
        <v>{Nurchis, 2023 #43}</v>
      </c>
      <c r="O47" s="13" t="s">
        <v>229</v>
      </c>
      <c r="P47" s="3" t="s">
        <v>13</v>
      </c>
      <c r="Q47" s="6" t="s">
        <v>4011</v>
      </c>
    </row>
    <row r="48" spans="1:17" x14ac:dyDescent="0.25">
      <c r="A48" s="26" t="s">
        <v>342</v>
      </c>
      <c r="B48" s="27" t="s">
        <v>343</v>
      </c>
      <c r="C48" s="27">
        <v>2023</v>
      </c>
      <c r="D48" s="27" t="s">
        <v>344</v>
      </c>
      <c r="E48" s="27">
        <v>78</v>
      </c>
      <c r="F48" s="27"/>
      <c r="G48" s="27" t="s">
        <v>345</v>
      </c>
      <c r="H48" s="27">
        <v>55</v>
      </c>
      <c r="I48" s="27" t="s">
        <v>400</v>
      </c>
      <c r="J48" s="87"/>
      <c r="K48" s="10" t="s">
        <v>543</v>
      </c>
      <c r="L48" s="19" t="str">
        <f t="shared" si="3"/>
        <v>Link</v>
      </c>
      <c r="M48" s="20" t="str">
        <f t="shared" si="4"/>
        <v/>
      </c>
      <c r="N48" s="53" t="str">
        <f t="shared" si="5"/>
        <v>{Oldroyd, 2023 #55}</v>
      </c>
      <c r="O48" s="13" t="s">
        <v>229</v>
      </c>
      <c r="P48" s="3" t="s">
        <v>14</v>
      </c>
      <c r="Q48" s="6" t="s">
        <v>922</v>
      </c>
    </row>
    <row r="49" spans="1:17" x14ac:dyDescent="0.25">
      <c r="A49" s="26" t="s">
        <v>342</v>
      </c>
      <c r="B49" s="27" t="s">
        <v>346</v>
      </c>
      <c r="C49" s="27">
        <v>2023</v>
      </c>
      <c r="D49" s="27" t="s">
        <v>347</v>
      </c>
      <c r="E49" s="27">
        <v>58</v>
      </c>
      <c r="F49" s="27">
        <v>8</v>
      </c>
      <c r="G49" s="27" t="s">
        <v>348</v>
      </c>
      <c r="H49" s="27">
        <v>58</v>
      </c>
      <c r="I49" s="27" t="s">
        <v>401</v>
      </c>
      <c r="J49" s="87"/>
      <c r="K49" s="10" t="s">
        <v>543</v>
      </c>
      <c r="L49" s="19" t="str">
        <f t="shared" si="3"/>
        <v>Link</v>
      </c>
      <c r="M49" s="20" t="str">
        <f t="shared" si="4"/>
        <v/>
      </c>
      <c r="N49" s="53" t="str">
        <f t="shared" si="5"/>
        <v>{Oldroyd, 2023 #58}</v>
      </c>
      <c r="O49" s="13" t="s">
        <v>229</v>
      </c>
      <c r="P49" s="3" t="s">
        <v>13</v>
      </c>
      <c r="Q49" s="6" t="s">
        <v>921</v>
      </c>
    </row>
    <row r="50" spans="1:17" x14ac:dyDescent="0.25">
      <c r="A50" s="26" t="s">
        <v>512</v>
      </c>
      <c r="B50" s="27" t="s">
        <v>513</v>
      </c>
      <c r="C50" s="27">
        <v>2024</v>
      </c>
      <c r="D50" s="27" t="s">
        <v>514</v>
      </c>
      <c r="E50" s="27">
        <v>21</v>
      </c>
      <c r="F50" s="27">
        <v>1</v>
      </c>
      <c r="G50" s="27">
        <v>207</v>
      </c>
      <c r="H50" s="27">
        <v>32</v>
      </c>
      <c r="I50" s="27" t="s">
        <v>515</v>
      </c>
      <c r="J50" s="87"/>
      <c r="K50" s="10" t="s">
        <v>543</v>
      </c>
      <c r="L50" s="19" t="str">
        <f t="shared" si="3"/>
        <v>Link</v>
      </c>
      <c r="M50" s="20" t="str">
        <f t="shared" si="4"/>
        <v/>
      </c>
      <c r="N50" s="53" t="str">
        <f t="shared" si="5"/>
        <v>{Perrin, 2024 #32}</v>
      </c>
      <c r="O50" s="13" t="s">
        <v>229</v>
      </c>
      <c r="P50" s="3" t="s">
        <v>13</v>
      </c>
      <c r="Q50" s="6" t="s">
        <v>4011</v>
      </c>
    </row>
    <row r="51" spans="1:17" x14ac:dyDescent="0.25">
      <c r="A51" s="26" t="s">
        <v>516</v>
      </c>
      <c r="B51" s="27" t="s">
        <v>517</v>
      </c>
      <c r="C51" s="27">
        <v>2023</v>
      </c>
      <c r="D51" s="27" t="s">
        <v>518</v>
      </c>
      <c r="E51" s="27">
        <v>23</v>
      </c>
      <c r="F51" s="27">
        <v>1</v>
      </c>
      <c r="G51" s="27">
        <v>61</v>
      </c>
      <c r="H51" s="27">
        <v>17</v>
      </c>
      <c r="I51" s="27" t="s">
        <v>519</v>
      </c>
      <c r="J51" s="87"/>
      <c r="K51" s="10" t="s">
        <v>543</v>
      </c>
      <c r="L51" s="19" t="str">
        <f t="shared" si="3"/>
        <v>Link</v>
      </c>
      <c r="M51" s="20" t="str">
        <f t="shared" si="4"/>
        <v/>
      </c>
      <c r="N51" s="53" t="str">
        <f t="shared" si="5"/>
        <v>{Popova, 2023 #17}</v>
      </c>
      <c r="O51" s="13" t="s">
        <v>229</v>
      </c>
      <c r="P51" s="3" t="s">
        <v>13</v>
      </c>
      <c r="Q51" s="6" t="s">
        <v>4011</v>
      </c>
    </row>
    <row r="52" spans="1:17" x14ac:dyDescent="0.25">
      <c r="A52" s="26" t="s">
        <v>349</v>
      </c>
      <c r="B52" s="27" t="s">
        <v>350</v>
      </c>
      <c r="C52" s="27">
        <v>2024</v>
      </c>
      <c r="D52" s="27" t="s">
        <v>351</v>
      </c>
      <c r="E52" s="27">
        <v>43</v>
      </c>
      <c r="F52" s="27">
        <v>5</v>
      </c>
      <c r="G52" s="27" t="s">
        <v>352</v>
      </c>
      <c r="H52" s="27">
        <v>24</v>
      </c>
      <c r="I52" s="27" t="s">
        <v>402</v>
      </c>
      <c r="J52" s="87"/>
      <c r="K52" s="10" t="s">
        <v>543</v>
      </c>
      <c r="L52" s="19" t="str">
        <f t="shared" si="3"/>
        <v>Link</v>
      </c>
      <c r="M52" s="20" t="str">
        <f t="shared" si="4"/>
        <v/>
      </c>
      <c r="N52" s="53" t="str">
        <f t="shared" si="5"/>
        <v>{Pueyo-Garrigues, 2024 #24}</v>
      </c>
      <c r="O52" s="13" t="s">
        <v>229</v>
      </c>
      <c r="P52" s="3" t="s">
        <v>13</v>
      </c>
      <c r="Q52" s="6" t="s">
        <v>4011</v>
      </c>
    </row>
    <row r="53" spans="1:17" x14ac:dyDescent="0.25">
      <c r="A53" s="26" t="s">
        <v>520</v>
      </c>
      <c r="B53" s="27" t="s">
        <v>521</v>
      </c>
      <c r="C53" s="27">
        <v>2023</v>
      </c>
      <c r="D53" s="27" t="s">
        <v>522</v>
      </c>
      <c r="E53" s="27">
        <v>22</v>
      </c>
      <c r="F53" s="27">
        <v>3</v>
      </c>
      <c r="G53" s="27" t="s">
        <v>523</v>
      </c>
      <c r="H53" s="27">
        <v>45</v>
      </c>
      <c r="I53" s="27" t="s">
        <v>524</v>
      </c>
      <c r="J53" s="87"/>
      <c r="K53" s="10" t="s">
        <v>543</v>
      </c>
      <c r="L53" s="19" t="str">
        <f t="shared" si="3"/>
        <v>Link</v>
      </c>
      <c r="M53" s="20" t="str">
        <f t="shared" si="4"/>
        <v/>
      </c>
      <c r="N53" s="53" t="str">
        <f t="shared" si="5"/>
        <v>{Ravi, 2023 #45}</v>
      </c>
      <c r="O53" s="13" t="s">
        <v>229</v>
      </c>
      <c r="P53" s="3" t="s">
        <v>14</v>
      </c>
      <c r="Q53" s="6" t="s">
        <v>956</v>
      </c>
    </row>
    <row r="54" spans="1:17" x14ac:dyDescent="0.25">
      <c r="A54" s="26" t="s">
        <v>525</v>
      </c>
      <c r="B54" s="27" t="s">
        <v>526</v>
      </c>
      <c r="C54" s="27">
        <v>2023</v>
      </c>
      <c r="D54" s="27" t="s">
        <v>527</v>
      </c>
      <c r="E54" s="27">
        <v>13</v>
      </c>
      <c r="F54" s="27">
        <v>2</v>
      </c>
      <c r="G54" s="27" t="s">
        <v>528</v>
      </c>
      <c r="H54" s="27">
        <v>35</v>
      </c>
      <c r="I54" s="27" t="s">
        <v>529</v>
      </c>
      <c r="J54" s="87"/>
      <c r="K54" s="10" t="s">
        <v>543</v>
      </c>
      <c r="L54" s="19" t="str">
        <f t="shared" si="3"/>
        <v>Link</v>
      </c>
      <c r="M54" s="20" t="str">
        <f t="shared" si="4"/>
        <v/>
      </c>
      <c r="N54" s="53" t="str">
        <f t="shared" si="5"/>
        <v>{Reisdorfer, 2023 #35}</v>
      </c>
      <c r="O54" s="13" t="s">
        <v>229</v>
      </c>
      <c r="P54" s="3" t="s">
        <v>13</v>
      </c>
      <c r="Q54" s="6" t="s">
        <v>4011</v>
      </c>
    </row>
    <row r="55" spans="1:17" x14ac:dyDescent="0.25">
      <c r="A55" s="26" t="s">
        <v>530</v>
      </c>
      <c r="B55" s="27" t="s">
        <v>531</v>
      </c>
      <c r="C55" s="27">
        <v>2023</v>
      </c>
      <c r="D55" s="27" t="s">
        <v>502</v>
      </c>
      <c r="E55" s="27">
        <v>24</v>
      </c>
      <c r="F55" s="27">
        <v>8</v>
      </c>
      <c r="G55" s="27" t="s">
        <v>532</v>
      </c>
      <c r="H55" s="27">
        <v>40</v>
      </c>
      <c r="I55" s="27" t="s">
        <v>533</v>
      </c>
      <c r="J55" s="87"/>
      <c r="K55" s="10" t="s">
        <v>543</v>
      </c>
      <c r="L55" s="19" t="str">
        <f t="shared" si="3"/>
        <v>Link</v>
      </c>
      <c r="M55" s="20" t="str">
        <f t="shared" si="4"/>
        <v/>
      </c>
      <c r="N55" s="53" t="str">
        <f t="shared" si="5"/>
        <v>{Schweer-Collins, 2023 #40}</v>
      </c>
      <c r="O55" s="13" t="s">
        <v>229</v>
      </c>
      <c r="P55" s="3" t="s">
        <v>13</v>
      </c>
      <c r="Q55" s="6" t="s">
        <v>906</v>
      </c>
    </row>
    <row r="56" spans="1:17" x14ac:dyDescent="0.25">
      <c r="A56" s="26" t="s">
        <v>353</v>
      </c>
      <c r="B56" s="27" t="s">
        <v>354</v>
      </c>
      <c r="C56" s="27">
        <v>2023</v>
      </c>
      <c r="D56" s="27" t="s">
        <v>355</v>
      </c>
      <c r="E56" s="27">
        <v>47</v>
      </c>
      <c r="F56" s="27">
        <v>10</v>
      </c>
      <c r="G56" s="27" t="s">
        <v>356</v>
      </c>
      <c r="H56" s="27">
        <v>11</v>
      </c>
      <c r="I56" s="27" t="s">
        <v>403</v>
      </c>
      <c r="J56" s="87"/>
      <c r="K56" s="10" t="s">
        <v>543</v>
      </c>
      <c r="L56" s="19" t="str">
        <f t="shared" si="3"/>
        <v>Link</v>
      </c>
      <c r="M56" s="20" t="str">
        <f t="shared" si="4"/>
        <v/>
      </c>
      <c r="N56" s="53" t="str">
        <f t="shared" si="5"/>
        <v>{Sohi, 2023 #11}</v>
      </c>
      <c r="O56" s="13" t="s">
        <v>229</v>
      </c>
      <c r="P56" s="3" t="s">
        <v>13</v>
      </c>
      <c r="Q56" s="6" t="s">
        <v>4011</v>
      </c>
    </row>
    <row r="57" spans="1:17" x14ac:dyDescent="0.25">
      <c r="A57" s="26" t="s">
        <v>357</v>
      </c>
      <c r="B57" s="27" t="s">
        <v>358</v>
      </c>
      <c r="C57" s="27">
        <v>2023</v>
      </c>
      <c r="D57" s="27" t="s">
        <v>359</v>
      </c>
      <c r="E57" s="27">
        <v>58</v>
      </c>
      <c r="F57" s="27">
        <v>1</v>
      </c>
      <c r="G57" s="27" t="s">
        <v>360</v>
      </c>
      <c r="H57" s="27">
        <v>14</v>
      </c>
      <c r="I57" s="27" t="s">
        <v>404</v>
      </c>
      <c r="J57" s="87"/>
      <c r="K57" s="10" t="s">
        <v>543</v>
      </c>
      <c r="L57" s="19" t="str">
        <f t="shared" si="3"/>
        <v>Link</v>
      </c>
      <c r="M57" s="20" t="str">
        <f t="shared" si="4"/>
        <v/>
      </c>
      <c r="N57" s="53" t="str">
        <f t="shared" si="5"/>
        <v>{Song, 2023 #14}</v>
      </c>
      <c r="O57" s="13" t="s">
        <v>229</v>
      </c>
      <c r="P57" s="3" t="s">
        <v>13</v>
      </c>
      <c r="Q57" s="6" t="s">
        <v>4011</v>
      </c>
    </row>
    <row r="58" spans="1:17" x14ac:dyDescent="0.25">
      <c r="A58" s="26" t="s">
        <v>534</v>
      </c>
      <c r="B58" s="27" t="s">
        <v>535</v>
      </c>
      <c r="C58" s="27">
        <v>2023</v>
      </c>
      <c r="D58" s="27" t="s">
        <v>415</v>
      </c>
      <c r="E58" s="27">
        <v>11</v>
      </c>
      <c r="F58" s="27"/>
      <c r="G58" s="27">
        <v>929782</v>
      </c>
      <c r="H58" s="27">
        <v>61</v>
      </c>
      <c r="I58" s="27" t="s">
        <v>536</v>
      </c>
      <c r="J58" s="87"/>
      <c r="K58" s="10" t="s">
        <v>543</v>
      </c>
      <c r="L58" s="19" t="str">
        <f t="shared" si="3"/>
        <v>Link</v>
      </c>
      <c r="M58" s="20" t="str">
        <f t="shared" si="4"/>
        <v/>
      </c>
      <c r="N58" s="53" t="str">
        <f t="shared" si="5"/>
        <v>{Sundstrom, 2023 #61}</v>
      </c>
      <c r="O58" s="13" t="s">
        <v>229</v>
      </c>
      <c r="P58" s="3" t="s">
        <v>13</v>
      </c>
      <c r="Q58" s="6" t="s">
        <v>4011</v>
      </c>
    </row>
    <row r="59" spans="1:17" x14ac:dyDescent="0.25">
      <c r="A59" s="26" t="s">
        <v>537</v>
      </c>
      <c r="B59" s="27" t="s">
        <v>541</v>
      </c>
      <c r="C59" s="27">
        <v>2023</v>
      </c>
      <c r="D59" s="27" t="s">
        <v>542</v>
      </c>
      <c r="E59" s="27">
        <v>11</v>
      </c>
      <c r="F59" s="27"/>
      <c r="G59" s="27"/>
      <c r="H59" s="27">
        <v>62</v>
      </c>
      <c r="I59" s="27" t="s">
        <v>540</v>
      </c>
      <c r="J59" s="87"/>
      <c r="K59" s="10" t="s">
        <v>543</v>
      </c>
      <c r="L59" s="19" t="str">
        <f t="shared" si="3"/>
        <v>Link</v>
      </c>
      <c r="M59" s="20" t="str">
        <f t="shared" si="4"/>
        <v/>
      </c>
      <c r="N59" s="53" t="str">
        <f t="shared" si="5"/>
        <v>{Sundström, 2023 #62}</v>
      </c>
      <c r="O59" s="13" t="s">
        <v>229</v>
      </c>
      <c r="P59" s="3" t="s">
        <v>14</v>
      </c>
      <c r="Q59" s="6" t="s">
        <v>1283</v>
      </c>
    </row>
    <row r="60" spans="1:17" x14ac:dyDescent="0.25">
      <c r="A60" s="26" t="s">
        <v>537</v>
      </c>
      <c r="B60" s="27" t="s">
        <v>538</v>
      </c>
      <c r="C60" s="27">
        <v>2023</v>
      </c>
      <c r="D60" s="27" t="s">
        <v>539</v>
      </c>
      <c r="E60" s="27">
        <v>11</v>
      </c>
      <c r="F60" s="27"/>
      <c r="G60" s="27"/>
      <c r="H60" s="27">
        <v>63</v>
      </c>
      <c r="I60" s="27" t="s">
        <v>540</v>
      </c>
      <c r="J60" s="87"/>
      <c r="K60" s="10" t="s">
        <v>543</v>
      </c>
      <c r="L60" s="19" t="str">
        <f t="shared" si="3"/>
        <v>Link</v>
      </c>
      <c r="M60" s="20" t="str">
        <f t="shared" si="4"/>
        <v/>
      </c>
      <c r="N60" s="53" t="str">
        <f t="shared" si="5"/>
        <v>{Sundström, 2023 #63}</v>
      </c>
      <c r="O60" s="13" t="s">
        <v>229</v>
      </c>
      <c r="P60" s="3" t="s">
        <v>14</v>
      </c>
      <c r="Q60" s="6" t="s">
        <v>1283</v>
      </c>
    </row>
    <row r="61" spans="1:17" x14ac:dyDescent="0.25">
      <c r="A61" s="26" t="s">
        <v>361</v>
      </c>
      <c r="B61" s="27" t="s">
        <v>362</v>
      </c>
      <c r="C61" s="27">
        <v>2023</v>
      </c>
      <c r="D61" s="27" t="s">
        <v>300</v>
      </c>
      <c r="E61" s="27">
        <v>118</v>
      </c>
      <c r="F61" s="27">
        <v>8</v>
      </c>
      <c r="G61" s="27" t="s">
        <v>363</v>
      </c>
      <c r="H61" s="27">
        <v>8</v>
      </c>
      <c r="I61" s="27" t="s">
        <v>405</v>
      </c>
      <c r="J61" s="87"/>
      <c r="K61" s="10" t="s">
        <v>543</v>
      </c>
      <c r="L61" s="19" t="str">
        <f t="shared" si="3"/>
        <v>Link</v>
      </c>
      <c r="M61" s="20" t="str">
        <f t="shared" si="4"/>
        <v/>
      </c>
      <c r="N61" s="53" t="str">
        <f t="shared" si="5"/>
        <v>{Tan, 2023 #8}</v>
      </c>
      <c r="O61" s="13" t="s">
        <v>229</v>
      </c>
      <c r="P61" s="3" t="s">
        <v>13</v>
      </c>
      <c r="Q61" s="6" t="s">
        <v>4011</v>
      </c>
    </row>
    <row r="62" spans="1:17" x14ac:dyDescent="0.25">
      <c r="A62" s="26" t="s">
        <v>364</v>
      </c>
      <c r="B62" s="27" t="s">
        <v>365</v>
      </c>
      <c r="C62" s="27">
        <v>2023</v>
      </c>
      <c r="D62" s="27" t="s">
        <v>334</v>
      </c>
      <c r="E62" s="27">
        <v>47</v>
      </c>
      <c r="F62" s="27"/>
      <c r="G62" s="27">
        <v>34</v>
      </c>
      <c r="H62" s="27">
        <v>7</v>
      </c>
      <c r="I62" s="27" t="s">
        <v>397</v>
      </c>
      <c r="J62" s="87"/>
      <c r="K62" s="10" t="s">
        <v>543</v>
      </c>
      <c r="L62" s="19" t="str">
        <f t="shared" si="3"/>
        <v>Link</v>
      </c>
      <c r="M62" s="20" t="str">
        <f t="shared" si="4"/>
        <v/>
      </c>
      <c r="N62" s="53" t="str">
        <f t="shared" si="5"/>
        <v>{Tanner-Smith, 2023 #7}</v>
      </c>
      <c r="O62" s="13" t="s">
        <v>229</v>
      </c>
      <c r="P62" s="3" t="s">
        <v>14</v>
      </c>
      <c r="Q62" s="6" t="s">
        <v>922</v>
      </c>
    </row>
    <row r="63" spans="1:17" x14ac:dyDescent="0.25">
      <c r="A63" s="26" t="s">
        <v>366</v>
      </c>
      <c r="B63" s="27" t="s">
        <v>367</v>
      </c>
      <c r="C63" s="27">
        <v>2024</v>
      </c>
      <c r="D63" s="27" t="s">
        <v>368</v>
      </c>
      <c r="E63" s="27">
        <v>11</v>
      </c>
      <c r="F63" s="27">
        <v>2</v>
      </c>
      <c r="G63" s="27" t="s">
        <v>369</v>
      </c>
      <c r="H63" s="27">
        <v>31</v>
      </c>
      <c r="I63" s="27" t="s">
        <v>406</v>
      </c>
      <c r="J63" s="87"/>
      <c r="K63" s="10" t="s">
        <v>543</v>
      </c>
      <c r="L63" s="19" t="str">
        <f t="shared" si="3"/>
        <v>Link</v>
      </c>
      <c r="M63" s="20" t="str">
        <f t="shared" si="4"/>
        <v/>
      </c>
      <c r="N63" s="53" t="str">
        <f t="shared" si="5"/>
        <v>{Thakuria, 2024 #31}</v>
      </c>
      <c r="O63" s="13" t="s">
        <v>229</v>
      </c>
      <c r="P63" s="3" t="s">
        <v>13</v>
      </c>
      <c r="Q63" s="6" t="s">
        <v>4011</v>
      </c>
    </row>
    <row r="64" spans="1:17" x14ac:dyDescent="0.25">
      <c r="A64" s="26" t="s">
        <v>370</v>
      </c>
      <c r="B64" s="27" t="s">
        <v>371</v>
      </c>
      <c r="C64" s="27">
        <v>2023</v>
      </c>
      <c r="D64" s="27" t="s">
        <v>372</v>
      </c>
      <c r="E64" s="27">
        <v>35</v>
      </c>
      <c r="F64" s="27">
        <v>3</v>
      </c>
      <c r="G64" s="27" t="s">
        <v>373</v>
      </c>
      <c r="H64" s="27">
        <v>13</v>
      </c>
      <c r="I64" s="27" t="s">
        <v>407</v>
      </c>
      <c r="J64" s="87"/>
      <c r="K64" s="10" t="s">
        <v>543</v>
      </c>
      <c r="L64" s="19" t="str">
        <f t="shared" si="3"/>
        <v>Link</v>
      </c>
      <c r="M64" s="20" t="str">
        <f t="shared" si="4"/>
        <v/>
      </c>
      <c r="N64" s="53" t="str">
        <f t="shared" si="5"/>
        <v>{Trapero-Bertran, 2023 #13}</v>
      </c>
      <c r="O64" s="13" t="s">
        <v>229</v>
      </c>
      <c r="P64" s="3" t="s">
        <v>13</v>
      </c>
      <c r="Q64" s="6" t="s">
        <v>906</v>
      </c>
    </row>
    <row r="65" spans="1:17" x14ac:dyDescent="0.25">
      <c r="A65" s="26" t="s">
        <v>374</v>
      </c>
      <c r="B65" s="27" t="s">
        <v>375</v>
      </c>
      <c r="C65" s="27">
        <v>2024</v>
      </c>
      <c r="D65" s="27" t="s">
        <v>376</v>
      </c>
      <c r="E65" s="27"/>
      <c r="F65" s="27"/>
      <c r="G65" s="27"/>
      <c r="H65" s="27">
        <v>49</v>
      </c>
      <c r="I65" s="27" t="s">
        <v>408</v>
      </c>
      <c r="J65" s="87"/>
      <c r="K65" s="10" t="s">
        <v>543</v>
      </c>
      <c r="L65" s="19" t="str">
        <f t="shared" si="3"/>
        <v>Link</v>
      </c>
      <c r="M65" s="20" t="str">
        <f t="shared" si="4"/>
        <v/>
      </c>
      <c r="N65" s="53" t="str">
        <f t="shared" si="5"/>
        <v>{Woliansky, 2024 #49}</v>
      </c>
      <c r="O65" s="13" t="s">
        <v>229</v>
      </c>
      <c r="P65" s="3" t="s">
        <v>13</v>
      </c>
      <c r="Q65" s="6" t="s">
        <v>4011</v>
      </c>
    </row>
  </sheetData>
  <sortState xmlns:xlrd2="http://schemas.microsoft.com/office/spreadsheetml/2017/richdata2" ref="A2:Q65">
    <sortCondition ref="N12:N65"/>
  </sortState>
  <conditionalFormatting sqref="K1:K1048576 M1:M1048576">
    <cfRule type="cellIs" dxfId="178" priority="43" operator="equal">
      <formula>"Yes"</formula>
    </cfRule>
  </conditionalFormatting>
  <conditionalFormatting sqref="O1:O1048576">
    <cfRule type="cellIs" dxfId="177" priority="3" operator="equal">
      <formula>"JK"</formula>
    </cfRule>
    <cfRule type="cellIs" dxfId="176" priority="4" operator="equal">
      <formula>"GJMT"</formula>
    </cfRule>
    <cfRule type="cellIs" dxfId="175" priority="5" operator="equal">
      <formula>"RA"</formula>
    </cfRule>
    <cfRule type="cellIs" dxfId="174" priority="6" operator="equal">
      <formula>"CT"</formula>
    </cfRule>
    <cfRule type="cellIs" dxfId="173" priority="7" operator="equal">
      <formula>"SH"</formula>
    </cfRule>
  </conditionalFormatting>
  <conditionalFormatting sqref="P1:P1048576">
    <cfRule type="cellIs" dxfId="172" priority="1" operator="equal">
      <formula>"Exclude"</formula>
    </cfRule>
    <cfRule type="cellIs" dxfId="171" priority="2" operator="equal">
      <formula>"Include"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352F5-8F74-400F-84C1-707025F73F61}">
  <sheetPr>
    <tabColor theme="9" tint="0.39997558519241921"/>
  </sheetPr>
  <dimension ref="A1:J209"/>
  <sheetViews>
    <sheetView zoomScaleNormal="100" workbookViewId="0">
      <pane ySplit="1" topLeftCell="A2" activePane="bottomLeft" state="frozen"/>
      <selection pane="bottomLeft"/>
    </sheetView>
  </sheetViews>
  <sheetFormatPr defaultColWidth="8.85546875" defaultRowHeight="15" x14ac:dyDescent="0.25"/>
  <cols>
    <col min="1" max="1" width="8.42578125" style="28" customWidth="1"/>
    <col min="2" max="2" width="35.7109375" style="29" customWidth="1"/>
    <col min="3" max="3" width="5" style="29" bestFit="1" customWidth="1"/>
    <col min="4" max="9" width="5" style="29" customWidth="1"/>
    <col min="10" max="10" width="12.85546875" style="88" customWidth="1"/>
  </cols>
  <sheetData>
    <row r="1" spans="1:10" s="1" customFormat="1" ht="15.75" thickBot="1" x14ac:dyDescent="0.3">
      <c r="A1" s="24" t="s">
        <v>219</v>
      </c>
      <c r="B1" s="25" t="s">
        <v>0</v>
      </c>
      <c r="C1" s="25" t="s">
        <v>1</v>
      </c>
      <c r="D1" s="25" t="s">
        <v>17</v>
      </c>
      <c r="E1" s="25" t="s">
        <v>18</v>
      </c>
      <c r="F1" s="25" t="s">
        <v>19</v>
      </c>
      <c r="G1" s="25" t="s">
        <v>20</v>
      </c>
      <c r="H1" s="25" t="s">
        <v>3</v>
      </c>
      <c r="I1" s="25" t="s">
        <v>1472</v>
      </c>
      <c r="J1" s="86" t="s">
        <v>1471</v>
      </c>
    </row>
    <row r="2" spans="1:10" x14ac:dyDescent="0.25">
      <c r="A2" s="28" t="s">
        <v>603</v>
      </c>
      <c r="B2" s="29" t="s">
        <v>604</v>
      </c>
      <c r="C2" s="29">
        <v>2010</v>
      </c>
      <c r="D2" s="29" t="s">
        <v>605</v>
      </c>
      <c r="E2" s="29">
        <v>22</v>
      </c>
      <c r="F2" s="29">
        <v>3</v>
      </c>
      <c r="G2" s="29" t="s">
        <v>606</v>
      </c>
      <c r="I2" s="27"/>
      <c r="J2" s="87" t="str">
        <f t="shared" ref="J2:J65" si="0">_xlfn.CONCAT("TY  - JOUR",CHAR(10),"AU  - ",A2,CHAR(10),"PY  - ",C2,CHAR(10),"TI  - ",B2,CHAR(10),"T2  - ",D2,CHAR(10),"VL  - ",E2,CHAR(10),"IS  - ",F2,CHAR(10),"SP  - ",G2,CHAR(10),"UR  - ",H2,CHAR(10),"ER  -")</f>
        <v>TY  - JOUR
AU  - Doumas DM, Haustveit T, Coll KM
PY  - 2010
TI  - Reducing heavy drinking among first year intercollegiate athletes: A randomized controlled trial of web-based normative feedback
T2  - Journal of Applied Sport Psychology
VL  - 22
IS  - 3
SP  - 247-61
UR  - 
ER  -</v>
      </c>
    </row>
    <row r="3" spans="1:10" x14ac:dyDescent="0.25">
      <c r="A3" s="28" t="s">
        <v>678</v>
      </c>
      <c r="B3" s="29" t="s">
        <v>679</v>
      </c>
      <c r="C3" s="29">
        <v>2010</v>
      </c>
      <c r="D3" s="29" t="s">
        <v>636</v>
      </c>
      <c r="E3" s="29">
        <v>24</v>
      </c>
      <c r="F3" s="29">
        <v>4</v>
      </c>
      <c r="G3" s="29" t="s">
        <v>680</v>
      </c>
      <c r="I3" s="27"/>
      <c r="J3" s="87" t="str">
        <f t="shared" si="0"/>
        <v>TY  - JOUR
AU  - Murphy JG, Dennhardt AA, Skidmore JR, Martens MP, McDevitt-Murphy ME
PY  - 2010
TI  - Computerized versus motivational interviewing alcohol interventions: impact on discrepancy, motivation, and drinking
T2  - Psychology of Addictive Behaviors
VL  - 24
IS  - 4
SP  - 628-39
UR  - 
ER  -</v>
      </c>
    </row>
    <row r="4" spans="1:10" x14ac:dyDescent="0.25">
      <c r="A4" s="28" t="s">
        <v>684</v>
      </c>
      <c r="B4" s="29" t="s">
        <v>685</v>
      </c>
      <c r="C4" s="29">
        <v>2010</v>
      </c>
      <c r="D4" s="29" t="s">
        <v>563</v>
      </c>
      <c r="E4" s="29">
        <v>78</v>
      </c>
      <c r="F4" s="29">
        <v>6</v>
      </c>
      <c r="G4" s="29" t="s">
        <v>686</v>
      </c>
      <c r="I4" s="27"/>
      <c r="J4" s="87" t="str">
        <f t="shared" si="0"/>
        <v>TY  - JOUR
AU  - Neighbors C, Lewis MA, Atkins DC, Jensen MM, Walter T, Fossos N, et al
PY  - 2010
TI  - Efficacy of web-based personalized normative feedback: a two-year randomized controlled trial
T2  - Journal of Consulting &amp; Clinical Psychology
VL  - 78
IS  - 6
SP  - 898-911
UR  - 
ER  -</v>
      </c>
    </row>
    <row r="5" spans="1:10" x14ac:dyDescent="0.25">
      <c r="A5" s="28" t="s">
        <v>696</v>
      </c>
      <c r="B5" s="29" t="s">
        <v>697</v>
      </c>
      <c r="C5" s="29">
        <v>2010</v>
      </c>
      <c r="D5" s="29" t="s">
        <v>549</v>
      </c>
      <c r="E5" s="29">
        <v>12</v>
      </c>
      <c r="F5" s="29">
        <v>4</v>
      </c>
      <c r="G5" s="29" t="s">
        <v>698</v>
      </c>
      <c r="I5" s="27"/>
      <c r="J5" s="87" t="str">
        <f t="shared" si="0"/>
        <v>TY  - JOUR
AU  - Postel MG, de Haan HA, ter Huurne ED, Becker ES, de Jong CA
PY  - 2010
TI  - Effectiveness of a web-based intervention for problem drinkers and reasons for dropout: randomized controlled trial
T2  - Journal of Medical Internet Research
VL  - 12
IS  - 4
SP  - e68
UR  - 
ER  -</v>
      </c>
    </row>
    <row r="6" spans="1:10" x14ac:dyDescent="0.25">
      <c r="A6" s="28" t="s">
        <v>712</v>
      </c>
      <c r="B6" s="29" t="s">
        <v>713</v>
      </c>
      <c r="C6" s="29">
        <v>2010</v>
      </c>
      <c r="D6" s="29" t="s">
        <v>549</v>
      </c>
      <c r="E6" s="29">
        <v>12</v>
      </c>
      <c r="F6" s="29">
        <v>5</v>
      </c>
      <c r="G6" s="29" t="s">
        <v>714</v>
      </c>
      <c r="I6" s="27"/>
      <c r="J6" s="87" t="str">
        <f t="shared" si="0"/>
        <v>TY  - JOUR
AU  - Spijkerman R, Roek MA, Vermulst A, Lemmers L, Huiberts A, Engels RC
PY  - 2010
TI  - Effectiveness of a web-based brief alcohol intervention and added value of normative feedback in reducing underage drinking: a randomized controlled trial
T2  - Journal of Medical Internet Research
VL  - 12
IS  - 5
SP  - e65
UR  - 
ER  -</v>
      </c>
    </row>
    <row r="7" spans="1:10" x14ac:dyDescent="0.25">
      <c r="A7" s="28" t="s">
        <v>561</v>
      </c>
      <c r="B7" s="29" t="s">
        <v>562</v>
      </c>
      <c r="C7" s="29">
        <v>2011</v>
      </c>
      <c r="D7" s="29" t="s">
        <v>563</v>
      </c>
      <c r="E7" s="29">
        <v>79</v>
      </c>
      <c r="F7" s="29">
        <v>3</v>
      </c>
      <c r="G7" s="29" t="s">
        <v>564</v>
      </c>
      <c r="I7" s="27"/>
      <c r="J7" s="87" t="str">
        <f t="shared" si="0"/>
        <v>TY  - JOUR
AU  - Blankers M, Koeter MW, Schippers GM
PY  - 2011
TI  - Internet therapy versus internet self-help versus no treatment for problematic alcohol use: A randomized controlled trial
T2  - Journal of Consulting &amp; Clinical Psychology
VL  - 79
IS  - 3
SP  - 330-41
UR  - 
ER  -</v>
      </c>
    </row>
    <row r="8" spans="1:10" x14ac:dyDescent="0.25">
      <c r="A8" s="28" t="s">
        <v>565</v>
      </c>
      <c r="B8" s="29" t="s">
        <v>566</v>
      </c>
      <c r="C8" s="29">
        <v>2011</v>
      </c>
      <c r="D8" s="29" t="s">
        <v>549</v>
      </c>
      <c r="E8" s="29">
        <v>13</v>
      </c>
      <c r="F8" s="29">
        <v>2</v>
      </c>
      <c r="G8" s="29" t="s">
        <v>567</v>
      </c>
      <c r="I8" s="27"/>
      <c r="J8" s="87" t="str">
        <f t="shared" si="0"/>
        <v>TY  - JOUR
AU  - Boon B, Risselada A, Huiberts A, Riper H, Smit F
PY  - 2011
TI  - Curbing alcohol use in male adults through computer generated personalized advice: randomized controlled trial
T2  - Journal of Medical Internet Research
VL  - 13
IS  - 2
SP  - e43
UR  - 
ER  -</v>
      </c>
    </row>
    <row r="9" spans="1:10" x14ac:dyDescent="0.25">
      <c r="A9" s="28" t="s">
        <v>607</v>
      </c>
      <c r="B9" s="29" t="s">
        <v>608</v>
      </c>
      <c r="C9" s="29">
        <v>2011</v>
      </c>
      <c r="D9" s="29" t="s">
        <v>609</v>
      </c>
      <c r="E9" s="29">
        <v>14</v>
      </c>
      <c r="F9" s="29">
        <v>1</v>
      </c>
      <c r="G9" s="29" t="s">
        <v>747</v>
      </c>
      <c r="I9" s="27"/>
      <c r="J9" s="87" t="str">
        <f t="shared" si="0"/>
        <v>TY  - JOUR
AU  - Doumas DM, Kane CM, Navarro B, Roman J
PY  - 2011
TI  - Decreasing heavy drinking in first-year students: Evaluation of a web-based personalized feedback program administered during orientation
T2  - Journal of College Counseling
VL  - 14
IS  - 1
SP  - 5-20
UR  - 
ER  -</v>
      </c>
    </row>
    <row r="10" spans="1:10" x14ac:dyDescent="0.25">
      <c r="A10" s="28" t="s">
        <v>610</v>
      </c>
      <c r="B10" s="29" t="s">
        <v>611</v>
      </c>
      <c r="C10" s="29">
        <v>2011</v>
      </c>
      <c r="D10" s="29" t="s">
        <v>612</v>
      </c>
      <c r="E10" s="29">
        <v>36</v>
      </c>
      <c r="F10" s="29">
        <v>6</v>
      </c>
      <c r="G10" s="29" t="s">
        <v>613</v>
      </c>
      <c r="I10" s="27"/>
      <c r="J10" s="87" t="str">
        <f t="shared" si="0"/>
        <v>TY  - JOUR
AU  - Ekman DS, Andersson A, Nilsen P, Stahlbrandt H, Johansson AL, Bendtsen P
PY  - 2011
TI  - Electronic screening and brief intervention for risky drinking in Swedish university students--a randomized controlled trial
T2  - Addict Behav
VL  - 36
IS  - 6
SP  - 654-9
UR  - 
ER  -</v>
      </c>
    </row>
    <row r="11" spans="1:10" x14ac:dyDescent="0.25">
      <c r="A11" s="28" t="s">
        <v>690</v>
      </c>
      <c r="B11" s="29" t="s">
        <v>691</v>
      </c>
      <c r="C11" s="29">
        <v>2011</v>
      </c>
      <c r="D11" s="29" t="s">
        <v>612</v>
      </c>
      <c r="E11" s="29">
        <v>36</v>
      </c>
      <c r="F11" s="29">
        <v>5</v>
      </c>
      <c r="G11" s="29" t="s">
        <v>692</v>
      </c>
      <c r="I11" s="27"/>
      <c r="J11" s="87" t="str">
        <f t="shared" si="0"/>
        <v>TY  - JOUR
AU  - Palfai TP, Zisserson R, Saitz R
PY  - 2011
TI  - Using personalized feedback to reduce alcohol use among hazardous drinking college students: the moderating effect of alcohol-related negative consequences
T2  - Addict Behav
VL  - 36
IS  - 5
SP  - 539-42
UR  - 
ER  -</v>
      </c>
    </row>
    <row r="12" spans="1:10" x14ac:dyDescent="0.25">
      <c r="A12" s="28" t="s">
        <v>726</v>
      </c>
      <c r="B12" s="29" t="s">
        <v>727</v>
      </c>
      <c r="C12" s="29">
        <v>2011</v>
      </c>
      <c r="D12" s="29" t="s">
        <v>643</v>
      </c>
      <c r="E12" s="29">
        <v>6</v>
      </c>
      <c r="F12" s="29">
        <v>3</v>
      </c>
      <c r="G12" s="29" t="s">
        <v>728</v>
      </c>
      <c r="I12" s="27"/>
      <c r="J12" s="87" t="str">
        <f t="shared" si="0"/>
        <v>TY  - JOUR
AU  - Wallace P, Murray E, McCambridge J, Khadjesari Z, White IR, Thompson SG, et al
PY  - 2011
TI  - On-line randomized controlled trial of an internet based psychologically enhanced intervention for people with hazardous alcohol consumption
T2  - PLoS ONE
VL  - 6
IS  - 3
SP  - e14740
UR  - 
ER  -</v>
      </c>
    </row>
    <row r="13" spans="1:10" x14ac:dyDescent="0.25">
      <c r="A13" s="28" t="s">
        <v>595</v>
      </c>
      <c r="B13" s="29" t="s">
        <v>596</v>
      </c>
      <c r="C13" s="29">
        <v>2012</v>
      </c>
      <c r="D13" s="29" t="s">
        <v>597</v>
      </c>
      <c r="E13" s="29">
        <v>7</v>
      </c>
      <c r="F13" s="29">
        <v>1</v>
      </c>
      <c r="G13" s="29">
        <v>21</v>
      </c>
      <c r="I13" s="27"/>
      <c r="J13" s="87" t="str">
        <f t="shared" si="0"/>
        <v>TY  - JOUR
AU  - Cunningham JA, Hendershot CS, Murphy M, Neighbors C
PY  - 2012
TI  - Pragmatic randomized controlled trial of providing access to a brief personalized alcohol feedback intervention in university students
T2  - Addict Sci Clin Pract
VL  - 7
IS  - 1
SP  - 21
UR  - 
ER  -</v>
      </c>
    </row>
    <row r="14" spans="1:10" x14ac:dyDescent="0.25">
      <c r="A14" s="28" t="s">
        <v>628</v>
      </c>
      <c r="B14" s="29" t="s">
        <v>629</v>
      </c>
      <c r="C14" s="29">
        <v>2012</v>
      </c>
      <c r="D14" s="29" t="s">
        <v>549</v>
      </c>
      <c r="E14" s="29">
        <v>14</v>
      </c>
      <c r="F14" s="29">
        <v>4</v>
      </c>
      <c r="G14" s="29" t="s">
        <v>630</v>
      </c>
      <c r="I14" s="27"/>
      <c r="J14" s="87" t="str">
        <f t="shared" si="0"/>
        <v>TY  - JOUR
AU  - Hansen AB, Becker U, Nielsen AS, Gronbaek M, Tolstrup JS, Thygesen LC
PY  - 2012
TI  - Internet-based brief personalized feedback intervention in a non-treatment-seeking population of adult heavy drinkers: a randomized controlled trial
T2  - Journal of Medical Internet Research
VL  - 14
IS  - 4
SP  - e98
UR  - 
ER  -</v>
      </c>
    </row>
    <row r="15" spans="1:10" x14ac:dyDescent="0.25">
      <c r="A15" s="28" t="s">
        <v>634</v>
      </c>
      <c r="B15" s="29" t="s">
        <v>635</v>
      </c>
      <c r="C15" s="29">
        <v>2012</v>
      </c>
      <c r="D15" s="29" t="s">
        <v>636</v>
      </c>
      <c r="E15" s="29">
        <v>26</v>
      </c>
      <c r="F15" s="29">
        <v>1</v>
      </c>
      <c r="G15" s="29" t="s">
        <v>748</v>
      </c>
      <c r="I15" s="27"/>
      <c r="J15" s="87" t="str">
        <f t="shared" si="0"/>
        <v>TY  - JOUR
AU  - Hester RK, Delaney HD, Campbell W
PY  - 2012
TI  - The college drinker's check-up: outcomes of two randomized clinical trials of a computer-delivered intervention
T2  - Psychology of Addictive Behaviors
VL  - 26
IS  - 1
SP  - 1-12
UR  - 
ER  -</v>
      </c>
    </row>
    <row r="16" spans="1:10" x14ac:dyDescent="0.25">
      <c r="A16" s="28" t="s">
        <v>672</v>
      </c>
      <c r="B16" s="29" t="s">
        <v>673</v>
      </c>
      <c r="C16" s="29">
        <v>2012</v>
      </c>
      <c r="D16" s="29" t="s">
        <v>674</v>
      </c>
      <c r="I16" s="27"/>
      <c r="J16" s="87" t="str">
        <f t="shared" si="0"/>
        <v>TY  - JOUR
AU  - McPherson P
PY  - 2012
TI  - Efficacy of brief alcohol interventions in an Australian tertiary education setting
T2  - Doctoral dissertation, Royal Melbourne Institute of Technology University; 
VL  - 
IS  - 
SP  - 
UR  - 
ER  -</v>
      </c>
    </row>
    <row r="17" spans="1:10" x14ac:dyDescent="0.25">
      <c r="A17" s="28" t="s">
        <v>675</v>
      </c>
      <c r="B17" s="29" t="s">
        <v>676</v>
      </c>
      <c r="C17" s="29">
        <v>2012</v>
      </c>
      <c r="D17" s="29" t="s">
        <v>643</v>
      </c>
      <c r="E17" s="29">
        <v>7</v>
      </c>
      <c r="F17" s="29">
        <v>9</v>
      </c>
      <c r="G17" s="29" t="s">
        <v>677</v>
      </c>
      <c r="I17" s="27"/>
      <c r="J17" s="87" t="str">
        <f t="shared" si="0"/>
        <v>TY  - JOUR
AU  - Moreira MT, Oskrochi R, Foxcroft DR
PY  - 2012
TI  - Personalised normative feedback for preventing alcohol misuse in university students: Solomon three-group randomised controlled trial
T2  - PLoS ONE
VL  - 7
IS  - 9
SP  - e44120-e
UR  - 
ER  -</v>
      </c>
    </row>
    <row r="18" spans="1:10" x14ac:dyDescent="0.25">
      <c r="A18" s="28" t="s">
        <v>703</v>
      </c>
      <c r="B18" s="29" t="s">
        <v>704</v>
      </c>
      <c r="C18" s="29">
        <v>2012</v>
      </c>
      <c r="D18" s="29" t="s">
        <v>660</v>
      </c>
      <c r="E18" s="29">
        <v>74</v>
      </c>
      <c r="F18" s="29">
        <v>2</v>
      </c>
      <c r="I18" s="27"/>
      <c r="J18" s="87" t="str">
        <f t="shared" si="0"/>
        <v>TY  - JOUR
AU  - Rocha TL
PY  - 2012
TI  - Effectiveness of an online personalized feedback intervention for young adult problem drinkers
T2  - Dissertation Abstracts International: Section B: The Sciences and Engineering
VL  - 74
IS  - 2
SP  - 
UR  - 
ER  -</v>
      </c>
    </row>
    <row r="19" spans="1:10" x14ac:dyDescent="0.25">
      <c r="A19" s="28" t="s">
        <v>722</v>
      </c>
      <c r="B19" s="29" t="s">
        <v>723</v>
      </c>
      <c r="C19" s="29">
        <v>2012</v>
      </c>
      <c r="D19" s="29" t="s">
        <v>724</v>
      </c>
      <c r="E19" s="29">
        <v>43</v>
      </c>
      <c r="F19" s="29">
        <v>2</v>
      </c>
      <c r="G19" s="29" t="s">
        <v>725</v>
      </c>
      <c r="I19" s="27"/>
      <c r="J19" s="87" t="str">
        <f t="shared" si="0"/>
        <v>TY  - JOUR
AU  - Wagener TL, Leffingwell TR, Mignogna J, Mignogna MR, Weaver CC, Cooney NJ, et al
PY  - 2012
TI  - Randomized trial comparing computer-delivered and face-to-face personalized feedback interventions for high-risk drinking among college students
T2  - Journal of Substance Abuse Treatment
VL  - 43
IS  - 2
SP  - 260-7
UR  - 
ER  -</v>
      </c>
    </row>
    <row r="20" spans="1:10" x14ac:dyDescent="0.25">
      <c r="A20" s="28" t="s">
        <v>578</v>
      </c>
      <c r="B20" s="29" t="s">
        <v>579</v>
      </c>
      <c r="C20" s="29">
        <v>2013</v>
      </c>
      <c r="D20" s="29" t="s">
        <v>563</v>
      </c>
      <c r="E20" s="29">
        <v>81</v>
      </c>
      <c r="F20" s="29">
        <v>5</v>
      </c>
      <c r="G20" s="29" t="s">
        <v>580</v>
      </c>
      <c r="I20" s="27"/>
      <c r="J20" s="87" t="str">
        <f t="shared" si="0"/>
        <v>TY  - JOUR
AU  - Brief DJ, Rubin A, Keane TM, Enggasser JL, Roy M, Helmuth E, et al
PY  - 2013
TI  - Web intervention for OEF/OIF veterans with problem drinking and PTSD symptoms: a randomized clinical trial
T2  - Journal of Consulting &amp; Clinical Psychology
VL  - 81
IS  - 5
SP  - 890-900
UR  - 
ER  -</v>
      </c>
    </row>
    <row r="21" spans="1:10" x14ac:dyDescent="0.25">
      <c r="A21" s="28" t="s">
        <v>631</v>
      </c>
      <c r="B21" s="29" t="s">
        <v>632</v>
      </c>
      <c r="C21" s="29">
        <v>2013</v>
      </c>
      <c r="D21" s="29" t="s">
        <v>555</v>
      </c>
      <c r="E21" s="29">
        <v>108</v>
      </c>
      <c r="F21" s="29">
        <v>7</v>
      </c>
      <c r="G21" s="29" t="s">
        <v>633</v>
      </c>
      <c r="I21" s="27"/>
      <c r="J21" s="87" t="str">
        <f t="shared" si="0"/>
        <v>TY  - JOUR
AU  - Hasin DS, Aharonovich E, O'Leary A, Greenstein E, Pavlicova M, Arunajadai S, et al
PY  - 2013
TI  - Reducing heavy drinking in HIV primary care: a randomized trial of brief intervention, with and without technological enhancement
T2  - Addiction
VL  - 108
IS  - 7
SP  - 1230-40
UR  - 
ER  -</v>
      </c>
    </row>
    <row r="22" spans="1:10" x14ac:dyDescent="0.25">
      <c r="A22" s="28" t="s">
        <v>648</v>
      </c>
      <c r="B22" s="29" t="s">
        <v>649</v>
      </c>
      <c r="C22" s="29">
        <v>2013</v>
      </c>
      <c r="D22" s="29" t="s">
        <v>555</v>
      </c>
      <c r="E22" s="29">
        <v>108</v>
      </c>
      <c r="F22" s="29">
        <v>2</v>
      </c>
      <c r="G22" s="29" t="s">
        <v>650</v>
      </c>
      <c r="I22" s="27"/>
      <c r="J22" s="87" t="str">
        <f t="shared" si="0"/>
        <v>TY  - JOUR
AU  - Kypri K, McCambridge J, Vater T, Bowe SJ, Saunders JB, Cunningham JA, et al
PY  - 2013
TI  - Web-based alcohol intervention for Maori university students: double-blind, multi-site randomized controlled trial
T2  - Addiction
VL  - 108
IS  - 2
SP  - 331-8
UR  - 
ER  -</v>
      </c>
    </row>
    <row r="23" spans="1:10" x14ac:dyDescent="0.25">
      <c r="A23" s="28" t="s">
        <v>655</v>
      </c>
      <c r="B23" s="29" t="s">
        <v>656</v>
      </c>
      <c r="C23" s="29">
        <v>2013</v>
      </c>
      <c r="D23" s="29" t="s">
        <v>563</v>
      </c>
      <c r="E23" s="29">
        <v>81</v>
      </c>
      <c r="F23" s="29">
        <v>6</v>
      </c>
      <c r="G23" s="29" t="s">
        <v>657</v>
      </c>
      <c r="I23" s="27"/>
      <c r="J23" s="87" t="str">
        <f t="shared" si="0"/>
        <v>TY  - JOUR
AU  - Labrie JW, Lewis MA, Atkins DC, Neighbors C, Zheng C, Kenney SR, et al
PY  - 2013
TI  - RCT of web-based personalized normative feedback for college drinking prevention: are typical student norms good enough?
T2  - Journal of Consulting &amp; Clinical Psychology
VL  - 81
IS  - 6
SP  - 1074-86
UR  - 
ER  -</v>
      </c>
    </row>
    <row r="24" spans="1:10" x14ac:dyDescent="0.25">
      <c r="A24" s="28" t="s">
        <v>705</v>
      </c>
      <c r="B24" s="29" t="s">
        <v>706</v>
      </c>
      <c r="C24" s="29">
        <v>2013</v>
      </c>
      <c r="D24" s="29" t="s">
        <v>549</v>
      </c>
      <c r="E24" s="29">
        <v>15</v>
      </c>
      <c r="F24" s="29">
        <v>9</v>
      </c>
      <c r="G24" s="29" t="s">
        <v>707</v>
      </c>
      <c r="I24" s="27"/>
      <c r="J24" s="87" t="str">
        <f t="shared" si="0"/>
        <v>TY  - JOUR
AU  - Schulz DN, Candel MJ, Kremers SP, Reinwand DA, Jander A, de Vries H
PY  - 2013
TI  - Effects of a web-based tailored intervention to reduce alcohol consumption in adults: randomized controlled trial
T2  - Journal of Medical Internet Research
VL  - 15
IS  - 9
SP  - e206
UR  - 
ER  -</v>
      </c>
    </row>
    <row r="25" spans="1:10" x14ac:dyDescent="0.25">
      <c r="A25" s="28" t="s">
        <v>715</v>
      </c>
      <c r="B25" s="29" t="s">
        <v>716</v>
      </c>
      <c r="C25" s="29">
        <v>2013</v>
      </c>
      <c r="D25" s="29" t="s">
        <v>717</v>
      </c>
      <c r="E25" s="29">
        <v>13</v>
      </c>
      <c r="G25" s="29">
        <v>11</v>
      </c>
      <c r="I25" s="27"/>
      <c r="J25" s="87" t="str">
        <f t="shared" si="0"/>
        <v>TY  - JOUR
AU  - Voogt CV, Kleinjan M, Poelen EAP, Lemmers L, Engels R
PY  - 2013
TI  - The effectiveness of a web-based brief alcohol intervention in reducing heavy drinking among adolescents aged 15-20 years with a low educational background: a two-arm parallel group cluster randomized controlled trial
T2  - BMC Public Health
VL  - 13
IS  - 
SP  - 11
UR  - 
ER  -</v>
      </c>
    </row>
    <row r="26" spans="1:10" x14ac:dyDescent="0.25">
      <c r="A26" s="28" t="s">
        <v>718</v>
      </c>
      <c r="B26" s="29" t="s">
        <v>719</v>
      </c>
      <c r="C26" s="29">
        <v>2013</v>
      </c>
      <c r="D26" s="29" t="s">
        <v>720</v>
      </c>
      <c r="E26" s="29">
        <v>48</v>
      </c>
      <c r="F26" s="29">
        <v>3</v>
      </c>
      <c r="G26" s="29" t="s">
        <v>721</v>
      </c>
      <c r="I26" s="27"/>
      <c r="J26" s="87" t="str">
        <f t="shared" si="0"/>
        <v>TY  - JOUR
AU  - Voogt CV, Poelen EA, Kleinjan M, Lemmers LA, Engels RC
PY  - 2013
TI  - The effectiveness of the 'what do you drink' web-based brief alcohol intervention in reducing heavy drinking among students: a two-arm parallel group randomized controlled trial
T2  - Alcohol Alcohol
VL  - 48
IS  - 3
SP  - 312-21
UR  - 
ER  -</v>
      </c>
    </row>
    <row r="27" spans="1:10" x14ac:dyDescent="0.25">
      <c r="A27" s="28" t="s">
        <v>575</v>
      </c>
      <c r="B27" s="29" t="s">
        <v>576</v>
      </c>
      <c r="C27" s="29">
        <v>2014</v>
      </c>
      <c r="D27" s="29" t="s">
        <v>555</v>
      </c>
      <c r="E27" s="29">
        <v>109</v>
      </c>
      <c r="F27" s="29">
        <v>2</v>
      </c>
      <c r="G27" s="29" t="s">
        <v>577</v>
      </c>
      <c r="I27" s="27"/>
      <c r="J27" s="87" t="str">
        <f t="shared" si="0"/>
        <v>TY  - JOUR
AU  - Brendryen H, Lund IO, Johansen AB, Riksheim M, Nesvag S, Duckert F
PY  - 2014
TI  - Balance - a pragmatic randomized controlled trial of an online intensive self-help alcohol intervention
T2  - Addiction
VL  - 109
IS  - 2
SP  - 218-26
UR  - 
ER  -</v>
      </c>
    </row>
    <row r="28" spans="1:10" x14ac:dyDescent="0.25">
      <c r="A28" s="28" t="s">
        <v>585</v>
      </c>
      <c r="B28" s="29" t="s">
        <v>586</v>
      </c>
      <c r="C28" s="29">
        <v>2014</v>
      </c>
      <c r="D28" s="29" t="s">
        <v>587</v>
      </c>
      <c r="E28" s="29">
        <v>75</v>
      </c>
      <c r="F28" s="29">
        <v>6</v>
      </c>
      <c r="G28" s="29" t="s">
        <v>588</v>
      </c>
      <c r="I28" s="27"/>
      <c r="J28" s="87" t="str">
        <f t="shared" si="0"/>
        <v>TY  - JOUR
AU  - Collins SE, Kirouac M, Lewis MA, Witkiewitz K, Carey KB
PY  - 2014
TI  - Randomized controlled trial of web-based decisional balance feedback and personalized normative feedback for college drinkers
T2  - J Stud Alcohol Drugs
VL  - 75
IS  - 6
SP  - 982-92
UR  - 
ER  -</v>
      </c>
    </row>
    <row r="29" spans="1:10" x14ac:dyDescent="0.25">
      <c r="A29" s="28" t="s">
        <v>614</v>
      </c>
      <c r="B29" s="29" t="s">
        <v>615</v>
      </c>
      <c r="C29" s="29">
        <v>2014</v>
      </c>
      <c r="D29" s="29" t="s">
        <v>616</v>
      </c>
      <c r="E29" s="29">
        <v>9</v>
      </c>
      <c r="G29" s="29">
        <v>11</v>
      </c>
      <c r="I29" s="27"/>
      <c r="J29" s="87" t="str">
        <f t="shared" si="0"/>
        <v>TY  - JOUR
AU  - Gajecki M, Berman AH, Sinadinovic K, Rosendahl I, Andersson C
PY  - 2014
TI  - Mobile phone brief intervention applications for risky alcohol use among university students: a randomized controlled study
T2  - Addiction science &amp; clinical practice
VL  - 9
IS  - 
SP  - 11
UR  - 
ER  -</v>
      </c>
    </row>
    <row r="30" spans="1:10" x14ac:dyDescent="0.25">
      <c r="A30" s="28" t="s">
        <v>641</v>
      </c>
      <c r="B30" s="29" t="s">
        <v>642</v>
      </c>
      <c r="C30" s="29">
        <v>2014</v>
      </c>
      <c r="D30" s="29" t="s">
        <v>643</v>
      </c>
      <c r="E30" s="29">
        <v>9</v>
      </c>
      <c r="F30" s="29">
        <v>11</v>
      </c>
      <c r="G30" s="29" t="s">
        <v>644</v>
      </c>
      <c r="I30" s="27"/>
      <c r="J30" s="87" t="str">
        <f t="shared" si="0"/>
        <v>TY  - JOUR
AU  - Khadjesari Z, Freemantle N, Linke S, Hunter R, Murray E
PY  - 2014
TI  - Health on the web: randomised controlled trial of online screening and brief alcohol intervention delivered in a workplace setting
T2  - PLoS ONE
VL  - 9
IS  - 11
SP  - e112553
UR  - 
ER  -</v>
      </c>
    </row>
    <row r="31" spans="1:10" x14ac:dyDescent="0.25">
      <c r="A31" s="28" t="s">
        <v>651</v>
      </c>
      <c r="B31" s="29" t="s">
        <v>652</v>
      </c>
      <c r="C31" s="29">
        <v>2014</v>
      </c>
      <c r="D31" s="29" t="s">
        <v>653</v>
      </c>
      <c r="E31" s="29">
        <v>311</v>
      </c>
      <c r="F31" s="29">
        <v>12</v>
      </c>
      <c r="G31" s="29" t="s">
        <v>654</v>
      </c>
      <c r="I31" s="27"/>
      <c r="J31" s="87" t="str">
        <f t="shared" si="0"/>
        <v>TY  - JOUR
AU  - Kypri K, Vater T, Bowe SJ, Saunders JB, Cunningham JA, Horton NJ, et al
PY  - 2014
TI  - Web-based alcohol screening and brief intervention for university students: a randomized trial
T2  - Jama
VL  - 311
IS  - 12
SP  - 1218-24
UR  - 
ER  -</v>
      </c>
    </row>
    <row r="32" spans="1:10" x14ac:dyDescent="0.25">
      <c r="A32" s="28" t="s">
        <v>664</v>
      </c>
      <c r="B32" s="29" t="s">
        <v>665</v>
      </c>
      <c r="C32" s="29">
        <v>2014</v>
      </c>
      <c r="D32" s="29" t="s">
        <v>666</v>
      </c>
      <c r="E32" s="29">
        <v>82</v>
      </c>
      <c r="F32" s="29">
        <v>3</v>
      </c>
      <c r="G32" s="29" t="s">
        <v>667</v>
      </c>
      <c r="I32" s="27"/>
      <c r="J32" s="87" t="str">
        <f t="shared" si="0"/>
        <v>TY  - JOUR
AU  - Lewis MA, Patrick ME, Litt DM, Atkins DC, Kim T, Blayney JA, et al
PY  - 2014
TI  - Randomized controlled trial of a web-delivered personalized normative feedback intervention to reduce alcohol-related risky sexual behavior among college students
T2  - Journal of Consulting and Clinical Psychology
VL  - 82
IS  - 3
SP  - 429–40
UR  - 
ER  -</v>
      </c>
    </row>
    <row r="33" spans="1:10" x14ac:dyDescent="0.25">
      <c r="A33" s="28" t="s">
        <v>699</v>
      </c>
      <c r="B33" s="29" t="s">
        <v>700</v>
      </c>
      <c r="C33" s="29">
        <v>2014</v>
      </c>
      <c r="D33" s="29" t="s">
        <v>701</v>
      </c>
      <c r="E33" s="29">
        <v>33</v>
      </c>
      <c r="F33" s="29">
        <v>6</v>
      </c>
      <c r="G33" s="29" t="s">
        <v>702</v>
      </c>
      <c r="I33" s="27"/>
      <c r="J33" s="87" t="str">
        <f t="shared" si="0"/>
        <v>TY  - JOUR
AU  - Ridout B, Campbell A
PY  - 2014
TI  - Using Facebook to deliver a social norm intervention to reduce problem drinking at university
T2  - Drug and Alcohol Review
VL  - 33
IS  - 6
SP  - 667-73
UR  - 
ER  -</v>
      </c>
    </row>
    <row r="34" spans="1:10" x14ac:dyDescent="0.25">
      <c r="A34" s="28" t="s">
        <v>708</v>
      </c>
      <c r="B34" s="29" t="s">
        <v>709</v>
      </c>
      <c r="C34" s="29">
        <v>2014</v>
      </c>
      <c r="D34" s="29" t="s">
        <v>710</v>
      </c>
      <c r="E34" s="29">
        <v>20</v>
      </c>
      <c r="F34" s="29">
        <v>6</v>
      </c>
      <c r="G34" s="29" t="s">
        <v>711</v>
      </c>
      <c r="I34" s="27"/>
      <c r="J34" s="87" t="str">
        <f t="shared" si="0"/>
        <v>TY  - JOUR
AU  - Sinadinovic K, Wennberg P, Johansson M, Berman AH
PY  - 2014
TI  - Targeting individuals with problematic alcohol use via web-based cognitive-behavioral self-help modules, personalized screening feedback or assessment only: a randomized controlled trial
T2  - European addiction research
VL  - 20
IS  - 6
SP  - 305-18
UR  - 
ER  -</v>
      </c>
    </row>
    <row r="35" spans="1:10" x14ac:dyDescent="0.25">
      <c r="A35" s="28" t="s">
        <v>729</v>
      </c>
      <c r="B35" s="29" t="s">
        <v>730</v>
      </c>
      <c r="C35" s="29">
        <v>2014</v>
      </c>
      <c r="D35" s="29" t="s">
        <v>724</v>
      </c>
      <c r="E35" s="29">
        <v>46</v>
      </c>
      <c r="F35" s="29">
        <v>1</v>
      </c>
      <c r="G35" s="29" t="s">
        <v>750</v>
      </c>
      <c r="I35" s="27"/>
      <c r="J35" s="87" t="str">
        <f t="shared" si="0"/>
        <v>TY  - JOUR
AU  - Weaver CC, Leffingwell TR, Lombardi NJ, Claborn KR, Miller ME, Martens MP
PY  - 2014
TI  - A computer-based feedback only intervention with and without a moderation skills component
T2  - Journal of Substance Abuse Treatment
VL  - 46
IS  - 1
SP  - 22-28
UR  - 
ER  -</v>
      </c>
    </row>
    <row r="36" spans="1:10" x14ac:dyDescent="0.25">
      <c r="A36" s="28" t="s">
        <v>547</v>
      </c>
      <c r="B36" s="29" t="s">
        <v>548</v>
      </c>
      <c r="C36" s="29">
        <v>2015</v>
      </c>
      <c r="D36" s="29" t="s">
        <v>549</v>
      </c>
      <c r="E36" s="29">
        <v>7</v>
      </c>
      <c r="F36" s="29">
        <v>9</v>
      </c>
      <c r="I36" s="27"/>
      <c r="J36" s="87" t="str">
        <f t="shared" si="0"/>
        <v>TY  - JOUR
AU  - Bendtsen P, Bendtsen M, Karlsson N, White IR, McCambridge J
PY  - 2015
TI  - Online alcohol assessment and feedback for hazardous and harmful drinkers: findings from the AMADEUS-2 randomized controlled trial of routine practice in Swedish universities
T2  - Journal of Medical Internet Research
VL  - 7
IS  - 9
SP  - 
UR  - 
ER  -</v>
      </c>
    </row>
    <row r="37" spans="1:10" x14ac:dyDescent="0.25">
      <c r="A37" s="28" t="s">
        <v>553</v>
      </c>
      <c r="B37" s="29" t="s">
        <v>554</v>
      </c>
      <c r="C37" s="29">
        <v>2015</v>
      </c>
      <c r="D37" s="29" t="s">
        <v>555</v>
      </c>
      <c r="E37" s="29">
        <v>110</v>
      </c>
      <c r="F37" s="29">
        <v>11</v>
      </c>
      <c r="G37" s="29" t="s">
        <v>556</v>
      </c>
      <c r="I37" s="27"/>
      <c r="J37" s="87" t="str">
        <f t="shared" si="0"/>
        <v>TY  - JOUR
AU  - Bertholet N, Cunningham JA, Faouzi M, Gaume J, Gmel G, Burnand B, et al
PY  - 2015
TI  - Internet-based brief intervention for young men with unhealthy alcohol use: a randomized controlled trial in a general population sample
T2  - Addiction
VL  - 110
IS  - 11
SP  - 1735-43
UR  - 
ER  -</v>
      </c>
    </row>
    <row r="38" spans="1:10" x14ac:dyDescent="0.25">
      <c r="A38" s="28" t="s">
        <v>598</v>
      </c>
      <c r="B38" s="29" t="s">
        <v>599</v>
      </c>
      <c r="C38" s="29">
        <v>2015</v>
      </c>
      <c r="D38" s="29" t="s">
        <v>597</v>
      </c>
      <c r="E38" s="29">
        <v>10</v>
      </c>
      <c r="F38" s="29">
        <v>1</v>
      </c>
      <c r="G38" s="29">
        <v>1</v>
      </c>
      <c r="I38" s="27"/>
      <c r="J38" s="87" t="str">
        <f t="shared" si="0"/>
        <v>TY  - JOUR
AU  - Cunningham JA, Murphy M, Hendershot CS
PY  - 2015
TI  - Treatment dismantling pilot study to identify the active ingredients in personalized feedback interventions for hazardous alcohol use: randomized controlled trial
T2  - Addict Sci Clin Pract
VL  - 10
IS  - 1
SP  - 1
UR  - 
ER  -</v>
      </c>
    </row>
    <row r="39" spans="1:10" x14ac:dyDescent="0.25">
      <c r="A39" s="28" t="s">
        <v>600</v>
      </c>
      <c r="B39" s="29" t="s">
        <v>601</v>
      </c>
      <c r="C39" s="29">
        <v>2015</v>
      </c>
      <c r="D39" s="29" t="s">
        <v>227</v>
      </c>
      <c r="E39" s="29">
        <v>136</v>
      </c>
      <c r="F39" s="29">
        <v>4</v>
      </c>
      <c r="G39" s="29" t="s">
        <v>602</v>
      </c>
      <c r="J39" s="88" t="str">
        <f t="shared" si="0"/>
        <v>TY  - JOUR
AU  - Cunningham RM, Chermack ST, Ehrlich PF, Carter PM, Booth BM, Blow FC, et al
PY  - 2015
TI  - Alcohol interventions among underage drinkers in the ED: a randomized controlled trial
T2  - Pediatrics
VL  - 136
IS  - 4
SP  - e783-e93
UR  - 
ER  -</v>
      </c>
    </row>
    <row r="40" spans="1:10" x14ac:dyDescent="0.25">
      <c r="A40" s="28" t="s">
        <v>617</v>
      </c>
      <c r="B40" s="29" t="s">
        <v>618</v>
      </c>
      <c r="C40" s="29">
        <v>2015</v>
      </c>
      <c r="D40" s="29" t="s">
        <v>612</v>
      </c>
      <c r="E40" s="29">
        <v>42</v>
      </c>
      <c r="G40" s="29" t="s">
        <v>619</v>
      </c>
      <c r="J40" s="88" t="str">
        <f t="shared" si="0"/>
        <v>TY  - JOUR
AU  - Geisner IM, Varvil-Weld L, Mittmann AJ, Mallett K, Turrisi R
PY  - 2015
TI  - Brief web-based intervention for college students with comorbid risky alcohol use and depressed mood: Does it work and for whom? 
T2  - Addict Behav
VL  - 42
IS  - 
SP  - 36-43
UR  - 
ER  -</v>
      </c>
    </row>
    <row r="41" spans="1:10" x14ac:dyDescent="0.25">
      <c r="A41" s="28" t="s">
        <v>620</v>
      </c>
      <c r="B41" s="29" t="s">
        <v>621</v>
      </c>
      <c r="C41" s="29">
        <v>2015</v>
      </c>
      <c r="D41" s="29" t="s">
        <v>622</v>
      </c>
      <c r="E41" s="29">
        <v>74</v>
      </c>
      <c r="G41" s="29" t="s">
        <v>623</v>
      </c>
      <c r="J41" s="88" t="str">
        <f t="shared" si="0"/>
        <v>TY  - JOUR
AU  - Gilmore AK, Lewis MA, George WH
PY  - 2015
TI  - A randomized controlled trial targeting alcohol use and sexual assault risk among college women at high risk for victimization
T2  - Behaviour Research and Therapy
VL  - 74
IS  - 
SP  - 38-49
UR  - 
ER  -</v>
      </c>
    </row>
    <row r="42" spans="1:10" x14ac:dyDescent="0.25">
      <c r="A42" s="28" t="s">
        <v>661</v>
      </c>
      <c r="B42" s="29" t="s">
        <v>662</v>
      </c>
      <c r="C42" s="29">
        <v>2016</v>
      </c>
      <c r="D42" s="29" t="s">
        <v>563</v>
      </c>
      <c r="E42" s="29">
        <v>84</v>
      </c>
      <c r="F42" s="29">
        <v>11</v>
      </c>
      <c r="G42" s="29" t="s">
        <v>663</v>
      </c>
      <c r="J42" s="88" t="str">
        <f t="shared" si="0"/>
        <v>TY  - JOUR
AU  - Leeman RF, DeMartini KS, Gueorguieva R, Nogueira C, Corbin WR, Neighbors C, et al
PY  - 2016
TI  - Randomized controlled trial of a very brief, multicomponent web-based alcohol intervention for undergraduates with a focus on protective behavioral strategies
T2  - Journal of Consulting &amp; Clinical Psychology
VL  - 84
IS  - 11
SP  - 1008-15
UR  - 
ER  -</v>
      </c>
    </row>
    <row r="43" spans="1:10" x14ac:dyDescent="0.25">
      <c r="A43" s="28" t="s">
        <v>687</v>
      </c>
      <c r="B43" s="29" t="s">
        <v>688</v>
      </c>
      <c r="C43" s="29">
        <v>2016</v>
      </c>
      <c r="D43" s="29" t="s">
        <v>666</v>
      </c>
      <c r="E43" s="29">
        <v>84</v>
      </c>
      <c r="F43" s="29">
        <v>3</v>
      </c>
      <c r="G43" s="29" t="s">
        <v>689</v>
      </c>
      <c r="J43" s="88" t="str">
        <f t="shared" si="0"/>
        <v>TY  - JOUR
AU  - Neighbors C, Lewis MA, LaBrie J, DiBello AM, Young CM, Rinker DV, et al
PY  - 2016
TI  - A multisite randomized trial of normative feedback for heavy drinking: Social comparison versus social comparison plus correction of normative misperceptions
T2  - Journal of Consulting and Clinical Psychology
VL  - 84
IS  - 3
SP  - 238-47
UR  - 
ER  -</v>
      </c>
    </row>
    <row r="44" spans="1:10" x14ac:dyDescent="0.25">
      <c r="A44" s="28" t="s">
        <v>571</v>
      </c>
      <c r="B44" s="29" t="s">
        <v>572</v>
      </c>
      <c r="C44" s="29">
        <v>2017</v>
      </c>
      <c r="D44" s="29" t="s">
        <v>573</v>
      </c>
      <c r="E44" s="29">
        <v>24</v>
      </c>
      <c r="F44" s="29">
        <v>5</v>
      </c>
      <c r="G44" s="29" t="s">
        <v>574</v>
      </c>
      <c r="J44" s="88" t="str">
        <f t="shared" si="0"/>
        <v>TY  - JOUR
AU  - Brendryen H, Johansen A, Duckert F, Nesvåg S
PY  - 2017
TI  - A pilot randomized controlled trial of an Internet-based alcohol intervention in a workplace setting
T2  - International Journal of Behavioral Medicine
VL  - 24
IS  - 5
SP  - 768-77
UR  - 
ER  -</v>
      </c>
    </row>
    <row r="45" spans="1:10" x14ac:dyDescent="0.25">
      <c r="A45" s="28" t="s">
        <v>592</v>
      </c>
      <c r="B45" s="29" t="s">
        <v>593</v>
      </c>
      <c r="C45" s="29">
        <v>2017</v>
      </c>
      <c r="D45" s="29" t="s">
        <v>594</v>
      </c>
      <c r="E45" s="29">
        <v>10</v>
      </c>
      <c r="G45" s="29" t="s">
        <v>746</v>
      </c>
      <c r="J45" s="88" t="str">
        <f t="shared" si="0"/>
        <v>TY  - JOUR
AU  - Cunningham J, Godinho A, Kushnir V
PY  - 2017
TI  - Can Amazon's Mechanical Turk be used to recruit participants for internet intervention trials? A pilot study involving a randomized controlled trial of a brief online intervention for hazardous alcohol use
T2  - Internet interventions
VL  - 10
IS  - 
SP  - 12-16
UR  - 
ER  -</v>
      </c>
    </row>
    <row r="46" spans="1:10" x14ac:dyDescent="0.25">
      <c r="A46" s="28" t="s">
        <v>624</v>
      </c>
      <c r="B46" s="29" t="s">
        <v>625</v>
      </c>
      <c r="C46" s="29">
        <v>2017</v>
      </c>
      <c r="D46" s="29" t="s">
        <v>626</v>
      </c>
      <c r="E46" s="29">
        <v>32</v>
      </c>
      <c r="F46" s="29">
        <v>4</v>
      </c>
      <c r="G46" s="29" t="s">
        <v>627</v>
      </c>
      <c r="J46" s="88" t="str">
        <f t="shared" si="0"/>
        <v>TY  - JOUR
AU  - Guillemont J, Cogordan C, Nalpas B, Viêt N-T, Richard J-B, Arwidson P
PY  - 2017
TI  - Effectiveness of a web-based intervention to reduce alcohol consumption among French hazardous drinkers: a randomized controlled trial
T2  - Health Education Research
VL  - 32
IS  - 4
SP  - 332-42
UR  - 
ER  -</v>
      </c>
    </row>
    <row r="47" spans="1:10" x14ac:dyDescent="0.25">
      <c r="A47" s="28" t="s">
        <v>693</v>
      </c>
      <c r="B47" s="29" t="s">
        <v>694</v>
      </c>
      <c r="C47" s="29">
        <v>2017</v>
      </c>
      <c r="D47" s="29" t="s">
        <v>563</v>
      </c>
      <c r="E47" s="29">
        <v>85</v>
      </c>
      <c r="F47" s="29">
        <v>5</v>
      </c>
      <c r="G47" s="29" t="s">
        <v>695</v>
      </c>
      <c r="J47" s="88" t="str">
        <f t="shared" si="0"/>
        <v>TY  - JOUR
AU  - Pedersen ER, Parast L, Marshall GN, Schell TL, Neighbors C
PY  - 2017
TI  - A randomized controlled trial of a web-based, personalized normative feedback alcohol intervention for young-adult veterans
T2  - Journal of Consulting &amp; Clinical Psychology
VL  - 85
IS  - 5
SP  - 459-70
UR  - 
ER  -</v>
      </c>
    </row>
    <row r="48" spans="1:10" x14ac:dyDescent="0.25">
      <c r="A48" s="28" t="s">
        <v>568</v>
      </c>
      <c r="B48" s="29" t="s">
        <v>569</v>
      </c>
      <c r="C48" s="29">
        <v>2018</v>
      </c>
      <c r="D48" s="29" t="s">
        <v>555</v>
      </c>
      <c r="E48" s="29">
        <v>113</v>
      </c>
      <c r="F48" s="29">
        <v>4</v>
      </c>
      <c r="G48" s="29" t="s">
        <v>570</v>
      </c>
      <c r="J48" s="88" t="str">
        <f t="shared" si="0"/>
        <v>TY  - JOUR
AU  - Bos L, Lehr D, Schaub MP, Paz Castro R, Riper H, Berking M, et al
PY  - 2018
TI  - Efficacy of a web-based intervention with and without guidance for employees with risky drinking: Results of a three-arm randomized controlled trial
T2  - Addiction
VL  - 113
IS  - 4
SP  - 635-46
UR  - 
ER  -</v>
      </c>
    </row>
    <row r="49" spans="1:10" x14ac:dyDescent="0.25">
      <c r="A49" s="28" t="s">
        <v>589</v>
      </c>
      <c r="B49" s="29" t="s">
        <v>590</v>
      </c>
      <c r="C49" s="29">
        <v>2018</v>
      </c>
      <c r="D49" s="29" t="s">
        <v>591</v>
      </c>
      <c r="E49" s="29">
        <v>6</v>
      </c>
      <c r="F49" s="29">
        <v>6</v>
      </c>
      <c r="J49" s="88" t="str">
        <f t="shared" si="0"/>
        <v>TY  - JOUR
AU  - Crombie I, Irvine L, Williams B, Sniehotta F, Petrie D, Jones C
PY  - 2018
TI  - Text message intervention to reduce frequency of binge drinking among disadvantaged men: the TRAM RCT
T2  - Public Health Res
VL  - 6
IS  - 6
SP  - 
UR  - 
ER  -</v>
      </c>
    </row>
    <row r="50" spans="1:10" x14ac:dyDescent="0.25">
      <c r="A50" s="28" t="s">
        <v>658</v>
      </c>
      <c r="B50" s="29" t="s">
        <v>659</v>
      </c>
      <c r="C50" s="29">
        <v>2018</v>
      </c>
      <c r="D50" s="29" t="s">
        <v>660</v>
      </c>
      <c r="E50" s="29">
        <v>79</v>
      </c>
      <c r="F50" s="29">
        <v>1</v>
      </c>
      <c r="J50" s="88" t="str">
        <f t="shared" si="0"/>
        <v>TY  - JOUR
AU  - LaLiberte BV
PY  - 2018
TI  - The effect of a computer-delivered brief intervention on heavy alcohol use: A pilot study
T2  - Dissertation Abstracts International: Section B: The Sciences and Engineering
VL  - 79
IS  - 1
SP  - 
UR  - 
ER  -</v>
      </c>
    </row>
    <row r="51" spans="1:10" x14ac:dyDescent="0.25">
      <c r="A51" s="28" t="s">
        <v>735</v>
      </c>
      <c r="B51" s="29" t="s">
        <v>736</v>
      </c>
      <c r="C51" s="29">
        <v>2018</v>
      </c>
      <c r="D51" s="29" t="s">
        <v>737</v>
      </c>
      <c r="E51" s="29">
        <v>6</v>
      </c>
      <c r="F51" s="29">
        <v>7</v>
      </c>
      <c r="G51" s="29" t="s">
        <v>738</v>
      </c>
      <c r="J51" s="88" t="str">
        <f t="shared" si="0"/>
        <v>TY  - JOUR
AU  - Wright C, Dietze PM, Agius PA, Kuntsche E, Livingston M, Black OC, et al
PY  - 2018
TI  - Mobile phone-based ecological momentary intervention to reduce young adults' alcohol use in the event: a three-armed randomized controlled trial
T2  - JMIR Mhealth Uhealth
VL  - 6
IS  - 7
SP  - e149
UR  - 
ER  -</v>
      </c>
    </row>
    <row r="52" spans="1:10" x14ac:dyDescent="0.25">
      <c r="A52" s="28" t="s">
        <v>550</v>
      </c>
      <c r="B52" s="29" t="s">
        <v>551</v>
      </c>
      <c r="C52" s="29">
        <v>2019</v>
      </c>
      <c r="D52" s="29" t="s">
        <v>552</v>
      </c>
      <c r="E52" s="29">
        <v>8</v>
      </c>
      <c r="F52" s="29">
        <v>11</v>
      </c>
      <c r="G52" s="29">
        <v>28</v>
      </c>
      <c r="J52" s="88" t="str">
        <f t="shared" si="0"/>
        <v>TY  - JOUR
AU  - Berman AH, Andersson C, Gajecki M, Rosendahl I, Sinadinovic K, Blankers M
PY  - 2019
TI  - Smartphone apps targeting hazardous drinking patterns among university students show differential subgroup effects over 20 weeks: results from a randomized, controlled trial
T2  - Journal of Clinical Medicine
VL  - 8
IS  - 11
SP  - 28
UR  - 
ER  -</v>
      </c>
    </row>
    <row r="53" spans="1:10" x14ac:dyDescent="0.25">
      <c r="A53" s="28" t="s">
        <v>557</v>
      </c>
      <c r="B53" s="29" t="s">
        <v>558</v>
      </c>
      <c r="C53" s="29">
        <v>2019</v>
      </c>
      <c r="D53" s="29" t="s">
        <v>559</v>
      </c>
      <c r="E53" s="29">
        <v>195</v>
      </c>
      <c r="G53" s="29" t="s">
        <v>560</v>
      </c>
      <c r="J53" s="88" t="str">
        <f t="shared" si="0"/>
        <v>TY  - JOUR
AU  - Bertholet N, Godinho A, Cunningham JA
PY  - 2019
TI  - Smartphone application for unhealthy alcohol use: Pilot randomized controlled trial in the general population
T2  - Drug &amp; Alcohol Dependence
VL  - 195
IS  - 
SP  - 101-5
UR  - 
ER  -</v>
      </c>
    </row>
    <row r="54" spans="1:10" x14ac:dyDescent="0.25">
      <c r="A54" s="28" t="s">
        <v>581</v>
      </c>
      <c r="B54" s="29" t="s">
        <v>582</v>
      </c>
      <c r="C54" s="29">
        <v>2019</v>
      </c>
      <c r="D54" s="29" t="s">
        <v>583</v>
      </c>
      <c r="E54" s="29">
        <v>20</v>
      </c>
      <c r="F54" s="29">
        <v>6</v>
      </c>
      <c r="G54" s="29" t="s">
        <v>584</v>
      </c>
      <c r="J54" s="88" t="str">
        <f t="shared" si="0"/>
        <v>TY  - JOUR
AU  - Cadigan JM, Martens MP, Dworkin ER, Sher KJ
PY  - 2019
TI  - The efficacy of an event-specific, text message, personalized drinking feedback intervention
T2  - Prevention Science
VL  - 20
IS  - 6
SP  - 873-83
UR  - 
ER  -</v>
      </c>
    </row>
    <row r="55" spans="1:10" x14ac:dyDescent="0.25">
      <c r="A55" s="28" t="s">
        <v>637</v>
      </c>
      <c r="B55" s="29" t="s">
        <v>638</v>
      </c>
      <c r="C55" s="29">
        <v>2019</v>
      </c>
      <c r="D55" s="29" t="s">
        <v>639</v>
      </c>
      <c r="E55" s="29">
        <v>43</v>
      </c>
      <c r="F55" s="29">
        <v>10</v>
      </c>
      <c r="G55" s="29" t="s">
        <v>640</v>
      </c>
      <c r="J55" s="88" t="str">
        <f t="shared" si="0"/>
        <v>TY  - JOUR
AU  - Jo SJ, Lee HK, Kang K, Joe KH, Lee SB
PY  - 2019
TI  - Efficacy of a web-based screening and brief intervention to prevent problematic alcohol use in Korea: results of a randomized controlled trial
T2  - Alcohol Clin Exp Res
VL  - 43
IS  - 10
SP  - 2196-202
UR  - 
ER  -</v>
      </c>
    </row>
    <row r="56" spans="1:10" x14ac:dyDescent="0.25">
      <c r="A56" s="28" t="s">
        <v>645</v>
      </c>
      <c r="B56" s="29" t="s">
        <v>646</v>
      </c>
      <c r="C56" s="29">
        <v>2019</v>
      </c>
      <c r="D56" s="29" t="s">
        <v>647</v>
      </c>
      <c r="G56" s="29" t="s">
        <v>749</v>
      </c>
      <c r="J56" s="88" t="str">
        <f t="shared" si="0"/>
        <v>TY  - JOUR
AU  - King SC, Richner KA, Tuliao AP, Kennedy JL, McChargue DE
PY  - 2019
TI  - A comparison between telehealth and face-to-face delivery of a brief alcohol intervention for college students
T2  - Substance abuse
VL  - 
IS  - 
SP  - 1-9
UR  - 
ER  -</v>
      </c>
    </row>
    <row r="57" spans="1:10" x14ac:dyDescent="0.25">
      <c r="A57" s="28" t="s">
        <v>668</v>
      </c>
      <c r="B57" s="29" t="s">
        <v>669</v>
      </c>
      <c r="C57" s="29">
        <v>2019</v>
      </c>
      <c r="D57" s="29" t="s">
        <v>670</v>
      </c>
      <c r="E57" s="29">
        <v>40</v>
      </c>
      <c r="F57" s="29">
        <v>4</v>
      </c>
      <c r="G57" s="29" t="s">
        <v>671</v>
      </c>
      <c r="J57" s="88" t="str">
        <f t="shared" si="0"/>
        <v>TY  - JOUR
AU  - McCarty CA, Gersh E, Katzman K, Lee CM, Sucato GS, Richardson LP
PY  - 2019
TI  - Screening and brief intervention with adolescents with risky alcohol use in school-based health centers: A randomized clinical trial of the Check Yourself tool
T2  - Substance Abuse
VL  - 40
IS  - 4
SP  - 510-8
UR  - 
ER  -</v>
      </c>
    </row>
    <row r="58" spans="1:10" x14ac:dyDescent="0.25">
      <c r="A58" s="28" t="s">
        <v>681</v>
      </c>
      <c r="B58" s="29" t="s">
        <v>682</v>
      </c>
      <c r="C58" s="29">
        <v>2019</v>
      </c>
      <c r="D58" s="29" t="s">
        <v>289</v>
      </c>
      <c r="E58" s="29">
        <v>13</v>
      </c>
      <c r="F58" s="29">
        <v>6</v>
      </c>
      <c r="G58" s="29" t="s">
        <v>683</v>
      </c>
      <c r="J58" s="88" t="str">
        <f t="shared" si="0"/>
        <v>TY  - JOUR
AU  - Nayak MB, Kaskutas LA, Mericle AA
PY  - 2019
TI  - Randomized trial of an innovative electronic screening and brief intervention for reducing drinking among women of childbearing age
T2  - Journal of Addiction Medicine
VL  - 13
IS  - 6
SP  - 450-9
UR  - 
ER  -</v>
      </c>
    </row>
    <row r="59" spans="1:10" x14ac:dyDescent="0.25">
      <c r="A59" s="28" t="s">
        <v>731</v>
      </c>
      <c r="B59" s="29" t="s">
        <v>732</v>
      </c>
      <c r="C59" s="29">
        <v>2019</v>
      </c>
      <c r="D59" s="29" t="s">
        <v>733</v>
      </c>
      <c r="E59" s="29">
        <v>23</v>
      </c>
      <c r="F59" s="29">
        <v>6</v>
      </c>
      <c r="G59" s="29" t="s">
        <v>734</v>
      </c>
      <c r="J59" s="88" t="str">
        <f t="shared" si="0"/>
        <v>TY  - JOUR
AU  - Wray TB, Kahler CW, Simpanen EM, Operario D
PY  - 2019
TI  - A preliminary randomized controlled trial of Game Plan, a web application to help men who have sex with men reduce their HIV risk and alcohol use
T2  - AIDS &amp; Behavior
VL  - 23
IS  - 6
SP  - 1668-79
UR  - 
ER  -</v>
      </c>
    </row>
    <row r="60" spans="1:10" x14ac:dyDescent="0.25">
      <c r="A60" s="28" t="s">
        <v>739</v>
      </c>
      <c r="B60" s="29" t="s">
        <v>740</v>
      </c>
      <c r="C60" s="29">
        <v>2019</v>
      </c>
      <c r="D60" s="29" t="s">
        <v>741</v>
      </c>
      <c r="J60" s="88" t="str">
        <f t="shared" si="0"/>
        <v>TY  - JOUR
AU  - Young CM
PY  - 2019
TI  - Incorporating expressive writing into personalized normative feedback intervention to reduce alcohol use among college students
T2  - Young, Chelsie Marie: University of Houston, US; 
VL  - 
IS  - 
SP  - 
UR  - 
ER  -</v>
      </c>
    </row>
    <row r="61" spans="1:10" x14ac:dyDescent="0.25">
      <c r="A61" s="28" t="s">
        <v>742</v>
      </c>
      <c r="B61" s="29" t="s">
        <v>743</v>
      </c>
      <c r="C61" s="29">
        <v>2019</v>
      </c>
      <c r="D61" s="29" t="s">
        <v>744</v>
      </c>
      <c r="E61" s="29">
        <v>116</v>
      </c>
      <c r="F61" s="29">
        <v>8</v>
      </c>
      <c r="G61" s="29" t="s">
        <v>745</v>
      </c>
      <c r="J61" s="88" t="str">
        <f t="shared" si="0"/>
        <v>TY  - JOUR
AU  - Zill JM, Christalle E, Meyer B, Harter M, Dirmaier J
PY  - 2019
TI  - The effectiveness of an internet intervention aimed at reducing alcohol consumption in adults
T2  - Deutsches Arzteblatt International
VL  - 116
IS  - 8
SP  - 127-33
UR  - 
ER  -</v>
      </c>
    </row>
    <row r="62" spans="1:10" x14ac:dyDescent="0.25">
      <c r="A62" s="28" t="s">
        <v>771</v>
      </c>
      <c r="B62" s="29" t="s">
        <v>772</v>
      </c>
      <c r="C62" s="29" t="s">
        <v>773</v>
      </c>
      <c r="D62" s="29" t="s">
        <v>666</v>
      </c>
      <c r="E62" s="29" t="s">
        <v>774</v>
      </c>
      <c r="F62" s="29">
        <v>2</v>
      </c>
      <c r="G62" s="29" t="s">
        <v>775</v>
      </c>
      <c r="H62" s="29" t="s">
        <v>776</v>
      </c>
      <c r="J62" s="88" t="str">
        <f t="shared" si="0"/>
        <v>TY  - JOUR
AU  - Brody, G. H., Chen, Y.-F., Kogan, S. M., Murry, V. M., &amp; Brown, A. C. 
PY  - 2010
TI  - Long-term effects of the Strong African American Families program on youths’ alcohol use.
T2  - Journal of Consulting and Clinical Psychology
VL  -  78
IS  - 2
SP  -  281–285
UR  - https://doi.org/10.1037/a0018552
ER  -</v>
      </c>
    </row>
    <row r="63" spans="1:10" x14ac:dyDescent="0.25">
      <c r="A63" s="28" t="s">
        <v>839</v>
      </c>
      <c r="B63" s="29" t="s">
        <v>840</v>
      </c>
      <c r="C63" s="29" t="s">
        <v>773</v>
      </c>
      <c r="D63" s="29" t="s">
        <v>813</v>
      </c>
      <c r="E63" s="29" t="s">
        <v>841</v>
      </c>
      <c r="F63" s="29">
        <v>9</v>
      </c>
      <c r="G63" s="29" t="s">
        <v>842</v>
      </c>
      <c r="H63" s="29" t="s">
        <v>843</v>
      </c>
      <c r="J63" s="88" t="str">
        <f t="shared" si="0"/>
        <v>TY  - JOUR
AU  - Guilamo-Ramos, V., Jaccard, J., Dittus, P., Gonzalez, B., Bouris, A., &amp; Banspach, S. 
PY  - 2010
TI  - The Linking Lives Health Education program: A randomized clinical trial of a parent-based tobacco use prevention program for African American and Latino youths.
T2  - American Journal of Public Health
VL  -  100
IS  - 9
SP  -  1641–1647
UR  - https://doi.org/10.2105/AJPH.2009.171637
ER  -</v>
      </c>
    </row>
    <row r="64" spans="1:10" x14ac:dyDescent="0.25">
      <c r="A64" s="28" t="s">
        <v>758</v>
      </c>
      <c r="B64" s="29" t="s">
        <v>759</v>
      </c>
      <c r="C64" s="29" t="s">
        <v>760</v>
      </c>
      <c r="D64" s="29" t="s">
        <v>549</v>
      </c>
      <c r="E64" s="29" t="s">
        <v>761</v>
      </c>
      <c r="F64" s="29">
        <v>3</v>
      </c>
      <c r="G64" s="29" t="s">
        <v>762</v>
      </c>
      <c r="H64" s="29" t="s">
        <v>763</v>
      </c>
      <c r="J64" s="88" t="str">
        <f t="shared" si="0"/>
        <v>TY  - JOUR
AU  - Bowen, D. J., Henderson, P. N., Harvill, J., &amp; Buchwald, D. 
PY  - 2012
TI  - Short-term effects of a smoking prevention website in American Indian youth.
T2  - Journal of Medical Internet Research
VL  -  14
IS  - 3
SP  -  e81
UR  - https://doi.org/10.2196/jmir.1682
ER  -</v>
      </c>
    </row>
    <row r="65" spans="1:10" x14ac:dyDescent="0.25">
      <c r="A65" s="28" t="s">
        <v>777</v>
      </c>
      <c r="B65" s="29" t="s">
        <v>778</v>
      </c>
      <c r="C65" s="29" t="s">
        <v>760</v>
      </c>
      <c r="D65" s="29" t="s">
        <v>227</v>
      </c>
      <c r="E65" s="29" t="s">
        <v>779</v>
      </c>
      <c r="F65" s="29">
        <v>1</v>
      </c>
      <c r="G65" s="29" t="s">
        <v>780</v>
      </c>
      <c r="H65" s="29" t="s">
        <v>781</v>
      </c>
      <c r="J65" s="88" t="str">
        <f t="shared" si="0"/>
        <v>TY  - JOUR
AU  - Brody, G. H., Chen, Y., Kogan, S. M., Yu, T., Molgaard, V. K., DiClemente, R. J., &amp; Wingood, G. M. 
PY  - 2012
TI  - Family-centered program deters substance use, conduct problems, and depressive symptoms in black adolescents.
T2  - Pediatrics
VL  -  129
IS  - 1
SP  -  108–115
UR  - https://doi.org/10.1542/peds.2011-0623
ER  -</v>
      </c>
    </row>
    <row r="66" spans="1:10" x14ac:dyDescent="0.25">
      <c r="A66" s="28" t="s">
        <v>782</v>
      </c>
      <c r="B66" s="29" t="s">
        <v>783</v>
      </c>
      <c r="C66" s="29" t="s">
        <v>760</v>
      </c>
      <c r="D66" s="29" t="s">
        <v>666</v>
      </c>
      <c r="E66" s="29">
        <v>80</v>
      </c>
      <c r="F66" s="29">
        <v>1</v>
      </c>
      <c r="G66" s="29" t="s">
        <v>784</v>
      </c>
      <c r="H66" s="29" t="s">
        <v>785</v>
      </c>
      <c r="J66" s="88" t="str">
        <f t="shared" ref="J66:J129" si="1">_xlfn.CONCAT("TY  - JOUR",CHAR(10),"AU  - ",A66,CHAR(10),"PY  - ",C66,CHAR(10),"TI  - ",B66,CHAR(10),"T2  - ",D66,CHAR(10),"VL  - ",E66,CHAR(10),"IS  - ",F66,CHAR(10),"SP  - ",G66,CHAR(10),"UR  - ",H66,CHAR(10),"ER  -")</f>
        <v>TY  - JOUR
AU  - Brody, G. H., Yu, T., Chen, Y.-F., Kogan, S. M., &amp; Smith, K. 
PY  - 2012
TI  - The Adults in the Making program: Long-term protective stabilizing effects on alcohol use and substance use problems for rural African American emerging adults.
T2  - Journal of Consulting and Clinical Psychology
VL  - 80
IS  - 1
SP  -  17–28
UR  -  https://doi.org/10.1037/a0026592
ER  -</v>
      </c>
    </row>
    <row r="67" spans="1:10" x14ac:dyDescent="0.25">
      <c r="A67" s="28" t="s">
        <v>786</v>
      </c>
      <c r="B67" s="29" t="s">
        <v>787</v>
      </c>
      <c r="C67" s="29" t="s">
        <v>760</v>
      </c>
      <c r="D67" s="29" t="s">
        <v>636</v>
      </c>
      <c r="E67" s="29">
        <v>26</v>
      </c>
      <c r="F67" s="29">
        <v>3</v>
      </c>
      <c r="G67" s="29" t="s">
        <v>788</v>
      </c>
      <c r="H67" s="29" t="s">
        <v>789</v>
      </c>
      <c r="J67" s="88" t="str">
        <f t="shared" si="1"/>
        <v>TY  - JOUR
AU  - Cordova, D., Huang, S., Pantin, H., &amp; Prado, G. 
PY  - 2012
TI  - Do the effects of a family intervention on alcohol and drug use vary by nativity status? 
T2  - Psychology of Addictive Behaviors
VL  - 26
IS  - 3
SP  -  655–660
UR  -  https://doi.org/10.1037/a0026438
ER  -</v>
      </c>
    </row>
    <row r="68" spans="1:10" x14ac:dyDescent="0.25">
      <c r="A68" s="28" t="s">
        <v>822</v>
      </c>
      <c r="B68" s="29" t="s">
        <v>823</v>
      </c>
      <c r="C68" s="29" t="s">
        <v>760</v>
      </c>
      <c r="D68" s="29" t="s">
        <v>666</v>
      </c>
      <c r="E68" s="29" t="s">
        <v>824</v>
      </c>
      <c r="F68" s="29">
        <v>1</v>
      </c>
      <c r="G68" s="29" t="s">
        <v>825</v>
      </c>
      <c r="H68" s="29" t="s">
        <v>826</v>
      </c>
      <c r="J68" s="88" t="str">
        <f t="shared" si="1"/>
        <v>TY  - JOUR
AU  - Gonzales, N. A., Dumka, L. E., Millsap, R. E., Gottschall, A., McClain, D. B., Wong, J. J., Germán, M., Mauricio, A. M., Wheeler, L., Carpentier, F. D., &amp; Kim, S. Y. 
PY  - 2012
TI  - Randomized trial of a broad preventive intervention for Mexican American adolescents.
T2  - Journal of Consulting and Clinical Psychology
VL  -  80
IS  - 1
SP  -  1–16
UR  - https://doi.org/10.1037/a0026063
ER  -</v>
      </c>
    </row>
    <row r="69" spans="1:10" x14ac:dyDescent="0.25">
      <c r="A69" s="28" t="s">
        <v>875</v>
      </c>
      <c r="B69" s="29" t="s">
        <v>876</v>
      </c>
      <c r="C69" s="29" t="s">
        <v>760</v>
      </c>
      <c r="D69" s="29" t="s">
        <v>877</v>
      </c>
      <c r="E69" s="29" t="s">
        <v>878</v>
      </c>
      <c r="F69" s="29" t="s">
        <v>228</v>
      </c>
      <c r="G69" s="29" t="s">
        <v>879</v>
      </c>
      <c r="H69" s="29" t="s">
        <v>880</v>
      </c>
      <c r="J69" s="88" t="str">
        <f t="shared" si="1"/>
        <v>TY  - JOUR
AU  - Prado, G., Cordova, D., Huang, S., Estrada, Y., Rosen, A., Bacio, G. A., Jimenez, G. L., Pantin, H., Brown, C. H., Velazquez, M.-R., Villamar, J., Freitas, D., Tapia, M. I., &amp; McCollister, K. 
PY  - 2012
TI  - The efficacy of Familias Unidas on drug and alcohol outcomes for Hispanic delinquent youth: Main effects and interaction effects by parental stress and social support.
T2  - Drug and Alcohol Dependence
VL  -  125
IS  - Suppl 1
SP  -  S18–S25
UR  - https://doi.org/10.1016/j.drugalcdep.2012.06.011
ER  -</v>
      </c>
    </row>
    <row r="70" spans="1:10" x14ac:dyDescent="0.25">
      <c r="A70" s="28" t="s">
        <v>827</v>
      </c>
      <c r="B70" s="29" t="s">
        <v>828</v>
      </c>
      <c r="C70" s="29" t="s">
        <v>829</v>
      </c>
      <c r="D70" s="29" t="s">
        <v>583</v>
      </c>
      <c r="E70" s="29" t="s">
        <v>830</v>
      </c>
      <c r="F70" s="29">
        <v>6</v>
      </c>
      <c r="G70" s="29" t="s">
        <v>831</v>
      </c>
      <c r="H70" s="29" t="s">
        <v>832</v>
      </c>
      <c r="J70" s="88" t="str">
        <f t="shared" si="1"/>
        <v>TY  - JOUR
AU  - Gonzales, N. A., Wong, J. J., Toomey, R. B., Millsap, R., Dumka, L. E., &amp; Mauricio, A. M. 
PY  - 2014
TI  - School engagement mediates long-term prevention effects for Mexican American adolescents.
T2  - Prevention Science
VL  -  15
IS  - 6
SP  -  929–939
UR  - https://doi.org/10.1007/s11121-013-0454-y
ER  -</v>
      </c>
    </row>
    <row r="71" spans="1:10" x14ac:dyDescent="0.25">
      <c r="A71" s="28" t="s">
        <v>844</v>
      </c>
      <c r="B71" s="29" t="s">
        <v>845</v>
      </c>
      <c r="C71" s="29" t="s">
        <v>829</v>
      </c>
      <c r="D71" s="29" t="s">
        <v>846</v>
      </c>
      <c r="E71" s="29" t="s">
        <v>847</v>
      </c>
      <c r="F71" s="29">
        <v>3</v>
      </c>
      <c r="G71" s="29" t="s">
        <v>848</v>
      </c>
      <c r="H71" s="29" t="s">
        <v>849</v>
      </c>
      <c r="J71" s="88" t="str">
        <f t="shared" si="1"/>
        <v>TY  - JOUR
AU  - Jensen, M. R., Wong, J. J., Gonzales, N. A., Dumka, L. E., Millsap, R., &amp; Coxe, S. 
PY  - 2014
TI  - Long-term effects of a universal family intervention: Mediation through parent-adolescent conflict.
T2  - Journal of Clinical Child and Adolescent Psychology
VL  -  43
IS  - 3
SP  -  415–427
UR  - https://doi.org/10.1080/15374416.2014.891228
ER  -</v>
      </c>
    </row>
    <row r="72" spans="1:10" x14ac:dyDescent="0.25">
      <c r="A72" s="28" t="s">
        <v>803</v>
      </c>
      <c r="B72" s="29" t="s">
        <v>804</v>
      </c>
      <c r="C72" s="29" t="s">
        <v>805</v>
      </c>
      <c r="D72" s="29" t="s">
        <v>806</v>
      </c>
      <c r="E72" s="29" t="s">
        <v>807</v>
      </c>
      <c r="F72" s="29">
        <v>6</v>
      </c>
      <c r="G72" s="29" t="s">
        <v>808</v>
      </c>
      <c r="H72" s="29" t="s">
        <v>809</v>
      </c>
      <c r="J72" s="88" t="str">
        <f t="shared" si="1"/>
        <v>TY  - JOUR
AU  - Estrada, Y., Rosen, A., Huang, S., Tapia, M., Sutton, M., Willis, L., Quevedo, A., Condo, C., Vidot, D. C., Pantin, H., &amp; Prado, G. 
PY  - 2015
TI  - Efficacy of a brief intervention to reduce substance use and human immunodeficiency virus infection risk among Latino youth.
T2  - Journal of Adolescent Health
VL  -  57
IS  - 6
SP  -  651–657
UR  - https://doi.org/10.1016/j.jadohealth.2015.07.006
ER  -</v>
      </c>
    </row>
    <row r="73" spans="1:10" x14ac:dyDescent="0.25">
      <c r="A73" s="28" t="s">
        <v>857</v>
      </c>
      <c r="B73" s="29" t="s">
        <v>858</v>
      </c>
      <c r="C73" s="29" t="s">
        <v>859</v>
      </c>
      <c r="D73" s="29" t="s">
        <v>583</v>
      </c>
      <c r="E73" s="29" t="s">
        <v>860</v>
      </c>
      <c r="F73" s="29">
        <v>1</v>
      </c>
      <c r="G73" s="29" t="s">
        <v>861</v>
      </c>
      <c r="H73" s="29" t="s">
        <v>862</v>
      </c>
      <c r="J73" s="88" t="str">
        <f t="shared" si="1"/>
        <v>TY  - JOUR
AU  - Marsiglia, F. F., Ayers, S. L., Baldwin-White, A., &amp; Booth, J. 
PY  - 2016
TI  - Changing Latino adolescents’ substance use norms and behaviors: The effects of synchronized youth and parent drug use prevention interventions.
T2  - Prevention Science
VL  -  17
IS  - 1
SP  -  1–12
UR  - https://doi.org/10.1007/s11121-015-0574-7
ER  -</v>
      </c>
    </row>
    <row r="74" spans="1:10" x14ac:dyDescent="0.25">
      <c r="A74" s="28" t="s">
        <v>810</v>
      </c>
      <c r="B74" s="29" t="s">
        <v>811</v>
      </c>
      <c r="C74" s="29" t="s">
        <v>812</v>
      </c>
      <c r="D74" s="29" t="s">
        <v>813</v>
      </c>
      <c r="E74" s="29" t="s">
        <v>814</v>
      </c>
      <c r="F74" s="29">
        <v>4</v>
      </c>
      <c r="G74" s="29" t="s">
        <v>815</v>
      </c>
      <c r="H74" s="29" t="s">
        <v>816</v>
      </c>
      <c r="J74" s="88" t="str">
        <f t="shared" si="1"/>
        <v>TY  - JOUR
AU  - Estrada, Y., Lee, T. K., Huang, S., Tapia, M. I., Velázquez, M.-R., Martinez, M. J., Pantin, H., Ocasio, M. A., Vidot, D. C., Molleda, L., Villamar, J., Stepanenko, B. A., Brown, C. H., &amp; Prado, G. 
PY  - 2017
TI  - Parent-centered prevention of risky behaviors among Hispanic youths in Florida.
T2  - American Journal of Public Health
VL  -  107
IS  - 4
SP  -  607–613
UR  - https://doi.org/10.2105/AJPH.2017.303653
ER  -</v>
      </c>
    </row>
    <row r="75" spans="1:10" x14ac:dyDescent="0.25">
      <c r="A75" s="28" t="s">
        <v>850</v>
      </c>
      <c r="B75" s="29" t="s">
        <v>851</v>
      </c>
      <c r="C75" s="29" t="s">
        <v>812</v>
      </c>
      <c r="D75" s="29" t="s">
        <v>852</v>
      </c>
      <c r="E75" s="29" t="s">
        <v>853</v>
      </c>
      <c r="F75" s="29" t="s">
        <v>854</v>
      </c>
      <c r="G75" s="29" t="s">
        <v>855</v>
      </c>
      <c r="H75" s="29" t="s">
        <v>856</v>
      </c>
      <c r="J75" s="88" t="str">
        <f t="shared" si="1"/>
        <v>TY  - JOUR
AU  - Kulis, S. S., Ayers, S. L., &amp; Harthun, M. L. 
PY  - 2017
TI  - Substance use prevention for urban American Indian youth: A efficacy trial of the culturally adapted Living in 2 Worlds program.
T2  - The Journal of Primary Prevention
VL  -  38
IS  - 1–2
SP  -  137–158
UR  - https://doi.org/10.1007/s10935-016-0461-4
ER  -</v>
      </c>
    </row>
    <row r="76" spans="1:10" x14ac:dyDescent="0.25">
      <c r="A76" s="28" t="s">
        <v>751</v>
      </c>
      <c r="B76" s="29" t="s">
        <v>752</v>
      </c>
      <c r="C76" s="29" t="s">
        <v>753</v>
      </c>
      <c r="D76" s="29" t="s">
        <v>754</v>
      </c>
      <c r="E76" s="29" t="s">
        <v>755</v>
      </c>
      <c r="F76" s="29">
        <v>1</v>
      </c>
      <c r="G76" s="29" t="s">
        <v>756</v>
      </c>
      <c r="H76" s="29" t="s">
        <v>757</v>
      </c>
      <c r="J76" s="88" t="str">
        <f t="shared" si="1"/>
        <v>TY  - JOUR
AU  - Asdigian, N. L., Whitesell, N. R., Keane, E. M., Mousseau, A. C., &amp; Kaufman, C. E. 
PY  - 2018
TI  - Effects of the “Circle of Life” HIV-prevention program on marijuana use among American Indian middle school youths: A group randomized trial in a Northern Plains tribe.
T2  - The American Journal of Drug and Alcohol Abuse
VL  -  44
IS  - 1
SP  -  120–128
UR  - https://doi.org/10.1080/00952990.2016.1265122
ER  -</v>
      </c>
    </row>
    <row r="77" spans="1:10" x14ac:dyDescent="0.25">
      <c r="A77" s="28" t="s">
        <v>833</v>
      </c>
      <c r="B77" s="29" t="s">
        <v>834</v>
      </c>
      <c r="C77" s="29" t="s">
        <v>753</v>
      </c>
      <c r="D77" s="29" t="s">
        <v>835</v>
      </c>
      <c r="E77" s="29" t="s">
        <v>836</v>
      </c>
      <c r="F77" s="29">
        <v>5</v>
      </c>
      <c r="G77" s="29" t="s">
        <v>837</v>
      </c>
      <c r="H77" s="29" t="s">
        <v>838</v>
      </c>
      <c r="J77" s="88" t="str">
        <f t="shared" si="1"/>
        <v>TY  - JOUR
AU  - Gonzales, N. A., Jensen, M., Tein, J. Y., Wong, J. J., Dumka, L. E., &amp; Mauricio, A. M. 
PY  - 2018
TI  - Effect of middle school interventions on alcohol misuse and abuse in Mexican American high school adolescents: Five-year follow-up of a randomized clinical trial.
T2  - JAMA Psychiatry
VL  -  75
IS  - 5
SP  -  429–437
UR  - https://doi.org/10.1001/jamapsychiatry.2018.0058
ER  -</v>
      </c>
    </row>
    <row r="78" spans="1:10" x14ac:dyDescent="0.25">
      <c r="A78" s="28" t="s">
        <v>872</v>
      </c>
      <c r="B78" s="29" t="s">
        <v>873</v>
      </c>
      <c r="C78" s="29" t="s">
        <v>753</v>
      </c>
      <c r="D78" s="29" t="s">
        <v>874</v>
      </c>
      <c r="J78" s="88" t="str">
        <f t="shared" si="1"/>
        <v>TY  - JOUR
AU  - Moise-Campbell, C. 
PY  - 2018
TI  - Examining the effects of racial socialization and temptation coping on substance use outcomes among African American youth: A project safe pilot study (Publication No. 10932886) 
T2  - [Doctoral dissertation Seattle Pacific University]. ProQuest Dissertations Publishing.
VL  - 
IS  - 
SP  - 
UR  - 
ER  -</v>
      </c>
    </row>
    <row r="79" spans="1:10" x14ac:dyDescent="0.25">
      <c r="A79" s="28" t="s">
        <v>764</v>
      </c>
      <c r="B79" s="29" t="s">
        <v>765</v>
      </c>
      <c r="C79" s="29" t="s">
        <v>766</v>
      </c>
      <c r="D79" s="29" t="s">
        <v>767</v>
      </c>
      <c r="E79" s="29" t="s">
        <v>768</v>
      </c>
      <c r="F79" s="29">
        <v>2</v>
      </c>
      <c r="G79" s="29" t="s">
        <v>769</v>
      </c>
      <c r="H79" s="29" t="s">
        <v>770</v>
      </c>
      <c r="J79" s="88" t="str">
        <f t="shared" si="1"/>
        <v>TY  - JOUR
AU  - Boyas, J. F., Villarreal-Otálora, T., &amp; Marsiglia, F. F. 
PY  - 2019
TI  - Alcohol use among Latinx early adolescents: Exploring the role of the family.
T2  - Journal of Alcohol and Drug Education
VL  -  63
IS  - 2
SP  -  35–58
UR  - 
ER  -</v>
      </c>
    </row>
    <row r="80" spans="1:10" x14ac:dyDescent="0.25">
      <c r="A80" s="28" t="s">
        <v>817</v>
      </c>
      <c r="B80" s="29" t="s">
        <v>818</v>
      </c>
      <c r="C80" s="29" t="s">
        <v>766</v>
      </c>
      <c r="D80" s="29" t="s">
        <v>583</v>
      </c>
      <c r="E80" s="29" t="s">
        <v>819</v>
      </c>
      <c r="F80" s="29">
        <v>1</v>
      </c>
      <c r="G80" s="29" t="s">
        <v>820</v>
      </c>
      <c r="H80" s="29" t="s">
        <v>821</v>
      </c>
      <c r="J80" s="88" t="str">
        <f t="shared" si="1"/>
        <v>TY  - JOUR
AU  - Estrada, Y., Lee, T. K., Wagstaff, R., Rojas, L. M., Tapia, M. I., Velázquez, M. R., Sardinas, K., Pantin, H., Sutton, M. Y., &amp; Prado, G. 
PY  - 2019
TI  - eHealth Familias Unidas: Efficacy trial of an evidence-based intervention adapted for use on the Internet with Hispanic families.
T2  - Prevention Science
VL  -  20
IS  - 1
SP  -  68–77
UR  - https://doi.org/10.1007/s11121-018-0905-6
ER  -</v>
      </c>
    </row>
    <row r="81" spans="1:10" x14ac:dyDescent="0.25">
      <c r="A81" s="28" t="s">
        <v>863</v>
      </c>
      <c r="B81" s="29" t="s">
        <v>864</v>
      </c>
      <c r="C81" s="29" t="s">
        <v>766</v>
      </c>
      <c r="D81" s="29" t="s">
        <v>583</v>
      </c>
      <c r="E81" s="29" t="s">
        <v>819</v>
      </c>
      <c r="F81" s="29">
        <v>5</v>
      </c>
      <c r="G81" s="29" t="s">
        <v>865</v>
      </c>
      <c r="H81" s="29" t="s">
        <v>866</v>
      </c>
      <c r="J81" s="88" t="str">
        <f t="shared" si="1"/>
        <v>TY  - JOUR
AU  - Marsiglia, F. F., Ayers, S. L., Han, S., &amp; Weide, A. 
PY  - 2019
TI  - The role of culture of origin on the effectiveness of a parents-involved intervention to prevent substance use among Latino middle school youth: Results of a cluster randomized controlled trial.
T2  - Prevention Science
VL  -  20
IS  - 5
SP  -  643–654
UR  - https://doi.org/10.1007/s11121-018-0968-4
ER  -</v>
      </c>
    </row>
    <row r="82" spans="1:10" x14ac:dyDescent="0.25">
      <c r="A82" s="28" t="s">
        <v>797</v>
      </c>
      <c r="B82" s="29" t="s">
        <v>798</v>
      </c>
      <c r="C82" s="29" t="s">
        <v>799</v>
      </c>
      <c r="D82" s="29" t="s">
        <v>724</v>
      </c>
      <c r="E82" s="29" t="s">
        <v>800</v>
      </c>
      <c r="G82" s="29" t="s">
        <v>801</v>
      </c>
      <c r="H82" s="29" t="s">
        <v>802</v>
      </c>
      <c r="J82" s="88" t="str">
        <f t="shared" si="1"/>
        <v>TY  - JOUR
AU  - D’Amico, E. J., Dickerson, D. L., Brown, R. A., Johnson, C. L., Klein, D. J., &amp; Agniel, D. 
PY  - 2020
TI  - Motivational Interviewing and Culture for Urban Native American Youth (MICUNAY): A randomized controlled trial.
T2  - Journal of Substance Abuse Treatment
VL  -  111
IS  - 
SP  -  86–99
UR  - https://doi.org/10.1016/j.jsat.2019.12.011
ER  -</v>
      </c>
    </row>
    <row r="83" spans="1:10" x14ac:dyDescent="0.25">
      <c r="A83" s="28" t="s">
        <v>886</v>
      </c>
      <c r="B83" s="29" t="s">
        <v>887</v>
      </c>
      <c r="C83" s="29" t="s">
        <v>799</v>
      </c>
      <c r="D83" s="29" t="s">
        <v>888</v>
      </c>
      <c r="E83" s="29" t="s">
        <v>889</v>
      </c>
      <c r="G83" s="29" t="s">
        <v>890</v>
      </c>
      <c r="H83" s="29" t="s">
        <v>891</v>
      </c>
      <c r="J83" s="88" t="str">
        <f t="shared" si="1"/>
        <v>TY  - JOUR
AU  - Tingey, L., Larzelere, F., Goklish, N., Rosenstock, S., Mayo-Wilson, L. J., O'Keefe, V., Pablo, E., Goklish, W., Grass, W., Sprengeler, F., Ingalls, A., &amp; Barlow, A. 
PY  - 2020
TI  - Behavioral and mental health outcomes from an RCT of a youth entrepreneurship intervention among Native American adolescents.
T2  - Children and Youth Services Review
VL  -  119
IS  - 
SP  -  105603
UR  - https://doi.org/10.1016/j.childyouth.2020.105603
ER  -</v>
      </c>
    </row>
    <row r="84" spans="1:10" x14ac:dyDescent="0.25">
      <c r="A84" s="28" t="s">
        <v>790</v>
      </c>
      <c r="B84" s="29" t="s">
        <v>791</v>
      </c>
      <c r="C84" s="29" t="s">
        <v>792</v>
      </c>
      <c r="D84" s="29" t="s">
        <v>793</v>
      </c>
      <c r="E84" s="29" t="s">
        <v>794</v>
      </c>
      <c r="F84" s="29">
        <v>7</v>
      </c>
      <c r="G84" s="29" t="s">
        <v>795</v>
      </c>
      <c r="H84" s="29" t="s">
        <v>796</v>
      </c>
      <c r="J84" s="88" t="str">
        <f t="shared" si="1"/>
        <v>TY  - JOUR
AU  - Crabtree, M. A., Stanley, L. R., Kelly, K. J., &amp; Swaim, R. C. 
PY  - 2021
TI  - Be under your own influence: Effectiveness of a culturally‐adapted drug prevention campaign targeting reservation‐dwelling American Indian youth.
T2  - Journal of Community Psychology
VL  -  49
IS  - 7
SP  -  2316–2329
UR  - https://doi.org/10.1002/jcop.22672
ER  -</v>
      </c>
    </row>
    <row r="85" spans="1:10" x14ac:dyDescent="0.25">
      <c r="A85" s="28" t="s">
        <v>881</v>
      </c>
      <c r="B85" s="29" t="s">
        <v>882</v>
      </c>
      <c r="C85" s="29" t="s">
        <v>792</v>
      </c>
      <c r="D85" s="29" t="s">
        <v>883</v>
      </c>
      <c r="E85" s="29">
        <v>82</v>
      </c>
      <c r="F85" s="29">
        <v>5</v>
      </c>
      <c r="G85" s="29" t="s">
        <v>884</v>
      </c>
      <c r="H85" s="29" t="s">
        <v>885</v>
      </c>
      <c r="J85" s="88" t="str">
        <f t="shared" si="1"/>
        <v>TY  - JOUR
AU  - Schwinn, T. M., Fang, L., Hopkins, J., &amp; Pacheco, A. R. 
PY  - 2021
TI  - Longitudinal outcomes of a smartphone application to prevent drug use among Hispanic youth.
T2  - Journal of Studies on Alcohol and Drugs
VL  - 82
IS  - 5
SP  -  668–677
UR  - https://doi.org/10.15288/jsad.2021.82.668
ER  -</v>
      </c>
    </row>
    <row r="86" spans="1:10" x14ac:dyDescent="0.25">
      <c r="A86" s="28" t="s">
        <v>892</v>
      </c>
      <c r="B86" s="29" t="s">
        <v>893</v>
      </c>
      <c r="C86" s="29" t="s">
        <v>792</v>
      </c>
      <c r="D86" s="29" t="s">
        <v>877</v>
      </c>
      <c r="E86" s="29">
        <v>228</v>
      </c>
      <c r="G86" s="29" t="s">
        <v>894</v>
      </c>
      <c r="H86" s="29" t="s">
        <v>895</v>
      </c>
      <c r="J86" s="88" t="str">
        <f t="shared" si="1"/>
        <v>TY  - JOUR
AU  - Tingey, L., Chambers, R., Patel, H., Littlepage, S., Lee, S., Lee, A., Pinal, L., Slimp, A., &amp; Rosenstock, S. 
PY  - 2021
TI  - Impacts of the respecting the circle of life teen pregnancy prevention program on risk and protective factors for early substance use among native American youth.
T2  - Drug and Alcohol Dependence
VL  - 228
IS  - 
SP  -  109024
UR  - https://doi.org/10.1016/j.drugalcdep.2021.109024
ER  -</v>
      </c>
    </row>
    <row r="87" spans="1:10" x14ac:dyDescent="0.25">
      <c r="A87" s="28" t="s">
        <v>867</v>
      </c>
      <c r="B87" s="29" t="s">
        <v>868</v>
      </c>
      <c r="C87" s="29" t="s">
        <v>869</v>
      </c>
      <c r="D87" s="29" t="s">
        <v>583</v>
      </c>
      <c r="E87" s="29">
        <v>23</v>
      </c>
      <c r="G87" s="29" t="s">
        <v>870</v>
      </c>
      <c r="H87" s="29" t="s">
        <v>871</v>
      </c>
      <c r="J87" s="88" t="str">
        <f t="shared" si="1"/>
        <v>TY  - JOUR
AU  - Martinez, C. R., Eddy, J. M., McClure, H. H., &amp; Cobb, C. L. 
PY  - 2022
TI  - Promoting strong Latino families within an emerging immigration context: Results of a replication and extension trial of culturally adapted preventive interventions.
T2  - Prevention Science
VL  - 23
IS  - 
SP  -  283–294
UR  - https://doi.org/10.1007/s11121-021-01323-7
ER  -</v>
      </c>
    </row>
    <row r="88" spans="1:10" x14ac:dyDescent="0.25">
      <c r="A88" s="28" t="s">
        <v>904</v>
      </c>
      <c r="B88" s="29" t="s">
        <v>900</v>
      </c>
      <c r="C88" s="29">
        <v>2017</v>
      </c>
      <c r="D88" s="29" t="s">
        <v>899</v>
      </c>
      <c r="E88" s="29">
        <v>73</v>
      </c>
      <c r="G88" s="29" t="s">
        <v>901</v>
      </c>
      <c r="H88" s="29" t="s">
        <v>902</v>
      </c>
      <c r="J88" s="88" t="str">
        <f t="shared" si="1"/>
        <v>TY  - JOUR
AU  - Tahaney, KD, Palfai TP
PY  - 2017
TI  - Text messaging as an adjunct to a web-based intervention for college student alcohol use: A preliminary study.
T2  - Addictive Behaviors
VL  - 73
IS  - 
SP  - 63–66
UR  - https://doi.org/10.1016/j.addbeh.2017.04.018
ER  -</v>
      </c>
    </row>
    <row r="89" spans="1:10" x14ac:dyDescent="0.25">
      <c r="A89" s="28" t="s">
        <v>903</v>
      </c>
      <c r="B89" s="29" t="s">
        <v>898</v>
      </c>
      <c r="C89" s="29">
        <v>2021</v>
      </c>
      <c r="D89" s="29" t="s">
        <v>666</v>
      </c>
      <c r="E89" s="29">
        <v>89</v>
      </c>
      <c r="F89" s="29">
        <v>7</v>
      </c>
      <c r="G89" s="29" t="s">
        <v>897</v>
      </c>
      <c r="H89" s="90" t="s">
        <v>896</v>
      </c>
      <c r="I89" s="90"/>
      <c r="J89" s="89" t="str">
        <f t="shared" si="1"/>
        <v>TY  - JOUR
AU  - Patrick, ME, Lyden GR, Morrell N, Mehus CJ, Gunlicks-Stoessel M, Lee CM, King CA, Bonar EE, Nahum-Shani I, Almirall D, Larimer ME and Vock DM
PY  - 2021
TI  - Main outcomes of M-bridge: A sequential multiple assignment randomized trial (SMART) for developing an adaptive preventive intervention for college drinking.  
T2  - Journal of Consulting and Clinical Psychology
VL  - 89
IS  - 7
SP  - 601–614
UR  - https://doi.org/10.1037/ccp0000663
ER  -</v>
      </c>
    </row>
    <row r="90" spans="1:10" x14ac:dyDescent="0.25">
      <c r="A90" s="28" t="s">
        <v>920</v>
      </c>
      <c r="B90" s="29" t="s">
        <v>919</v>
      </c>
      <c r="C90" s="29">
        <v>2013</v>
      </c>
      <c r="D90" s="29" t="s">
        <v>717</v>
      </c>
      <c r="E90" s="29">
        <v>13</v>
      </c>
      <c r="F90" s="29">
        <v>1</v>
      </c>
      <c r="G90" s="29" t="str">
        <f>"1-11"</f>
        <v>1-11</v>
      </c>
      <c r="H90" s="90" t="s">
        <v>918</v>
      </c>
      <c r="I90" s="90"/>
      <c r="J90" s="89" t="str">
        <f t="shared" si="1"/>
        <v>TY  - JOUR
AU  - Voogt, C. V., Kleinjan, M., Poelen, E. A. P., Lemmers, L. A. C. J., &amp; Engels, R. C. M. E. 
PY  - 2013
TI  - The effectiveness of a web-based brief alcohol intervention in reducing heavy drinking among adolescents aged 15–20 years with a low educational background: A two-arm parallel group cluster randomized controlled trial. 
T2  - BMC Public Health
VL  - 13
IS  - 1
SP  - 1-11
UR  - https://doi.org/10.1186/1471-2458-13-694
ER  -</v>
      </c>
    </row>
    <row r="91" spans="1:10" x14ac:dyDescent="0.25">
      <c r="A91" s="28" t="s">
        <v>916</v>
      </c>
      <c r="B91" s="29" t="s">
        <v>913</v>
      </c>
      <c r="C91" s="29">
        <v>2019</v>
      </c>
      <c r="D91" s="29" t="s">
        <v>914</v>
      </c>
      <c r="E91" s="29">
        <v>44</v>
      </c>
      <c r="F91" s="29">
        <v>3</v>
      </c>
      <c r="G91" s="29" t="s">
        <v>915</v>
      </c>
      <c r="H91" s="90" t="s">
        <v>917</v>
      </c>
      <c r="I91" s="90"/>
      <c r="J91" s="89" t="str">
        <f t="shared" si="1"/>
        <v>TY  - JOUR
AU  - Murry, V. M., Berkel, C., Inniss-Thompson, M. N., &amp; Debreaux, M. L. 
PY  - 2019
TI  - Pathways for African American success: Results of three-arm randomized trial to test the effects of technology-based delivery for rural African American families. 
T2  - Journal of Pediatric Psychology
VL  - 44
IS  - 3
SP  - 375–387
UR  - https://doi.org/ 10.1093/jpepsy/jsz001
ER  -</v>
      </c>
    </row>
    <row r="92" spans="1:10" x14ac:dyDescent="0.25">
      <c r="A92" s="28" t="s">
        <v>912</v>
      </c>
      <c r="B92" s="29" t="s">
        <v>911</v>
      </c>
      <c r="C92" s="29">
        <v>2020</v>
      </c>
      <c r="D92" s="29" t="s">
        <v>549</v>
      </c>
      <c r="E92" s="29">
        <v>22</v>
      </c>
      <c r="F92" s="29">
        <v>1</v>
      </c>
      <c r="G92" s="29" t="s">
        <v>910</v>
      </c>
      <c r="H92" s="90" t="s">
        <v>909</v>
      </c>
      <c r="I92" s="90"/>
      <c r="J92" s="89" t="str">
        <f t="shared" si="1"/>
        <v>TY  - JOUR
AU  - Martinez-Montilla, J. M., Mercken, L., de Vries, H., Candel, M., Lima-Rodríguez, J. S., &amp; Lima-Serrano, M.
PY  - 2020
TI  - A web-based, computer-tailored intervention to reduce alcohol consumption and binge drinking among spanish adolescents: Cluster randomized controlled trial. 
T2  - Journal of Medical Internet Research
VL  - 22
IS  - 1
SP  - e15438
UR  - https://doi.org/10.2196/15438
ER  -</v>
      </c>
    </row>
    <row r="93" spans="1:10" x14ac:dyDescent="0.25">
      <c r="A93" s="28" t="s">
        <v>927</v>
      </c>
      <c r="B93" s="29" t="s">
        <v>926</v>
      </c>
      <c r="C93" s="29">
        <v>2019</v>
      </c>
      <c r="D93" s="29" t="s">
        <v>925</v>
      </c>
      <c r="E93" s="29">
        <v>21</v>
      </c>
      <c r="F93" s="29">
        <v>8</v>
      </c>
      <c r="H93" s="29" t="s">
        <v>924</v>
      </c>
      <c r="J93" s="88" t="str">
        <f t="shared" si="1"/>
        <v>TY  - JOUR
AU  - Tait, Robert J, Castro, Raquel Paz, Kirkman, Jessica Jane Louise, Moore, Jamie Christopher, Schaub, Michael P
PY  - 2019
TI  - A digital intervention addressing alcohol use problems (the “daybreak” program): quasi-experimental randomized controlled trial.
T2  - J. Med. Internet Res.
VL  - 21
IS  - 8
SP  - 
UR  - https://www.jmir.org/2019/9/e14967/
ER  -</v>
      </c>
    </row>
    <row r="94" spans="1:10" x14ac:dyDescent="0.25">
      <c r="A94" s="28" t="s">
        <v>941</v>
      </c>
      <c r="B94" s="29" t="s">
        <v>938</v>
      </c>
      <c r="C94" s="29">
        <v>2011</v>
      </c>
      <c r="D94" s="29" t="s">
        <v>939</v>
      </c>
      <c r="E94" s="29">
        <v>35</v>
      </c>
      <c r="G94" s="29" t="s">
        <v>940</v>
      </c>
      <c r="J94" s="88" t="str">
        <f t="shared" si="1"/>
        <v>TY  - JOUR
AU  - Tzilos, GK, Ondersma, SJ.
PY  - 2011
TI  - Cognitive functioning and participant ratings of acceptability following computer-delivered brief intervention for alcohol use during pregnancy.
T2  - Alcoholism: Clinical and Experimental Research.
VL  - 35
IS  - 
SP  - 145A
UR  - 
ER  -</v>
      </c>
    </row>
    <row r="95" spans="1:10" x14ac:dyDescent="0.25">
      <c r="A95" s="28" t="s">
        <v>945</v>
      </c>
      <c r="B95" s="29" t="s">
        <v>943</v>
      </c>
      <c r="C95" s="29">
        <v>2011</v>
      </c>
      <c r="D95" s="29" t="s">
        <v>946</v>
      </c>
      <c r="E95" s="29">
        <v>20</v>
      </c>
      <c r="F95" s="29">
        <v>10</v>
      </c>
      <c r="G95" s="29" t="s">
        <v>944</v>
      </c>
      <c r="H95" s="90" t="s">
        <v>942</v>
      </c>
      <c r="I95" s="90"/>
      <c r="J95" s="89" t="str">
        <f t="shared" si="1"/>
        <v>TY  - JOUR
AU  - Tzilos, GK, Sokol, RJ, Ondersma, SJ. 
PY  - 2011
TI  - A randomized phase I trial of a brief computer-delivered intervention for alcohol use during pregnancy.
T2  - Journal of Women's Health
VL  - 20
IS  - 10
SP  - 1517-24
UR  - https://doi.org/10.1089/jwh.2011.2732
ER  -</v>
      </c>
    </row>
    <row r="96" spans="1:10" x14ac:dyDescent="0.25">
      <c r="A96" s="28" t="s">
        <v>950</v>
      </c>
      <c r="B96" s="29" t="s">
        <v>948</v>
      </c>
      <c r="C96" s="29">
        <v>2012</v>
      </c>
      <c r="D96" s="29" t="s">
        <v>947</v>
      </c>
      <c r="E96" s="29">
        <v>19</v>
      </c>
      <c r="F96" s="29">
        <v>3</v>
      </c>
      <c r="G96" s="29" t="s">
        <v>949</v>
      </c>
      <c r="J96" s="88" t="str">
        <f t="shared" si="1"/>
        <v>TY  - JOUR
AU  - Van Der Wulp, NY, Hoving, C, Van Dalen, W, De Vries, H.
PY  - 2012
TI  - Preventing prenatal alcohol use via health counselling by midwives and Internet-based computer tailored feedback: a randomized controlled trial.
T2  - Journal of Population Therapeutics and Clinical Pharmacology
VL  - 19
IS  - 3
SP  - e419-20
UR  - 
ER  -</v>
      </c>
    </row>
    <row r="97" spans="1:10" x14ac:dyDescent="0.25">
      <c r="A97" s="28" t="s">
        <v>936</v>
      </c>
      <c r="B97" s="29" t="s">
        <v>933</v>
      </c>
      <c r="C97" s="29">
        <v>2014</v>
      </c>
      <c r="D97" s="29" t="s">
        <v>934</v>
      </c>
      <c r="E97" s="29">
        <v>46</v>
      </c>
      <c r="F97" s="29">
        <v>3</v>
      </c>
      <c r="G97" s="29" t="s">
        <v>935</v>
      </c>
      <c r="H97" s="90" t="s">
        <v>932</v>
      </c>
      <c r="I97" s="90"/>
      <c r="J97" s="89" t="str">
        <f t="shared" si="1"/>
        <v>TY  - JOUR
AU  - Rubio, DM, Day, NL, Conigliaro, J, Hanusa, BH, Larkby, C, McNeil, M, et al.
PY  - 2014
TI  - Brief motivational enhancement intervention to prevent or reduce postpartum alcohol use: a singleblinded
T2  - Journal of Substance Abuse Treatment 
VL  - 46
IS  - 3
SP  - 382-9
UR  - https://doi.org/10.1016/j.jsat.2013.10.009
ER  -</v>
      </c>
    </row>
    <row r="98" spans="1:10" x14ac:dyDescent="0.25">
      <c r="A98" s="28" t="s">
        <v>953</v>
      </c>
      <c r="B98" s="29" t="s">
        <v>951</v>
      </c>
      <c r="C98" s="29">
        <v>2014</v>
      </c>
      <c r="D98" s="29" t="s">
        <v>549</v>
      </c>
      <c r="E98" s="29">
        <v>16</v>
      </c>
      <c r="F98" s="29">
        <v>12</v>
      </c>
      <c r="G98" s="29" t="s">
        <v>952</v>
      </c>
      <c r="H98" s="90" t="s">
        <v>954</v>
      </c>
      <c r="I98" s="90"/>
      <c r="J98" s="89" t="str">
        <f t="shared" si="1"/>
        <v>TY  - JOUR
AU  - van der Wulp, NY, Hoving, C, Eijmael, K, Candel, MJ, van Dalen, W, De Vries, H.
PY  - 2014
TI  - Reducing alcohol use during pregnancy via health counseling by midwives and internet-based computer-tailored feedback: a cluster randomized trial.
T2  - Journal of Medical Internet Research
VL  - 16
IS  - 12
SP  - e274
UR  - https://doi.org/10.2196/jmir.3493
ER  -</v>
      </c>
    </row>
    <row r="99" spans="1:10" x14ac:dyDescent="0.25">
      <c r="A99" s="28" t="s">
        <v>937</v>
      </c>
      <c r="B99" s="29" t="s">
        <v>930</v>
      </c>
      <c r="C99" s="29">
        <v>2016</v>
      </c>
      <c r="D99" s="29" t="s">
        <v>877</v>
      </c>
      <c r="E99" s="29">
        <v>158</v>
      </c>
      <c r="G99" s="29" t="s">
        <v>931</v>
      </c>
      <c r="H99" s="29" t="s">
        <v>929</v>
      </c>
      <c r="J99" s="88" t="str">
        <f t="shared" si="1"/>
        <v>TY  - JOUR
AU  - Joya, X, Mazarico, E, Ramis, J, Pacifici, R, Salat-Batlle, J, Mortali, C, et al. 
PY  - 2016
TI  - Segmental hair analysis to assess effectiveness of single session motivational intervention to stop ethanol use during pregnancy.
T2  - Drug and Alcohol Dependence
VL  - 158
IS  - 
SP  - 45-51
UR  - https://doi.org/10.1016/j.drugalcdep.2015.10.028
ER  -</v>
      </c>
    </row>
    <row r="100" spans="1:10" x14ac:dyDescent="0.25">
      <c r="A100" s="28" t="s">
        <v>965</v>
      </c>
      <c r="B100" s="29" t="s">
        <v>966</v>
      </c>
      <c r="C100" s="29">
        <v>2011</v>
      </c>
      <c r="D100" s="29" t="s">
        <v>967</v>
      </c>
      <c r="E100" s="29">
        <v>17</v>
      </c>
      <c r="F100" s="29">
        <v>5</v>
      </c>
      <c r="G100" s="29" t="s">
        <v>968</v>
      </c>
      <c r="J100" s="88" t="str">
        <f t="shared" si="1"/>
        <v>TY  - JOUR
AU  - Weinrieb, RM, van Horn, DHA, Lynch, KG, Lucey, MR. 
PY  - 2011
TI  - A randomized, controlled study of treatment for alcohol dependence in patients awaiting liver transplantation. 
T2  - Liver Transpl.
VL  - 17
IS  - 5
SP  - 539–47
UR  - 
ER  -</v>
      </c>
    </row>
    <row r="101" spans="1:10" x14ac:dyDescent="0.25">
      <c r="A101" s="28" t="s">
        <v>960</v>
      </c>
      <c r="B101" s="29" t="s">
        <v>957</v>
      </c>
      <c r="C101" s="29">
        <v>2018</v>
      </c>
      <c r="D101" s="29" t="s">
        <v>958</v>
      </c>
      <c r="E101" s="29">
        <v>42</v>
      </c>
      <c r="F101" s="29">
        <v>4</v>
      </c>
      <c r="G101" s="29" t="s">
        <v>959</v>
      </c>
      <c r="J101" s="88" t="str">
        <f t="shared" si="1"/>
        <v>TY  - JOUR
AU  - DeMartini, KS, Schilsky, ML, Palmer, A, Fehon, DC, Zimbrean, P, O'Malley, SS, et al.
PY  - 2018
TI  - Text messaging to reduce alcohol relapse in prelisting liver transplant candidates: a pilot feasibility study.
T2  - Alcohol Clin Exp Res. 
VL  - 42
IS  - 4
SP  - 761-9
UR  - 
ER  -</v>
      </c>
    </row>
    <row r="102" spans="1:10" x14ac:dyDescent="0.25">
      <c r="A102" s="28" t="s">
        <v>963</v>
      </c>
      <c r="B102" s="29" t="s">
        <v>961</v>
      </c>
      <c r="C102" s="29">
        <v>2020</v>
      </c>
      <c r="D102" s="29" t="s">
        <v>962</v>
      </c>
      <c r="E102" s="29">
        <v>71</v>
      </c>
      <c r="F102" s="29">
        <v>6</v>
      </c>
      <c r="G102" s="29" t="s">
        <v>964</v>
      </c>
      <c r="J102" s="88" t="str">
        <f t="shared" si="1"/>
        <v>TY  - JOUR
AU  - Proeschold-Bell, RJ, Evon, DM, Yao, J, Niedzwieck,i D, Makarushka, C, Keefe, KA, et al.
PY  - 2020
TI  - A randomized controlled trial of an integrated alcohol reduction intervention in patients with hepatitis C infection. 
T2  - Hepatology
VL  - 71
IS  - 6
SP  - 1894–909
UR  - 
ER  -</v>
      </c>
    </row>
    <row r="103" spans="1:10" x14ac:dyDescent="0.25">
      <c r="A103" s="28" t="s">
        <v>1049</v>
      </c>
      <c r="B103" s="29" t="s">
        <v>1050</v>
      </c>
      <c r="C103" s="29" t="s">
        <v>773</v>
      </c>
      <c r="D103" s="29" t="s">
        <v>334</v>
      </c>
      <c r="E103" s="29" t="s">
        <v>1051</v>
      </c>
      <c r="F103" s="29" t="s">
        <v>1028</v>
      </c>
      <c r="G103" s="29" t="s">
        <v>1052</v>
      </c>
      <c r="H103" s="29" t="s">
        <v>1053</v>
      </c>
      <c r="J103" s="88" t="str">
        <f t="shared" si="1"/>
        <v>TY  - JOUR
AU  - Cherpitel, C. J., Korcha, R. A., Moskalewicz, J., Swiatkiewicz, G., Ye, Y., &amp; Bond, J.
PY  - 2010
TI  - Screening, brief intervention, and referral to treatment (SBIRT): 12-Month outcomes of a randomized controlled clinical trial in a Polish emergency department
T2  - Alcoholism: Clinical and Experimental Research
VL  - 34
IS  - 11
SP  - 1922–1928
UR  - https://doi.org/10.1111/j.1530-0277.2010.01281.x
ER  -</v>
      </c>
    </row>
    <row r="104" spans="1:10" x14ac:dyDescent="0.25">
      <c r="A104" s="28" t="s">
        <v>1067</v>
      </c>
      <c r="B104" s="29" t="s">
        <v>1068</v>
      </c>
      <c r="C104" s="29" t="s">
        <v>773</v>
      </c>
      <c r="D104" s="29" t="s">
        <v>701</v>
      </c>
      <c r="E104" s="29" t="s">
        <v>1069</v>
      </c>
      <c r="F104" s="29" t="s">
        <v>1054</v>
      </c>
      <c r="G104" s="29" t="s">
        <v>1070</v>
      </c>
      <c r="H104" s="29" t="s">
        <v>1071</v>
      </c>
      <c r="J104" s="88" t="str">
        <f t="shared" si="1"/>
        <v>TY  - JOUR
AU  - Daeppen, J.-B., Bertholet, N., &amp; Gaume, J.
PY  - 2010
TI  - What process research tells us about brief intervention efficacy: Brief intervention efficacy.
T2  - Drug and Alcohol Review
VL  - 29
IS  - 6
SP  - 612–616
UR  - https://doi.org/10.1111/j.1465-3362.2010.00235.x
ER  -</v>
      </c>
    </row>
    <row r="105" spans="1:10" x14ac:dyDescent="0.25">
      <c r="A105" s="28" t="s">
        <v>1221</v>
      </c>
      <c r="B105" s="29" t="s">
        <v>1222</v>
      </c>
      <c r="C105" s="29" t="s">
        <v>773</v>
      </c>
      <c r="D105" s="29" t="s">
        <v>1223</v>
      </c>
      <c r="E105" s="29">
        <v>11</v>
      </c>
      <c r="F105" s="29" t="s">
        <v>770</v>
      </c>
      <c r="J105" s="88" t="str">
        <f t="shared" si="1"/>
        <v>TY  - JOUR
AU  - Neighbors, C. J., Colby, S. M., &amp; Monti, P. M.
PY  - 2010
TI  - Cost-Effectiveness of a Motivational Intervention for Alcohol-Involved Youth in a Hospital Emergency Department.
T2  - JOURNAL OF STUDIES ON ALCOHOL AND DRUGS
VL  - 11
IS  - 
SP  - 
UR  - 
ER  -</v>
      </c>
    </row>
    <row r="106" spans="1:10" x14ac:dyDescent="0.25">
      <c r="A106" s="28" t="s">
        <v>1018</v>
      </c>
      <c r="B106" s="29" t="s">
        <v>1019</v>
      </c>
      <c r="C106" s="29" t="s">
        <v>1020</v>
      </c>
      <c r="D106" s="29" t="s">
        <v>754</v>
      </c>
      <c r="E106" s="29" t="s">
        <v>1021</v>
      </c>
      <c r="F106" s="29" t="s">
        <v>973</v>
      </c>
      <c r="G106" s="29" t="s">
        <v>1022</v>
      </c>
      <c r="H106" s="29" t="s">
        <v>1023</v>
      </c>
      <c r="J106" s="88" t="str">
        <f t="shared" si="1"/>
        <v>TY  - JOUR
AU  - Bogenschutz, M. P., Donovan, D. M., Adinoff, B., Crandall, C., Forcehimes, A. A., Lindblad, R., Mandler, R. N., Oden, N. L., Perl, H. I., &amp; Walker, R.
PY  - 2011
TI  - Design of NIDA CTN Protocol 0047: Screening, motivational assessment, referral, and treatment in emergency departments (SMART-ED).
T2  - The American Journal of Drug and Alcohol Abuse
VL  - 37
IS  - 5
SP  - 417–425
UR  - https://doi.org/10.3109/00952990.2011.596971
ER  -</v>
      </c>
    </row>
    <row r="107" spans="1:10" x14ac:dyDescent="0.25">
      <c r="A107" s="28" t="s">
        <v>996</v>
      </c>
      <c r="B107" s="29" t="s">
        <v>997</v>
      </c>
      <c r="C107" s="29" t="s">
        <v>760</v>
      </c>
      <c r="D107" s="29" t="s">
        <v>877</v>
      </c>
      <c r="E107" s="29" t="s">
        <v>998</v>
      </c>
      <c r="F107" s="29" t="s">
        <v>854</v>
      </c>
      <c r="G107" s="29" t="s">
        <v>999</v>
      </c>
      <c r="H107" s="29" t="s">
        <v>1000</v>
      </c>
      <c r="J107" s="88" t="str">
        <f t="shared" si="1"/>
        <v>TY  - JOUR
AU  - Becker, S. J., Spirito, A., Hernandez, L., Barnett, N. P., Eaton, C. A., Lewander, W., Rohsenow, D. J., &amp; Monti, P. M.
PY  - 2012
TI  - Trajectories of adolescent alcohol use after brief treatment in an Emergency Department.
T2  - Drug and Alcohol Dependence
VL  - 125
IS  - 1–2
SP  - 103–109
UR  - https://doi.org/10.1016/j.drugalcdep.2012.03.021
ER  -</v>
      </c>
    </row>
    <row r="108" spans="1:10" x14ac:dyDescent="0.25">
      <c r="A108" s="28" t="s">
        <v>1014</v>
      </c>
      <c r="B108" s="29" t="s">
        <v>1015</v>
      </c>
      <c r="C108" s="29" t="s">
        <v>760</v>
      </c>
      <c r="D108" s="29" t="s">
        <v>877</v>
      </c>
      <c r="E108" s="29" t="s">
        <v>998</v>
      </c>
      <c r="F108" s="29" t="s">
        <v>854</v>
      </c>
      <c r="G108" s="29" t="s">
        <v>1016</v>
      </c>
      <c r="H108" s="29" t="s">
        <v>1017</v>
      </c>
      <c r="J108" s="88" t="str">
        <f t="shared" si="1"/>
        <v>TY  - JOUR
AU  - Bischof, G., Freyer-Adam, J., Meyer, C., John, U., &amp; Rumpf, H.-J.
PY  - 2012
TI  - Changes in drinking behavior among control group participants in early intervention studies targeting unhealthy alcohol use recruited in general hospitals and general practices.
T2  - Drug and Alcohol Dependence
VL  - 125
IS  - 1–2
SP  - 81–88
UR  - https://doi.org/10.1016/j.drugalcdep.2012.03.018
ER  -</v>
      </c>
    </row>
    <row r="109" spans="1:10" x14ac:dyDescent="0.25">
      <c r="A109" s="28" t="s">
        <v>1092</v>
      </c>
      <c r="B109" s="29" t="s">
        <v>1093</v>
      </c>
      <c r="C109" s="29" t="s">
        <v>760</v>
      </c>
      <c r="D109" s="29" t="s">
        <v>1094</v>
      </c>
      <c r="E109" s="29" t="s">
        <v>1089</v>
      </c>
      <c r="F109" s="29" t="s">
        <v>1005</v>
      </c>
      <c r="G109" s="29" t="s">
        <v>1004</v>
      </c>
      <c r="H109" s="29" t="s">
        <v>1095</v>
      </c>
      <c r="J109" s="88" t="str">
        <f t="shared" si="1"/>
        <v>TY  - JOUR
AU  - Donovan, D. M., Bogenschutz, M. P., Perl, H., Forcehimes, A., Adinoff, B., Mandler, R., Oden, N., &amp; Walker, R.
PY  - 2012
TI  - Study design to examine the potential role of assessment reactivity in the Screening, Motivational Assessment, Referral, and Treatment in Emergency Departments (SMART-ED) protocol.
T2  - Addiction Science &amp; Clinical Practice
VL  - 7
IS  - 1
SP  - 16
UR  - https://doi.org/10.1186/1940-0640-7-16
ER  -</v>
      </c>
    </row>
    <row r="110" spans="1:10" x14ac:dyDescent="0.25">
      <c r="A110" s="28" t="s">
        <v>1172</v>
      </c>
      <c r="B110" s="29" t="s">
        <v>1173</v>
      </c>
      <c r="C110" s="29" t="s">
        <v>760</v>
      </c>
      <c r="D110" s="29" t="s">
        <v>899</v>
      </c>
      <c r="E110" s="29" t="s">
        <v>1021</v>
      </c>
      <c r="F110" s="29" t="s">
        <v>1011</v>
      </c>
      <c r="G110" s="29" t="s">
        <v>1174</v>
      </c>
      <c r="H110" s="29" t="s">
        <v>1175</v>
      </c>
      <c r="J110" s="88" t="str">
        <f t="shared" si="1"/>
        <v>TY  - JOUR
AU  - Korcha, R. A., Cherpitel, C. J., Moskalewicz, J., Swiatkiewicz, G., Bond, J., &amp; Ye, Y.
PY  - 2012
TI  - Readiness to change, drinking, and negative consequences among Polish SBIRT patients.
T2  - Addictive Behaviors
VL  - 37
IS  - 3
SP  - 287–292
UR  - https://doi.org/10.1016/j.addbeh.2011.11.006
ER  -</v>
      </c>
    </row>
    <row r="111" spans="1:10" x14ac:dyDescent="0.25">
      <c r="A111" s="28" t="s">
        <v>1152</v>
      </c>
      <c r="B111" s="29" t="s">
        <v>1153</v>
      </c>
      <c r="C111" s="29" t="s">
        <v>1154</v>
      </c>
      <c r="D111" s="29" t="s">
        <v>1094</v>
      </c>
      <c r="E111" s="29" t="s">
        <v>1072</v>
      </c>
      <c r="F111" s="29" t="s">
        <v>1005</v>
      </c>
      <c r="G111" s="29" t="s">
        <v>1155</v>
      </c>
      <c r="H111" s="29" t="s">
        <v>1156</v>
      </c>
      <c r="J111" s="88" t="str">
        <f t="shared" si="1"/>
        <v>TY  - JOUR
AU  - Johnson, N. A., Kypri, K., Saunders, J. B., Saitz, R., Attia, J., Dunlop, A., Doran, C., McElduff, P., Wolfenden, L., &amp; McCambridge, J.
PY  - 2013
TI  - The hospital outpatient alcohol project (HOAP): Protocol for an individually randomized, parallel-group superiority trial of electronic alcohol screening and brief intervention versus screening alone for unhealthy alcohol use.
T2  - Addiction Science &amp; Clinical Practice
VL  - 8
IS  - 1
SP  - 14
UR  - https://doi.org/10.1186/1940-0640-8-14
ER  -</v>
      </c>
    </row>
    <row r="112" spans="1:10" x14ac:dyDescent="0.25">
      <c r="A112" s="28" t="s">
        <v>991</v>
      </c>
      <c r="B112" s="29" t="s">
        <v>992</v>
      </c>
      <c r="C112" s="29" t="s">
        <v>829</v>
      </c>
      <c r="D112" s="29" t="s">
        <v>877</v>
      </c>
      <c r="E112" s="29" t="s">
        <v>993</v>
      </c>
      <c r="F112" s="29" t="s">
        <v>770</v>
      </c>
      <c r="G112" s="29" t="s">
        <v>994</v>
      </c>
      <c r="H112" s="29" t="s">
        <v>995</v>
      </c>
      <c r="J112" s="88" t="str">
        <f t="shared" si="1"/>
        <v>TY  - JOUR
AU  - Baumeister, S. E., Gelberg, L., Leake, B. D., Yacenda-Murphy, J., Vahidi, M., &amp; Andersen, R. M.
PY  - 2014
TI  - Effect of a primary care based brief intervention trial among risky drug users on health-related quality of life.
T2  - Drug and Alcohol Dependence
VL  - 142
IS  - 
SP  - 254–261
UR  - https://doi.org/10.1016/j.drugalcdep.2014.06.034
ER  -</v>
      </c>
    </row>
    <row r="113" spans="1:10" x14ac:dyDescent="0.25">
      <c r="A113" s="28" t="s">
        <v>1008</v>
      </c>
      <c r="B113" s="29" t="s">
        <v>1009</v>
      </c>
      <c r="C113" s="29" t="s">
        <v>829</v>
      </c>
      <c r="D113" s="29" t="s">
        <v>334</v>
      </c>
      <c r="E113" s="29" t="s">
        <v>1010</v>
      </c>
      <c r="F113" s="29" t="s">
        <v>1011</v>
      </c>
      <c r="G113" s="29" t="s">
        <v>1012</v>
      </c>
      <c r="H113" s="29" t="s">
        <v>1013</v>
      </c>
      <c r="J113" s="88" t="str">
        <f t="shared" si="1"/>
        <v>TY  - JOUR
AU  - Bertholet, N., Palfai, T., Gaume, J., Daeppen, J.-B., &amp; Saitz, R.
PY  - 2014
TI  - Do brief alcohol motivational interventions work like we think they do?
T2  - Alcoholism: Clinical and Experimental Research
VL  - 38
IS  - 3
SP  - 853–859
UR  - https://doi.org/10.1111/acer.12274
ER  -</v>
      </c>
    </row>
    <row r="114" spans="1:10" x14ac:dyDescent="0.25">
      <c r="A114" s="28" t="s">
        <v>1024</v>
      </c>
      <c r="B114" s="29" t="s">
        <v>1025</v>
      </c>
      <c r="C114" s="29" t="s">
        <v>829</v>
      </c>
      <c r="D114" s="29" t="s">
        <v>1026</v>
      </c>
      <c r="E114" s="29" t="s">
        <v>1027</v>
      </c>
      <c r="F114" s="29" t="s">
        <v>1028</v>
      </c>
      <c r="G114" s="29" t="s">
        <v>1029</v>
      </c>
      <c r="H114" s="29" t="s">
        <v>1030</v>
      </c>
      <c r="J114" s="88" t="str">
        <f t="shared" si="1"/>
        <v>TY  - JOUR
AU  - Bogenschutz, M. P., Donovan, D. M., Mandler, R. N., Perl, H. I., Forcehimes, A. A., Crandall, C., Lindblad, R., Oden, N. L., Sharma, G., Metsch, L., Lyons, M. S., McCormack, R., Konstantopoulos, W. M., &amp; Douaihy, A.
PY  - 2014
TI  - Brief intervention for patients with problematic drug use presenting in emergency departments: A randomized clinical trial.
T2  - JAMA Internal Medicine
VL  - 174
IS  - 11
SP  - 1736
UR  - https://doi.org/10.1001/jamainternmed.2014.4052
ER  -</v>
      </c>
    </row>
    <row r="115" spans="1:10" x14ac:dyDescent="0.25">
      <c r="A115" s="28" t="s">
        <v>1187</v>
      </c>
      <c r="B115" s="29" t="s">
        <v>1188</v>
      </c>
      <c r="C115" s="29" t="s">
        <v>829</v>
      </c>
      <c r="D115" s="29" t="s">
        <v>1189</v>
      </c>
      <c r="E115" s="29" t="s">
        <v>1184</v>
      </c>
      <c r="F115" s="29" t="s">
        <v>1005</v>
      </c>
      <c r="G115" s="29" t="s">
        <v>1190</v>
      </c>
      <c r="H115" s="29" t="s">
        <v>1191</v>
      </c>
      <c r="J115" s="88" t="str">
        <f t="shared" si="1"/>
        <v>TY  - JOUR
AU  - Laporte, C., Vaillant-Roussel, H., Pereira, B., Blanc, O., Tanguy, G., Frappé, P., Costa, D., Gaboreau, Y., Badin, M., Marty, L., Clément, G., Dubray, C., Falissard, B., Llorca, P.-M., &amp; Vorilhon, P.
PY  - 2014
TI  - CANABIC: Cannabis and adolescents: Effect of a brief intervention on their consumption – study protocol for a randomized controlled trial.
T2  - Trials
VL  - 15
IS  - 1
SP  - 40
UR  - https://doi.org/10.1186/1745-6215-15-40
ER  -</v>
      </c>
    </row>
    <row r="116" spans="1:10" x14ac:dyDescent="0.25">
      <c r="A116" s="28" t="s">
        <v>1247</v>
      </c>
      <c r="B116" s="29" t="s">
        <v>1248</v>
      </c>
      <c r="C116" s="29" t="s">
        <v>829</v>
      </c>
      <c r="D116" s="29" t="s">
        <v>1249</v>
      </c>
      <c r="E116" s="29" t="s">
        <v>1155</v>
      </c>
      <c r="F116" s="29" t="s">
        <v>1005</v>
      </c>
      <c r="G116" s="29" t="s">
        <v>1128</v>
      </c>
      <c r="H116" s="29" t="s">
        <v>1250</v>
      </c>
      <c r="J116" s="88" t="str">
        <f t="shared" si="1"/>
        <v>TY  - JOUR
AU  - Rhodes, K. V., Rodgers, M., Sommers, M., Hanlon, A., &amp; Crits-Christoph, P.
PY  - 2014
TI  - The Social Health Intervention Project (SHIP): Protocol for a randomized controlled clinical trial assessing the effectiveness of a brief motivational intervention for problem drinking and intimate partner violence in an urban emergency department.
T2  - BMC Emergency Medicine
VL  - 14
IS  - 1
SP  - 10
UR  - https://doi.org/10.1186/1471-227X-14-10
ER  -</v>
      </c>
    </row>
    <row r="117" spans="1:10" x14ac:dyDescent="0.25">
      <c r="A117" s="28" t="s">
        <v>1261</v>
      </c>
      <c r="B117" s="29" t="s">
        <v>1262</v>
      </c>
      <c r="C117" s="29" t="s">
        <v>829</v>
      </c>
      <c r="D117" s="29" t="s">
        <v>1243</v>
      </c>
      <c r="E117" s="29" t="s">
        <v>1263</v>
      </c>
      <c r="F117" s="29" t="s">
        <v>973</v>
      </c>
      <c r="G117" s="29" t="s">
        <v>1264</v>
      </c>
      <c r="H117" s="29" t="s">
        <v>1265</v>
      </c>
      <c r="J117" s="88" t="str">
        <f t="shared" si="1"/>
        <v>TY  - JOUR
AU  - Saitz, R., Palfai, T. P. A., Cheng, D. M., Alford, D. P., Bernstein, J. A., Lloyd-Travaglini, C. A., Meli, S. M., Chaisson, C. E., &amp; Samet, J. H.
PY  - 2014
TI  - Screening and Brief Intervention for Drug Use in Primary Care: The ASPIRE Randomized Clinical Trial.
T2  - JAMA
VL  - 312
IS  - 5
SP  - 502
UR  - https://doi.org/10.1001/jama.2014.7862
ER  -</v>
      </c>
    </row>
    <row r="118" spans="1:10" x14ac:dyDescent="0.25">
      <c r="A118" s="28" t="s">
        <v>983</v>
      </c>
      <c r="B118" s="29" t="s">
        <v>984</v>
      </c>
      <c r="C118" s="29" t="s">
        <v>805</v>
      </c>
      <c r="D118" s="29" t="s">
        <v>985</v>
      </c>
      <c r="E118" s="29" t="s">
        <v>986</v>
      </c>
      <c r="F118" s="29" t="s">
        <v>770</v>
      </c>
      <c r="G118" s="29" t="s">
        <v>987</v>
      </c>
      <c r="H118" s="29" t="s">
        <v>988</v>
      </c>
      <c r="J118" s="88" t="str">
        <f t="shared" si="1"/>
        <v>TY  - JOUR
AU  - Assanangkornchai, S., Nima, P., McNeil, E. B., &amp; Edwards, J. G.
PY  - 2015
TI  - Comparative trial of the WHO ASSIST-linked brief intervention and simple advice for substance abuse in primary care.
T2  - Asian Journal of Psychiatry
VL  - 18
IS  - 
SP  - 75–80
UR  - https://doi.org/10.1016/j.ajp.2015.09.003
ER  -</v>
      </c>
    </row>
    <row r="119" spans="1:10" x14ac:dyDescent="0.25">
      <c r="A119" s="28" t="s">
        <v>1061</v>
      </c>
      <c r="B119" s="29" t="s">
        <v>1062</v>
      </c>
      <c r="C119" s="29" t="s">
        <v>805</v>
      </c>
      <c r="D119" s="29" t="s">
        <v>1063</v>
      </c>
      <c r="E119" s="29" t="s">
        <v>1064</v>
      </c>
      <c r="F119" s="29" t="s">
        <v>1011</v>
      </c>
      <c r="G119" s="29" t="s">
        <v>1065</v>
      </c>
      <c r="H119" s="29" t="s">
        <v>1066</v>
      </c>
      <c r="J119" s="88" t="str">
        <f t="shared" si="1"/>
        <v>TY  - JOUR
AU  - Cherpitel, C. J., Ye, Y., Moskalewicz, J., &amp; Świątkiewicz, G.
PY  - 2015
TI  - Does brief intervention work for heavy episodic drinking? A comparison of emergency department patients in two cultures.
T2  - Alcoholism and Drug Addiction
VL  - 28
IS  - 3
SP  - 145–162
UR  - https://doi.org/10.1016/j.alkona.2015.05.001
ER  -</v>
      </c>
    </row>
    <row r="120" spans="1:10" x14ac:dyDescent="0.25">
      <c r="A120" s="28" t="s">
        <v>1096</v>
      </c>
      <c r="B120" s="29" t="s">
        <v>1097</v>
      </c>
      <c r="C120" s="29" t="s">
        <v>805</v>
      </c>
      <c r="D120" s="29" t="s">
        <v>877</v>
      </c>
      <c r="E120" s="29" t="s">
        <v>1098</v>
      </c>
      <c r="F120" s="29" t="s">
        <v>770</v>
      </c>
      <c r="G120" s="29" t="s">
        <v>1099</v>
      </c>
      <c r="H120" s="29" t="s">
        <v>1100</v>
      </c>
      <c r="J120" s="88" t="str">
        <f t="shared" si="1"/>
        <v>TY  - JOUR
AU  - Forcehimes, A. A., Bogenschutz, M., Sharma, G., &amp; Mandler, R.
PY  - 2015
TI  - Race and ethnicity differences in a MI-based brief intervention delivered in an ED setting.
T2  - Drug and Alcohol Dependence
VL  - 146
IS  - 
SP  - e280–e281
UR  - https://doi.org/10.1016/j.drugalcdep.2014.09.229
ER  -</v>
      </c>
    </row>
    <row r="121" spans="1:10" x14ac:dyDescent="0.25">
      <c r="A121" s="28" t="s">
        <v>1105</v>
      </c>
      <c r="B121" s="29" t="s">
        <v>1106</v>
      </c>
      <c r="C121" s="29" t="s">
        <v>805</v>
      </c>
      <c r="D121" s="29" t="s">
        <v>555</v>
      </c>
      <c r="E121" s="29" t="s">
        <v>1107</v>
      </c>
      <c r="F121" s="29" t="s">
        <v>1028</v>
      </c>
      <c r="G121" s="29" t="s">
        <v>1108</v>
      </c>
      <c r="H121" s="29" t="s">
        <v>1109</v>
      </c>
      <c r="J121" s="88" t="str">
        <f t="shared" si="1"/>
        <v>TY  - JOUR
AU  - Gelberg, L., Andersen, R. M., Afifi, A. A., Leake, B. D., Arangua, L., Vahidi, M., Singleton, K., Yacenda‐Murphy, J., Shoptaw, S., Fleming, M. F., &amp; Baumeister, S. E.
PY  - 2015
TI  - Project QUIT (Quit Using Drugs Intervention Trial): A randomized controlled trial of a primary care‐based multi‐component brief intervention to reduce risky drug use.
T2  - Addiction
VL  - 110
IS  - 11
SP  - 1777–1790
UR  - https://doi.org/10.1111/add.12993
ER  -</v>
      </c>
    </row>
    <row r="122" spans="1:10" x14ac:dyDescent="0.25">
      <c r="A122" s="28" t="s">
        <v>1147</v>
      </c>
      <c r="B122" s="29" t="s">
        <v>1148</v>
      </c>
      <c r="C122" s="29" t="s">
        <v>805</v>
      </c>
      <c r="D122" s="29" t="s">
        <v>1149</v>
      </c>
      <c r="E122" s="29" t="s">
        <v>980</v>
      </c>
      <c r="F122" s="29" t="s">
        <v>770</v>
      </c>
      <c r="G122" s="29" t="s">
        <v>1150</v>
      </c>
      <c r="H122" s="29" t="s">
        <v>1151</v>
      </c>
      <c r="J122" s="88" t="str">
        <f t="shared" si="1"/>
        <v>TY  - JOUR
AU  - Johnson, N. A., Kypri, K., Latter, J., McElduff, P., Attia, J., Saitz, R., Saunders, J. B., Wolfenden, L., Dunlop, A., Doran, C., &amp; McCambridge, J.
PY  - 2015
TI  - Effect of telephone follow-up on retention and balance in an alcohol intervention trial.
T2  - Preventive Medicine Reports
VL  - 2
IS  - 
SP  - 746–749
UR  - https://doi.org/10.1016/j.pmedr.2015.08.016
ER  -</v>
      </c>
    </row>
    <row r="123" spans="1:10" x14ac:dyDescent="0.25">
      <c r="A123" s="28" t="s">
        <v>1197</v>
      </c>
      <c r="B123" s="29" t="s">
        <v>1198</v>
      </c>
      <c r="C123" s="29" t="s">
        <v>805</v>
      </c>
      <c r="D123" s="29" t="s">
        <v>724</v>
      </c>
      <c r="E123" s="29" t="s">
        <v>1199</v>
      </c>
      <c r="F123" s="29" t="s">
        <v>770</v>
      </c>
      <c r="G123" s="29" t="s">
        <v>1200</v>
      </c>
      <c r="H123" s="29" t="s">
        <v>1201</v>
      </c>
      <c r="J123" s="88" t="str">
        <f t="shared" si="1"/>
        <v>TY  - JOUR
AU  - Mason, M., Light, J., Campbell, L., Keyser-Marcus, L., Crewe, S., Way, T., Saunders, H., King, L., Zaharakis, N. M., &amp; McHenry, C.
PY  - 2015
TI  - Peer network counseling with urban adolescents: A randomized controlled trial with moderate substance users.
T2  - Journal of Substance Abuse Treatment
VL  - 58
IS  - 
SP  - 16–24
UR  - https://doi.org/10.1016/j.jsat.2015.06.013
ER  -</v>
      </c>
    </row>
    <row r="124" spans="1:10" x14ac:dyDescent="0.25">
      <c r="A124" s="28" t="s">
        <v>1206</v>
      </c>
      <c r="B124" s="29" t="s">
        <v>1207</v>
      </c>
      <c r="C124" s="29" t="s">
        <v>805</v>
      </c>
      <c r="D124" s="29" t="s">
        <v>877</v>
      </c>
      <c r="E124" s="29" t="s">
        <v>1208</v>
      </c>
      <c r="F124" s="29" t="s">
        <v>770</v>
      </c>
      <c r="G124" s="29" t="s">
        <v>1209</v>
      </c>
      <c r="H124" s="29" t="s">
        <v>1210</v>
      </c>
      <c r="J124" s="88" t="str">
        <f t="shared" si="1"/>
        <v>TY  - JOUR
AU  - Meli, S., Palfai, T., Cheng, D. M., Alford, D., Bernstein, J., Samet, J., &amp; Saitz, R.
PY  - 2015
TI  - Screening and brief intervention for low risk drug use in primary care: A pilot randomized trial.
T2  - Drug and Alcohol Dependence
VL  - 156
IS  - 
SP  - e149–e150
UR  - https://doi.org/10.1016/j.drugalcdep.2015.07.407
ER  -</v>
      </c>
    </row>
    <row r="125" spans="1:10" x14ac:dyDescent="0.25">
      <c r="A125" s="28" t="s">
        <v>1215</v>
      </c>
      <c r="B125" s="29" t="s">
        <v>1216</v>
      </c>
      <c r="C125" s="29" t="s">
        <v>805</v>
      </c>
      <c r="D125" s="29" t="s">
        <v>883</v>
      </c>
      <c r="E125" s="29" t="s">
        <v>1217</v>
      </c>
      <c r="F125" s="29" t="s">
        <v>1218</v>
      </c>
      <c r="G125" s="29" t="s">
        <v>1219</v>
      </c>
      <c r="H125" s="29" t="s">
        <v>1220</v>
      </c>
      <c r="J125" s="88" t="str">
        <f t="shared" si="1"/>
        <v>TY  - JOUR
AU  - Nayak, M. B., Bond, J. C., Ye, Y., Cherpitel, C. J., Woolard, R., Bernstein, E., Bernstein, J., Villalobos, S., &amp; Ramos, R.
PY  - 2015
TI  - Readiness to change and to accept help and drinking outcomes in young adults of Mexican origin.
T2  - Journal of Studies on Alcohol and Drugs
VL  - 76
IS  - 4
SP  - 602–606
UR  - https://doi.org/10.15288/jsad.2015.76.602
ER  -</v>
      </c>
    </row>
    <row r="126" spans="1:10" x14ac:dyDescent="0.25">
      <c r="A126" s="28" t="s">
        <v>1233</v>
      </c>
      <c r="B126" s="29" t="s">
        <v>1234</v>
      </c>
      <c r="C126" s="29" t="s">
        <v>805</v>
      </c>
      <c r="D126" s="29" t="s">
        <v>555</v>
      </c>
      <c r="E126" s="29" t="s">
        <v>1107</v>
      </c>
      <c r="F126" s="29" t="s">
        <v>1082</v>
      </c>
      <c r="G126" s="29" t="s">
        <v>1235</v>
      </c>
      <c r="H126" s="29" t="s">
        <v>1236</v>
      </c>
      <c r="J126" s="88" t="str">
        <f t="shared" si="1"/>
        <v>TY  - JOUR
AU  - Park, T. W., Cheng, D. M., Lloyd-Travaglini, C. A., Bernstein, J., Palfai, T. P., &amp; Saitz, R.
PY  - 2015
TI  - Changes in health outcomes as a function of abstinence and reduction in illicit psychoactive drug use: A prospective study in primary care: Drug use and health outcomes in primary care.
T2  - Addiction
VL  - 110
IS  - 9
SP  - 1476–1483
UR  - https://doi.org/10.1111/add.13020
ER  -</v>
      </c>
    </row>
    <row r="127" spans="1:10" x14ac:dyDescent="0.25">
      <c r="A127" s="28" t="s">
        <v>1237</v>
      </c>
      <c r="B127" s="29" t="s">
        <v>1238</v>
      </c>
      <c r="C127" s="29" t="s">
        <v>805</v>
      </c>
      <c r="D127" s="29" t="s">
        <v>877</v>
      </c>
      <c r="E127" s="29">
        <v>156</v>
      </c>
      <c r="F127" s="29" t="s">
        <v>770</v>
      </c>
      <c r="G127" s="29" t="s">
        <v>1239</v>
      </c>
      <c r="H127" s="29" t="s">
        <v>1240</v>
      </c>
      <c r="J127" s="88" t="str">
        <f t="shared" si="1"/>
        <v>TY  - JOUR
AU  - Reddy, A., Vahidi, M., Cox, N., Alden, H., Andersen, R., &amp; Gelberg, L.
PY  - 2015
TI  - Evaluating the documentation of risky substance use in federally qualified health centers.
T2  - Drug and Alcohol Dependence
VL  - 156
IS  - 
SP  - e187
UR  - https://doi.org/10.1016/j.drugalcdep.2015.07.503
ER  -</v>
      </c>
    </row>
    <row r="128" spans="1:10" x14ac:dyDescent="0.25">
      <c r="A128" s="28" t="s">
        <v>1241</v>
      </c>
      <c r="B128" s="29" t="s">
        <v>1242</v>
      </c>
      <c r="C128" s="29" t="s">
        <v>805</v>
      </c>
      <c r="D128" s="29" t="s">
        <v>1243</v>
      </c>
      <c r="E128" s="29" t="s">
        <v>1244</v>
      </c>
      <c r="F128" s="29" t="s">
        <v>973</v>
      </c>
      <c r="G128" s="29" t="s">
        <v>1245</v>
      </c>
      <c r="H128" s="29" t="s">
        <v>1246</v>
      </c>
      <c r="J128" s="88" t="str">
        <f t="shared" si="1"/>
        <v>TY  - JOUR
AU  - Rhodes, K. V., Rodgers, M., Sommers, M., Hanlon, A., Chittams, J., Doyle, A., Datner, E., &amp; Crits-Christoph, P.
PY  - 2015
TI  - Brief motivational intervention for intimate partner violence and heavy drinking in the emergency department: A randomized clinical trial.
T2  - JAMA
VL  - 314
IS  - 5
SP  - 466
UR  - https://doi.org/10.1001/jama.2015.8369
ER  -</v>
      </c>
    </row>
    <row r="129" spans="1:10" x14ac:dyDescent="0.25">
      <c r="A129" s="28" t="s">
        <v>1255</v>
      </c>
      <c r="B129" s="29" t="s">
        <v>1256</v>
      </c>
      <c r="C129" s="29" t="s">
        <v>805</v>
      </c>
      <c r="D129" s="29" t="s">
        <v>1257</v>
      </c>
      <c r="E129" s="29" t="s">
        <v>1128</v>
      </c>
      <c r="F129" s="29" t="s">
        <v>1258</v>
      </c>
      <c r="G129" s="29" t="s">
        <v>1259</v>
      </c>
      <c r="H129" s="29" t="s">
        <v>1260</v>
      </c>
      <c r="J129" s="88" t="str">
        <f t="shared" si="1"/>
        <v>TY  - JOUR
AU  - Saitz, R., Kim, T., Bernstein, J., Cheng, D. M., Samet, J., Lloyd-Travaglini, C., Palfai, T., &amp; German, J.
PY  - 2015
TI  - Does screening and brief intervention for drug use in primary care increase receipt of substance use disorder treatment? 
T2  - ddiction Science &amp; Clinical Practice
VL  - 10
IS  - S2
SP  - O46
UR  - https://doi.org/10.1186/1940-0640-10-S2-O46
ER  -</v>
      </c>
    </row>
    <row r="130" spans="1:10" x14ac:dyDescent="0.25">
      <c r="A130" s="28" t="s">
        <v>1266</v>
      </c>
      <c r="B130" s="29" t="s">
        <v>1267</v>
      </c>
      <c r="C130" s="29" t="s">
        <v>805</v>
      </c>
      <c r="D130" s="29" t="s">
        <v>1268</v>
      </c>
      <c r="E130" s="29" t="s">
        <v>1128</v>
      </c>
      <c r="F130" s="29" t="s">
        <v>1005</v>
      </c>
      <c r="G130" s="29" t="s">
        <v>1269</v>
      </c>
      <c r="H130" s="29" t="s">
        <v>1270</v>
      </c>
      <c r="J130" s="88" t="str">
        <f t="shared" ref="J130:J193" si="2">_xlfn.CONCAT("TY  - JOUR",CHAR(10),"AU  - ",A130,CHAR(10),"PY  - ",C130,CHAR(10),"TI  - ",B130,CHAR(10),"T2  - ",D130,CHAR(10),"VL  - ",E130,CHAR(10),"IS  - ",F130,CHAR(10),"SP  - ",G130,CHAR(10),"UR  - ",H130,CHAR(10),"ER  -")</f>
        <v>TY  - JOUR
AU  - Sorsdahl, K., Stein, D. J., Corrigall, J., Cuijpers, P., Smits, N., Naledi, T., &amp; Myers, B.
PY  - 2015
TI  - The efficacy of a blended motivational interviewing and problem solving therapy intervention to reduce substance use among patients presenting for emergency services in South Africa: A randomized controlled trial.
T2  - Substance Abuse Treatment, Prevention, and Policy
VL  - 10
IS  - 1
SP  - 46
UR  - https://doi.org/10.1186/s13011-015-0042-1
ER  -</v>
      </c>
    </row>
    <row r="131" spans="1:10" x14ac:dyDescent="0.25">
      <c r="A131" s="28" t="s">
        <v>1271</v>
      </c>
      <c r="B131" s="29" t="s">
        <v>1272</v>
      </c>
      <c r="C131" s="29" t="s">
        <v>805</v>
      </c>
      <c r="D131" s="29" t="s">
        <v>877</v>
      </c>
      <c r="E131" s="29">
        <v>146</v>
      </c>
      <c r="F131" s="29" t="s">
        <v>770</v>
      </c>
      <c r="G131" s="29" t="s">
        <v>1273</v>
      </c>
      <c r="H131" s="29" t="s">
        <v>1274</v>
      </c>
      <c r="J131" s="88" t="str">
        <f t="shared" si="2"/>
        <v>TY  - JOUR
AU  - Vahidi, M., Rico, M., Scholtz, J., Garcia, M., Andersen, R., Yacenda, J., &amp; Gelberg, L.
PY  - 2015
TI  - Feasibility of the quit using drugs intervention trial.
T2  - Drug and Alcohol Dependence
VL  - 146
IS  - 
SP  - e8
UR  - https://doi.org/10.1016/j.drugalcdep.2014.09.704
ER  -</v>
      </c>
    </row>
    <row r="132" spans="1:10" x14ac:dyDescent="0.25">
      <c r="A132" s="28" t="s">
        <v>1279</v>
      </c>
      <c r="B132" s="29" t="s">
        <v>1280</v>
      </c>
      <c r="C132" s="29" t="s">
        <v>805</v>
      </c>
      <c r="D132" s="29" t="s">
        <v>883</v>
      </c>
      <c r="E132" s="29" t="s">
        <v>1217</v>
      </c>
      <c r="F132" s="29" t="s">
        <v>980</v>
      </c>
      <c r="G132" s="29" t="s">
        <v>1281</v>
      </c>
      <c r="H132" s="29" t="s">
        <v>1282</v>
      </c>
      <c r="J132" s="88" t="str">
        <f t="shared" si="2"/>
        <v>TY  - JOUR
AU  - Zarkin, G., Bray, J., Hinde, J., &amp; Saitz, R.
PY  - 2015
TI  - Costs of screening and brief intervention for illicit drug use in primary care settings.
T2  - Journal of Studies on Alcohol and Drugs
VL  - 76
IS  - 2
SP  - 222–228
UR  - https://doi.org/10.15288/jsad.2015.76.222
ER  -</v>
      </c>
    </row>
    <row r="133" spans="1:10" x14ac:dyDescent="0.25">
      <c r="A133" s="28" t="s">
        <v>969</v>
      </c>
      <c r="B133" s="29" t="s">
        <v>970</v>
      </c>
      <c r="C133" s="29" t="s">
        <v>859</v>
      </c>
      <c r="D133" s="29" t="s">
        <v>971</v>
      </c>
      <c r="E133" s="29" t="s">
        <v>972</v>
      </c>
      <c r="F133" s="29" t="s">
        <v>973</v>
      </c>
      <c r="G133" s="29" t="s">
        <v>974</v>
      </c>
      <c r="H133" s="29" t="s">
        <v>975</v>
      </c>
      <c r="J133" s="88" t="str">
        <f t="shared" si="2"/>
        <v>TY  - JOUR
AU  - Alford, D. P., German, J. S., Samet, J. H., Cheng, D. M., Lloyd-Travaglini, C. A., &amp; Saitz, R.
PY  - 2016
TI  - Primary care patients with drug use report chronic pain and self-medicate with alcohol and other drugs.
T2  - Journal of General Internal Medicine
VL  - 31
IS  - 5
SP  - 486–491
UR  - https://doi.org/10.1007/s11606-016-3586-5
ER  -</v>
      </c>
    </row>
    <row r="134" spans="1:10" x14ac:dyDescent="0.25">
      <c r="A134" s="28" t="s">
        <v>1055</v>
      </c>
      <c r="B134" s="29" t="s">
        <v>1056</v>
      </c>
      <c r="C134" s="29" t="s">
        <v>859</v>
      </c>
      <c r="D134" s="29" t="s">
        <v>1057</v>
      </c>
      <c r="E134" s="29" t="s">
        <v>1058</v>
      </c>
      <c r="F134" s="29" t="s">
        <v>980</v>
      </c>
      <c r="G134" s="29" t="s">
        <v>1059</v>
      </c>
      <c r="H134" s="29" t="s">
        <v>1060</v>
      </c>
      <c r="J134" s="88" t="str">
        <f t="shared" si="2"/>
        <v>TY  - JOUR
AU  - Cherpitel, C. J., Ye, Y., Bond, J., Woolard, R., Villalobos, S., Bernstein, J., Bernstein, E., &amp; Ramos, R.
PY  - 2016
TI  - Brief intervention in the emergency department among Mexican-origin young adults at the US–Mexico border: Outcomes of a randomized controlled clinical trial using promotores.
T2  - Alcohol and Alcoholism
VL  - 51
IS  - 2
SP  - 154–163
UR  - https://doi.org/10.1093/alcalc/agv084
ER  -</v>
      </c>
    </row>
    <row r="135" spans="1:10" x14ac:dyDescent="0.25">
      <c r="A135" s="28" t="s">
        <v>1085</v>
      </c>
      <c r="B135" s="29" t="s">
        <v>1086</v>
      </c>
      <c r="C135" s="29" t="s">
        <v>859</v>
      </c>
      <c r="D135" s="29" t="s">
        <v>1087</v>
      </c>
      <c r="E135" s="29" t="s">
        <v>1088</v>
      </c>
      <c r="F135" s="29" t="s">
        <v>1089</v>
      </c>
      <c r="G135" s="29" t="s">
        <v>1090</v>
      </c>
      <c r="H135" s="29" t="s">
        <v>1091</v>
      </c>
      <c r="J135" s="88" t="str">
        <f t="shared" si="2"/>
        <v>TY  - JOUR
AU  - Diestelkamp, S., Wartberg, L., Arnaud, N., &amp; Thomasius, R.
PY  - 2016
TI  - Einfluss von Berater/innen- und Interventionsvariablen auf die Veränderungsmotivation nach einer motivierenden Kurzintervention zur Reduktion riskanten Alkoholkonsums.
T2  - Praxis der Kinderpsychologie und Kinderpsychiatrie
VL  - 65
IS  - 7
SP  - 534–549
UR  - https://doi.org/10.13109/prkk.2016.65.7.534
ER  -</v>
      </c>
    </row>
    <row r="136" spans="1:10" x14ac:dyDescent="0.25">
      <c r="A136" s="28" t="s">
        <v>1101</v>
      </c>
      <c r="B136" s="29" t="s">
        <v>1102</v>
      </c>
      <c r="C136" s="29" t="s">
        <v>859</v>
      </c>
      <c r="D136" s="29" t="s">
        <v>670</v>
      </c>
      <c r="E136" s="29" t="s">
        <v>1021</v>
      </c>
      <c r="F136" s="29" t="s">
        <v>980</v>
      </c>
      <c r="G136" s="29" t="s">
        <v>1103</v>
      </c>
      <c r="H136" s="29" t="s">
        <v>1104</v>
      </c>
      <c r="J136" s="88" t="str">
        <f t="shared" si="2"/>
        <v>TY  - JOUR
AU  - Fuster, D., Cheng, D. M., Wang, N., Bernstein, J. A., Palfai, T. P., Alford, D. P., Samet, J. H., &amp; Saitz, R.
PY  - 2016
TI  - Brief intervention for daily marijuana users identified by screening in primary care: A subgroup analysis of the ASPIRE randomized clinical trial.
T2  - Substance Abuse
VL  - 37
IS  - 2
SP  - 336–342
UR  - https://doi.org/10.1080/08897077.2015.1075932
ER  -</v>
      </c>
    </row>
    <row r="137" spans="1:10" x14ac:dyDescent="0.25">
      <c r="A137" s="28" t="s">
        <v>1126</v>
      </c>
      <c r="B137" s="29" t="s">
        <v>1127</v>
      </c>
      <c r="C137" s="29" t="s">
        <v>859</v>
      </c>
      <c r="D137" s="29" t="s">
        <v>289</v>
      </c>
      <c r="E137" s="29" t="s">
        <v>1128</v>
      </c>
      <c r="F137" s="29" t="s">
        <v>973</v>
      </c>
      <c r="G137" s="29" t="s">
        <v>1129</v>
      </c>
      <c r="H137" s="29" t="s">
        <v>1130</v>
      </c>
      <c r="J137" s="88" t="str">
        <f t="shared" si="2"/>
        <v>TY  - JOUR
AU  - Gryczynski, J., O’Grady, K. E., Mitchell, S. G., Ondersma, S. J., &amp; Schwartz, R. P.
PY  - 2016
TI  - Immediate versus delayed computerized brief intervention for illicit drug misuse.
T2  - Journal of Addiction Medicine
VL  - 10
IS  - 5
SP  - 344–351
UR  - https://doi.org/10.1097/ADM.0000000000000248
ER  -</v>
      </c>
    </row>
    <row r="138" spans="1:10" x14ac:dyDescent="0.25">
      <c r="A138" s="28" t="s">
        <v>1211</v>
      </c>
      <c r="B138" s="29" t="s">
        <v>1212</v>
      </c>
      <c r="C138" s="29" t="s">
        <v>859</v>
      </c>
      <c r="D138" s="29" t="s">
        <v>1213</v>
      </c>
      <c r="E138" s="29" t="s">
        <v>1004</v>
      </c>
      <c r="F138" s="29" t="s">
        <v>1005</v>
      </c>
      <c r="G138" s="29" t="s">
        <v>1073</v>
      </c>
      <c r="H138" s="29" t="s">
        <v>1214</v>
      </c>
      <c r="J138" s="88" t="str">
        <f t="shared" si="2"/>
        <v>TY  - JOUR
AU  - Myers, B., van der Westhuizen, C., Naledi, T., Stein, D. J., &amp; Sorsdahl, K.
PY  - 2016
TI  - Readiness to change is a predictor of reduced substance use involvement: Findings from a randomized controlled trial of patients attending South African emergency departments.
T2  - BMC Psychiatry
VL  - 16
IS  - 1
SP  - 35
UR  - https://doi.org/10.1186/s12888-016-0742-8
ER  -</v>
      </c>
    </row>
    <row r="139" spans="1:10" x14ac:dyDescent="0.25">
      <c r="A139" s="28" t="s">
        <v>1229</v>
      </c>
      <c r="B139" s="29" t="s">
        <v>1230</v>
      </c>
      <c r="C139" s="29" t="s">
        <v>859</v>
      </c>
      <c r="D139" s="29" t="s">
        <v>899</v>
      </c>
      <c r="E139" s="29">
        <v>56</v>
      </c>
      <c r="F139" s="29" t="s">
        <v>770</v>
      </c>
      <c r="G139" s="29" t="s">
        <v>1231</v>
      </c>
      <c r="H139" s="29" t="s">
        <v>1232</v>
      </c>
      <c r="J139" s="88" t="str">
        <f t="shared" si="2"/>
        <v>TY  - JOUR
AU  - Palfai, T. P., Cheng, D. M., Bernstein, J. A., Palmisano, J., Lloyd-Travaglini, C. A., Goodness, T., &amp; Saitz, R.
PY  - 2016
TI  - Is the quality of brief motivational interventions for drug use in primary care associated with subsequent drug use?
T2  - Addictive Behaviors
VL  - 56
IS  - 
SP  - 8–14
UR  - https://doi.org/10.1016/j.addbeh.2015.12.018
ER  -</v>
      </c>
    </row>
    <row r="140" spans="1:10" x14ac:dyDescent="0.25">
      <c r="A140" s="28" t="s">
        <v>1251</v>
      </c>
      <c r="B140" s="29" t="s">
        <v>1252</v>
      </c>
      <c r="C140" s="29" t="s">
        <v>859</v>
      </c>
      <c r="D140" s="29" t="s">
        <v>971</v>
      </c>
      <c r="E140" s="29" t="s">
        <v>972</v>
      </c>
      <c r="F140" s="29" t="s">
        <v>1082</v>
      </c>
      <c r="G140" s="29" t="s">
        <v>1253</v>
      </c>
      <c r="H140" s="29" t="s">
        <v>1254</v>
      </c>
      <c r="J140" s="88" t="str">
        <f t="shared" si="2"/>
        <v>TY  - JOUR
AU  - Rose, G. L., Badger, G. J., Skelly, J. M., Ferraro, T. A., MacLean, C. D., &amp; Helzer, J. E.
PY  - 2016
TI  - A randomized controlled trial of IVR-based alcohol brief intervention to promote patient–provider communication in primary care.
T2  - Journal of General Internal Medicine
VL  - 31
IS  - 9
SP  - 996–1003
UR  - https://doi.org/10.1007/s11606-016-3692-4
ER  -</v>
      </c>
    </row>
    <row r="141" spans="1:10" x14ac:dyDescent="0.25">
      <c r="A141" s="28" t="s">
        <v>1275</v>
      </c>
      <c r="B141" s="29" t="s">
        <v>1276</v>
      </c>
      <c r="C141" s="29" t="s">
        <v>859</v>
      </c>
      <c r="D141" s="29" t="s">
        <v>1149</v>
      </c>
      <c r="E141" s="29">
        <v>4</v>
      </c>
      <c r="F141" s="29" t="s">
        <v>770</v>
      </c>
      <c r="G141" s="29" t="s">
        <v>1277</v>
      </c>
      <c r="H141" s="29" t="s">
        <v>1278</v>
      </c>
      <c r="J141" s="88" t="str">
        <f t="shared" si="2"/>
        <v>TY  - JOUR
AU  - Walter, A. W., Cheng, D. M., Lloyd-Travaglini, C. A., Samet, J. H., Bernstein, J., &amp; Saitz, R.
PY  - 2016
TI  - Are decreases in drug use risk associated with reductions in HIV sex risk behaviors among adults in an urban hospital primary care setting? 
T2  - Preventive Medicine Reports
VL  - 4
IS  - 
SP  - 410–416
UR  - https://doi.org/10.1016/j.pmedr.2016.08.001
ER  -</v>
      </c>
    </row>
    <row r="142" spans="1:10" x14ac:dyDescent="0.25">
      <c r="A142" s="28" t="s">
        <v>976</v>
      </c>
      <c r="B142" s="29" t="s">
        <v>977</v>
      </c>
      <c r="C142" s="29" t="s">
        <v>812</v>
      </c>
      <c r="D142" s="29" t="s">
        <v>978</v>
      </c>
      <c r="E142" s="29" t="s">
        <v>979</v>
      </c>
      <c r="F142" s="29" t="s">
        <v>980</v>
      </c>
      <c r="G142" s="29" t="s">
        <v>981</v>
      </c>
      <c r="H142" s="29" t="s">
        <v>982</v>
      </c>
      <c r="J142" s="88" t="str">
        <f t="shared" si="2"/>
        <v>TY  - JOUR
AU  - Arnaud, N., Diestelkamp, S., Wartberg, L., Sack, P., Daubmann, A., &amp; Thomasius, R.
PY  - 2017
TI  - Short‐ to midterm effectiveness of a brief motivational intervention to reduce alcohol use and related for alcohol intoxicated children and adolescents in pediatric emergency departments: A randomized controlled trial.
T2  - Academic Emergency Medicine
VL  - 24
IS  - 2
SP  - 186–200
UR  - https://doi.org/10.1111/acem.13126
ER  -</v>
      </c>
    </row>
    <row r="143" spans="1:10" x14ac:dyDescent="0.25">
      <c r="A143" s="28" t="s">
        <v>1001</v>
      </c>
      <c r="B143" s="29" t="s">
        <v>1002</v>
      </c>
      <c r="C143" s="29" t="s">
        <v>812</v>
      </c>
      <c r="D143" s="29" t="s">
        <v>1003</v>
      </c>
      <c r="E143" s="29" t="s">
        <v>1004</v>
      </c>
      <c r="F143" s="29" t="s">
        <v>1005</v>
      </c>
      <c r="G143" s="29" t="s">
        <v>1006</v>
      </c>
      <c r="H143" s="29" t="s">
        <v>1007</v>
      </c>
      <c r="J143" s="88" t="str">
        <f t="shared" si="2"/>
        <v>TY  - JOUR
AU  - Bernstein, J., Bernstein, E., Hudson, D., Belanoff, C., Cabral, H. J., Cherpitel, C. J., Bond, J., Ye, Y., Woolard, R., Villalobos, S., &amp; Ramos, R.
PY  - 2017
TI  - Differences by gender at twelve months in a brief intervention trial among Mexican-origin young adults in the emergency department.
T2  - Journal of Ethnicity in Substance Abuse
VL  - 16
IS  - 1
SP  - 91–108
UR  - https://doi.org/10.1080/15332640.2015.1095667
ER  -</v>
      </c>
    </row>
    <row r="144" spans="1:10" x14ac:dyDescent="0.25">
      <c r="A144" s="28" t="s">
        <v>1110</v>
      </c>
      <c r="B144" s="29" t="s">
        <v>1111</v>
      </c>
      <c r="C144" s="29" t="s">
        <v>812</v>
      </c>
      <c r="D144" s="29" t="s">
        <v>877</v>
      </c>
      <c r="E144" s="29" t="s">
        <v>1112</v>
      </c>
      <c r="F144" s="29" t="s">
        <v>770</v>
      </c>
      <c r="G144" s="29" t="s">
        <v>1113</v>
      </c>
      <c r="H144" s="29" t="s">
        <v>1114</v>
      </c>
      <c r="J144" s="88" t="str">
        <f t="shared" si="2"/>
        <v>TY  - JOUR
AU  - Gelberg, L., Andersen, R. M., Rico, M. W., Vahidi, M., Natera Rey, G., Shoptaw, S., Leake, B. D., Serota, M., Singleton, K., &amp; Baumeister, S. E.
PY  - 2017
TI  - A pilot replication of QUIT, a randomized controlled trial of a brief intervention for reducing risky drug use, among Latino primary care patients.
T2  - Drug and Alcohol Dependence
VL  - 179
IS  - 
SP  - 433–440
UR  - https://doi.org/10.1016/j.drugalcdep.2017.04.022
ER  -</v>
      </c>
    </row>
    <row r="145" spans="1:10" x14ac:dyDescent="0.25">
      <c r="A145" s="28" t="s">
        <v>1115</v>
      </c>
      <c r="B145" s="29" t="s">
        <v>1116</v>
      </c>
      <c r="C145" s="29" t="s">
        <v>812</v>
      </c>
      <c r="D145" s="29" t="s">
        <v>877</v>
      </c>
      <c r="E145" s="29" t="s">
        <v>1117</v>
      </c>
      <c r="F145" s="29" t="s">
        <v>770</v>
      </c>
      <c r="G145" s="29" t="s">
        <v>1118</v>
      </c>
      <c r="H145" s="29" t="s">
        <v>1119</v>
      </c>
      <c r="J145" s="88" t="str">
        <f t="shared" si="2"/>
        <v>TY  - JOUR
AU  - Gelberg, L., Andersen, R., Vahidi, M., Rico, M., Baumeister, S., &amp; Leake, B.
PY  - 2017
TI  - A multi-component brief intervention for risky drug use among Latino patients of a federally qualified health center in East Los Angeles: A randomized controlled trial of the quit using drugs intervention trial (QUIT) brief intervention.
T2  - Drug and Alcohol Dependence
VL  - 171
IS  - 
SP  - e70–e71
UR  - https://doi.org/10.1016/j.drugalcdep.2016.08.203
ER  -</v>
      </c>
    </row>
    <row r="146" spans="1:10" x14ac:dyDescent="0.25">
      <c r="A146" s="28" t="s">
        <v>1142</v>
      </c>
      <c r="B146" s="29" t="s">
        <v>1143</v>
      </c>
      <c r="C146" s="29" t="s">
        <v>812</v>
      </c>
      <c r="D146" s="29" t="s">
        <v>724</v>
      </c>
      <c r="E146" s="29" t="s">
        <v>1144</v>
      </c>
      <c r="F146" s="29" t="s">
        <v>770</v>
      </c>
      <c r="G146" s="29" t="s">
        <v>1145</v>
      </c>
      <c r="H146" s="29" t="s">
        <v>1146</v>
      </c>
      <c r="J146" s="88" t="str">
        <f t="shared" si="2"/>
        <v>TY  - JOUR
AU  - Horn, B. P., Crandall, C., Forcehimes, A., French, M. T., &amp; Bogenschutz, M.
PY  - 2017
TI  - Benefit-cost analysis of SBIRT interventions for substance using patients in emergency departments.
T2  - Journal of Substance Abuse Treatment
VL  - 79
IS  - 
SP  - 6–11
UR  - https://doi.org/10.1016/j.jsat.2017.05.003
ER  -</v>
      </c>
    </row>
    <row r="147" spans="1:10" x14ac:dyDescent="0.25">
      <c r="A147" s="28" t="s">
        <v>1162</v>
      </c>
      <c r="B147" s="29" t="s">
        <v>1163</v>
      </c>
      <c r="C147" s="29" t="s">
        <v>812</v>
      </c>
      <c r="D147" s="29" t="s">
        <v>555</v>
      </c>
      <c r="E147" s="29" t="s">
        <v>1164</v>
      </c>
      <c r="F147" s="29" t="s">
        <v>973</v>
      </c>
      <c r="G147" s="29" t="s">
        <v>1165</v>
      </c>
      <c r="H147" s="29" t="s">
        <v>1166</v>
      </c>
      <c r="J147" s="88" t="str">
        <f t="shared" si="2"/>
        <v>TY  - JOUR
AU  - Kim, T. W., Bernstein, J., Cheng, D. M., Lloyd-Travaglini, C., Samet, J. H., Palfai, T. P., &amp; Saitz, R.
PY  - 2017
TI  - Receipt of addiction treatment as a consequence of a brief intervention for drug use in primary care: A randomized trial: Addiction treatment and brief intervention.
T2  - Addiction
VL  - 112
IS  - 5
SP  - 818–827
UR  - https://doi.org/10.1111/add.13701
ER  -</v>
      </c>
    </row>
    <row r="148" spans="1:10" x14ac:dyDescent="0.25">
      <c r="A148" s="28" t="s">
        <v>1181</v>
      </c>
      <c r="B148" s="29" t="s">
        <v>1182</v>
      </c>
      <c r="C148" s="29" t="s">
        <v>812</v>
      </c>
      <c r="D148" s="29" t="s">
        <v>1183</v>
      </c>
      <c r="E148" s="29" t="s">
        <v>1184</v>
      </c>
      <c r="F148" s="29" t="s">
        <v>980</v>
      </c>
      <c r="G148" s="29" t="s">
        <v>1185</v>
      </c>
      <c r="H148" s="29" t="s">
        <v>1186</v>
      </c>
      <c r="J148" s="88" t="str">
        <f t="shared" si="2"/>
        <v>TY  - JOUR
AU  - Laporte, C., Vaillant-Roussel, H., Pereira, B., Blanc, O., Eschalier, B., Kinouani, S., Brousse, G., Llorca, P.-M., &amp; Vorilhon, P.
PY  - 2017
TI  - Cannabis and young esers—A brief intervention to reduce their consumption (CANABIC): A cluster randomized controlled trial in primary care.
T2  - The Annals of Family Medicine
VL  - 15
IS  - 2
SP  - 131–139
UR  - https://doi.org/10.1370/afm.2003
ER  -</v>
      </c>
    </row>
    <row r="149" spans="1:10" x14ac:dyDescent="0.25">
      <c r="A149" s="28" t="s">
        <v>1192</v>
      </c>
      <c r="B149" s="29" t="s">
        <v>1193</v>
      </c>
      <c r="C149" s="29" t="s">
        <v>812</v>
      </c>
      <c r="D149" s="29" t="s">
        <v>883</v>
      </c>
      <c r="E149" s="29" t="s">
        <v>1194</v>
      </c>
      <c r="F149" s="29" t="s">
        <v>1005</v>
      </c>
      <c r="G149" s="29" t="s">
        <v>1195</v>
      </c>
      <c r="H149" s="29" t="s">
        <v>1196</v>
      </c>
      <c r="J149" s="88" t="str">
        <f t="shared" si="2"/>
        <v>TY  - JOUR
AU  - Mason, M. J., Sabo, R., &amp; Zaharakis, N. M.
PY  - 2017
TI  - Peer network counseling as brief treatment for urban adolescent heavy cannabis users.
T2  - Journal of Studies on Alcohol and Drugs
VL  - 78
IS  - 1
SP  - 152–157
UR  - https://doi.org/10.15288/jsad.2017.78.152
ER  -</v>
      </c>
    </row>
    <row r="150" spans="1:10" x14ac:dyDescent="0.25">
      <c r="A150" s="28" t="s">
        <v>1202</v>
      </c>
      <c r="B150" s="29" t="s">
        <v>1203</v>
      </c>
      <c r="C150" s="29" t="s">
        <v>812</v>
      </c>
      <c r="D150" s="29" t="s">
        <v>670</v>
      </c>
      <c r="E150" s="29" t="s">
        <v>1010</v>
      </c>
      <c r="F150" s="29" t="s">
        <v>1011</v>
      </c>
      <c r="G150" s="29" t="s">
        <v>1204</v>
      </c>
      <c r="H150" s="29" t="s">
        <v>1205</v>
      </c>
      <c r="J150" s="88" t="str">
        <f t="shared" si="2"/>
        <v>TY  - JOUR
AU  - Maynié-François, C., Cheng, D. M., Samet, J. H., Lloyd-Travaglini, C., Palfai, T., Bernstein, J., &amp; Saitz, R.
PY  - 2017
TI  - Unhealthy alcohol use in primary care patients who screen positive for drug use.
T2  - Substance Abuse
VL  - 38
IS  - 3
SP  - 303–308
UR  - https://doi.org/10.1080/08897077.2016.1216920
ER  -</v>
      </c>
    </row>
    <row r="151" spans="1:10" x14ac:dyDescent="0.25">
      <c r="A151" s="28" t="s">
        <v>1031</v>
      </c>
      <c r="B151" s="29" t="s">
        <v>1032</v>
      </c>
      <c r="C151" s="29" t="s">
        <v>753</v>
      </c>
      <c r="D151" s="29" t="s">
        <v>978</v>
      </c>
      <c r="E151" s="29" t="s">
        <v>1033</v>
      </c>
      <c r="F151" s="29" t="s">
        <v>973</v>
      </c>
      <c r="G151" s="29" t="s">
        <v>1034</v>
      </c>
      <c r="H151" s="29" t="s">
        <v>1035</v>
      </c>
      <c r="J151" s="88" t="str">
        <f t="shared" si="2"/>
        <v>TY  - JOUR
AU  - Bruguera, P., Barrio, P., Oliveras, C., Braddick, F., Gavotti, C., Bruguera, C., López‐Pelayo, H., Miquel, L., Segura, L., Colom, J., Ortega, L., Vieta, E., &amp; Gual, A.
PY  - 2018
TI  - Effectiveness of a specialized brief intervention for at‐risk drinkers in an emergency department: Short‐term results of a randomized controlled rrial.
T2  - Academic Emergency Medicine
VL  - 25
IS  - 5
SP  - 517–525
UR  - https://doi.org/10.1111/acem.13384
ER  -</v>
      </c>
    </row>
    <row r="152" spans="1:10" x14ac:dyDescent="0.25">
      <c r="A152" s="28" t="s">
        <v>1045</v>
      </c>
      <c r="B152" s="29" t="s">
        <v>1046</v>
      </c>
      <c r="C152" s="29" t="s">
        <v>753</v>
      </c>
      <c r="D152" s="29" t="s">
        <v>899</v>
      </c>
      <c r="E152" s="29" t="s">
        <v>1047</v>
      </c>
      <c r="F152" s="29" t="s">
        <v>770</v>
      </c>
      <c r="G152" s="29" t="s">
        <v>901</v>
      </c>
      <c r="H152" s="29" t="s">
        <v>1048</v>
      </c>
      <c r="J152" s="88" t="str">
        <f t="shared" si="2"/>
        <v>TY  - JOUR
AU  - Chavez, K. E., Palfai, T. P., Squires, L. E., Cheng, D. M., Lloyd-Travaglini, C., &amp; Saitz, R.
PY  - 2018
TI  - Perceived discrimination and drug involvement among black primary care patients who use drugs.
T2  - Addictive Behaviors
VL  - 77
IS  - 
SP  - 63–66
UR  - https://doi.org/10.1016/j.addbeh.2017.08.029
ER  -</v>
      </c>
    </row>
    <row r="153" spans="1:10" x14ac:dyDescent="0.25">
      <c r="A153" s="28" t="s">
        <v>1079</v>
      </c>
      <c r="B153" s="29" t="s">
        <v>1080</v>
      </c>
      <c r="C153" s="29" t="s">
        <v>753</v>
      </c>
      <c r="D153" s="29" t="s">
        <v>666</v>
      </c>
      <c r="E153" s="29" t="s">
        <v>1081</v>
      </c>
      <c r="F153" s="29" t="s">
        <v>1082</v>
      </c>
      <c r="G153" s="29" t="s">
        <v>1083</v>
      </c>
      <c r="H153" s="29" t="s">
        <v>1084</v>
      </c>
      <c r="J153" s="88" t="str">
        <f t="shared" si="2"/>
        <v>TY  - JOUR
AU  - D’Amico, E. J., Parast, L., Shadel, W. G., Meredith, L. S., Seelam, R., &amp; Stein, B. D.
PY  - 2018
TI  - Brief motivational interviewing intervention to reduce alcohol and marijuana use for at-risk adolescents in primary care.
T2  - Journal of Consulting and Clinical Psychology
VL  - 86
IS  - 9
SP  - 775–786
UR  - https://doi.org/10.1037/ccp0000332
ER  -</v>
      </c>
    </row>
    <row r="154" spans="1:10" x14ac:dyDescent="0.25">
      <c r="A154" s="28" t="s">
        <v>1121</v>
      </c>
      <c r="B154" s="29" t="s">
        <v>1122</v>
      </c>
      <c r="C154" s="29" t="s">
        <v>753</v>
      </c>
      <c r="D154" s="29" t="s">
        <v>724</v>
      </c>
      <c r="E154" s="29" t="s">
        <v>1123</v>
      </c>
      <c r="F154" s="29" t="s">
        <v>770</v>
      </c>
      <c r="G154" s="29" t="s">
        <v>1124</v>
      </c>
      <c r="H154" s="29" t="s">
        <v>1125</v>
      </c>
      <c r="J154" s="88" t="str">
        <f t="shared" si="2"/>
        <v>TY  - JOUR
AU  - Gryczynski, J., Carswell, S. B., O’Grady, K. E., Mitchell, S. G., &amp; Schwartz, R. P.
PY  - 2018
TI  - Gender and ethnic differences in primary care patients’ response to computerized vs. In-person brief intervention for illicit drug misuse.
T2  - Journal of Substance Abuse Treatment
VL  - 84
IS  - 
SP  - 50–56
UR  - https://doi.org/10.1016/j.jsat.2017.10.009
ER  -</v>
      </c>
    </row>
    <row r="155" spans="1:10" x14ac:dyDescent="0.25">
      <c r="A155" s="28" t="s">
        <v>1136</v>
      </c>
      <c r="B155" s="29" t="s">
        <v>1137</v>
      </c>
      <c r="C155" s="29" t="s">
        <v>753</v>
      </c>
      <c r="D155" s="29" t="s">
        <v>806</v>
      </c>
      <c r="E155" s="29" t="s">
        <v>1138</v>
      </c>
      <c r="F155" s="29" t="s">
        <v>980</v>
      </c>
      <c r="G155" s="29" t="s">
        <v>1139</v>
      </c>
      <c r="H155" s="29" t="s">
        <v>1140</v>
      </c>
      <c r="J155" s="88" t="str">
        <f t="shared" si="2"/>
        <v>TY  - JOUR
AU  - Harris, S. K., Sherritt, L., Grubb, L., Samuels, R., Silva, T., Vernacchio, L., Wornham, W., Erdem, G., &amp; Knight, J. R.
PY  - 2018
TI  - Practical tools to support adolescent substance abuse prevention in primary care: A multi-site randomized controlled trial of computer-facilitated screening and provider brief advice in the medical office.
T2  - Journal of Adolescent Health
VL  - 62
IS  - 2
SP  - S13
UR  - https://doi.org/10.1016/j.jadohealth.2017.11.027
ER  -</v>
      </c>
    </row>
    <row r="156" spans="1:10" x14ac:dyDescent="0.25">
      <c r="A156" s="28" t="s">
        <v>1224</v>
      </c>
      <c r="B156" s="29" t="s">
        <v>1225</v>
      </c>
      <c r="C156" s="29" t="s">
        <v>753</v>
      </c>
      <c r="D156" s="29" t="s">
        <v>1057</v>
      </c>
      <c r="E156" s="29" t="s">
        <v>1226</v>
      </c>
      <c r="F156" s="29" t="s">
        <v>1054</v>
      </c>
      <c r="G156" s="29" t="s">
        <v>1227</v>
      </c>
      <c r="H156" s="29" t="s">
        <v>1228</v>
      </c>
      <c r="J156" s="88" t="str">
        <f t="shared" si="2"/>
        <v>TY  - JOUR
AU  - Oviedo Ramirez, S., Alvarez, M. J., Field, C., Morera, O. F., Cherpitel, C., &amp; Woolard, R.
PY  - 2018
TI  - Brief intervention among Mexican-origin young adults in the emergency department at the USA–Mexico border: Examining the eole of patient’s preferred language of intervention in predicting drinking outcomes.
T2  - Alcohol and Alcoholism
VL  - 53
IS  - 6
SP  - 728–734
UR  - https://doi.org/10.1093/alcalc/agy060
ER  -</v>
      </c>
    </row>
    <row r="157" spans="1:10" x14ac:dyDescent="0.25">
      <c r="A157" s="28" t="s">
        <v>1074</v>
      </c>
      <c r="B157" s="29" t="s">
        <v>1075</v>
      </c>
      <c r="C157" s="29" t="s">
        <v>766</v>
      </c>
      <c r="D157" s="29" t="s">
        <v>227</v>
      </c>
      <c r="E157" s="29" t="s">
        <v>1076</v>
      </c>
      <c r="F157" s="29" t="s">
        <v>980</v>
      </c>
      <c r="G157" s="29" t="s">
        <v>1077</v>
      </c>
      <c r="H157" s="29" t="s">
        <v>1078</v>
      </c>
      <c r="J157" s="88" t="str">
        <f t="shared" si="2"/>
        <v>TY  - JOUR
AU  - D’Amico, E. J., Parast, L., Osilla, K. C., Seelam, R., Meredith, L. S., Shadel, W. G., &amp; Stein, B. D.
PY  - 2019
TI  - Understanding which teenagers benefit most from a brief primary care substance use intervention.
T2  - Pediatrics
VL  - 144
IS  - 2
SP  - e20183014
UR  - https://doi.org/10.1542/peds.2018-3014
ER  -</v>
      </c>
    </row>
    <row r="158" spans="1:10" x14ac:dyDescent="0.25">
      <c r="A158" s="28" t="s">
        <v>1131</v>
      </c>
      <c r="B158" s="29" t="s">
        <v>1132</v>
      </c>
      <c r="C158" s="29" t="s">
        <v>766</v>
      </c>
      <c r="D158" s="29" t="s">
        <v>806</v>
      </c>
      <c r="E158" s="29" t="s">
        <v>1133</v>
      </c>
      <c r="F158" s="29" t="s">
        <v>980</v>
      </c>
      <c r="G158" s="29" t="s">
        <v>1134</v>
      </c>
      <c r="H158" s="29" t="s">
        <v>1135</v>
      </c>
      <c r="J158" s="88" t="str">
        <f t="shared" si="2"/>
        <v>TY  - JOUR
AU  - Harris, S. K., Sherritt, L., Grubb, L., Samuels, R., Silva, T. J., Vernacchio, L., Wornham, W., Gibson, E., Levinson, J., &amp; Knight, J. R.
PY  - 2019
TI  - A randomized controlled trial of primary care screening and brief clinician intervention to reduce adolescents’ riding with an intoxicated driver.
T2  - Journal of Adolescent Health
VL  - 64
IS  - 2
SP  - S7
UR  - https://doi.org/10.1016/j.jadohealth.2018.10.027
ER  -</v>
      </c>
    </row>
    <row r="159" spans="1:10" x14ac:dyDescent="0.25">
      <c r="A159" s="28" t="s">
        <v>1167</v>
      </c>
      <c r="B159" s="29" t="s">
        <v>1168</v>
      </c>
      <c r="C159" s="29" t="s">
        <v>766</v>
      </c>
      <c r="D159" s="29" t="s">
        <v>1169</v>
      </c>
      <c r="E159" s="29" t="s">
        <v>980</v>
      </c>
      <c r="F159" s="29" t="s">
        <v>1054</v>
      </c>
      <c r="G159" s="29" t="s">
        <v>1170</v>
      </c>
      <c r="H159" s="29" t="s">
        <v>1171</v>
      </c>
      <c r="J159" s="88" t="str">
        <f t="shared" si="2"/>
        <v>TY  - JOUR
AU  - Knight, J. R., Sherritt, L., Gibson, E. B., Levinson, J. A., Grubb, L. K., Samuels, R. C., Silva, T., Vernacchio, L., Wornham, W., &amp; Harris, S. K.
PY  - 2019
TI  - Effect of computer-based substance use screening and brief behavioral counseling vs usual aare for youths in pediatric primary care: A pilot randomized clinical trial.
T2  - JAMA Network Open
VL  - 2
IS  - 6
SP  - e196258
UR  - https://doi.org/10.1001/jamanetworkopen.2019.6258
ER  -</v>
      </c>
    </row>
    <row r="160" spans="1:10" x14ac:dyDescent="0.25">
      <c r="A160" s="28" t="s">
        <v>1176</v>
      </c>
      <c r="B160" s="29" t="s">
        <v>1177</v>
      </c>
      <c r="C160" s="29" t="s">
        <v>766</v>
      </c>
      <c r="D160" s="29" t="s">
        <v>1178</v>
      </c>
      <c r="E160" s="29" t="s">
        <v>1155</v>
      </c>
      <c r="F160" s="29" t="s">
        <v>1141</v>
      </c>
      <c r="G160" s="29" t="s">
        <v>1179</v>
      </c>
      <c r="H160" s="29" t="s">
        <v>1180</v>
      </c>
      <c r="J160" s="88" t="str">
        <f t="shared" si="2"/>
        <v>TY  - JOUR
AU  - Laporte, C., Lambert, C., Pereira, B., Blanc, O., Authier, N., Balayssac, D., Brousse, G., &amp; Vorilhon, P.
PY  - 2019
TI  - Cannabis users: Screen systematically, treat individually.
T2  - A descriptive study of participants in a randomized trial in primary care. PLOS ONE
VL  - 14
IS  - 12
SP  - e0224867
UR  - https://doi.org/10.1371/journal.pone.0224867
ER  -</v>
      </c>
    </row>
    <row r="161" spans="1:10" x14ac:dyDescent="0.25">
      <c r="A161" s="28" t="s">
        <v>989</v>
      </c>
      <c r="B161" s="29" t="s">
        <v>990</v>
      </c>
      <c r="C161" s="29">
        <v>2020</v>
      </c>
      <c r="F161" s="29" t="s">
        <v>770</v>
      </c>
      <c r="J161" s="88" t="str">
        <f t="shared" si="2"/>
        <v>TY  - JOUR
AU  - Barticevic, N., Poblete, F., Zuzulich, S., Quevedo, D., &amp; Sena, B. 
PY  - 2020
TI  - Health technicians provided brief intervention versus minimal intervention for overloaded primary care centers in Chile. A randomized controlled trial.
T2  - 
VL  - 
IS  - 
SP  - 
UR  - 
ER  -</v>
      </c>
    </row>
    <row r="162" spans="1:10" x14ac:dyDescent="0.25">
      <c r="A162" s="28" t="s">
        <v>1036</v>
      </c>
      <c r="B162" s="29" t="s">
        <v>1037</v>
      </c>
      <c r="C162" s="29" t="s">
        <v>1038</v>
      </c>
      <c r="D162" s="29" t="s">
        <v>1039</v>
      </c>
      <c r="E162" s="29" t="s">
        <v>1040</v>
      </c>
      <c r="F162" s="29" t="s">
        <v>1041</v>
      </c>
      <c r="G162" s="29" t="s">
        <v>1042</v>
      </c>
      <c r="H162" s="29" t="s">
        <v>1043</v>
      </c>
      <c r="J162" s="88" t="str">
        <f t="shared" si="2"/>
        <v>TY  - JOUR
AU  - Cancilliere, M. K., Spirito, A., Monti, P., &amp; Barnett, N.
PY  - 018a
TI  - Brief alcohol interventions for youth in the emergency department: Exploring proximal and distal outcomes.
T2  - Journal of Child &amp; Adolescent Substance Abuse
VL  - 27
IS  - 5–6
SP  - 311–321
UR  - https://doi.org/10.1080/1067828X.2018.1529645
ER  -</v>
      </c>
    </row>
    <row r="163" spans="1:10" x14ac:dyDescent="0.25">
      <c r="A163" s="28" t="s">
        <v>1157</v>
      </c>
      <c r="B163" s="29" t="s">
        <v>1158</v>
      </c>
      <c r="C163" s="29" t="s">
        <v>1038</v>
      </c>
      <c r="D163" s="29" t="s">
        <v>877</v>
      </c>
      <c r="E163" s="29" t="s">
        <v>1159</v>
      </c>
      <c r="F163" s="29" t="s">
        <v>770</v>
      </c>
      <c r="G163" s="29" t="s">
        <v>1160</v>
      </c>
      <c r="H163" s="29" t="s">
        <v>1161</v>
      </c>
      <c r="J163" s="88" t="str">
        <f t="shared" si="2"/>
        <v>TY  - JOUR
AU  - Johnson, N. A., Kypri, K., Saunders, J. B., Saitz, R., Attia, J., Latter, J., McElduff, P., Dunlop, A., Doran, C., Wolfenden, L., &amp; McCambridge, J.
PY  - 018a
TI  - Effect of electronic screening and brief intervention on hazardous or harmful drinking among adults in the hospital outpatient setting: A randomized, double-blind, controlled trial.
T2  - Drug and Alcohol Dependence
VL  - 191
IS  - 
SP  - 78–85
UR  - https://doi.org/10.1016/j.drugalcdep.2018.06.030
ER  -</v>
      </c>
    </row>
    <row r="164" spans="1:10" x14ac:dyDescent="0.25">
      <c r="A164" s="28" t="s">
        <v>1036</v>
      </c>
      <c r="B164" s="29" t="s">
        <v>1037</v>
      </c>
      <c r="C164" s="29" t="s">
        <v>1044</v>
      </c>
      <c r="D164" s="29" t="s">
        <v>1039</v>
      </c>
      <c r="E164" s="29" t="s">
        <v>1040</v>
      </c>
      <c r="F164" s="29" t="s">
        <v>1041</v>
      </c>
      <c r="G164" s="29" t="s">
        <v>1042</v>
      </c>
      <c r="H164" s="29" t="s">
        <v>1043</v>
      </c>
      <c r="J164" s="88" t="str">
        <f t="shared" si="2"/>
        <v>TY  - JOUR
AU  - Cancilliere, M. K., Spirito, A., Monti, P., &amp; Barnett, N.
PY  - 018b
TI  - Brief alcohol interventions for youth in the emergency department: Exploring proximal and distal outcomes.
T2  - Journal of Child &amp; Adolescent Substance Abuse
VL  - 27
IS  - 5–6
SP  - 311–321
UR  - https://doi.org/10.1080/1067828X.2018.1529645
ER  -</v>
      </c>
    </row>
    <row r="165" spans="1:10" x14ac:dyDescent="0.25">
      <c r="A165" s="28" t="s">
        <v>1157</v>
      </c>
      <c r="B165" s="29" t="s">
        <v>1158</v>
      </c>
      <c r="C165" s="29" t="s">
        <v>1044</v>
      </c>
      <c r="D165" s="29" t="s">
        <v>877</v>
      </c>
      <c r="E165" s="29" t="s">
        <v>1159</v>
      </c>
      <c r="F165" s="29" t="s">
        <v>770</v>
      </c>
      <c r="G165" s="29" t="s">
        <v>1160</v>
      </c>
      <c r="H165" s="29" t="s">
        <v>1161</v>
      </c>
      <c r="J165" s="88" t="str">
        <f t="shared" si="2"/>
        <v>TY  - JOUR
AU  - Johnson, N. A., Kypri, K., Saunders, J. B., Saitz, R., Attia, J., Latter, J., McElduff, P., Dunlop, A., Doran, C., Wolfenden, L., &amp; McCambridge, J.
PY  - 018b
TI  - Effect of electronic screening and brief intervention on hazardous or harmful drinking among adults in the hospital outpatient setting: A randomized, double-blind, controlled trial.
T2  - Drug and Alcohol Dependence
VL  - 191
IS  - 
SP  - 78–85
UR  - https://doi.org/10.1016/j.drugalcdep.2018.06.030
ER  -</v>
      </c>
    </row>
    <row r="166" spans="1:10" x14ac:dyDescent="0.25">
      <c r="A166" s="28" t="s">
        <v>1303</v>
      </c>
      <c r="B166" s="29" t="s">
        <v>1304</v>
      </c>
      <c r="C166" s="29" t="s">
        <v>773</v>
      </c>
      <c r="D166" s="29" t="s">
        <v>1120</v>
      </c>
      <c r="E166" s="29">
        <v>19</v>
      </c>
      <c r="G166" s="29" t="s">
        <v>1305</v>
      </c>
      <c r="H166" s="29" t="s">
        <v>1306</v>
      </c>
      <c r="J166" s="88" t="str">
        <f t="shared" si="2"/>
        <v>TY  - JOUR
AU  - Barbosa, C., Taylor, B., Godfrey, C., Rehm, J., Parrott, S. &amp; Drummond, C.
PY  - 2010
TI  - Modelling lifetime QALYs and health care costs from different drinking patterns over time: a Markov model.
T2  - International Journal of Methods in Psychiatric Research
VL  - 19
IS  - 
SP  -  97–109
UR  - https://doi.org/10.1002/mpr.306
ER  -</v>
      </c>
    </row>
    <row r="167" spans="1:10" x14ac:dyDescent="0.25">
      <c r="A167" s="28" t="s">
        <v>1316</v>
      </c>
      <c r="B167" s="29" t="s">
        <v>1317</v>
      </c>
      <c r="C167" s="29" t="s">
        <v>773</v>
      </c>
      <c r="D167" s="29" t="s">
        <v>1318</v>
      </c>
      <c r="E167" s="29">
        <v>192</v>
      </c>
      <c r="G167" s="29" t="s">
        <v>1319</v>
      </c>
      <c r="H167" s="29" t="s">
        <v>1320</v>
      </c>
      <c r="J167" s="88" t="str">
        <f t="shared" si="2"/>
        <v>TY  - JOUR
AU  - Byrnes, J. M., Cobiac, L. J., Doran, C. M., Vos, T. &amp; Shakeshaft, A. P.
PY  - 2010
TI  - Cost-effectiveness of volumetric alcohol taxation in Australia.
T2  - Medical Journal of Australia
VL  - 192
IS  - 
SP  -  439–443
UR  - https://doi.org/10.5694/j.1326-5377.2010.tb03581.x
ER  -</v>
      </c>
    </row>
    <row r="168" spans="1:10" x14ac:dyDescent="0.25">
      <c r="A168" s="28" t="s">
        <v>1354</v>
      </c>
      <c r="B168" s="29" t="s">
        <v>1355</v>
      </c>
      <c r="C168" s="29" t="s">
        <v>773</v>
      </c>
      <c r="D168" s="29" t="s">
        <v>1356</v>
      </c>
      <c r="E168" s="29">
        <v>48</v>
      </c>
      <c r="G168" s="29" t="s">
        <v>1357</v>
      </c>
      <c r="H168" s="29" t="s">
        <v>1358</v>
      </c>
      <c r="J168" s="88" t="str">
        <f t="shared" si="2"/>
        <v>TY  - JOUR
AU  - Dunlap, L. J., Zarkin, G. A., Bray, J. W., Mills, M., Kivlahan, D. R., McKay, J. R., Tonigan J. S.
PY  - 2010
TI  - Revisiting the cost-effectiveness of the COMBINE study for alcohol dependent patients: The patient perspective.
T2  - Medical Care
VL  - 48
IS  - 
SP  -  306–313
UR  - https://doi.org/10.1097/mlr.0b013e3181ca3d40
ER  -</v>
      </c>
    </row>
    <row r="169" spans="1:10" x14ac:dyDescent="0.25">
      <c r="A169" s="28" t="s">
        <v>1405</v>
      </c>
      <c r="B169" s="29" t="s">
        <v>1406</v>
      </c>
      <c r="C169" s="29" t="s">
        <v>773</v>
      </c>
      <c r="D169" s="29" t="s">
        <v>1407</v>
      </c>
      <c r="E169" s="29">
        <v>16</v>
      </c>
      <c r="G169" s="29" t="s">
        <v>1408</v>
      </c>
      <c r="H169" s="29" t="s">
        <v>1409</v>
      </c>
      <c r="J169" s="88" t="str">
        <f t="shared" si="2"/>
        <v>TY  - JOUR
AU  - Moraes, E., Campos, G. M., Figlie, N. B., Laranjeira, R. &amp; Ferraz, M. B.
PY  - 2010
TI  - Cost-effectiveness of home visits in the outpatient treatment of patients with alcohol dependence.
T2  - European Addiction Research
VL  - 16
IS  - 
SP  -  69–77
UR  - https://doi.org/10.1159/000268107
ER  -</v>
      </c>
    </row>
    <row r="170" spans="1:10" x14ac:dyDescent="0.25">
      <c r="A170" s="28" t="s">
        <v>1428</v>
      </c>
      <c r="B170" s="29" t="s">
        <v>1429</v>
      </c>
      <c r="C170" s="29" t="s">
        <v>773</v>
      </c>
      <c r="D170" s="29" t="s">
        <v>883</v>
      </c>
      <c r="E170" s="29">
        <v>71</v>
      </c>
      <c r="G170" s="29" t="s">
        <v>1430</v>
      </c>
      <c r="H170" s="29" t="s">
        <v>1431</v>
      </c>
      <c r="J170" s="88" t="str">
        <f t="shared" si="2"/>
        <v>TY  - JOUR
AU  - Neighbors, C. J., Barnett, N. P., Rohsenow, D. J., Colby, S. M. &amp; Monti, P. M.
PY  - 2010
TI  - Cost-effectiveness of a motivational intervention for alcohol-involved youth in a hospital emergency department.
T2  - Journal of Studies on Alcohol and Drugs
VL  - 71
IS  - 
SP  -  384–394
UR  - https://doi.org/10.15288/jsad.2010.71.384
ER  -</v>
      </c>
    </row>
    <row r="171" spans="1:10" x14ac:dyDescent="0.25">
      <c r="A171" s="28" t="s">
        <v>1424</v>
      </c>
      <c r="B171" s="29" t="s">
        <v>1425</v>
      </c>
      <c r="C171" s="29" t="s">
        <v>1020</v>
      </c>
      <c r="D171" s="29" t="s">
        <v>899</v>
      </c>
      <c r="E171" s="29">
        <v>36</v>
      </c>
      <c r="G171" s="29" t="s">
        <v>1426</v>
      </c>
      <c r="H171" s="29" t="s">
        <v>1427</v>
      </c>
      <c r="J171" s="88" t="str">
        <f t="shared" si="2"/>
        <v>TY  - JOUR
AU  - Navarro, H. J., Shakeshaft, A., Doran, C. M. &amp; Petrie, D. J.
PY  - 2011
TI  - The potential cost-effectiveness of general practitioner delivered brief intervention for alcohol misuse: Evidence from rural Australia.
T2  - Addictive Behaviors
VL  - 36
IS  - 
SP  -  1191–1198
UR  - https://doi.org/10.1016/j.addbeh.2011.07.023
ER  -</v>
      </c>
    </row>
    <row r="172" spans="1:10" x14ac:dyDescent="0.25">
      <c r="A172" s="28" t="s">
        <v>1458</v>
      </c>
      <c r="B172" s="29" t="s">
        <v>1459</v>
      </c>
      <c r="C172" s="29" t="s">
        <v>1020</v>
      </c>
      <c r="D172" s="29" t="s">
        <v>549</v>
      </c>
      <c r="E172" s="29">
        <v>13</v>
      </c>
      <c r="G172" s="29" t="s">
        <v>1460</v>
      </c>
      <c r="H172" s="29" t="s">
        <v>1461</v>
      </c>
      <c r="J172" s="88" t="str">
        <f t="shared" si="2"/>
        <v>TY  - JOUR
AU  - Smit, F., Lokkerbol, J., Riper, H., Majo, M. C., Boon, B. &amp; Blankers, M.
PY  - 2011
TI  - Modeling the cost-effectiveness of health care systems for alcohol use disorders: How implementation of ehealth interventions improves cost-effectiveness.
T2  - Journal of Medical Internet Research
VL  - 13
IS  - 
SP  -  e56
UR  - https://doi.org/10.2196/jmir.1694
ER  -</v>
      </c>
    </row>
    <row r="173" spans="1:10" x14ac:dyDescent="0.25">
      <c r="A173" s="28" t="s">
        <v>1307</v>
      </c>
      <c r="B173" s="29" t="s">
        <v>1308</v>
      </c>
      <c r="C173" s="29" t="s">
        <v>760</v>
      </c>
      <c r="D173" s="29" t="s">
        <v>549</v>
      </c>
      <c r="E173" s="29">
        <v>14</v>
      </c>
      <c r="G173" s="29" t="s">
        <v>1309</v>
      </c>
      <c r="H173" s="29" t="s">
        <v>1310</v>
      </c>
      <c r="J173" s="88" t="str">
        <f t="shared" si="2"/>
        <v>TY  - JOUR
AU  - Blankers, M., Nabitz, U., Smit, F., Koeter, M. W. J. &amp; Schippers, G. M.
PY  - 2012
TI  - Economic evaluation of internet- based interventions for harmful alcohol use alongside a pragmatic randomized controlled trial.
T2  - Journal of Medical Internet Research
VL  - 14
IS  - 
SP  -  e134
UR  - https://doi.org/10.2196/jmir.2052
ER  -</v>
      </c>
    </row>
    <row r="174" spans="1:10" x14ac:dyDescent="0.25">
      <c r="A174" s="28" t="s">
        <v>1333</v>
      </c>
      <c r="B174" s="29" t="s">
        <v>1334</v>
      </c>
      <c r="C174" s="29" t="s">
        <v>760</v>
      </c>
      <c r="D174" s="29" t="s">
        <v>883</v>
      </c>
      <c r="E174" s="29">
        <v>73</v>
      </c>
      <c r="G174" s="29" t="s">
        <v>1335</v>
      </c>
      <c r="H174" s="29" t="s">
        <v>1336</v>
      </c>
      <c r="J174" s="88" t="str">
        <f t="shared" si="2"/>
        <v>TY  - JOUR
AU  - Cowell, A. J., Brown, J. M., Mills, M. J., Bender, R. H. &amp; Wedehase, B. J.
PY  - 2012
TI  - Cost-effectiveness analysis of motivational interviewing with feedback to reduce drinking among a sample of college students.
T2  - Journal of Studies on Alcohol and Drugs
VL  - 73
IS  - 
SP  -  226–37
UR  - https://doi.org/10.15288/ jsad.2012.73.226
ER  -</v>
      </c>
    </row>
    <row r="175" spans="1:10" x14ac:dyDescent="0.25">
      <c r="A175" s="28" t="s">
        <v>1361</v>
      </c>
      <c r="B175" s="29" t="s">
        <v>1362</v>
      </c>
      <c r="C175" s="29" t="s">
        <v>760</v>
      </c>
      <c r="D175" s="29" t="s">
        <v>334</v>
      </c>
      <c r="E175" s="29">
        <v>36</v>
      </c>
      <c r="G175" s="29" t="s">
        <v>1363</v>
      </c>
      <c r="H175" s="29" t="s">
        <v>1364</v>
      </c>
      <c r="J175" s="88" t="str">
        <f t="shared" si="2"/>
        <v>TY  - JOUR
AU  - Havard, A., Shakeshaft, A. P., Conigrave, K. M. &amp; Doran, C. M.
PY  - 2012
TI  - Randomized controlled trial of mailed personalized feedback for problem drinkers in the emergency department: The short-term impact.
T2  - Alcoholism: Clinical and Experimental Research
VL  - 36
IS  - 
SP  -  523–531
UR  - https://doi.org/10.1111/j.1530-0277.2011.01632.x
ER  -</v>
      </c>
    </row>
    <row r="176" spans="1:10" x14ac:dyDescent="0.25">
      <c r="A176" s="28" t="s">
        <v>1378</v>
      </c>
      <c r="B176" s="29" t="s">
        <v>1379</v>
      </c>
      <c r="C176" s="29" t="s">
        <v>1154</v>
      </c>
      <c r="D176" s="29" t="s">
        <v>877</v>
      </c>
      <c r="E176" s="29">
        <v>133</v>
      </c>
      <c r="G176" s="29" t="s">
        <v>1380</v>
      </c>
      <c r="H176" s="29" t="s">
        <v>1381</v>
      </c>
      <c r="J176" s="88" t="str">
        <f t="shared" si="2"/>
        <v>TY  - JOUR
AU  - Ingels, J. B., Corso, P. S., Kogan, S. M. &amp; Brody, G. H.
PY  - 2013
TI  - Cost-effectiveness of the strong African American families-teen program: 1-year follow-up.
T2  - Drug and Alcohol Dependence
VL  - 133
IS  - 
SP  -  556–561
UR  - https://doi.org/10.1016/j.drugalcdep. 2013.07.036
ER  -</v>
      </c>
    </row>
    <row r="177" spans="1:10" x14ac:dyDescent="0.25">
      <c r="A177" s="28" t="s">
        <v>1436</v>
      </c>
      <c r="B177" s="29" t="s">
        <v>1437</v>
      </c>
      <c r="C177" s="29" t="s">
        <v>1154</v>
      </c>
      <c r="D177" s="29" t="s">
        <v>1057</v>
      </c>
      <c r="E177" s="29">
        <v>48</v>
      </c>
      <c r="G177" s="29" t="s">
        <v>1438</v>
      </c>
      <c r="H177" s="29" t="s">
        <v>1439</v>
      </c>
      <c r="J177" s="88" t="str">
        <f t="shared" si="2"/>
        <v>TY  - JOUR
AU  - Purshouse, R. C., Brennan, A., Rafia, R., Latimer, N. R., Archer, R. J., Angus, C. R., Meier, P. S.
PY  - 2013
TI  - Modelling the cost-effectiveness of alcohol screening and brief interventions in primary care in England.
T2  - Alcohol and Alcoholism
VL  - 48
IS  - 
SP  -  180–188
UR  - https://doi.org/10.1093/alcalc/ags103
ER  -</v>
      </c>
    </row>
    <row r="178" spans="1:10" x14ac:dyDescent="0.25">
      <c r="A178" s="28" t="s">
        <v>1465</v>
      </c>
      <c r="B178" s="29" t="s">
        <v>1466</v>
      </c>
      <c r="C178" s="29" t="s">
        <v>1154</v>
      </c>
      <c r="D178" s="29" t="s">
        <v>1467</v>
      </c>
      <c r="E178" s="29">
        <v>17</v>
      </c>
      <c r="G178" s="29" t="s">
        <v>1468</v>
      </c>
      <c r="H178" s="29" t="s">
        <v>1469</v>
      </c>
      <c r="J178" s="88" t="str">
        <f t="shared" si="2"/>
        <v>TY  - JOUR
AU  - Watson, J. M., Crosby, H., Dale, V. M., Tober, G., Wu, Q., Lang, J., AESOPS Trial Team
PY  - 2013
TI  - AESOPS: A randomised controlled trial of the clinical effectiveness and cost-effectiveness of opportunistic screening and stepped care interventions for older hazardous alcohol users in primary care.
T2  - Health Technology Assessment
VL  - 17
IS  - 
SP  -  1-158
UR  - https://doi.org/10.3310/hta17250
ER  -</v>
      </c>
    </row>
    <row r="179" spans="1:10" x14ac:dyDescent="0.25">
      <c r="A179" s="28" t="s">
        <v>1290</v>
      </c>
      <c r="B179" s="29" t="s">
        <v>1291</v>
      </c>
      <c r="C179" s="29" t="s">
        <v>829</v>
      </c>
      <c r="D179" s="29" t="s">
        <v>1292</v>
      </c>
      <c r="E179" s="29">
        <v>15</v>
      </c>
      <c r="G179" s="29">
        <v>26</v>
      </c>
      <c r="H179" s="29" t="s">
        <v>1293</v>
      </c>
      <c r="J179" s="88" t="str">
        <f t="shared" si="2"/>
        <v>TY  - JOUR
AU  - Angus, C., Scafato, E., Ghirini, S., Torbica, A., Ferre, F., Struzzo, P., Brennan, A.
PY  - 2014
TI  - Cost-effectiveness of a programme of screening and brief interventions for alcohol in primary care in Italy.
T2  - BMC Family Practice
VL  - 15
IS  - 
SP  - 26
UR  - https://doi.org/10.1186/1471-2296-15-26
ER  -</v>
      </c>
    </row>
    <row r="180" spans="1:10" x14ac:dyDescent="0.25">
      <c r="A180" s="28" t="s">
        <v>1365</v>
      </c>
      <c r="B180" s="29" t="s">
        <v>1366</v>
      </c>
      <c r="C180" s="29" t="s">
        <v>829</v>
      </c>
      <c r="D180" s="29" t="s">
        <v>1367</v>
      </c>
      <c r="E180" s="29">
        <v>12</v>
      </c>
      <c r="G180" s="29" t="s">
        <v>1368</v>
      </c>
      <c r="H180" s="29" t="s">
        <v>1369</v>
      </c>
      <c r="J180" s="88" t="str">
        <f t="shared" si="2"/>
        <v>TY  - JOUR
AU  - Holm, A. L., Veerman, L., Cobiac, L., Ekholm, O. &amp; Diderichsen, F.
PY  - 2014
TI  - Cost-effectiveness of changes in alcohol taxation in Denmark: A modelling study.
T2  - Cost Effectiveness and Resource Allocation
VL  - 12
IS  - 
SP  -  1–13
UR  - https://doi.org/10.1186/1478-7547-12-1
ER  -</v>
      </c>
    </row>
    <row r="181" spans="1:10" x14ac:dyDescent="0.25">
      <c r="A181" s="28" t="s">
        <v>1365</v>
      </c>
      <c r="B181" s="29" t="s">
        <v>1370</v>
      </c>
      <c r="C181" s="29" t="s">
        <v>829</v>
      </c>
      <c r="D181" s="29" t="s">
        <v>1371</v>
      </c>
      <c r="E181" s="29">
        <v>9</v>
      </c>
      <c r="G181" s="29" t="s">
        <v>1372</v>
      </c>
      <c r="H181" s="29" t="s">
        <v>1373</v>
      </c>
      <c r="J181" s="88" t="str">
        <f t="shared" si="2"/>
        <v>TY  - JOUR
AU  - Holm, A. L., Veerman, L., Cobiac, L., Ekholm, O. &amp; Diderichsen, F.
PY  - 2014
TI  - Cost-effectiveness of preventive interventions to reduce alcohol consumption in Denmark.
T2  - PLoS One
VL  - 9
IS  - 
SP  -  e88041
UR  - https://doi.org/10.1371/journal. pone.0088041
ER  -</v>
      </c>
    </row>
    <row r="182" spans="1:10" x14ac:dyDescent="0.25">
      <c r="A182" s="28" t="s">
        <v>1382</v>
      </c>
      <c r="B182" s="29" t="s">
        <v>1383</v>
      </c>
      <c r="C182" s="29" t="s">
        <v>829</v>
      </c>
      <c r="D182" s="29" t="s">
        <v>717</v>
      </c>
      <c r="E182" s="29">
        <v>14</v>
      </c>
      <c r="G182" s="29">
        <v>1011</v>
      </c>
      <c r="H182" s="29" t="s">
        <v>1384</v>
      </c>
      <c r="J182" s="88" t="str">
        <f t="shared" si="2"/>
        <v>TY  - JOUR
AU  - Kruger, J., Brennan, A., Strong, M., Thomas, C., Norman, P. &amp; Epton, T.
PY  - 2014
TI  - The cost-effectiveness of a theory- based online health behaviour intervention for new university students: An economic evaluation.
T2  - BMC Public Health
VL  - 14
IS  - 
SP  - 1011
UR  - https://doi.org/10.1186/1471-2458-14-1011
ER  -</v>
      </c>
    </row>
    <row r="183" spans="1:10" x14ac:dyDescent="0.25">
      <c r="A183" s="28" t="s">
        <v>1389</v>
      </c>
      <c r="B183" s="29" t="s">
        <v>1390</v>
      </c>
      <c r="C183" s="29" t="s">
        <v>829</v>
      </c>
      <c r="D183" s="29" t="s">
        <v>1287</v>
      </c>
      <c r="E183" s="29">
        <v>4</v>
      </c>
      <c r="G183" s="29" t="s">
        <v>1391</v>
      </c>
      <c r="H183" s="29" t="s">
        <v>1392</v>
      </c>
      <c r="J183" s="88" t="str">
        <f t="shared" si="2"/>
        <v>TY  - JOUR
AU  - Laramée, P., Brodtkorb, T.-H., Rahhali, N., Knight, C., Barbosa, C., Francois, Rehm, J.
PY  - 2014
TI  - The cost-effectiveness and public health benefit of nalmefene added to psychosocial support for the reduction of alcohol consumption in alcohol-dependent patients with high/ very high drinking risk levels: A Markov model.
T2  - BMJ Open
VL  - 4
IS  - 
SP  -  e005376
UR  - https://doi.org/10.1136/bmjopen-2014-005376
ER  -</v>
      </c>
    </row>
    <row r="184" spans="1:10" x14ac:dyDescent="0.25">
      <c r="A184" s="28" t="s">
        <v>1440</v>
      </c>
      <c r="B184" s="29" t="s">
        <v>1441</v>
      </c>
      <c r="C184" s="29" t="s">
        <v>829</v>
      </c>
      <c r="D184" s="29" t="s">
        <v>1442</v>
      </c>
      <c r="E184" s="29">
        <v>46</v>
      </c>
      <c r="G184" s="29" t="s">
        <v>1443</v>
      </c>
      <c r="H184" s="29" t="s">
        <v>1444</v>
      </c>
      <c r="J184" s="88" t="str">
        <f t="shared" si="2"/>
        <v>TY  - JOUR
AU  - Reddy, V. K., Girish, K., Lakshmi, P., Vijendra, R., Kumar, A. &amp; Harsha, R.
PY  - 2014
TI  - Cost-effectiveness analysis of baclofen and chlordiazepoxide in uncomplicated alcohol- withdrawal syndrome.
T2  - Indian Journal of Pharmacology
VL  - 46
IS  - 
SP  -  372–377
UR  - https://doi.org/10.4103/0253-7613.135947
ER  -</v>
      </c>
    </row>
    <row r="185" spans="1:10" x14ac:dyDescent="0.25">
      <c r="A185" s="28" t="s">
        <v>1449</v>
      </c>
      <c r="B185" s="29" t="s">
        <v>1450</v>
      </c>
      <c r="C185" s="29" t="s">
        <v>829</v>
      </c>
      <c r="D185" s="29" t="s">
        <v>1451</v>
      </c>
      <c r="E185" s="29">
        <v>16</v>
      </c>
      <c r="G185" s="29" t="s">
        <v>1452</v>
      </c>
      <c r="H185" s="29" t="s">
        <v>1453</v>
      </c>
      <c r="J185" s="88" t="str">
        <f t="shared" si="2"/>
        <v>TY  - JOUR
AU  - Schulz, D. N., Smit, E. S., Stanczyk, N. E., Kremers, S. P., de Vries, H. &amp; Evers, S. M.
PY  - 2014
TI  - Economic evaluation of a web-based tailored lifestyle intervention for adults: Findings regarding cost-effectiveness and cost-utility from a randomized controlled trial.
T2  - Journal of Medical Internet research
VL  - 16
IS  - 
SP  -  e91
UR  - https://doi.org/10.2196/jmir.3159
ER  -</v>
      </c>
    </row>
    <row r="186" spans="1:10" x14ac:dyDescent="0.25">
      <c r="A186" s="28" t="s">
        <v>1294</v>
      </c>
      <c r="B186" s="29" t="s">
        <v>1295</v>
      </c>
      <c r="C186" s="29" t="s">
        <v>805</v>
      </c>
      <c r="D186" s="29" t="s">
        <v>724</v>
      </c>
      <c r="E186" s="29">
        <v>53</v>
      </c>
      <c r="G186" s="29" t="s">
        <v>1296</v>
      </c>
      <c r="H186" s="29" t="s">
        <v>1297</v>
      </c>
      <c r="J186" s="88" t="str">
        <f t="shared" si="2"/>
        <v>TY  - JOUR
AU  - Barbosa, C., Cowell, A., Bray, J. &amp; Aldridge, A.
PY  - 2015
TI  - The Cost-effectiveness of Alcohol Screening, Brief Intervention, and Referral to Treatment (SBIRT) in emergency and outpatient medical settings.
T2  - Journal of Substance Abuse Treatment
VL  - 53
IS  - 
SP  -  1–8
UR  - https://doi.org/ 10.1016/j.jsat.2015.01.003
ER  -</v>
      </c>
    </row>
    <row r="187" spans="1:10" x14ac:dyDescent="0.25">
      <c r="A187" s="28" t="s">
        <v>1337</v>
      </c>
      <c r="B187" s="29" t="s">
        <v>1338</v>
      </c>
      <c r="C187" s="29" t="s">
        <v>805</v>
      </c>
      <c r="D187" s="29" t="s">
        <v>1339</v>
      </c>
      <c r="E187" s="29">
        <v>91</v>
      </c>
      <c r="G187" s="29" t="s">
        <v>1340</v>
      </c>
      <c r="H187" s="29" t="s">
        <v>1341</v>
      </c>
      <c r="J187" s="88" t="str">
        <f t="shared" si="2"/>
        <v>TY  - JOUR
AU  - Crawford, M. J., Sanatinia, R., Barrett, B., Byford, S., Dean, M., Green, J., Lingford-Hughes, A.
PY  - 2015
TI  - The clinical and cost-effectiveness of brief advice for excessive alcohol consumption among people attending sexual health clinics: A randomised controlled trial.
T2  - Sexually Transmitted Infections
VL  - 91
IS  - 
SP  -  37–43
UR  - https://doi.org/10.1136/sextrans- 2014-051561
ER  -</v>
      </c>
    </row>
    <row r="188" spans="1:10" x14ac:dyDescent="0.25">
      <c r="A188" s="28" t="s">
        <v>1311</v>
      </c>
      <c r="B188" s="29" t="s">
        <v>1312</v>
      </c>
      <c r="C188" s="29" t="s">
        <v>859</v>
      </c>
      <c r="D188" s="29" t="s">
        <v>1313</v>
      </c>
      <c r="E188" s="29">
        <v>30</v>
      </c>
      <c r="G188" s="29" t="s">
        <v>1314</v>
      </c>
      <c r="H188" s="29" t="s">
        <v>1315</v>
      </c>
      <c r="J188" s="88" t="str">
        <f t="shared" si="2"/>
        <v>TY  - JOUR
AU  - Brodtkorb, T-H., Bell, M., Irving, A.H. &amp; Laramée, P.
PY  - 2016
TI  - The cost effectiveness of nalmefene for reduction of alcohol consumption in alcohol-dependent patients with high or very high drinking-risk levels from a UK societal perspective.
T2  - CNS Drugs
VL  - 30
IS  - 
SP  -  163-177
UR  - https://doi.org/10.1007/ s40263-016-0310-2
ER  -</v>
      </c>
    </row>
    <row r="189" spans="1:10" x14ac:dyDescent="0.25">
      <c r="A189" s="28" t="s">
        <v>1346</v>
      </c>
      <c r="B189" s="29" t="s">
        <v>1347</v>
      </c>
      <c r="C189" s="29" t="s">
        <v>859</v>
      </c>
      <c r="D189" s="29" t="s">
        <v>549</v>
      </c>
      <c r="E189" s="29">
        <v>18</v>
      </c>
      <c r="G189" s="29" t="s">
        <v>1348</v>
      </c>
      <c r="H189" s="29" t="s">
        <v>1349</v>
      </c>
      <c r="J189" s="88" t="str">
        <f t="shared" si="2"/>
        <v>TY  - JOUR
AU  - Drost, R. M., Paulus, A. T., Jander, A. F., Mercken, L., de Vries, H., Ruwaard, D. &amp; Evers, S. M.
PY  - 2016
TI  - A webbased computer-tailored alcohol prevention program for adolescents: Cost-effectiveness and intersectoral costs and benefits.
T2  - Journal of Medical Internet Research
VL  - 18
IS  - 
SP  -  e93
UR  - https://doi.org/10.2196/jmir.5223
ER  -</v>
      </c>
    </row>
    <row r="190" spans="1:10" x14ac:dyDescent="0.25">
      <c r="A190" s="28" t="s">
        <v>1385</v>
      </c>
      <c r="B190" s="29" t="s">
        <v>1386</v>
      </c>
      <c r="C190" s="29" t="s">
        <v>859</v>
      </c>
      <c r="D190" s="29" t="s">
        <v>1057</v>
      </c>
      <c r="E190" s="29">
        <v>51</v>
      </c>
      <c r="G190" s="29" t="s">
        <v>1387</v>
      </c>
      <c r="H190" s="29" t="s">
        <v>1388</v>
      </c>
      <c r="J190" s="88" t="str">
        <f t="shared" si="2"/>
        <v>TY  - JOUR
AU  - Laramée, P., Bell, M., Irving, A. &amp; Brodtkorb, T. H.
PY  - 2016
TI  - The cost-effectiveness of the integration of nalmefene within the UK healthcare system treatment pathway for alcohol dependence.
T2  - Alcohol and Alcoholism
VL  - 51
IS  - 
SP  -  283–290
UR  - https://doi.org/10.1093/alcalc/agv140
ER  -</v>
      </c>
    </row>
    <row r="191" spans="1:10" x14ac:dyDescent="0.25">
      <c r="A191" s="28" t="s">
        <v>1298</v>
      </c>
      <c r="B191" s="29" t="s">
        <v>1299</v>
      </c>
      <c r="C191" s="29" t="s">
        <v>812</v>
      </c>
      <c r="D191" s="29" t="s">
        <v>555</v>
      </c>
      <c r="E191" s="29">
        <v>112</v>
      </c>
      <c r="F191" s="29" t="s">
        <v>1300</v>
      </c>
      <c r="G191" s="29" t="s">
        <v>1301</v>
      </c>
      <c r="H191" s="29" t="s">
        <v>1302</v>
      </c>
      <c r="J191" s="88" t="str">
        <f t="shared" si="2"/>
        <v>TY  - JOUR
AU  - Barbosa, C., Cowell, A., Dowd, W., Landwehr, J., Aldridge, A. &amp; Bray, J.
PY  - 2017
TI  - The cost-effectiveness of brief intervention versus brief treatment of Screening, Brief Intervention and Referral to Treatment (SBIRT) in the United States.
T2  - Addiction
VL  - 112
IS  - (Supl. 2)
SP  -  73–81
UR  - https://doi.org/10.1111/ add.13658
ER  -</v>
      </c>
    </row>
    <row r="192" spans="1:10" x14ac:dyDescent="0.25">
      <c r="A192" s="28" t="s">
        <v>1329</v>
      </c>
      <c r="B192" s="29" t="s">
        <v>1330</v>
      </c>
      <c r="C192" s="29" t="s">
        <v>812</v>
      </c>
      <c r="D192" s="29" t="s">
        <v>1057</v>
      </c>
      <c r="E192" s="29">
        <v>52</v>
      </c>
      <c r="G192" s="29" t="s">
        <v>1331</v>
      </c>
      <c r="H192" s="29" t="s">
        <v>1332</v>
      </c>
      <c r="J192" s="88" t="str">
        <f t="shared" si="2"/>
        <v>TY  - JOUR
AU  - Coulton, S., Bland, M., Crosby, H., Dale, V., Drummond, C., Godfrey, C., Wu, Q.
PY  - 2017
TI  - Effectiveness and cost-effectiveness of opportunistic screening and stepped-care interventions for older alcohol users in primary care.
T2  - Alcohol and Alcoholism
VL  - 52
IS  - 
SP  -  655–664
UR  - https://doi.org/10.1093/alcalc/agx065
ER  -</v>
      </c>
    </row>
    <row r="193" spans="1:10" x14ac:dyDescent="0.25">
      <c r="A193" s="28" t="s">
        <v>1374</v>
      </c>
      <c r="B193" s="29" t="s">
        <v>1375</v>
      </c>
      <c r="C193" s="29" t="s">
        <v>812</v>
      </c>
      <c r="D193" s="29" t="s">
        <v>1287</v>
      </c>
      <c r="E193" s="29">
        <v>7</v>
      </c>
      <c r="G193" s="29" t="s">
        <v>1376</v>
      </c>
      <c r="H193" s="29" t="s">
        <v>1377</v>
      </c>
      <c r="J193" s="88" t="str">
        <f t="shared" si="2"/>
        <v>TY  - JOUR
AU  - Hunter, R., Wallace, P., Struzzo, P., Vedova, R. D., Scafuri, F., Tersar, C., Freemantle, N.
PY  - 2017
TI  - Randomised controlled non-inferiority trial of primary care-based facilitated access to an alcohol reduction website: Cost-effectiveness analysis.
T2  - BMJ Open
VL  - 7
IS  - 
SP  -  e014577
UR  - https://doi.org/10.1136/ bmjopen-2016-014577
ER  -</v>
      </c>
    </row>
    <row r="194" spans="1:10" x14ac:dyDescent="0.25">
      <c r="A194" s="28" t="s">
        <v>1393</v>
      </c>
      <c r="B194" s="29" t="s">
        <v>1394</v>
      </c>
      <c r="C194" s="29" t="s">
        <v>812</v>
      </c>
      <c r="D194" s="29" t="s">
        <v>1395</v>
      </c>
      <c r="E194" s="29">
        <v>182</v>
      </c>
      <c r="G194" s="29" t="s">
        <v>1396</v>
      </c>
      <c r="H194" s="29" t="s">
        <v>1397</v>
      </c>
      <c r="J194" s="88" t="str">
        <f t="shared" ref="J194:J209" si="3">_xlfn.CONCAT("TY  - JOUR",CHAR(10),"AU  - ",A194,CHAR(10),"PY  - ",C194,CHAR(10),"TI  - ",B194,CHAR(10),"T2  - ",D194,CHAR(10),"VL  - ",E194,CHAR(10),"IS  - ",F194,CHAR(10),"SP  - ",G194,CHAR(10),"UR  - ",H194,CHAR(10),"ER  -")</f>
        <v>TY  - JOUR
AU  - Li, T., Waters, T. M., Kaplan, E. K., Kaplan, C. M., Nyarko, K. A., Derefinko, K. J., Klesges, R. C.
PY  - 2017
TI  - Economic analyses of an alcohol misconduct prevention program in a military setting.
T2  - Military Medicine
VL  - 182
IS  - 
SP  -  e1562–e1567
UR  - https://doi.org/10.7205/MILMED-D-16-00098
ER  -</v>
      </c>
    </row>
    <row r="195" spans="1:10" x14ac:dyDescent="0.25">
      <c r="A195" s="28" t="s">
        <v>1398</v>
      </c>
      <c r="B195" s="29" t="s">
        <v>1399</v>
      </c>
      <c r="C195" s="29" t="s">
        <v>812</v>
      </c>
      <c r="D195" s="29" t="s">
        <v>883</v>
      </c>
      <c r="E195" s="29">
        <v>78</v>
      </c>
      <c r="G195" s="29" t="s">
        <v>1400</v>
      </c>
      <c r="H195" s="29" t="s">
        <v>1401</v>
      </c>
      <c r="J195" s="88" t="str">
        <f t="shared" si="3"/>
        <v>TY  - JOUR
AU  - Millier, A., Laramée, P., Rahhali, N., Aballéa, S., Daeppen, J. B., Rehm, J. &amp; Toumi, M.
PY  - 2017
TI  - Cost-effectiveness of nalmefene added to psychosocial support for the reduction of alcohol consumption in alcohol-dependent patients with high/very high drinking risk levels: A microsimulation model.
T2  - Journal of Studies on Alcohol and Drugs
VL  - 78
IS  - 
SP  -  867–876
UR  - https://doi.org/10.15288/jsad.2017.78.867
ER  -</v>
      </c>
    </row>
    <row r="196" spans="1:10" x14ac:dyDescent="0.25">
      <c r="A196" s="28" t="s">
        <v>1414</v>
      </c>
      <c r="B196" s="29" t="s">
        <v>1415</v>
      </c>
      <c r="C196" s="29" t="s">
        <v>812</v>
      </c>
      <c r="D196" s="29" t="s">
        <v>1416</v>
      </c>
      <c r="E196" s="29">
        <v>14</v>
      </c>
      <c r="G196" s="29" t="s">
        <v>1417</v>
      </c>
      <c r="H196" s="29" t="s">
        <v>1418</v>
      </c>
      <c r="J196" s="88" t="str">
        <f t="shared" si="3"/>
        <v>TY  - JOUR
AU  - Nadkarni, A., Weiss, H. A., Weobong, B., McDaid, D., Singla, D. R., Park, A. L., Patel, V.
PY  - 2017
TI  - Sustained effectiveness and cost-effectiveness of Counselling for Alcohol Problems, a brief psychological treatment for harmful drinking in men, delivered by lay counsellors in primary care: 12-month follow-up of a randomised controlled trial.
T2  - PLoS Medicine
VL  - 14
IS  - 
SP  -  e1002386
UR  - https://doi.org/10.1371/ journal.pmed.1002386
ER  -</v>
      </c>
    </row>
    <row r="197" spans="1:10" x14ac:dyDescent="0.25">
      <c r="A197" s="28" t="s">
        <v>1419</v>
      </c>
      <c r="B197" s="29" t="s">
        <v>1420</v>
      </c>
      <c r="C197" s="29" t="s">
        <v>812</v>
      </c>
      <c r="D197" s="29" t="s">
        <v>1421</v>
      </c>
      <c r="E197" s="29">
        <v>389</v>
      </c>
      <c r="G197" s="29" t="s">
        <v>1422</v>
      </c>
      <c r="H197" s="29" t="s">
        <v>1423</v>
      </c>
      <c r="J197" s="88" t="str">
        <f t="shared" si="3"/>
        <v>TY  - JOUR
AU  - Nadkarni, A., Weobong, B., Weiss, H. A., McCambridge, J., Bhat, B., Katti, B., Patel, V.
PY  - 2017
TI  - Counselling for Alcohol Problems (CAP), a lay counsellor-delivered brief psychological treatment for harmful drinking in men, in primary care in India: A randomised controlled trial.
T2  - Lancet
VL  - 389
IS  - 
SP  -  186–195
UR  - https://doi.org/10.1016/S0140- 6736(16)31590-2
ER  -</v>
      </c>
    </row>
    <row r="198" spans="1:10" x14ac:dyDescent="0.25">
      <c r="A198" s="28" t="s">
        <v>1462</v>
      </c>
      <c r="B198" s="29" t="s">
        <v>1463</v>
      </c>
      <c r="C198" s="29" t="s">
        <v>812</v>
      </c>
      <c r="D198" s="29" t="s">
        <v>1344</v>
      </c>
      <c r="H198" s="29" t="s">
        <v>1464</v>
      </c>
      <c r="J198" s="88" t="str">
        <f t="shared" si="3"/>
        <v>TY  - JOUR
AU  - Sumnall, H., Agus, A., Cole, J., Doherty, P., Foxcroft, D., Harvey, S., Percy, A.
PY  - 2017
TI  - Steps Towards Alcohol Misuse Prevention Programme (STAMPP): A school- and community- based cluster randomised controlled trial.
T2  - Southampton (UK): National institute for Health Research (NIHR) Journals Library.
VL  - 
IS  - 
SP  - 
UR  - https://doi.org/10.3310/phr05020
ER  -</v>
      </c>
    </row>
    <row r="199" spans="1:10" x14ac:dyDescent="0.25">
      <c r="A199" s="28" t="s">
        <v>1321</v>
      </c>
      <c r="B199" s="29" t="s">
        <v>1322</v>
      </c>
      <c r="C199" s="29" t="s">
        <v>753</v>
      </c>
      <c r="D199" s="29" t="s">
        <v>883</v>
      </c>
      <c r="E199" s="29">
        <v>79</v>
      </c>
      <c r="G199" s="29" t="s">
        <v>1323</v>
      </c>
      <c r="J199" s="88" t="str">
        <f t="shared" si="3"/>
        <v>TY  - JOUR
AU  - Chisholm, D., Moro, D., Bertram, M., Pretorius, C., Gmel, G., Shield, K. &amp; Rehm, J.
PY  - 2018
TI  - Are the “best buys” for alcohol control still valid? An update on the comparative cost-effectiveness of alcohol control strategies at the global level.
T2  - Journal of Studies on Alcohol and Drugs
VL  - 79
IS  - 
SP  -  514–522
UR  - 
ER  -</v>
      </c>
    </row>
    <row r="200" spans="1:10" x14ac:dyDescent="0.25">
      <c r="A200" s="28" t="s">
        <v>1454</v>
      </c>
      <c r="B200" s="29" t="s">
        <v>1455</v>
      </c>
      <c r="C200" s="29" t="s">
        <v>753</v>
      </c>
      <c r="D200" s="29" t="s">
        <v>1407</v>
      </c>
      <c r="E200" s="29">
        <v>24</v>
      </c>
      <c r="G200" s="29" t="s">
        <v>1456</v>
      </c>
      <c r="H200" s="29" t="s">
        <v>1457</v>
      </c>
      <c r="J200" s="88" t="str">
        <f t="shared" si="3"/>
        <v>TY  - JOUR
AU  - Sluiter, R. L., Kievit, W., van der Wilt, G. J., Schene, A. H., Teichert, M., Coenen, M. &amp; Schellekens, A.
PY  - 2018
TI  - Cost-effectiveness analysis of genotype-guided treatment allocation in patients with alcohol use disorders using naltrexone or acamprosate, using a modeling approach.
T2  - European Addiction Research
VL  - 24
IS  - 
SP  -  245–254
UR  - https://doi.org/10.1159/000494127
ER  -</v>
      </c>
    </row>
    <row r="201" spans="1:10" x14ac:dyDescent="0.25">
      <c r="A201" s="28" t="s">
        <v>1285</v>
      </c>
      <c r="B201" s="29" t="s">
        <v>1286</v>
      </c>
      <c r="C201" s="29" t="s">
        <v>766</v>
      </c>
      <c r="D201" s="29" t="s">
        <v>1287</v>
      </c>
      <c r="E201" s="29">
        <v>9</v>
      </c>
      <c r="G201" s="29" t="s">
        <v>1288</v>
      </c>
      <c r="H201" s="29" t="s">
        <v>1289</v>
      </c>
      <c r="J201" s="88" t="str">
        <f t="shared" si="3"/>
        <v>TY  - JOUR
AU  - Agus, A., McKay, M., Cole, J., Doherty, P., Foxcroft, D., Harvey, S., Sumnall, H.
PY  - 2019
TI  - Cost-effectiveness of a combined classroom curriculum and parental intervention: Economic evaluation of data from the Steps Towards Alcohol Misuse Prevention Programme cluster randomised controlled trial.
T2  - BMJ Open
VL  - 9
IS  - 
SP  -  e027951
UR  - https://doi.org/10.1136/bmjopen-2018-027951
ER  -</v>
      </c>
    </row>
    <row r="202" spans="1:10" x14ac:dyDescent="0.25">
      <c r="A202" s="28" t="s">
        <v>1359</v>
      </c>
      <c r="B202" s="29" t="s">
        <v>1360</v>
      </c>
      <c r="C202" s="29" t="s">
        <v>766</v>
      </c>
      <c r="D202" s="29" t="s">
        <v>1344</v>
      </c>
      <c r="J202" s="88" t="str">
        <f t="shared" si="3"/>
        <v>TY  - JOUR
AU  - Giles, E. L., McGeechan, G. J., Coulton, S., Deluca, P., Drummond, C., Howel, D., Newbury-Birch, D.
PY  - 2019
TI  - Brief alcohol intervention for risky drinking in young people aged 14–15 years in secondary schools: The SIPS JR-HIGH RCT.
T2  - Southampton (UK): National institute for Health Research (NIHR) Journals Library.
VL  - 
IS  - 
SP  - 
UR  - 
ER  -</v>
      </c>
    </row>
    <row r="203" spans="1:10" x14ac:dyDescent="0.25">
      <c r="A203" s="28" t="s">
        <v>1410</v>
      </c>
      <c r="B203" s="29" t="s">
        <v>1411</v>
      </c>
      <c r="C203" s="29" t="s">
        <v>766</v>
      </c>
      <c r="D203" s="29" t="s">
        <v>555</v>
      </c>
      <c r="E203" s="29">
        <v>114</v>
      </c>
      <c r="G203" s="29" t="s">
        <v>1412</v>
      </c>
      <c r="H203" s="29" t="s">
        <v>1413</v>
      </c>
      <c r="J203" s="88" t="str">
        <f t="shared" si="3"/>
        <v>TY  - JOUR
AU  - Nadkarni, A., Weiss, H. A., Velleman, R., McCambridge, J., McDaid, D., Park, A. L., Patel, V.
PY  - 2019
TI  - Feasibility, acceptability and cost-effectiveness of a brief, lay counsellor- delivered psychological treatment for men with alcohol dependence in primary care: An exploratory randomized controlled trial.
T2  - Addiction
VL  - 114
IS  - 
SP  -  1192–1203
UR  - https://doi.org/10.1111/add.14630
ER  -</v>
      </c>
    </row>
    <row r="204" spans="1:10" x14ac:dyDescent="0.25">
      <c r="A204" s="28" t="s">
        <v>1432</v>
      </c>
      <c r="B204" s="29" t="s">
        <v>1433</v>
      </c>
      <c r="C204" s="29" t="s">
        <v>766</v>
      </c>
      <c r="D204" s="29" t="s">
        <v>724</v>
      </c>
      <c r="E204" s="29">
        <v>100</v>
      </c>
      <c r="G204" s="29" t="s">
        <v>1434</v>
      </c>
      <c r="H204" s="29" t="s">
        <v>1435</v>
      </c>
      <c r="J204" s="88" t="str">
        <f t="shared" si="3"/>
        <v>TY  - JOUR
AU  - Olmstead, T. A., Graff, F. S., Ames-Sikora, A., McCrady, B. S., Gaba, A. &amp; Epstein, E. E.
PY  - 2019
TI  - Cost-effectiveness of individual versus group female-specific cognitive behavioral therapy for alcohol use disorder.
T2  - Journal of Substance Abuse Treatment
VL  - 100
IS  - 
SP  -  1–7
UR  - https://doi.org/10.1016/j. jsat.2019.02.001
ER  -</v>
      </c>
    </row>
    <row r="205" spans="1:10" x14ac:dyDescent="0.25">
      <c r="A205" s="28" t="s">
        <v>1324</v>
      </c>
      <c r="B205" s="29" t="s">
        <v>1325</v>
      </c>
      <c r="C205" s="29" t="s">
        <v>799</v>
      </c>
      <c r="D205" s="29" t="s">
        <v>1326</v>
      </c>
      <c r="E205" s="29">
        <v>69</v>
      </c>
      <c r="G205" s="29" t="s">
        <v>1327</v>
      </c>
      <c r="H205" s="29" t="s">
        <v>1328</v>
      </c>
      <c r="J205" s="88" t="str">
        <f t="shared" si="3"/>
        <v>TY  - JOUR
AU  - Cordovilla-Guardia, S., Ortega-Ortega, M., Epstein, D., Fernández-Mondéjar, E. &amp; Vilar-López, R.
PY  - 2020
TI  - Economic analysis of brief motivational intervention following trauma related to drugs and alcohol.
T2  - Nursing Research
VL  - 69
IS  - 
SP  -  358–366
UR  - https://doi.org/10.1097/NNR.0000000000000455
ER  -</v>
      </c>
    </row>
    <row r="206" spans="1:10" x14ac:dyDescent="0.25">
      <c r="A206" s="28" t="s">
        <v>1342</v>
      </c>
      <c r="B206" s="29" t="s">
        <v>1343</v>
      </c>
      <c r="C206" s="29" t="s">
        <v>799</v>
      </c>
      <c r="D206" s="29" t="s">
        <v>1344</v>
      </c>
      <c r="H206" s="29" t="s">
        <v>1345</v>
      </c>
      <c r="J206" s="88" t="str">
        <f t="shared" si="3"/>
        <v>TY  - JOUR
AU  - Deluca, P., Coulton, S., Alam, M. F., Boniface, S., Donoghue, K., Gilvarry, E., Drummond, C.
PY  - 2020
TI  - Screening and brief interventions for adolescent alcohol use disorders presenting through emergency departments: A research programme including two RCTs.
T2  - Southampton (UK): National institute for Health Research (NIHR) Journals Library.
VL  - 
IS  - 
SP  - 
UR  - https://doi.org/10.3310/ pgfar0802
ER  -</v>
      </c>
    </row>
    <row r="207" spans="1:10" x14ac:dyDescent="0.25">
      <c r="A207" s="28" t="s">
        <v>1350</v>
      </c>
      <c r="B207" s="29" t="s">
        <v>1351</v>
      </c>
      <c r="C207" s="29" t="s">
        <v>799</v>
      </c>
      <c r="D207" s="29" t="s">
        <v>883</v>
      </c>
      <c r="E207" s="29">
        <v>81</v>
      </c>
      <c r="G207" s="29" t="s">
        <v>1352</v>
      </c>
      <c r="H207" s="29" t="s">
        <v>1353</v>
      </c>
      <c r="J207" s="88" t="str">
        <f t="shared" si="3"/>
        <v>TY  - JOUR
AU  - Dunlap, L. J., O’Farrell, T. J., Schumm, J. A., Orme, S. S., Murphy, M. &amp; Murchowski, P. M.
PY  - 2020
TI  - Group versus standard behavioral couples’ therapy for alcohol use disorder patients: Cost-effectiveness.
T2  - Journal of Studies on Alcohol and Drugs
VL  - 81
IS  - 
SP  -  152–163
UR  - https://doi.org/10.15288/ jsad.2020.81.152
ER  -</v>
      </c>
    </row>
    <row r="208" spans="1:10" x14ac:dyDescent="0.25">
      <c r="A208" s="28" t="s">
        <v>1402</v>
      </c>
      <c r="B208" s="29" t="s">
        <v>1403</v>
      </c>
      <c r="C208" s="29" t="s">
        <v>799</v>
      </c>
      <c r="D208" s="29" t="s">
        <v>1404</v>
      </c>
      <c r="J208" s="88" t="str">
        <f t="shared" si="3"/>
        <v>TY  - JOUR
AU  - Moore, S.C., Allen, D., Amos, Y., Blake, J., Brennan, A., Buykx, P.,Young, T.
PY  - 2020
TI  - Evaluating alcohol intoxication management services: the EDARA mixed-methods study.
T2  - Southampton (UK): National Iinstitute for Health Research (NIHR) Journals Library.
VL  - 
IS  - 
SP  - 
UR  - 
ER  -</v>
      </c>
    </row>
    <row r="209" spans="1:10" x14ac:dyDescent="0.25">
      <c r="A209" s="28" t="s">
        <v>1445</v>
      </c>
      <c r="B209" s="29" t="s">
        <v>1446</v>
      </c>
      <c r="C209" s="29" t="s">
        <v>799</v>
      </c>
      <c r="D209" s="29" t="s">
        <v>1447</v>
      </c>
      <c r="E209" s="29">
        <v>12</v>
      </c>
      <c r="G209" s="29">
        <v>603</v>
      </c>
      <c r="H209" s="29" t="s">
        <v>1448</v>
      </c>
      <c r="J209" s="88" t="str">
        <f t="shared" si="3"/>
        <v>TY  - JOUR
AU  - Robinson, E., Nguyen, P., Jiang, H., Livingston, M., Ananthapavan, J., Lal, A. &amp; Sacks, G.
PY  - 2020
TI  - Increasing the price of alcohol as an obesity prevention measure: The potential cost-effectiveness of introducing a uniform volumetric tax and a minimum floor price on alcohol in Australia.
T2  - Nutrients
VL  - 12
IS  - 
SP  - 603
UR  - https://doi.org/10.3390/nu12030603
ER  -</v>
      </c>
    </row>
  </sheetData>
  <hyperlinks>
    <hyperlink ref="H89" r:id="rId1" xr:uid="{CB6BFCC2-A6B3-44C2-838E-0DB2190C6AF7}"/>
    <hyperlink ref="H92" r:id="rId2" xr:uid="{C469A8B0-39EA-47D3-81B6-6A6544B3496B}"/>
    <hyperlink ref="H91" r:id="rId3" xr:uid="{A0A49A4D-4A23-4CBD-ACAC-11AD07F305B4}"/>
    <hyperlink ref="H90" r:id="rId4" xr:uid="{39F36742-84D7-45A2-92D6-00C29B1028E2}"/>
    <hyperlink ref="H97" r:id="rId5" xr:uid="{D984E1F8-FF2B-431D-B198-B0AB4B6D4D95}"/>
    <hyperlink ref="H95" r:id="rId6" xr:uid="{D269E3A4-0F1A-40D4-9AAD-2DE888F565DE}"/>
    <hyperlink ref="H98" r:id="rId7" xr:uid="{C573F255-7735-4FD5-9296-29BBA9AFA3B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FAAE3-14E5-4F0C-B266-2BAB39E78413}">
  <sheetPr>
    <tabColor theme="9" tint="-0.499984740745262"/>
  </sheetPr>
  <dimension ref="A1:S18"/>
  <sheetViews>
    <sheetView workbookViewId="0"/>
  </sheetViews>
  <sheetFormatPr defaultColWidth="8.85546875" defaultRowHeight="15" x14ac:dyDescent="0.25"/>
  <cols>
    <col min="1" max="1" width="23.140625" style="51" bestFit="1" customWidth="1"/>
    <col min="2" max="2" width="11.85546875" style="115" bestFit="1" customWidth="1"/>
    <col min="3" max="3" width="17.42578125" style="115" customWidth="1"/>
    <col min="4" max="4" width="26.85546875" style="116" customWidth="1"/>
    <col min="5" max="5" width="35.7109375" style="29" customWidth="1"/>
    <col min="6" max="6" width="5" style="29" bestFit="1" customWidth="1"/>
    <col min="7" max="10" width="5" style="117" customWidth="1"/>
    <col min="11" max="11" width="10.7109375" style="29" customWidth="1"/>
    <col min="12" max="12" width="33.85546875" style="118" customWidth="1"/>
    <col min="13" max="13" width="8.42578125" style="23" customWidth="1"/>
    <col min="14" max="14" width="8.42578125" style="64" customWidth="1"/>
    <col min="15" max="16" width="31.28515625" style="109" bestFit="1" customWidth="1"/>
    <col min="18" max="18" width="9.42578125" bestFit="1" customWidth="1"/>
  </cols>
  <sheetData>
    <row r="1" spans="1:19" s="1" customFormat="1" ht="15.75" thickBot="1" x14ac:dyDescent="0.3">
      <c r="A1" s="93" t="s">
        <v>236</v>
      </c>
      <c r="B1" s="94" t="s">
        <v>2919</v>
      </c>
      <c r="C1" s="94" t="s">
        <v>10</v>
      </c>
      <c r="D1" s="95" t="s">
        <v>219</v>
      </c>
      <c r="E1" s="96" t="s">
        <v>0</v>
      </c>
      <c r="F1" s="96" t="s">
        <v>1</v>
      </c>
      <c r="G1" s="97" t="s">
        <v>17</v>
      </c>
      <c r="H1" s="97" t="s">
        <v>18</v>
      </c>
      <c r="I1" s="97" t="s">
        <v>19</v>
      </c>
      <c r="J1" s="97" t="s">
        <v>20</v>
      </c>
      <c r="K1" s="96" t="s">
        <v>2</v>
      </c>
      <c r="L1" s="98" t="s">
        <v>1472</v>
      </c>
      <c r="M1" s="99" t="s">
        <v>3427</v>
      </c>
      <c r="N1" s="315" t="s">
        <v>3428</v>
      </c>
      <c r="O1" s="100" t="s">
        <v>6</v>
      </c>
      <c r="P1" s="100" t="s">
        <v>4000</v>
      </c>
      <c r="R1" s="1" t="s">
        <v>21</v>
      </c>
      <c r="S1" s="1" t="s">
        <v>2296</v>
      </c>
    </row>
    <row r="2" spans="1:19" x14ac:dyDescent="0.25">
      <c r="A2" s="101" t="s">
        <v>2922</v>
      </c>
      <c r="B2" s="119" t="s">
        <v>543</v>
      </c>
      <c r="C2" s="119"/>
      <c r="D2" s="120" t="s">
        <v>1752</v>
      </c>
      <c r="E2" s="102" t="s">
        <v>1753</v>
      </c>
      <c r="F2" s="102">
        <v>2022</v>
      </c>
      <c r="G2" s="121" t="s">
        <v>1754</v>
      </c>
      <c r="H2" s="121">
        <v>6</v>
      </c>
      <c r="I2" s="121">
        <v>5</v>
      </c>
      <c r="J2" s="121" t="s">
        <v>1755</v>
      </c>
      <c r="K2" s="102">
        <v>1695</v>
      </c>
      <c r="L2" s="122" t="s">
        <v>1756</v>
      </c>
      <c r="M2" s="103" t="str">
        <f t="shared" ref="M2:M17" si="0">HYPERLINK(_xlfn.CONCAT(S$2,"\",IF(ISERROR(FIND(",",D2))=FALSE,LEFT(D2,FIND(",",D2)-1),D2),"-",F2,"-",K2,".pdf"),"PDF")</f>
        <v>PDF</v>
      </c>
      <c r="N2" s="316" t="str">
        <f t="shared" ref="N2:N17" si="1">HYPERLINK(_xlfn.CONCAT(S$3,"\",IF(ISERROR(FIND(",",D2))=FALSE,LEFT(D2,FIND(",",D2)-1),D2),"-",F2,"-",K2,".pdf"),"PDF")</f>
        <v>PDF</v>
      </c>
      <c r="O2" s="104" t="s">
        <v>2920</v>
      </c>
      <c r="P2" s="104" t="s">
        <v>3992</v>
      </c>
      <c r="R2">
        <v>1</v>
      </c>
    </row>
    <row r="3" spans="1:19" ht="16.5" x14ac:dyDescent="0.25">
      <c r="A3" s="51" t="s">
        <v>2922</v>
      </c>
      <c r="D3" s="116" t="s">
        <v>3212</v>
      </c>
      <c r="E3" s="29" t="s">
        <v>3213</v>
      </c>
      <c r="F3" s="29">
        <v>2024</v>
      </c>
      <c r="G3" s="117" t="s">
        <v>2697</v>
      </c>
      <c r="H3" s="117">
        <v>12</v>
      </c>
      <c r="J3" s="117">
        <v>1462737</v>
      </c>
      <c r="K3" s="29">
        <v>2109</v>
      </c>
      <c r="L3" s="118" t="s">
        <v>3214</v>
      </c>
      <c r="M3" s="21" t="str">
        <f t="shared" si="0"/>
        <v>PDF</v>
      </c>
      <c r="N3" s="317" t="str">
        <f t="shared" si="1"/>
        <v>PDF</v>
      </c>
      <c r="O3" s="109" t="s">
        <v>3275</v>
      </c>
      <c r="P3" s="109" t="s">
        <v>3996</v>
      </c>
      <c r="R3">
        <v>2</v>
      </c>
      <c r="S3" s="198"/>
    </row>
    <row r="4" spans="1:19" x14ac:dyDescent="0.25">
      <c r="A4" s="51" t="s">
        <v>2922</v>
      </c>
      <c r="D4" s="116" t="s">
        <v>2421</v>
      </c>
      <c r="E4" s="29" t="s">
        <v>2422</v>
      </c>
      <c r="F4" s="29">
        <v>2024</v>
      </c>
      <c r="G4" s="117" t="s">
        <v>2423</v>
      </c>
      <c r="H4" s="117">
        <v>12</v>
      </c>
      <c r="I4" s="117">
        <v>1</v>
      </c>
      <c r="K4" s="29">
        <v>1881</v>
      </c>
      <c r="L4" s="118" t="s">
        <v>2424</v>
      </c>
      <c r="M4" s="21" t="str">
        <f t="shared" si="0"/>
        <v>PDF</v>
      </c>
      <c r="N4" s="317" t="str">
        <f t="shared" si="1"/>
        <v>PDF</v>
      </c>
      <c r="O4" s="109" t="s">
        <v>3309</v>
      </c>
      <c r="P4" s="109" t="s">
        <v>3997</v>
      </c>
    </row>
    <row r="5" spans="1:19" ht="15.75" thickBot="1" x14ac:dyDescent="0.3">
      <c r="A5" s="209" t="s">
        <v>2922</v>
      </c>
      <c r="B5" s="210"/>
      <c r="C5" s="210"/>
      <c r="D5" s="255" t="s">
        <v>3203</v>
      </c>
      <c r="E5" s="212" t="s">
        <v>3204</v>
      </c>
      <c r="F5" s="212">
        <v>2022</v>
      </c>
      <c r="G5" s="256"/>
      <c r="H5" s="256"/>
      <c r="I5" s="256"/>
      <c r="J5" s="256"/>
      <c r="K5" s="212">
        <v>2113</v>
      </c>
      <c r="L5" s="257" t="s">
        <v>3205</v>
      </c>
      <c r="M5" s="208" t="str">
        <f t="shared" si="0"/>
        <v>PDF</v>
      </c>
      <c r="N5" s="320" t="str">
        <f t="shared" si="1"/>
        <v>PDF</v>
      </c>
      <c r="O5" s="213" t="s">
        <v>3270</v>
      </c>
      <c r="P5" s="213" t="s">
        <v>3993</v>
      </c>
    </row>
    <row r="6" spans="1:19" x14ac:dyDescent="0.25">
      <c r="A6" s="101" t="s">
        <v>3269</v>
      </c>
      <c r="B6" s="119" t="s">
        <v>543</v>
      </c>
      <c r="C6" s="119"/>
      <c r="D6" s="120" t="s">
        <v>3912</v>
      </c>
      <c r="E6" s="102" t="s">
        <v>3913</v>
      </c>
      <c r="F6" s="102">
        <v>2025</v>
      </c>
      <c r="G6" s="121" t="s">
        <v>3914</v>
      </c>
      <c r="H6" s="121">
        <v>76</v>
      </c>
      <c r="I6" s="121">
        <v>3</v>
      </c>
      <c r="J6" s="121" t="s">
        <v>3915</v>
      </c>
      <c r="K6" s="102">
        <v>6955</v>
      </c>
      <c r="L6" s="122" t="s">
        <v>3829</v>
      </c>
      <c r="M6" s="103" t="str">
        <f t="shared" si="0"/>
        <v>PDF</v>
      </c>
      <c r="N6" s="316" t="str">
        <f t="shared" si="1"/>
        <v>PDF</v>
      </c>
      <c r="O6" s="104" t="s">
        <v>3936</v>
      </c>
      <c r="P6" s="104" t="s">
        <v>4006</v>
      </c>
    </row>
    <row r="7" spans="1:19" x14ac:dyDescent="0.25">
      <c r="A7" s="107" t="s">
        <v>3269</v>
      </c>
      <c r="B7" s="110"/>
      <c r="C7" s="110"/>
      <c r="D7" s="111" t="s">
        <v>3903</v>
      </c>
      <c r="E7" s="27" t="s">
        <v>3904</v>
      </c>
      <c r="F7" s="27">
        <v>2024</v>
      </c>
      <c r="G7" s="112" t="s">
        <v>1642</v>
      </c>
      <c r="H7" s="112">
        <v>25</v>
      </c>
      <c r="I7" s="112">
        <v>5</v>
      </c>
      <c r="J7" s="112" t="s">
        <v>3905</v>
      </c>
      <c r="K7" s="27">
        <v>6956</v>
      </c>
      <c r="L7" s="113" t="s">
        <v>3906</v>
      </c>
      <c r="M7" s="19" t="str">
        <f t="shared" si="0"/>
        <v>PDF</v>
      </c>
      <c r="N7" s="338" t="str">
        <f t="shared" si="1"/>
        <v>PDF</v>
      </c>
      <c r="O7" s="108" t="s">
        <v>3933</v>
      </c>
      <c r="P7" s="108" t="s">
        <v>4002</v>
      </c>
    </row>
    <row r="8" spans="1:19" x14ac:dyDescent="0.25">
      <c r="A8" s="107" t="s">
        <v>3269</v>
      </c>
      <c r="B8" s="110"/>
      <c r="C8" s="110" t="s">
        <v>3832</v>
      </c>
      <c r="D8" s="111" t="s">
        <v>3907</v>
      </c>
      <c r="E8" s="27" t="s">
        <v>3908</v>
      </c>
      <c r="F8" s="27">
        <v>2024</v>
      </c>
      <c r="G8" s="112" t="s">
        <v>231</v>
      </c>
      <c r="H8" s="112"/>
      <c r="I8" s="112"/>
      <c r="J8" s="112" t="s">
        <v>2161</v>
      </c>
      <c r="K8" s="27">
        <v>6954</v>
      </c>
      <c r="L8" s="113" t="s">
        <v>3831</v>
      </c>
      <c r="M8" s="21" t="str">
        <f t="shared" si="0"/>
        <v>PDF</v>
      </c>
      <c r="N8" s="317" t="str">
        <f t="shared" si="1"/>
        <v>PDF</v>
      </c>
      <c r="O8" s="108" t="s">
        <v>3934</v>
      </c>
      <c r="P8" s="108" t="s">
        <v>4003</v>
      </c>
    </row>
    <row r="9" spans="1:19" x14ac:dyDescent="0.25">
      <c r="A9" s="107" t="s">
        <v>3269</v>
      </c>
      <c r="B9" s="110"/>
      <c r="C9" s="110"/>
      <c r="D9" s="111" t="s">
        <v>3909</v>
      </c>
      <c r="E9" s="27" t="s">
        <v>3910</v>
      </c>
      <c r="F9" s="27">
        <v>2025</v>
      </c>
      <c r="G9" s="112" t="s">
        <v>1540</v>
      </c>
      <c r="H9" s="112">
        <v>27</v>
      </c>
      <c r="I9" s="112"/>
      <c r="J9" s="112" t="s">
        <v>3911</v>
      </c>
      <c r="K9" s="27">
        <v>6953</v>
      </c>
      <c r="L9" s="113" t="s">
        <v>3830</v>
      </c>
      <c r="M9" s="21" t="str">
        <f t="shared" si="0"/>
        <v>PDF</v>
      </c>
      <c r="N9" s="317" t="str">
        <f t="shared" si="1"/>
        <v>PDF</v>
      </c>
      <c r="O9" s="108" t="s">
        <v>3935</v>
      </c>
      <c r="P9" s="108" t="s">
        <v>4005</v>
      </c>
    </row>
    <row r="10" spans="1:19" x14ac:dyDescent="0.25">
      <c r="A10" s="107" t="s">
        <v>3269</v>
      </c>
      <c r="B10" s="110"/>
      <c r="C10" s="110"/>
      <c r="D10" s="111" t="s">
        <v>3597</v>
      </c>
      <c r="E10" s="27" t="s">
        <v>3598</v>
      </c>
      <c r="F10" s="27">
        <v>2025</v>
      </c>
      <c r="G10" s="112" t="s">
        <v>737</v>
      </c>
      <c r="H10" s="112">
        <v>13</v>
      </c>
      <c r="I10" s="112"/>
      <c r="J10" s="112" t="s">
        <v>3599</v>
      </c>
      <c r="K10" s="27">
        <v>6230</v>
      </c>
      <c r="L10" s="113" t="s">
        <v>3600</v>
      </c>
      <c r="M10" s="19" t="str">
        <f t="shared" si="0"/>
        <v>PDF</v>
      </c>
      <c r="N10" s="338" t="str">
        <f t="shared" si="1"/>
        <v>PDF</v>
      </c>
      <c r="O10" s="108" t="s">
        <v>3679</v>
      </c>
      <c r="P10" s="108" t="s">
        <v>4004</v>
      </c>
    </row>
    <row r="11" spans="1:19" ht="15.75" thickBot="1" x14ac:dyDescent="0.3">
      <c r="A11" s="209" t="s">
        <v>3269</v>
      </c>
      <c r="B11" s="210"/>
      <c r="C11" s="210"/>
      <c r="D11" s="255" t="s">
        <v>3721</v>
      </c>
      <c r="E11" s="212" t="s">
        <v>3722</v>
      </c>
      <c r="F11" s="212">
        <v>2023</v>
      </c>
      <c r="G11" s="256" t="s">
        <v>3723</v>
      </c>
      <c r="H11" s="256">
        <v>69</v>
      </c>
      <c r="I11" s="256">
        <v>2</v>
      </c>
      <c r="J11" s="256" t="s">
        <v>3724</v>
      </c>
      <c r="K11" s="212">
        <v>6502</v>
      </c>
      <c r="L11" s="257" t="s">
        <v>3725</v>
      </c>
      <c r="M11" s="337" t="str">
        <f t="shared" si="0"/>
        <v>PDF</v>
      </c>
      <c r="N11" s="319" t="str">
        <f t="shared" si="1"/>
        <v>PDF</v>
      </c>
      <c r="O11" s="213" t="s">
        <v>3828</v>
      </c>
      <c r="P11" s="213" t="s">
        <v>4007</v>
      </c>
    </row>
    <row r="12" spans="1:19" x14ac:dyDescent="0.25">
      <c r="A12" s="101" t="s">
        <v>3430</v>
      </c>
      <c r="B12" s="119" t="s">
        <v>543</v>
      </c>
      <c r="C12" s="119"/>
      <c r="D12" s="120" t="s">
        <v>3431</v>
      </c>
      <c r="E12" s="102" t="s">
        <v>3432</v>
      </c>
      <c r="F12" s="102">
        <v>2022</v>
      </c>
      <c r="G12" s="121" t="s">
        <v>3555</v>
      </c>
      <c r="H12" s="121">
        <v>19</v>
      </c>
      <c r="I12" s="121">
        <v>23</v>
      </c>
      <c r="J12" s="121" t="s">
        <v>3433</v>
      </c>
      <c r="K12" s="102">
        <v>6231</v>
      </c>
      <c r="L12" s="122" t="s">
        <v>3434</v>
      </c>
      <c r="M12" s="103" t="str">
        <f t="shared" si="0"/>
        <v>PDF</v>
      </c>
      <c r="N12" s="316" t="str">
        <f t="shared" si="1"/>
        <v>PDF</v>
      </c>
      <c r="O12" s="104" t="s">
        <v>3682</v>
      </c>
      <c r="P12" s="104" t="s">
        <v>4008</v>
      </c>
    </row>
    <row r="13" spans="1:19" ht="15.75" thickBot="1" x14ac:dyDescent="0.3">
      <c r="A13" s="209" t="s">
        <v>3430</v>
      </c>
      <c r="B13" s="210"/>
      <c r="C13" s="210" t="s">
        <v>3680</v>
      </c>
      <c r="D13" s="255" t="s">
        <v>3657</v>
      </c>
      <c r="E13" s="212" t="s">
        <v>3658</v>
      </c>
      <c r="F13" s="212">
        <v>2020</v>
      </c>
      <c r="G13" s="256" t="s">
        <v>717</v>
      </c>
      <c r="H13" s="256">
        <v>20</v>
      </c>
      <c r="I13" s="256">
        <v>1</v>
      </c>
      <c r="J13" s="256">
        <v>1910</v>
      </c>
      <c r="K13" s="212">
        <v>6229</v>
      </c>
      <c r="L13" s="257" t="s">
        <v>3659</v>
      </c>
      <c r="M13" s="106" t="str">
        <f t="shared" si="0"/>
        <v>PDF</v>
      </c>
      <c r="N13" s="318" t="str">
        <f t="shared" si="1"/>
        <v>PDF</v>
      </c>
      <c r="O13" s="213" t="s">
        <v>3681</v>
      </c>
      <c r="P13" s="213" t="s">
        <v>4009</v>
      </c>
    </row>
    <row r="14" spans="1:19" x14ac:dyDescent="0.25">
      <c r="A14" s="101" t="s">
        <v>2923</v>
      </c>
      <c r="B14" s="119" t="s">
        <v>543</v>
      </c>
      <c r="C14" s="119"/>
      <c r="D14" s="120" t="s">
        <v>2244</v>
      </c>
      <c r="E14" s="102" t="s">
        <v>2245</v>
      </c>
      <c r="F14" s="102">
        <v>2019</v>
      </c>
      <c r="G14" s="121" t="s">
        <v>2246</v>
      </c>
      <c r="H14" s="121">
        <v>116</v>
      </c>
      <c r="I14" s="121">
        <v>8</v>
      </c>
      <c r="J14" s="121" t="s">
        <v>2247</v>
      </c>
      <c r="K14" s="102">
        <v>1856</v>
      </c>
      <c r="L14" s="122" t="s">
        <v>2248</v>
      </c>
      <c r="M14" s="103" t="str">
        <f t="shared" si="0"/>
        <v>PDF</v>
      </c>
      <c r="N14" s="316" t="str">
        <f t="shared" si="1"/>
        <v>PDF</v>
      </c>
      <c r="O14" s="104" t="s">
        <v>2921</v>
      </c>
      <c r="P14" s="104" t="s">
        <v>3998</v>
      </c>
    </row>
    <row r="15" spans="1:19" x14ac:dyDescent="0.25">
      <c r="A15" s="51" t="s">
        <v>2923</v>
      </c>
      <c r="D15" s="116" t="s">
        <v>3206</v>
      </c>
      <c r="E15" s="29" t="s">
        <v>3207</v>
      </c>
      <c r="F15" s="29">
        <v>2020</v>
      </c>
      <c r="G15" s="117" t="s">
        <v>1540</v>
      </c>
      <c r="H15" s="117">
        <v>22</v>
      </c>
      <c r="I15" s="117">
        <v>11</v>
      </c>
      <c r="J15" s="117" t="s">
        <v>3208</v>
      </c>
      <c r="K15" s="29">
        <v>2104</v>
      </c>
      <c r="L15" s="118" t="s">
        <v>3209</v>
      </c>
      <c r="M15" s="21" t="str">
        <f t="shared" si="0"/>
        <v>PDF</v>
      </c>
      <c r="N15" s="317" t="str">
        <f t="shared" si="1"/>
        <v>PDF</v>
      </c>
      <c r="O15" s="109" t="s">
        <v>3273</v>
      </c>
      <c r="P15" s="109" t="s">
        <v>3994</v>
      </c>
    </row>
    <row r="16" spans="1:19" x14ac:dyDescent="0.25">
      <c r="A16" s="51" t="s">
        <v>2923</v>
      </c>
      <c r="D16" s="116" t="s">
        <v>3206</v>
      </c>
      <c r="E16" s="29" t="s">
        <v>3210</v>
      </c>
      <c r="F16" s="29">
        <v>2020</v>
      </c>
      <c r="G16" s="117" t="s">
        <v>231</v>
      </c>
      <c r="J16" s="117" t="s">
        <v>2161</v>
      </c>
      <c r="K16" s="29">
        <v>2110</v>
      </c>
      <c r="L16" s="118" t="s">
        <v>3211</v>
      </c>
      <c r="M16" s="21" t="str">
        <f t="shared" si="0"/>
        <v>PDF</v>
      </c>
      <c r="N16" s="317" t="str">
        <f t="shared" si="1"/>
        <v>PDF</v>
      </c>
      <c r="O16" s="109" t="s">
        <v>3274</v>
      </c>
      <c r="P16" s="109" t="s">
        <v>3995</v>
      </c>
    </row>
    <row r="17" spans="1:16" ht="15.75" thickBot="1" x14ac:dyDescent="0.3">
      <c r="A17" s="209" t="s">
        <v>2923</v>
      </c>
      <c r="B17" s="210"/>
      <c r="C17" s="210" t="s">
        <v>3002</v>
      </c>
      <c r="D17" s="211" t="s">
        <v>2999</v>
      </c>
      <c r="E17" s="212" t="s">
        <v>3000</v>
      </c>
      <c r="F17" s="212">
        <v>2016</v>
      </c>
      <c r="G17" s="212" t="s">
        <v>1213</v>
      </c>
      <c r="H17" s="212">
        <v>16</v>
      </c>
      <c r="I17" s="212"/>
      <c r="J17" s="212">
        <v>19</v>
      </c>
      <c r="K17" s="212">
        <v>2014</v>
      </c>
      <c r="L17" s="212" t="s">
        <v>3001</v>
      </c>
      <c r="M17" s="208" t="str">
        <f t="shared" si="0"/>
        <v>PDF</v>
      </c>
      <c r="N17" s="320" t="str">
        <f t="shared" si="1"/>
        <v>PDF</v>
      </c>
      <c r="O17" s="213" t="s">
        <v>3422</v>
      </c>
      <c r="P17" s="213" t="s">
        <v>3999</v>
      </c>
    </row>
    <row r="18" spans="1:16" x14ac:dyDescent="0.25">
      <c r="A18" s="107"/>
      <c r="B18" s="110"/>
      <c r="C18" s="110"/>
      <c r="D18" s="111"/>
      <c r="E18" s="27"/>
      <c r="F18" s="27"/>
      <c r="G18" s="112"/>
      <c r="H18" s="112"/>
      <c r="I18" s="112"/>
      <c r="J18" s="112"/>
      <c r="K18" s="27"/>
      <c r="L18" s="113"/>
      <c r="M18" s="114"/>
      <c r="N18" s="227"/>
      <c r="O18" s="108"/>
      <c r="P18" s="108"/>
    </row>
  </sheetData>
  <sortState xmlns:xlrd2="http://schemas.microsoft.com/office/spreadsheetml/2017/richdata2" ref="S10:S25">
    <sortCondition ref="S10:S25"/>
  </sortState>
  <conditionalFormatting sqref="B1:B1048576">
    <cfRule type="cellIs" dxfId="170" priority="7" operator="equal">
      <formula>"Yes"</formula>
    </cfRule>
  </conditionalFormatting>
  <conditionalFormatting sqref="C1:C20 C22 C25:C1048576">
    <cfRule type="cellIs" dxfId="169" priority="6" operator="equal">
      <formula>"Protocol only"</formula>
    </cfRule>
  </conditionalFormatting>
  <conditionalFormatting sqref="R1:R3">
    <cfRule type="cellIs" dxfId="168" priority="2" operator="equal">
      <formula>"JK"</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B8EA9-2593-496E-94F1-0937AB5AF922}">
  <sheetPr>
    <tabColor theme="8" tint="0.79998168889431442"/>
  </sheetPr>
  <dimension ref="A1:Q18"/>
  <sheetViews>
    <sheetView zoomScale="115" zoomScaleNormal="115" workbookViewId="0">
      <pane ySplit="1" topLeftCell="A2" activePane="bottomLeft" state="frozen"/>
      <selection pane="bottomLeft"/>
    </sheetView>
  </sheetViews>
  <sheetFormatPr defaultColWidth="8.85546875" defaultRowHeight="15" x14ac:dyDescent="0.25"/>
  <cols>
    <col min="1" max="2" width="11.85546875" style="239" customWidth="1"/>
    <col min="3" max="3" width="30" customWidth="1"/>
    <col min="4" max="4" width="4.42578125" bestFit="1" customWidth="1"/>
    <col min="5" max="5" width="14.28515625" customWidth="1"/>
    <col min="6" max="6" width="10.7109375" customWidth="1"/>
    <col min="7" max="7" width="11.140625" bestFit="1" customWidth="1"/>
    <col min="8" max="8" width="14.28515625" bestFit="1" customWidth="1"/>
    <col min="9" max="9" width="10.28515625" customWidth="1"/>
    <col min="10" max="11" width="18" style="139" bestFit="1" customWidth="1"/>
    <col min="12" max="12" width="13.42578125" customWidth="1"/>
    <col min="13" max="13" width="16.85546875" customWidth="1"/>
    <col min="14" max="14" width="17.7109375" customWidth="1"/>
    <col min="15" max="15" width="10.7109375" bestFit="1" customWidth="1"/>
    <col min="16" max="16" width="20.42578125" customWidth="1"/>
  </cols>
  <sheetData>
    <row r="1" spans="1:17" s="57" customFormat="1" ht="30.75" thickBot="1" x14ac:dyDescent="0.3">
      <c r="A1" s="246" t="s">
        <v>7</v>
      </c>
      <c r="B1" s="245" t="s">
        <v>11</v>
      </c>
      <c r="C1" s="40" t="s">
        <v>6</v>
      </c>
      <c r="D1" s="125" t="s">
        <v>2290</v>
      </c>
      <c r="E1" s="126" t="s">
        <v>545</v>
      </c>
      <c r="F1" s="41" t="s">
        <v>241</v>
      </c>
      <c r="G1" s="42" t="s">
        <v>22</v>
      </c>
      <c r="H1" s="75" t="s">
        <v>232</v>
      </c>
      <c r="I1" s="54" t="s">
        <v>221</v>
      </c>
      <c r="J1" s="127" t="s">
        <v>222</v>
      </c>
      <c r="K1" s="128" t="s">
        <v>223</v>
      </c>
      <c r="L1" s="50" t="s">
        <v>224</v>
      </c>
      <c r="M1" s="47" t="s">
        <v>225</v>
      </c>
      <c r="N1" s="83" t="s">
        <v>226</v>
      </c>
      <c r="O1" s="41" t="s">
        <v>259</v>
      </c>
      <c r="P1" s="41" t="s">
        <v>10</v>
      </c>
      <c r="Q1" s="56"/>
    </row>
    <row r="2" spans="1:17" x14ac:dyDescent="0.25">
      <c r="A2" s="247" t="s">
        <v>229</v>
      </c>
      <c r="B2" s="240" t="s">
        <v>3090</v>
      </c>
      <c r="C2" s="238" t="s">
        <v>2920</v>
      </c>
      <c r="D2" s="21" t="str">
        <f t="shared" ref="D2" si="0">HYPERLINK(_xlfn.CONCAT("C:\Users\sh1384\OneDrive - University of Exeter\Documents\Projects\04 - AI and Public Health\1. Alcohol\PDFs - Alcohol (RCTs)\",MID(C2,2,FIND(",",C2)-2),"-",MID(C2,FIND(",",C2)+2,4),"-",MID(C2,FIND("#",C2)+1,4),".pdf"),"PDF")</f>
        <v>PDF</v>
      </c>
      <c r="E2" s="130" t="s">
        <v>2961</v>
      </c>
      <c r="F2" s="38" t="s">
        <v>377</v>
      </c>
      <c r="G2" s="45" t="s">
        <v>26</v>
      </c>
      <c r="H2" s="74" t="str">
        <f>IF(G2&lt;&gt;"",IF(ISERROR(VLOOKUP(G2,Lists!A:B,2,FALSE))=TRUE,"ERROR",VLOOKUP(G2,Lists!A:B,2,FALSE)),"")</f>
        <v>North America</v>
      </c>
      <c r="I2" s="55" t="s">
        <v>3011</v>
      </c>
      <c r="J2" s="132" t="s">
        <v>2968</v>
      </c>
      <c r="K2" s="133" t="s">
        <v>2969</v>
      </c>
      <c r="L2" s="52" t="s">
        <v>2958</v>
      </c>
      <c r="M2" s="48" t="s">
        <v>2973</v>
      </c>
      <c r="N2" s="84" t="s">
        <v>2972</v>
      </c>
      <c r="O2" s="38" t="s">
        <v>543</v>
      </c>
      <c r="P2" s="38" t="s">
        <v>3424</v>
      </c>
    </row>
    <row r="3" spans="1:17" x14ac:dyDescent="0.25">
      <c r="A3" s="247" t="s">
        <v>229</v>
      </c>
      <c r="B3" s="240" t="s">
        <v>3090</v>
      </c>
      <c r="C3" s="238" t="s">
        <v>3936</v>
      </c>
      <c r="D3" s="21" t="str">
        <f>HYPERLINK(_xlfn.CONCAT("C:\Users\sh1384\OneDrive - University of Exeter\Documents\Projects\04 - AI and Public Health\1. Alcohol\PDFs - Alcohol (RCTs)\",MID(C3,2,FIND(",",C3)-2),"-",MID(C3,FIND(",",C3)+2,4),"-",MID(C3,FIND("#",C3)+1,4),".pdf"),"PDF")</f>
        <v>PDF</v>
      </c>
      <c r="E3" s="130" t="s">
        <v>3938</v>
      </c>
      <c r="F3" s="38" t="s">
        <v>377</v>
      </c>
      <c r="G3" s="45" t="s">
        <v>49</v>
      </c>
      <c r="H3" s="74" t="str">
        <f>IF(G3&lt;&gt;"",IF(ISERROR(VLOOKUP(G3,Lists!A:B,2,FALSE))=TRUE,"ERROR",VLOOKUP(G3,Lists!A:B,2,FALSE)),"")</f>
        <v>Europe</v>
      </c>
      <c r="I3" s="55" t="s">
        <v>2970</v>
      </c>
      <c r="J3" s="132" t="s">
        <v>3939</v>
      </c>
      <c r="K3" s="133" t="s">
        <v>3940</v>
      </c>
      <c r="L3" s="52" t="s">
        <v>3941</v>
      </c>
      <c r="M3" s="48" t="s">
        <v>3942</v>
      </c>
      <c r="N3" s="84" t="s">
        <v>3943</v>
      </c>
      <c r="O3" s="38" t="s">
        <v>543</v>
      </c>
      <c r="P3" s="38"/>
    </row>
    <row r="4" spans="1:17" x14ac:dyDescent="0.25">
      <c r="A4" s="247" t="s">
        <v>229</v>
      </c>
      <c r="B4" s="240" t="s">
        <v>3090</v>
      </c>
      <c r="C4" s="238" t="s">
        <v>3682</v>
      </c>
      <c r="D4" s="21" t="str">
        <f>HYPERLINK(_xlfn.CONCAT("C:\Users\sh1384\OneDrive - University of Exeter\Documents\Projects\04 - AI and Public Health\1. Alcohol\PDFs - Alcohol (RCTs)\",MID(C4,2,FIND(",",C4)-2),"-",MID(C4,FIND(",",C4)+2,4),"-",MID(C4,FIND("#",C4)+1,4),".pdf"),"PDF")</f>
        <v>PDF</v>
      </c>
      <c r="E4" s="317" t="s">
        <v>3833</v>
      </c>
      <c r="F4" s="13" t="s">
        <v>377</v>
      </c>
      <c r="G4" s="45" t="s">
        <v>76</v>
      </c>
      <c r="H4" s="74" t="str">
        <f>IF(G4&lt;&gt;"",IF(ISERROR(VLOOKUP(G4,Lists!A:B,2,FALSE))=TRUE,"ERROR",VLOOKUP(G4,Lists!A:B,2,FALSE)),"")</f>
        <v>Europe</v>
      </c>
      <c r="I4" s="55" t="s">
        <v>3834</v>
      </c>
      <c r="J4" s="132" t="s">
        <v>792</v>
      </c>
      <c r="K4" s="133" t="s">
        <v>869</v>
      </c>
      <c r="L4" s="52" t="s">
        <v>3835</v>
      </c>
      <c r="M4" s="48" t="s">
        <v>3836</v>
      </c>
      <c r="N4" s="84" t="s">
        <v>3837</v>
      </c>
      <c r="O4" s="38" t="s">
        <v>543</v>
      </c>
      <c r="P4" s="38" t="s">
        <v>3838</v>
      </c>
    </row>
    <row r="5" spans="1:17" x14ac:dyDescent="0.25">
      <c r="A5" s="254" t="s">
        <v>229</v>
      </c>
      <c r="B5" s="240" t="s">
        <v>3090</v>
      </c>
      <c r="C5" s="238" t="s">
        <v>2921</v>
      </c>
      <c r="D5" s="21" t="str">
        <f>HYPERLINK(_xlfn.CONCAT("C:\Users\sh1384\OneDrive - University of Exeter\Documents\Projects\04 - AI and Public Health\1. Alcohol\PDFs - Alcohol (RCTs)\",MID(C5,2,FIND(",",C5)-2),"-",MID(C5,FIND(",",C5)+2,4),"-",MID(C5,FIND("#",C5)+1,4),".pdf"),"PDF")</f>
        <v>PDF</v>
      </c>
      <c r="E5" s="130" t="s">
        <v>3003</v>
      </c>
      <c r="F5" s="38" t="s">
        <v>377</v>
      </c>
      <c r="G5" s="45" t="s">
        <v>49</v>
      </c>
      <c r="H5" s="74" t="str">
        <f>IF(G5&lt;&gt;"",IF(ISERROR(VLOOKUP(G5,Lists!A:B,2,FALSE))=TRUE,"ERROR",VLOOKUP(G5,Lists!A:B,2,FALSE)),"")</f>
        <v>Europe</v>
      </c>
      <c r="I5" s="55" t="s">
        <v>3012</v>
      </c>
      <c r="J5" s="132" t="s">
        <v>3004</v>
      </c>
      <c r="K5" s="133" t="s">
        <v>3005</v>
      </c>
      <c r="L5" s="52" t="s">
        <v>3006</v>
      </c>
      <c r="M5" s="48" t="s">
        <v>3014</v>
      </c>
      <c r="N5" s="84" t="s">
        <v>3013</v>
      </c>
      <c r="O5" s="38" t="s">
        <v>543</v>
      </c>
      <c r="P5" s="38"/>
    </row>
    <row r="6" spans="1:17" x14ac:dyDescent="0.25">
      <c r="J6"/>
      <c r="K6"/>
    </row>
    <row r="7" spans="1:17" x14ac:dyDescent="0.25">
      <c r="J7"/>
      <c r="K7"/>
    </row>
    <row r="8" spans="1:17" x14ac:dyDescent="0.25">
      <c r="J8"/>
      <c r="K8"/>
    </row>
    <row r="9" spans="1:17" x14ac:dyDescent="0.25">
      <c r="J9"/>
      <c r="K9"/>
    </row>
    <row r="10" spans="1:17" x14ac:dyDescent="0.25">
      <c r="J10"/>
      <c r="K10"/>
    </row>
    <row r="11" spans="1:17" x14ac:dyDescent="0.25">
      <c r="J11"/>
      <c r="K11"/>
    </row>
    <row r="12" spans="1:17" x14ac:dyDescent="0.25">
      <c r="J12"/>
      <c r="K12"/>
    </row>
    <row r="13" spans="1:17" x14ac:dyDescent="0.25">
      <c r="J13"/>
      <c r="K13"/>
    </row>
    <row r="14" spans="1:17" x14ac:dyDescent="0.25">
      <c r="J14"/>
      <c r="K14"/>
    </row>
    <row r="15" spans="1:17" x14ac:dyDescent="0.25">
      <c r="J15"/>
      <c r="K15"/>
    </row>
    <row r="16" spans="1:17" x14ac:dyDescent="0.25">
      <c r="J16"/>
      <c r="K16"/>
    </row>
    <row r="17" spans="10:11" x14ac:dyDescent="0.25">
      <c r="J17"/>
      <c r="K17"/>
    </row>
    <row r="18" spans="10:11" x14ac:dyDescent="0.25">
      <c r="J18"/>
      <c r="K18"/>
    </row>
  </sheetData>
  <sortState xmlns:xlrd2="http://schemas.microsoft.com/office/spreadsheetml/2017/richdata2" ref="A2:P5">
    <sortCondition ref="C5"/>
  </sortState>
  <conditionalFormatting sqref="A1:B1048576">
    <cfRule type="cellIs" dxfId="167" priority="1" operator="equal">
      <formula>"GMT"</formula>
    </cfRule>
    <cfRule type="cellIs" dxfId="166" priority="2" operator="equal">
      <formula>"RE"</formula>
    </cfRule>
    <cfRule type="cellIs" dxfId="165" priority="3" operator="equal">
      <formula>"JK"</formula>
    </cfRule>
    <cfRule type="cellIs" dxfId="164" priority="4" operator="equal">
      <formula>"CT"</formula>
    </cfRule>
    <cfRule type="cellIs" dxfId="163" priority="5" operator="equal">
      <formula>"SH"</formula>
    </cfRule>
  </conditionalFormatting>
  <conditionalFormatting sqref="H1:H2 H5:H1048576">
    <cfRule type="cellIs" dxfId="162" priority="37" operator="equal">
      <formula>"ERROR"</formula>
    </cfRule>
  </conditionalFormatting>
  <hyperlinks>
    <hyperlink ref="E2" r:id="rId1" xr:uid="{A54066FC-C599-49EE-976A-CD94C3000DBB}"/>
    <hyperlink ref="E5" r:id="rId2" xr:uid="{A835E25D-B112-4CA8-88AC-5714C62CB0F4}"/>
    <hyperlink ref="E4" r:id="rId3" xr:uid="{887C916A-2800-4A29-805A-09A1E542590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46660-84C6-4121-828E-94991451CA93}">
  <sheetPr>
    <tabColor theme="8" tint="0.59999389629810485"/>
  </sheetPr>
  <dimension ref="A1:Q10"/>
  <sheetViews>
    <sheetView topLeftCell="C1" zoomScaleNormal="100" workbookViewId="0">
      <pane ySplit="1" topLeftCell="A2" activePane="bottomLeft" state="frozen"/>
      <selection activeCell="C28" sqref="C28"/>
      <selection pane="bottomLeft" activeCell="C1" sqref="C1"/>
    </sheetView>
  </sheetViews>
  <sheetFormatPr defaultColWidth="8.85546875" defaultRowHeight="15" x14ac:dyDescent="0.25"/>
  <cols>
    <col min="1" max="2" width="11.85546875" style="239" customWidth="1"/>
    <col min="3" max="3" width="32.28515625" bestFit="1" customWidth="1"/>
    <col min="4" max="4" width="13.140625" customWidth="1"/>
    <col min="5" max="5" width="15.42578125" customWidth="1"/>
    <col min="6" max="6" width="10.28515625" bestFit="1" customWidth="1"/>
    <col min="7" max="7" width="10.28515625" customWidth="1"/>
    <col min="8" max="8" width="18" style="148" bestFit="1" customWidth="1"/>
    <col min="9" max="9" width="15.7109375" style="148" customWidth="1"/>
    <col min="10" max="10" width="13" customWidth="1"/>
    <col min="11" max="11" width="26.42578125" bestFit="1" customWidth="1"/>
    <col min="12" max="12" width="16.85546875" customWidth="1"/>
    <col min="13" max="13" width="18.7109375" customWidth="1"/>
    <col min="14" max="14" width="21.42578125" customWidth="1"/>
    <col min="15" max="15" width="10.7109375" bestFit="1" customWidth="1"/>
    <col min="16" max="16" width="22.85546875" customWidth="1"/>
  </cols>
  <sheetData>
    <row r="1" spans="1:17" s="57" customFormat="1" ht="60.75" thickBot="1" x14ac:dyDescent="0.3">
      <c r="A1" s="246" t="s">
        <v>7</v>
      </c>
      <c r="B1" s="245" t="s">
        <v>11</v>
      </c>
      <c r="C1" s="124" t="s">
        <v>6</v>
      </c>
      <c r="D1" s="42" t="s">
        <v>2925</v>
      </c>
      <c r="E1" s="75" t="s">
        <v>2926</v>
      </c>
      <c r="F1" s="43" t="s">
        <v>233</v>
      </c>
      <c r="G1" s="75" t="s">
        <v>234</v>
      </c>
      <c r="H1" s="60" t="s">
        <v>235</v>
      </c>
      <c r="I1" s="80" t="s">
        <v>2927</v>
      </c>
      <c r="J1" s="49" t="s">
        <v>2928</v>
      </c>
      <c r="K1" s="140" t="s">
        <v>2929</v>
      </c>
      <c r="L1" s="62" t="s">
        <v>237</v>
      </c>
      <c r="M1" s="81" t="s">
        <v>2930</v>
      </c>
      <c r="N1" s="61" t="s">
        <v>2931</v>
      </c>
      <c r="O1" s="41" t="s">
        <v>259</v>
      </c>
      <c r="P1" s="41" t="s">
        <v>10</v>
      </c>
      <c r="Q1" s="56"/>
    </row>
    <row r="2" spans="1:17" x14ac:dyDescent="0.25">
      <c r="A2" s="241" t="s">
        <v>229</v>
      </c>
      <c r="B2" s="240" t="s">
        <v>3090</v>
      </c>
      <c r="C2" s="31" t="s">
        <v>2920</v>
      </c>
      <c r="D2" s="45" t="s">
        <v>2950</v>
      </c>
      <c r="E2" s="74" t="s">
        <v>2951</v>
      </c>
      <c r="F2" s="46" t="s">
        <v>2967</v>
      </c>
      <c r="G2" s="74" t="s">
        <v>3008</v>
      </c>
      <c r="H2" s="59" t="s">
        <v>24</v>
      </c>
      <c r="I2" s="79" t="s">
        <v>2953</v>
      </c>
      <c r="J2" s="51" t="s">
        <v>2974</v>
      </c>
      <c r="K2" s="37" t="s">
        <v>2987</v>
      </c>
      <c r="L2" s="63" t="s">
        <v>2966</v>
      </c>
      <c r="M2" s="82" t="s">
        <v>3023</v>
      </c>
      <c r="N2" s="58" t="s">
        <v>2953</v>
      </c>
      <c r="O2" s="38" t="s">
        <v>543</v>
      </c>
      <c r="P2" s="38" t="s">
        <v>2988</v>
      </c>
    </row>
    <row r="3" spans="1:17" x14ac:dyDescent="0.25">
      <c r="A3" s="247" t="s">
        <v>229</v>
      </c>
      <c r="B3" s="240" t="s">
        <v>3090</v>
      </c>
      <c r="C3" s="238" t="s">
        <v>3936</v>
      </c>
      <c r="D3" s="259" t="s">
        <v>3839</v>
      </c>
      <c r="E3" s="260" t="s">
        <v>2951</v>
      </c>
      <c r="F3" s="261" t="s">
        <v>3944</v>
      </c>
      <c r="G3" s="260" t="s">
        <v>3950</v>
      </c>
      <c r="H3" s="262" t="s">
        <v>3948</v>
      </c>
      <c r="I3" s="263" t="s">
        <v>543</v>
      </c>
      <c r="J3" s="258" t="s">
        <v>3949</v>
      </c>
      <c r="K3" s="264" t="s">
        <v>3971</v>
      </c>
      <c r="L3" s="265" t="s">
        <v>3951</v>
      </c>
      <c r="M3" s="266" t="s">
        <v>3977</v>
      </c>
      <c r="N3" s="267" t="s">
        <v>3952</v>
      </c>
      <c r="O3" s="268" t="s">
        <v>543</v>
      </c>
      <c r="P3" s="268"/>
    </row>
    <row r="4" spans="1:17" x14ac:dyDescent="0.25">
      <c r="A4" s="247" t="s">
        <v>229</v>
      </c>
      <c r="B4" s="240" t="s">
        <v>3090</v>
      </c>
      <c r="C4" s="238" t="s">
        <v>3682</v>
      </c>
      <c r="D4" s="45" t="s">
        <v>3839</v>
      </c>
      <c r="E4" s="74" t="s">
        <v>2951</v>
      </c>
      <c r="F4" s="46" t="s">
        <v>3840</v>
      </c>
      <c r="G4" s="74" t="s">
        <v>3841</v>
      </c>
      <c r="H4" s="59" t="s">
        <v>3842</v>
      </c>
      <c r="I4" s="79" t="s">
        <v>543</v>
      </c>
      <c r="J4" s="51" t="s">
        <v>3843</v>
      </c>
      <c r="K4" s="37" t="s">
        <v>3844</v>
      </c>
      <c r="L4" s="63" t="s">
        <v>2958</v>
      </c>
      <c r="M4" s="82" t="s">
        <v>3845</v>
      </c>
      <c r="N4" s="58" t="s">
        <v>3846</v>
      </c>
      <c r="O4" s="38" t="s">
        <v>543</v>
      </c>
      <c r="P4" s="268"/>
    </row>
    <row r="5" spans="1:17" ht="15.75" thickBot="1" x14ac:dyDescent="0.3">
      <c r="A5" s="242" t="s">
        <v>229</v>
      </c>
      <c r="B5" s="243" t="s">
        <v>3090</v>
      </c>
      <c r="C5" s="136" t="s">
        <v>2921</v>
      </c>
      <c r="D5" s="137" t="s">
        <v>2950</v>
      </c>
      <c r="E5" s="138" t="s">
        <v>2951</v>
      </c>
      <c r="F5" s="141" t="s">
        <v>3019</v>
      </c>
      <c r="G5" s="138" t="s">
        <v>3009</v>
      </c>
      <c r="H5" s="142" t="s">
        <v>3022</v>
      </c>
      <c r="I5" s="143" t="s">
        <v>2953</v>
      </c>
      <c r="J5" s="105" t="s">
        <v>24</v>
      </c>
      <c r="K5" s="144" t="s">
        <v>3015</v>
      </c>
      <c r="L5" s="145" t="s">
        <v>3007</v>
      </c>
      <c r="M5" s="146" t="s">
        <v>3024</v>
      </c>
      <c r="N5" s="147" t="s">
        <v>2953</v>
      </c>
      <c r="O5" s="135" t="s">
        <v>543</v>
      </c>
      <c r="P5" s="135"/>
    </row>
    <row r="6" spans="1:17" x14ac:dyDescent="0.25">
      <c r="H6"/>
      <c r="I6"/>
    </row>
    <row r="7" spans="1:17" x14ac:dyDescent="0.25">
      <c r="H7"/>
      <c r="I7"/>
    </row>
    <row r="8" spans="1:17" x14ac:dyDescent="0.25">
      <c r="H8"/>
      <c r="I8"/>
    </row>
    <row r="9" spans="1:17" x14ac:dyDescent="0.25">
      <c r="H9"/>
      <c r="I9"/>
    </row>
    <row r="10" spans="1:17" x14ac:dyDescent="0.25">
      <c r="H10"/>
      <c r="I10"/>
    </row>
  </sheetData>
  <conditionalFormatting sqref="A1:B1048576">
    <cfRule type="cellIs" dxfId="161" priority="1" operator="equal">
      <formula>"GMT"</formula>
    </cfRule>
    <cfRule type="cellIs" dxfId="160" priority="2" operator="equal">
      <formula>"RE"</formula>
    </cfRule>
    <cfRule type="cellIs" dxfId="159" priority="3" operator="equal">
      <formula>"JK"</formula>
    </cfRule>
    <cfRule type="cellIs" dxfId="158" priority="4" operator="equal">
      <formula>"CT"</formula>
    </cfRule>
    <cfRule type="cellIs" dxfId="157" priority="5" operator="equal">
      <formula>"SH"</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28C0-C8A7-42E6-9554-BDF428422F7C}">
  <sheetPr>
    <tabColor theme="8" tint="0.39997558519241921"/>
  </sheetPr>
  <dimension ref="A1:I5"/>
  <sheetViews>
    <sheetView zoomScale="115" zoomScaleNormal="115" workbookViewId="0">
      <pane ySplit="1" topLeftCell="A2" activePane="bottomLeft" state="frozen"/>
      <selection activeCell="C28" sqref="C28"/>
      <selection pane="bottomLeft"/>
    </sheetView>
  </sheetViews>
  <sheetFormatPr defaultColWidth="8.85546875" defaultRowHeight="15" x14ac:dyDescent="0.25"/>
  <cols>
    <col min="1" max="2" width="11.85546875" style="239" customWidth="1"/>
    <col min="3" max="3" width="32.28515625" bestFit="1" customWidth="1"/>
    <col min="4" max="4" width="19.85546875" customWidth="1"/>
    <col min="5" max="5" width="19" customWidth="1"/>
    <col min="6" max="6" width="18.42578125" customWidth="1"/>
    <col min="7" max="7" width="18" customWidth="1"/>
    <col min="8" max="8" width="10.7109375" bestFit="1" customWidth="1"/>
    <col min="9" max="9" width="10.28515625" customWidth="1"/>
  </cols>
  <sheetData>
    <row r="1" spans="1:9" s="152" customFormat="1" ht="30.75" thickBot="1" x14ac:dyDescent="0.3">
      <c r="A1" s="246" t="s">
        <v>7</v>
      </c>
      <c r="B1" s="245" t="s">
        <v>11</v>
      </c>
      <c r="C1" s="40" t="s">
        <v>6</v>
      </c>
      <c r="D1" s="42" t="s">
        <v>238</v>
      </c>
      <c r="E1" s="75" t="s">
        <v>239</v>
      </c>
      <c r="F1" s="43" t="s">
        <v>240</v>
      </c>
      <c r="G1" s="75" t="s">
        <v>4010</v>
      </c>
      <c r="H1" s="41" t="s">
        <v>259</v>
      </c>
      <c r="I1" s="41" t="s">
        <v>10</v>
      </c>
    </row>
    <row r="2" spans="1:9" x14ac:dyDescent="0.25">
      <c r="A2" s="241" t="s">
        <v>229</v>
      </c>
      <c r="B2" s="240" t="s">
        <v>3090</v>
      </c>
      <c r="C2" s="31" t="s">
        <v>2920</v>
      </c>
      <c r="D2" s="45" t="s">
        <v>2971</v>
      </c>
      <c r="E2" s="74" t="s">
        <v>2955</v>
      </c>
      <c r="F2" s="46" t="s">
        <v>2975</v>
      </c>
      <c r="G2" s="74">
        <v>191</v>
      </c>
      <c r="H2" s="38" t="s">
        <v>543</v>
      </c>
      <c r="I2" s="38" t="s">
        <v>2976</v>
      </c>
    </row>
    <row r="3" spans="1:9" x14ac:dyDescent="0.25">
      <c r="A3" s="247" t="s">
        <v>229</v>
      </c>
      <c r="B3" s="240" t="s">
        <v>3090</v>
      </c>
      <c r="C3" s="238" t="s">
        <v>3936</v>
      </c>
      <c r="D3" s="45" t="s">
        <v>3945</v>
      </c>
      <c r="E3" s="74" t="s">
        <v>2955</v>
      </c>
      <c r="F3" s="46" t="s">
        <v>3947</v>
      </c>
      <c r="G3" s="74" t="s">
        <v>3946</v>
      </c>
      <c r="H3" s="38" t="s">
        <v>543</v>
      </c>
      <c r="I3" s="38"/>
    </row>
    <row r="4" spans="1:9" x14ac:dyDescent="0.25">
      <c r="A4" s="247" t="s">
        <v>229</v>
      </c>
      <c r="B4" s="240" t="s">
        <v>3090</v>
      </c>
      <c r="C4" s="238" t="s">
        <v>3682</v>
      </c>
      <c r="D4" s="45" t="s">
        <v>2955</v>
      </c>
      <c r="E4" s="74" t="s">
        <v>2955</v>
      </c>
      <c r="F4" s="46" t="s">
        <v>3847</v>
      </c>
      <c r="G4" s="74">
        <v>1351</v>
      </c>
      <c r="H4" s="38" t="s">
        <v>543</v>
      </c>
      <c r="I4" s="38"/>
    </row>
    <row r="5" spans="1:9" ht="15.75" thickBot="1" x14ac:dyDescent="0.3">
      <c r="A5" s="242" t="s">
        <v>229</v>
      </c>
      <c r="B5" s="243" t="s">
        <v>3090</v>
      </c>
      <c r="C5" s="136" t="s">
        <v>2921</v>
      </c>
      <c r="D5" s="154" t="s">
        <v>3178</v>
      </c>
      <c r="E5" s="155" t="s">
        <v>3020</v>
      </c>
      <c r="F5" s="141" t="s">
        <v>2949</v>
      </c>
      <c r="G5" s="138">
        <v>608</v>
      </c>
      <c r="H5" s="135" t="s">
        <v>543</v>
      </c>
      <c r="I5" s="135"/>
    </row>
  </sheetData>
  <conditionalFormatting sqref="A1:B1048576">
    <cfRule type="cellIs" dxfId="156" priority="1" operator="equal">
      <formula>"GMT"</formula>
    </cfRule>
    <cfRule type="cellIs" dxfId="155" priority="2" operator="equal">
      <formula>"RE"</formula>
    </cfRule>
    <cfRule type="cellIs" dxfId="154" priority="3" operator="equal">
      <formula>"JK"</formula>
    </cfRule>
    <cfRule type="cellIs" dxfId="153" priority="4" operator="equal">
      <formula>"CT"</formula>
    </cfRule>
    <cfRule type="cellIs" dxfId="152" priority="5" operator="equal">
      <formula>"SH"</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9319-D547-48F7-A40E-1FBE34365F6D}">
  <sheetPr>
    <tabColor theme="8" tint="-0.249977111117893"/>
  </sheetPr>
  <dimension ref="A1:R10"/>
  <sheetViews>
    <sheetView zoomScale="85" zoomScaleNormal="85" workbookViewId="0">
      <pane ySplit="1" topLeftCell="A2" activePane="bottomLeft" state="frozen"/>
      <selection activeCell="C28" sqref="C28"/>
      <selection pane="bottomLeft"/>
    </sheetView>
  </sheetViews>
  <sheetFormatPr defaultColWidth="8.85546875" defaultRowHeight="15" x14ac:dyDescent="0.25"/>
  <cols>
    <col min="1" max="2" width="11.85546875" style="239" customWidth="1"/>
    <col min="3" max="3" width="20.28515625" customWidth="1"/>
    <col min="4" max="4" width="18" bestFit="1" customWidth="1"/>
    <col min="5" max="5" width="23.140625" customWidth="1"/>
    <col min="6" max="6" width="17.85546875" bestFit="1" customWidth="1"/>
    <col min="7" max="10" width="23" customWidth="1"/>
    <col min="11" max="12" width="20.85546875" customWidth="1"/>
    <col min="13" max="13" width="22.42578125" customWidth="1"/>
    <col min="14" max="14" width="20.85546875" customWidth="1"/>
    <col min="15" max="15" width="10.7109375" bestFit="1" customWidth="1"/>
    <col min="16" max="16" width="19.7109375" customWidth="1"/>
  </cols>
  <sheetData>
    <row r="1" spans="1:18" s="152" customFormat="1" ht="60.75" thickBot="1" x14ac:dyDescent="0.3">
      <c r="A1" s="246" t="s">
        <v>7</v>
      </c>
      <c r="B1" s="245" t="s">
        <v>11</v>
      </c>
      <c r="C1" s="248" t="s">
        <v>6</v>
      </c>
      <c r="D1" s="67" t="s">
        <v>2932</v>
      </c>
      <c r="E1" s="72" t="s">
        <v>2933</v>
      </c>
      <c r="F1" s="68" t="s">
        <v>2934</v>
      </c>
      <c r="G1" s="176" t="s">
        <v>2935</v>
      </c>
      <c r="H1" s="69" t="s">
        <v>2936</v>
      </c>
      <c r="I1" s="76" t="s">
        <v>2937</v>
      </c>
      <c r="J1" s="69" t="s">
        <v>2938</v>
      </c>
      <c r="K1" s="76" t="s">
        <v>2939</v>
      </c>
      <c r="L1" s="69" t="s">
        <v>2940</v>
      </c>
      <c r="M1" s="78" t="s">
        <v>246</v>
      </c>
      <c r="N1" s="70" t="s">
        <v>247</v>
      </c>
      <c r="O1" s="71" t="s">
        <v>259</v>
      </c>
      <c r="P1" s="71" t="s">
        <v>10</v>
      </c>
      <c r="Q1" s="230"/>
      <c r="R1" s="230"/>
    </row>
    <row r="2" spans="1:18" x14ac:dyDescent="0.25">
      <c r="A2" s="253" t="s">
        <v>229</v>
      </c>
      <c r="B2" s="251" t="s">
        <v>3090</v>
      </c>
      <c r="C2" s="249" t="s">
        <v>2920</v>
      </c>
      <c r="D2" s="129" t="s">
        <v>2963</v>
      </c>
      <c r="E2" s="149" t="s">
        <v>3176</v>
      </c>
      <c r="F2" s="178" t="s">
        <v>2964</v>
      </c>
      <c r="G2" s="179" t="s">
        <v>2970</v>
      </c>
      <c r="H2" s="151" t="s">
        <v>2990</v>
      </c>
      <c r="I2" s="150" t="s">
        <v>2952</v>
      </c>
      <c r="J2" s="151" t="s">
        <v>2991</v>
      </c>
      <c r="K2" s="150" t="s">
        <v>2952</v>
      </c>
      <c r="L2" s="151" t="s">
        <v>2966</v>
      </c>
      <c r="M2" s="150" t="s">
        <v>2955</v>
      </c>
      <c r="N2" s="151" t="s">
        <v>2955</v>
      </c>
      <c r="O2" s="131" t="s">
        <v>543</v>
      </c>
      <c r="P2" s="131" t="s">
        <v>2992</v>
      </c>
    </row>
    <row r="3" spans="1:18" x14ac:dyDescent="0.25">
      <c r="A3" s="241" t="s">
        <v>229</v>
      </c>
      <c r="B3" s="240" t="s">
        <v>3090</v>
      </c>
      <c r="C3" s="64" t="s">
        <v>2920</v>
      </c>
      <c r="D3" s="31" t="s">
        <v>2962</v>
      </c>
      <c r="E3" s="45" t="s">
        <v>2989</v>
      </c>
      <c r="F3" s="66" t="s">
        <v>2965</v>
      </c>
      <c r="G3" s="77" t="s">
        <v>2970</v>
      </c>
      <c r="H3" s="46" t="s">
        <v>2955</v>
      </c>
      <c r="I3" s="74" t="s">
        <v>2953</v>
      </c>
      <c r="J3" s="46" t="s">
        <v>2953</v>
      </c>
      <c r="K3" s="74" t="s">
        <v>2952</v>
      </c>
      <c r="L3" s="44" t="s">
        <v>2966</v>
      </c>
      <c r="M3" s="73" t="s">
        <v>2955</v>
      </c>
      <c r="N3" s="44" t="s">
        <v>2955</v>
      </c>
      <c r="O3" s="38" t="s">
        <v>543</v>
      </c>
      <c r="P3" s="38" t="s">
        <v>2992</v>
      </c>
    </row>
    <row r="4" spans="1:18" ht="15.75" thickBot="1" x14ac:dyDescent="0.3">
      <c r="A4" s="252" t="s">
        <v>229</v>
      </c>
      <c r="B4" s="243" t="s">
        <v>3090</v>
      </c>
      <c r="C4" s="153" t="s">
        <v>2920</v>
      </c>
      <c r="D4" s="136" t="s">
        <v>2957</v>
      </c>
      <c r="E4" s="137" t="s">
        <v>2957</v>
      </c>
      <c r="F4" s="181" t="s">
        <v>2955</v>
      </c>
      <c r="G4" s="182" t="s">
        <v>2955</v>
      </c>
      <c r="H4" s="141" t="s">
        <v>2955</v>
      </c>
      <c r="I4" s="138" t="s">
        <v>2953</v>
      </c>
      <c r="J4" s="141" t="s">
        <v>2953</v>
      </c>
      <c r="K4" s="138" t="s">
        <v>2953</v>
      </c>
      <c r="L4" s="207" t="s">
        <v>2953</v>
      </c>
      <c r="M4" s="155" t="s">
        <v>2955</v>
      </c>
      <c r="N4" s="207" t="s">
        <v>2955</v>
      </c>
      <c r="O4" s="135" t="s">
        <v>543</v>
      </c>
      <c r="P4" s="135" t="s">
        <v>2992</v>
      </c>
    </row>
    <row r="5" spans="1:18" x14ac:dyDescent="0.25">
      <c r="A5" s="250" t="s">
        <v>229</v>
      </c>
      <c r="B5" s="251" t="s">
        <v>3090</v>
      </c>
      <c r="C5" s="249" t="s">
        <v>3936</v>
      </c>
      <c r="D5" s="129" t="s">
        <v>3848</v>
      </c>
      <c r="E5" s="149" t="s">
        <v>3953</v>
      </c>
      <c r="F5" s="178" t="s">
        <v>3848</v>
      </c>
      <c r="G5" s="179" t="s">
        <v>2970</v>
      </c>
      <c r="H5" s="151" t="s">
        <v>2990</v>
      </c>
      <c r="I5" s="150" t="s">
        <v>2952</v>
      </c>
      <c r="J5" s="151" t="s">
        <v>3975</v>
      </c>
      <c r="K5" s="150" t="s">
        <v>3978</v>
      </c>
      <c r="L5" s="151" t="s">
        <v>3835</v>
      </c>
      <c r="M5" s="150" t="s">
        <v>3954</v>
      </c>
      <c r="N5" s="151" t="s">
        <v>3955</v>
      </c>
      <c r="O5" s="131" t="s">
        <v>543</v>
      </c>
      <c r="P5" s="131"/>
    </row>
    <row r="6" spans="1:18" ht="15.75" thickBot="1" x14ac:dyDescent="0.3">
      <c r="A6" s="241" t="s">
        <v>229</v>
      </c>
      <c r="B6" s="240" t="s">
        <v>3090</v>
      </c>
      <c r="C6" s="64" t="s">
        <v>3936</v>
      </c>
      <c r="D6" s="136" t="s">
        <v>3956</v>
      </c>
      <c r="E6" s="137" t="s">
        <v>3957</v>
      </c>
      <c r="F6" s="181" t="s">
        <v>2955</v>
      </c>
      <c r="G6" s="182" t="s">
        <v>2955</v>
      </c>
      <c r="H6" s="141" t="s">
        <v>2955</v>
      </c>
      <c r="I6" s="138" t="s">
        <v>2953</v>
      </c>
      <c r="J6" s="141" t="s">
        <v>2953</v>
      </c>
      <c r="K6" s="138" t="s">
        <v>2953</v>
      </c>
      <c r="L6" s="141" t="s">
        <v>3835</v>
      </c>
      <c r="M6" s="138" t="s">
        <v>2955</v>
      </c>
      <c r="N6" s="141" t="s">
        <v>2955</v>
      </c>
      <c r="O6" s="135" t="s">
        <v>543</v>
      </c>
      <c r="P6" s="38"/>
    </row>
    <row r="7" spans="1:18" x14ac:dyDescent="0.25">
      <c r="A7" s="250" t="s">
        <v>229</v>
      </c>
      <c r="B7" s="251" t="s">
        <v>3090</v>
      </c>
      <c r="C7" s="311" t="s">
        <v>3682</v>
      </c>
      <c r="D7" s="129" t="s">
        <v>3848</v>
      </c>
      <c r="E7" s="149" t="s">
        <v>3849</v>
      </c>
      <c r="F7" s="178" t="s">
        <v>3848</v>
      </c>
      <c r="G7" s="179" t="s">
        <v>2970</v>
      </c>
      <c r="H7" s="151" t="s">
        <v>2990</v>
      </c>
      <c r="I7" s="150" t="s">
        <v>2952</v>
      </c>
      <c r="J7" s="151" t="s">
        <v>3976</v>
      </c>
      <c r="K7" s="150" t="s">
        <v>3850</v>
      </c>
      <c r="L7" s="151" t="s">
        <v>3851</v>
      </c>
      <c r="M7" s="150" t="s">
        <v>3852</v>
      </c>
      <c r="N7" s="151" t="s">
        <v>3853</v>
      </c>
      <c r="O7" s="131" t="s">
        <v>543</v>
      </c>
      <c r="P7" s="131"/>
    </row>
    <row r="8" spans="1:18" ht="15.75" thickBot="1" x14ac:dyDescent="0.3">
      <c r="A8" s="247" t="s">
        <v>229</v>
      </c>
      <c r="B8" s="240" t="s">
        <v>3090</v>
      </c>
      <c r="C8" s="238" t="s">
        <v>3682</v>
      </c>
      <c r="D8" s="136" t="s">
        <v>3854</v>
      </c>
      <c r="E8" s="137" t="s">
        <v>3855</v>
      </c>
      <c r="F8" s="181" t="s">
        <v>2955</v>
      </c>
      <c r="G8" s="182" t="s">
        <v>2955</v>
      </c>
      <c r="H8" s="141" t="s">
        <v>2955</v>
      </c>
      <c r="I8" s="138" t="s">
        <v>2953</v>
      </c>
      <c r="J8" s="141" t="s">
        <v>2953</v>
      </c>
      <c r="K8" s="138" t="s">
        <v>2953</v>
      </c>
      <c r="L8" s="141" t="s">
        <v>3851</v>
      </c>
      <c r="M8" s="138" t="s">
        <v>2955</v>
      </c>
      <c r="N8" s="141" t="s">
        <v>2955</v>
      </c>
      <c r="O8" s="135" t="s">
        <v>543</v>
      </c>
      <c r="P8" s="270"/>
    </row>
    <row r="9" spans="1:18" x14ac:dyDescent="0.25">
      <c r="A9" s="250" t="s">
        <v>229</v>
      </c>
      <c r="B9" s="251" t="s">
        <v>3090</v>
      </c>
      <c r="C9" s="249" t="s">
        <v>2921</v>
      </c>
      <c r="D9" s="129" t="s">
        <v>3017</v>
      </c>
      <c r="E9" s="149" t="s">
        <v>3028</v>
      </c>
      <c r="F9" s="178" t="s">
        <v>3017</v>
      </c>
      <c r="G9" s="179" t="s">
        <v>3029</v>
      </c>
      <c r="H9" s="151" t="s">
        <v>24</v>
      </c>
      <c r="I9" s="150" t="s">
        <v>543</v>
      </c>
      <c r="J9" s="151" t="s">
        <v>3177</v>
      </c>
      <c r="K9" s="150" t="s">
        <v>3031</v>
      </c>
      <c r="L9" s="151" t="s">
        <v>3016</v>
      </c>
      <c r="M9" s="150" t="s">
        <v>2955</v>
      </c>
      <c r="N9" s="151" t="s">
        <v>2955</v>
      </c>
      <c r="O9" s="131" t="s">
        <v>543</v>
      </c>
      <c r="P9" s="131" t="s">
        <v>3032</v>
      </c>
    </row>
    <row r="10" spans="1:18" ht="15.75" thickBot="1" x14ac:dyDescent="0.3">
      <c r="A10" s="252" t="s">
        <v>229</v>
      </c>
      <c r="B10" s="243" t="s">
        <v>3090</v>
      </c>
      <c r="C10" s="153" t="s">
        <v>2921</v>
      </c>
      <c r="D10" s="136" t="s">
        <v>3018</v>
      </c>
      <c r="E10" s="137" t="s">
        <v>3030</v>
      </c>
      <c r="F10" s="181" t="s">
        <v>2955</v>
      </c>
      <c r="G10" s="182" t="s">
        <v>2955</v>
      </c>
      <c r="H10" s="141" t="s">
        <v>2955</v>
      </c>
      <c r="I10" s="138" t="s">
        <v>2953</v>
      </c>
      <c r="J10" s="141" t="s">
        <v>2953</v>
      </c>
      <c r="K10" s="138" t="s">
        <v>2953</v>
      </c>
      <c r="L10" s="141" t="s">
        <v>3016</v>
      </c>
      <c r="M10" s="138" t="s">
        <v>2955</v>
      </c>
      <c r="N10" s="141" t="s">
        <v>2955</v>
      </c>
      <c r="O10" s="135" t="s">
        <v>543</v>
      </c>
      <c r="P10" s="135" t="s">
        <v>3032</v>
      </c>
    </row>
  </sheetData>
  <conditionalFormatting sqref="A1:B1048576">
    <cfRule type="cellIs" dxfId="151" priority="1" operator="equal">
      <formula>"GMT"</formula>
    </cfRule>
    <cfRule type="cellIs" dxfId="150" priority="2" operator="equal">
      <formula>"RE"</formula>
    </cfRule>
    <cfRule type="cellIs" dxfId="149" priority="3" operator="equal">
      <formula>"JK"</formula>
    </cfRule>
    <cfRule type="cellIs" dxfId="148" priority="4" operator="equal">
      <formula>"CT"</formula>
    </cfRule>
    <cfRule type="cellIs" dxfId="147" priority="5" operator="equal">
      <formula>"SH"</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893C-78BF-4B77-BC4B-EDDC7BCCDE7E}">
  <sheetPr>
    <tabColor theme="8" tint="-0.499984740745262"/>
  </sheetPr>
  <dimension ref="A1:S10"/>
  <sheetViews>
    <sheetView topLeftCell="D1" zoomScale="85" zoomScaleNormal="85" workbookViewId="0">
      <pane ySplit="1" topLeftCell="A2" activePane="bottomLeft" state="frozen"/>
      <selection activeCell="C28" sqref="C28"/>
      <selection pane="bottomLeft" activeCell="D1" sqref="D1"/>
    </sheetView>
  </sheetViews>
  <sheetFormatPr defaultColWidth="8.85546875" defaultRowHeight="15" x14ac:dyDescent="0.25"/>
  <cols>
    <col min="1" max="2" width="11.85546875" style="239" customWidth="1"/>
    <col min="3" max="3" width="22.28515625" style="139" bestFit="1" customWidth="1"/>
    <col min="4" max="4" width="18" style="139" bestFit="1" customWidth="1"/>
    <col min="5" max="5" width="10.42578125" customWidth="1"/>
    <col min="6" max="7" width="15.140625" style="139" customWidth="1"/>
    <col min="8" max="8" width="15.140625" style="236" customWidth="1"/>
    <col min="9" max="9" width="18" style="139" customWidth="1"/>
    <col min="10" max="10" width="23" style="139" customWidth="1"/>
    <col min="11" max="11" width="20.85546875" style="236" customWidth="1"/>
    <col min="12" max="15" width="20.85546875" style="139" customWidth="1"/>
    <col min="16" max="16" width="10.7109375" style="139" bestFit="1" customWidth="1"/>
    <col min="17" max="17" width="35.28515625" style="139" customWidth="1"/>
    <col min="19" max="16384" width="8.85546875" style="139"/>
  </cols>
  <sheetData>
    <row r="1" spans="1:19" s="235" customFormat="1" ht="49.5" customHeight="1" thickBot="1" x14ac:dyDescent="0.3">
      <c r="A1" s="246" t="s">
        <v>7</v>
      </c>
      <c r="B1" s="245" t="s">
        <v>11</v>
      </c>
      <c r="C1" s="156" t="s">
        <v>6</v>
      </c>
      <c r="D1" s="157" t="s">
        <v>2932</v>
      </c>
      <c r="E1" s="72" t="s">
        <v>245</v>
      </c>
      <c r="F1" s="158" t="s">
        <v>2941</v>
      </c>
      <c r="G1" s="159" t="s">
        <v>2942</v>
      </c>
      <c r="H1" s="160" t="s">
        <v>2943</v>
      </c>
      <c r="I1" s="161" t="s">
        <v>2944</v>
      </c>
      <c r="J1" s="158" t="s">
        <v>242</v>
      </c>
      <c r="K1" s="162" t="s">
        <v>2945</v>
      </c>
      <c r="L1" s="158" t="s">
        <v>243</v>
      </c>
      <c r="M1" s="159" t="s">
        <v>244</v>
      </c>
      <c r="N1" s="163" t="s">
        <v>2946</v>
      </c>
      <c r="O1" s="161" t="s">
        <v>2947</v>
      </c>
      <c r="P1" s="164" t="s">
        <v>259</v>
      </c>
      <c r="Q1" s="164" t="s">
        <v>10</v>
      </c>
      <c r="R1" s="230"/>
      <c r="S1" s="234"/>
    </row>
    <row r="2" spans="1:19" x14ac:dyDescent="0.25">
      <c r="A2" s="253" t="s">
        <v>229</v>
      </c>
      <c r="B2" s="251" t="s">
        <v>3090</v>
      </c>
      <c r="C2" s="177" t="s">
        <v>2920</v>
      </c>
      <c r="D2" s="129" t="s">
        <v>2963</v>
      </c>
      <c r="E2" s="149" t="s">
        <v>24</v>
      </c>
      <c r="F2" s="184" t="s">
        <v>24</v>
      </c>
      <c r="G2" s="185" t="s">
        <v>24</v>
      </c>
      <c r="H2" s="201">
        <v>0.56000000000000005</v>
      </c>
      <c r="I2" s="187" t="s">
        <v>2977</v>
      </c>
      <c r="J2" s="184" t="s">
        <v>2982</v>
      </c>
      <c r="K2" s="188" t="s">
        <v>24</v>
      </c>
      <c r="L2" s="184" t="s">
        <v>24</v>
      </c>
      <c r="M2" s="185" t="s">
        <v>24</v>
      </c>
      <c r="N2" s="189" t="s">
        <v>24</v>
      </c>
      <c r="O2" s="187" t="s">
        <v>2983</v>
      </c>
      <c r="P2" s="183" t="s">
        <v>543</v>
      </c>
      <c r="Q2" s="183" t="s">
        <v>3025</v>
      </c>
    </row>
    <row r="3" spans="1:19" x14ac:dyDescent="0.25">
      <c r="A3" s="241" t="s">
        <v>229</v>
      </c>
      <c r="B3" s="240" t="s">
        <v>3090</v>
      </c>
      <c r="C3" s="65" t="s">
        <v>2920</v>
      </c>
      <c r="D3" s="31" t="s">
        <v>2962</v>
      </c>
      <c r="E3" s="45" t="s">
        <v>24</v>
      </c>
      <c r="F3" s="169" t="s">
        <v>24</v>
      </c>
      <c r="G3" s="171" t="s">
        <v>24</v>
      </c>
      <c r="H3" s="200">
        <v>0.54</v>
      </c>
      <c r="I3" s="173" t="s">
        <v>2978</v>
      </c>
      <c r="J3" s="169" t="s">
        <v>2981</v>
      </c>
      <c r="K3" s="170" t="s">
        <v>24</v>
      </c>
      <c r="L3" s="166" t="s">
        <v>24</v>
      </c>
      <c r="M3" s="167" t="s">
        <v>24</v>
      </c>
      <c r="N3" s="174" t="s">
        <v>24</v>
      </c>
      <c r="O3" s="168" t="s">
        <v>2984</v>
      </c>
      <c r="P3" s="165" t="s">
        <v>543</v>
      </c>
      <c r="Q3" s="172" t="s">
        <v>3026</v>
      </c>
    </row>
    <row r="4" spans="1:19" ht="15.75" thickBot="1" x14ac:dyDescent="0.3">
      <c r="A4" s="252" t="s">
        <v>229</v>
      </c>
      <c r="B4" s="243" t="s">
        <v>3090</v>
      </c>
      <c r="C4" s="180" t="s">
        <v>2920</v>
      </c>
      <c r="D4" s="136" t="s">
        <v>2957</v>
      </c>
      <c r="E4" s="137" t="s">
        <v>24</v>
      </c>
      <c r="F4" s="194" t="s">
        <v>24</v>
      </c>
      <c r="G4" s="192" t="s">
        <v>24</v>
      </c>
      <c r="H4" s="202">
        <v>0.64</v>
      </c>
      <c r="I4" s="193" t="s">
        <v>2979</v>
      </c>
      <c r="J4" s="194" t="s">
        <v>2980</v>
      </c>
      <c r="K4" s="203" t="s">
        <v>24</v>
      </c>
      <c r="L4" s="191" t="s">
        <v>24</v>
      </c>
      <c r="M4" s="204" t="s">
        <v>24</v>
      </c>
      <c r="N4" s="205" t="s">
        <v>24</v>
      </c>
      <c r="O4" s="196" t="s">
        <v>2985</v>
      </c>
      <c r="P4" s="190" t="s">
        <v>543</v>
      </c>
      <c r="Q4" s="206" t="s">
        <v>3027</v>
      </c>
    </row>
    <row r="5" spans="1:19" x14ac:dyDescent="0.25">
      <c r="A5" s="250" t="s">
        <v>229</v>
      </c>
      <c r="B5" s="251" t="s">
        <v>3090</v>
      </c>
      <c r="C5" s="249" t="s">
        <v>3936</v>
      </c>
      <c r="D5" s="129" t="s">
        <v>3848</v>
      </c>
      <c r="E5" s="381">
        <v>1266</v>
      </c>
      <c r="F5" s="184" t="s">
        <v>3958</v>
      </c>
      <c r="G5" s="185" t="s">
        <v>3960</v>
      </c>
      <c r="H5" s="186">
        <v>0.45300000000000001</v>
      </c>
      <c r="I5" s="187" t="s">
        <v>3962</v>
      </c>
      <c r="J5" s="184" t="s">
        <v>24</v>
      </c>
      <c r="K5" s="188" t="s">
        <v>3859</v>
      </c>
      <c r="L5" s="184" t="s">
        <v>2953</v>
      </c>
      <c r="M5" s="185" t="s">
        <v>3964</v>
      </c>
      <c r="N5" s="189" t="s">
        <v>3966</v>
      </c>
      <c r="O5" s="187" t="s">
        <v>3968</v>
      </c>
      <c r="P5" s="183" t="s">
        <v>543</v>
      </c>
      <c r="Q5" s="183"/>
    </row>
    <row r="6" spans="1:19" ht="15.75" thickBot="1" x14ac:dyDescent="0.3">
      <c r="A6" s="241" t="s">
        <v>229</v>
      </c>
      <c r="B6" s="240" t="s">
        <v>3090</v>
      </c>
      <c r="C6" s="64" t="s">
        <v>3936</v>
      </c>
      <c r="D6" s="136" t="s">
        <v>3956</v>
      </c>
      <c r="E6" s="382">
        <v>1279</v>
      </c>
      <c r="F6" s="166" t="s">
        <v>3959</v>
      </c>
      <c r="G6" s="167" t="s">
        <v>3961</v>
      </c>
      <c r="H6" s="271">
        <v>0.45900000000000002</v>
      </c>
      <c r="I6" s="173" t="s">
        <v>3963</v>
      </c>
      <c r="J6" s="166" t="s">
        <v>24</v>
      </c>
      <c r="K6" s="170" t="s">
        <v>3859</v>
      </c>
      <c r="L6" s="166" t="s">
        <v>2953</v>
      </c>
      <c r="M6" s="167" t="s">
        <v>3965</v>
      </c>
      <c r="N6" s="174" t="s">
        <v>3967</v>
      </c>
      <c r="O6" s="173" t="s">
        <v>3969</v>
      </c>
      <c r="P6" s="165" t="s">
        <v>543</v>
      </c>
      <c r="Q6" s="165"/>
    </row>
    <row r="7" spans="1:19" x14ac:dyDescent="0.25">
      <c r="A7" s="250" t="s">
        <v>229</v>
      </c>
      <c r="B7" s="251" t="s">
        <v>3090</v>
      </c>
      <c r="C7" s="311" t="s">
        <v>3682</v>
      </c>
      <c r="D7" s="129" t="s">
        <v>3848</v>
      </c>
      <c r="E7" s="149">
        <v>688</v>
      </c>
      <c r="F7" s="184" t="s">
        <v>3856</v>
      </c>
      <c r="G7" s="185" t="s">
        <v>3857</v>
      </c>
      <c r="H7" s="186">
        <v>0.41699999999999998</v>
      </c>
      <c r="I7" s="187" t="s">
        <v>3858</v>
      </c>
      <c r="J7" s="184" t="s">
        <v>24</v>
      </c>
      <c r="K7" s="188" t="s">
        <v>3859</v>
      </c>
      <c r="L7" s="184" t="s">
        <v>2953</v>
      </c>
      <c r="M7" s="185" t="s">
        <v>24</v>
      </c>
      <c r="N7" s="189" t="s">
        <v>3860</v>
      </c>
      <c r="O7" s="187" t="s">
        <v>3861</v>
      </c>
      <c r="P7" s="183" t="s">
        <v>543</v>
      </c>
      <c r="Q7" s="183"/>
    </row>
    <row r="8" spans="1:19" ht="15.75" thickBot="1" x14ac:dyDescent="0.3">
      <c r="A8" s="247" t="s">
        <v>229</v>
      </c>
      <c r="B8" s="244" t="s">
        <v>3090</v>
      </c>
      <c r="C8" s="227" t="s">
        <v>3682</v>
      </c>
      <c r="D8" s="269" t="s">
        <v>3854</v>
      </c>
      <c r="E8" s="45">
        <v>663</v>
      </c>
      <c r="F8" s="166" t="s">
        <v>3862</v>
      </c>
      <c r="G8" s="167" t="s">
        <v>3863</v>
      </c>
      <c r="H8" s="271">
        <v>0.45200000000000001</v>
      </c>
      <c r="I8" s="173" t="s">
        <v>3864</v>
      </c>
      <c r="J8" s="166" t="s">
        <v>24</v>
      </c>
      <c r="K8" s="170" t="s">
        <v>3859</v>
      </c>
      <c r="L8" s="166" t="s">
        <v>2953</v>
      </c>
      <c r="M8" s="167" t="s">
        <v>24</v>
      </c>
      <c r="N8" s="174" t="s">
        <v>3865</v>
      </c>
      <c r="O8" s="173" t="s">
        <v>3866</v>
      </c>
      <c r="P8" s="165" t="s">
        <v>543</v>
      </c>
      <c r="Q8" s="165"/>
    </row>
    <row r="9" spans="1:19" x14ac:dyDescent="0.25">
      <c r="A9" s="250" t="s">
        <v>229</v>
      </c>
      <c r="B9" s="251" t="s">
        <v>3090</v>
      </c>
      <c r="C9" s="177" t="s">
        <v>2921</v>
      </c>
      <c r="D9" s="129" t="s">
        <v>3017</v>
      </c>
      <c r="E9" s="149">
        <v>306</v>
      </c>
      <c r="F9" s="184" t="s">
        <v>3033</v>
      </c>
      <c r="G9" s="185" t="s">
        <v>3035</v>
      </c>
      <c r="H9" s="201">
        <v>0.56000000000000005</v>
      </c>
      <c r="I9" s="187" t="s">
        <v>3037</v>
      </c>
      <c r="J9" s="184" t="s">
        <v>24</v>
      </c>
      <c r="K9" s="188" t="s">
        <v>3039</v>
      </c>
      <c r="L9" s="184" t="s">
        <v>24</v>
      </c>
      <c r="M9" s="185" t="s">
        <v>3041</v>
      </c>
      <c r="N9" s="189" t="s">
        <v>24</v>
      </c>
      <c r="O9" s="187" t="s">
        <v>3043</v>
      </c>
      <c r="P9" s="183" t="s">
        <v>543</v>
      </c>
      <c r="Q9" s="183"/>
    </row>
    <row r="10" spans="1:19" ht="15.75" thickBot="1" x14ac:dyDescent="0.3">
      <c r="A10" s="252" t="s">
        <v>229</v>
      </c>
      <c r="B10" s="243" t="s">
        <v>3090</v>
      </c>
      <c r="C10" s="180" t="s">
        <v>2921</v>
      </c>
      <c r="D10" s="136" t="s">
        <v>3018</v>
      </c>
      <c r="E10" s="137">
        <v>302</v>
      </c>
      <c r="F10" s="191" t="s">
        <v>3034</v>
      </c>
      <c r="G10" s="192" t="s">
        <v>3036</v>
      </c>
      <c r="H10" s="202">
        <v>0.49</v>
      </c>
      <c r="I10" s="193" t="s">
        <v>3038</v>
      </c>
      <c r="J10" s="191" t="s">
        <v>24</v>
      </c>
      <c r="K10" s="195" t="s">
        <v>3040</v>
      </c>
      <c r="L10" s="191" t="s">
        <v>24</v>
      </c>
      <c r="M10" s="192" t="s">
        <v>3042</v>
      </c>
      <c r="N10" s="205" t="s">
        <v>24</v>
      </c>
      <c r="O10" s="193" t="s">
        <v>3044</v>
      </c>
      <c r="P10" s="190" t="s">
        <v>543</v>
      </c>
      <c r="Q10" s="190"/>
    </row>
  </sheetData>
  <conditionalFormatting sqref="A1:B1048576">
    <cfRule type="cellIs" dxfId="146" priority="1" operator="equal">
      <formula>"GMT"</formula>
    </cfRule>
    <cfRule type="cellIs" dxfId="145" priority="2" operator="equal">
      <formula>"RE"</formula>
    </cfRule>
    <cfRule type="cellIs" dxfId="144" priority="3" operator="equal">
      <formula>"JK"</formula>
    </cfRule>
    <cfRule type="cellIs" dxfId="143" priority="4" operator="equal">
      <formula>"CT"</formula>
    </cfRule>
    <cfRule type="cellIs" dxfId="142" priority="5" operator="equal">
      <formula>"SH"</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8541fda-cffd-44e2-a13b-861ea926a14d" xsi:nil="true"/>
    <lcf76f155ced4ddcb4097134ff3c332f xmlns="c7cdbcbb-0329-45af-b04b-6c1e0e0f198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7A3DEAA8040048882A6A0B096C4D83" ma:contentTypeVersion="12" ma:contentTypeDescription="Create a new document." ma:contentTypeScope="" ma:versionID="992386564fca76159a044902186e2647">
  <xsd:schema xmlns:xsd="http://www.w3.org/2001/XMLSchema" xmlns:xs="http://www.w3.org/2001/XMLSchema" xmlns:p="http://schemas.microsoft.com/office/2006/metadata/properties" xmlns:ns2="c7cdbcbb-0329-45af-b04b-6c1e0e0f198a" xmlns:ns3="e8541fda-cffd-44e2-a13b-861ea926a14d" targetNamespace="http://schemas.microsoft.com/office/2006/metadata/properties" ma:root="true" ma:fieldsID="f7de13023825d9a1336b2b096d90edba" ns2:_="" ns3:_="">
    <xsd:import namespace="c7cdbcbb-0329-45af-b04b-6c1e0e0f198a"/>
    <xsd:import namespace="e8541fda-cffd-44e2-a13b-861ea926a1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dbcbb-0329-45af-b04b-6c1e0e0f1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03e67f-0598-4a90-8a4a-cec34b03bfa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541fda-cffd-44e2-a13b-861ea926a1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c71690f-9e36-4158-a9a7-2e0822f98676}" ma:internalName="TaxCatchAll" ma:showField="CatchAllData" ma:web="e8541fda-cffd-44e2-a13b-861ea926a1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941AD-31BE-4D1B-9EDE-D37DA8038839}">
  <ds:schemaRefs>
    <ds:schemaRef ds:uri="http://schemas.microsoft.com/sharepoint/v3/contenttype/forms"/>
  </ds:schemaRefs>
</ds:datastoreItem>
</file>

<file path=customXml/itemProps2.xml><?xml version="1.0" encoding="utf-8"?>
<ds:datastoreItem xmlns:ds="http://schemas.openxmlformats.org/officeDocument/2006/customXml" ds:itemID="{26CDEE8A-73B5-4A42-853A-665E52A62369}">
  <ds:schemaRefs>
    <ds:schemaRef ds:uri="http://purl.org/dc/terms/"/>
    <ds:schemaRef ds:uri="http://purl.org/dc/dcmitype/"/>
    <ds:schemaRef ds:uri="http://schemas.microsoft.com/office/infopath/2007/PartnerControls"/>
    <ds:schemaRef ds:uri="http://schemas.microsoft.com/office/2006/metadata/properties"/>
    <ds:schemaRef ds:uri="http://schemas.microsoft.com/office/2006/documentManagement/types"/>
    <ds:schemaRef ds:uri="e8541fda-cffd-44e2-a13b-861ea926a14d"/>
    <ds:schemaRef ds:uri="http://schemas.openxmlformats.org/package/2006/metadata/core-properties"/>
    <ds:schemaRef ds:uri="c7cdbcbb-0329-45af-b04b-6c1e0e0f198a"/>
    <ds:schemaRef ds:uri="http://www.w3.org/XML/1998/namespace"/>
    <ds:schemaRef ds:uri="http://purl.org/dc/elements/1.1/"/>
  </ds:schemaRefs>
</ds:datastoreItem>
</file>

<file path=customXml/itemProps3.xml><?xml version="1.0" encoding="utf-8"?>
<ds:datastoreItem xmlns:ds="http://schemas.openxmlformats.org/officeDocument/2006/customXml" ds:itemID="{FEDD228C-ACF9-459F-80DB-7CFF4E01D0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dbcbb-0329-45af-b04b-6c1e0e0f198a"/>
    <ds:schemaRef ds:uri="e8541fda-cffd-44e2-a13b-861ea926a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Full text screening</vt:lpstr>
      <vt:lpstr>Reviews</vt:lpstr>
      <vt:lpstr>Reviews - Manual extra studies</vt:lpstr>
      <vt:lpstr>Includes</vt:lpstr>
      <vt:lpstr>DE1 - Identification</vt:lpstr>
      <vt:lpstr>DE2 - Methods</vt:lpstr>
      <vt:lpstr>DE3 - Population</vt:lpstr>
      <vt:lpstr>DE4 - Intervention</vt:lpstr>
      <vt:lpstr>DE5 - Baseline data</vt:lpstr>
      <vt:lpstr>DE6 - Outcomes</vt:lpstr>
      <vt:lpstr>RoB2 - Summary</vt:lpstr>
      <vt:lpstr>RoB2 - Preliminary</vt:lpstr>
      <vt:lpstr>RoB2 - Domain 1</vt:lpstr>
      <vt:lpstr>RoB2 - Domain 2 ITT</vt:lpstr>
      <vt:lpstr>RoB2 - Domain 2 PP</vt:lpstr>
      <vt:lpstr>RoB2 - Domain 3</vt:lpstr>
      <vt:lpstr>RoB2 - Domain 4</vt:lpstr>
      <vt:lpstr>RoB2 - Domain 5</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Harrison</dc:creator>
  <cp:keywords/>
  <dc:description/>
  <cp:lastModifiedBy>Harrison, Sean</cp:lastModifiedBy>
  <cp:revision/>
  <dcterms:created xsi:type="dcterms:W3CDTF">2023-09-07T12:12:21Z</dcterms:created>
  <dcterms:modified xsi:type="dcterms:W3CDTF">2026-06-15T14:03:38Z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0x010100FC7A3DEAA8040048882A6A0B096C4D83</vt:lpwstr>
  </property>
  <property fmtid="{D5CDD505-2E9C-101B-9397-08002B2CF9AE}" pid="3" name="MediaServiceImageTags">
    <vt:lpwstr/>
  </property>
</Properties>
</file>