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https://unigraz-my.sharepoint.com/personal/victoria_yavorskaya_uni-graz_at/Documents/Papers/Paper_2_ROM/Submission/"/>
    </mc:Choice>
  </mc:AlternateContent>
  <xr:revisionPtr revIDLastSave="38" documentId="8_{A19221A6-8BE5-2546-96A4-BEF27C67C925}" xr6:coauthVersionLast="47" xr6:coauthVersionMax="47" xr10:uidLastSave="{4009B737-4C34-1B48-B785-4720D1A94D3F}"/>
  <bookViews>
    <workbookView xWindow="0" yWindow="740" windowWidth="30240" windowHeight="18900" activeTab="5" xr2:uid="{7388BA39-AE8B-094E-BD81-D2996D750AF4}"/>
  </bookViews>
  <sheets>
    <sheet name="Average forest composition" sheetId="5" r:id="rId1"/>
    <sheet name="Procedure" sheetId="3" r:id="rId2"/>
    <sheet name="Small-scale forestry share" sheetId="1" r:id="rId3"/>
    <sheet name="Mixed forest area" sheetId="2" r:id="rId4"/>
    <sheet name="Even-aged forest" sheetId="4" r:id="rId5"/>
    <sheet name="Source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E7" i="3" s="1"/>
  <c r="C8" i="4"/>
  <c r="E8" i="3" s="1"/>
  <c r="C9" i="4"/>
  <c r="E16" i="3" s="1"/>
  <c r="C10" i="4"/>
  <c r="E17" i="3" s="1"/>
  <c r="C11" i="4"/>
  <c r="E18" i="3" s="1"/>
  <c r="C12" i="4"/>
  <c r="E19" i="3" s="1"/>
  <c r="E35" i="3"/>
  <c r="D6" i="2"/>
  <c r="E29" i="3" s="1"/>
  <c r="B6" i="2"/>
  <c r="F6" i="1"/>
  <c r="C4" i="4" s="1"/>
  <c r="E4" i="3" s="1"/>
  <c r="D11" i="2" l="1"/>
  <c r="E24" i="3" s="1"/>
  <c r="D15" i="2"/>
  <c r="E39" i="3" s="1"/>
  <c r="C3" i="4"/>
  <c r="E3" i="3" s="1"/>
  <c r="D14" i="2"/>
  <c r="E38" i="3" s="1"/>
  <c r="C13" i="4"/>
  <c r="D13" i="2"/>
  <c r="E26" i="3" s="1"/>
  <c r="E20" i="3"/>
  <c r="E27" i="3"/>
  <c r="E28" i="3"/>
  <c r="E33" i="3"/>
  <c r="E23" i="3"/>
  <c r="C6" i="4"/>
  <c r="E6" i="3" s="1"/>
  <c r="D12" i="2"/>
  <c r="E25" i="3" s="1"/>
  <c r="C5" i="4"/>
  <c r="E5" i="3" s="1"/>
  <c r="E14" i="3"/>
  <c r="E15" i="3"/>
  <c r="E34" i="3"/>
  <c r="E30" i="3"/>
  <c r="E22" i="3" l="1"/>
  <c r="E13" i="3"/>
  <c r="E32" i="3"/>
  <c r="E10" i="3"/>
  <c r="E37" i="3"/>
  <c r="E11" i="3"/>
  <c r="E31" i="3"/>
  <c r="E21" i="3"/>
  <c r="E36" i="3"/>
  <c r="E12" i="3"/>
  <c r="E9" i="3"/>
  <c r="E40" i="3" s="1"/>
  <c r="F3" i="3" l="1" a="1"/>
  <c r="F3" i="3" s="1"/>
  <c r="B3" i="5" s="1"/>
  <c r="F11" i="3"/>
  <c r="C3" i="5" s="1"/>
  <c r="F23" i="3"/>
  <c r="E3" i="5" s="1"/>
  <c r="F16" i="3"/>
  <c r="D3" i="5" s="1"/>
  <c r="F29" i="3"/>
  <c r="F3" i="5" s="1"/>
  <c r="F35" i="3"/>
  <c r="G3" i="5" s="1"/>
  <c r="F4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<sst xmlns="http://schemas.openxmlformats.org/spreadsheetml/2006/main" count="144" uniqueCount="63">
  <si>
    <t>1000 ha</t>
  </si>
  <si>
    <t>±</t>
  </si>
  <si>
    <t>Forest area with regular management</t>
  </si>
  <si>
    <t>Protective forest out of yield</t>
  </si>
  <si>
    <t>Total</t>
  </si>
  <si>
    <t>Share relative to the total forest area</t>
  </si>
  <si>
    <t>Total forest area</t>
  </si>
  <si>
    <t xml:space="preserve">Protective forest out of yield  </t>
  </si>
  <si>
    <t xml:space="preserve">Forest area with regular management  </t>
  </si>
  <si>
    <t xml:space="preserve">Woodland out of yield  </t>
  </si>
  <si>
    <t xml:space="preserve">Total  </t>
  </si>
  <si>
    <t>Private small-scale forestry (≦ 200 ha)</t>
  </si>
  <si>
    <t>Monoculture</t>
  </si>
  <si>
    <t>Mixed forest</t>
  </si>
  <si>
    <t>Softwood (proportion &gt; 8/10)</t>
  </si>
  <si>
    <t>Hardwood (proportion &gt; 8/10)</t>
  </si>
  <si>
    <t>Survey</t>
  </si>
  <si>
    <t>National forest inventory</t>
  </si>
  <si>
    <t>Forest type</t>
  </si>
  <si>
    <t>Subcategory</t>
  </si>
  <si>
    <t>Share</t>
  </si>
  <si>
    <t>%</t>
  </si>
  <si>
    <t>Coniferous, even-aged</t>
  </si>
  <si>
    <t>1/6</t>
  </si>
  <si>
    <t>Coniferous, uneven-aged</t>
  </si>
  <si>
    <t>1/4</t>
  </si>
  <si>
    <t>Deciduous, even-aged</t>
  </si>
  <si>
    <t>1/3</t>
  </si>
  <si>
    <t>Deciduous, uneven-aged</t>
  </si>
  <si>
    <t>Deciduous and coniferous, uneven-aged</t>
  </si>
  <si>
    <t xml:space="preserve">Forests without intervention </t>
  </si>
  <si>
    <t>Forest type by species</t>
  </si>
  <si>
    <t>Coniferous (proportion &gt; 8/10)</t>
  </si>
  <si>
    <t>Deciduous (proportion &gt; 8/10)</t>
  </si>
  <si>
    <t>Coniferous (proportion 6/10- 8/10)</t>
  </si>
  <si>
    <t>Deciduous (proportion 5/10- 8/10)</t>
  </si>
  <si>
    <t>Beech forests</t>
  </si>
  <si>
    <t>Oak forests</t>
  </si>
  <si>
    <t>Spruce</t>
  </si>
  <si>
    <t>Fir</t>
  </si>
  <si>
    <t>Larch</t>
  </si>
  <si>
    <t>Pine</t>
  </si>
  <si>
    <t>Swiss stone pine</t>
  </si>
  <si>
    <t>Other coniferous</t>
  </si>
  <si>
    <t>Estimate</t>
  </si>
  <si>
    <t>Even-aged forest</t>
  </si>
  <si>
    <t>Other hard-leaved</t>
  </si>
  <si>
    <t>Other soft-leaved</t>
  </si>
  <si>
    <t>"Softwood" - "Even-aged forest" in coniferous, even-aged</t>
  </si>
  <si>
    <t>"Hardwood" - "Even-aged forest" in deciduous, even-aged</t>
  </si>
  <si>
    <t>Sprouting forest</t>
  </si>
  <si>
    <t>Glade</t>
  </si>
  <si>
    <t>Gaps</t>
  </si>
  <si>
    <t>Shrubs</t>
  </si>
  <si>
    <t>Shrub areas</t>
  </si>
  <si>
    <t>Uncategorized forest areas</t>
  </si>
  <si>
    <t>Source:
Prskawetz, M., &amp; Gschwantner, T. (2011). Altersklassenwälder in Österreich – in ihrer Verbreitung oft überschätzt. Forstzeitung, 11, 44–46.</t>
  </si>
  <si>
    <t xml:space="preserve">First, we transferred estimates provided for the small-scale forestry for the coniferous, deciduous and mixed stands to the corresponding generic stand types with uneven age structures (BFW, 2022). For the forest without intervention, we attributed protective forest out of yield, as the only available data on the forest area without regular management. 
Second, we estimated a share of the SPFO of the total managed forest area  (54%) and used it to determine the areas for the even-aged forest stands (Prskawetz &amp; Gschwantner, 2011), assigning them to the corresponding generic stand types with even age structures. With these estimates, we further adjusted the coniferous, uneven-aged, and deciduous, uneven-aged forest types.
Finally, we distributed 54% (share of SPFO) of the different uncategorized forest areas (e.g., sprouting forest, forest clearings and shrubs) between the relevant generic forest stand types. </t>
  </si>
  <si>
    <t>Prskawetz, M., &amp; Gschwantner, T. (2011). Altersklassenwälder in Österreich – in ihrer Verbreitung oft überschätzt. Forstzeitung, 11, 44–46.</t>
  </si>
  <si>
    <t>Period: 2007-09</t>
  </si>
  <si>
    <t>Source:
BFW. (2022). Austrian National Forest Inventory. https://www.waldinventur.at/#/</t>
  </si>
  <si>
    <t xml:space="preserve">Source: 
BFW. (2022). Austrian National Forest Inventory. https://www.waldinventur.at/#/ </t>
  </si>
  <si>
    <t>BFW. (2022). Austrian National Forest Inventory. https://www.waldinventur.at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</si>
</sst>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sz val="12"/>
      <color theme="1"/>
      <name val="Aptos Narrow"/>
      <family val="2"/>
      <scheme val="minor"/>
    </font>
    <font>
      <i/>
      <sz val="12"/>
      <color theme="1"/>
      <name val="Aptos Narrow"/>
      <scheme val="minor"/>
    </font>
    <font>
      <sz val="12"/>
      <color theme="2" tint="-0.499984740745262"/>
      <name val="Aptos Narrow"/>
      <scheme val="minor"/>
    </font>
    <font>
      <sz val="12"/>
      <color theme="2" tint="-0.749992370372631"/>
      <name val="Aptos Narrow"/>
      <scheme val="minor"/>
    </font>
    <font>
      <b/>
      <sz val="12"/>
      <color theme="2" tint="-0.749992370372631"/>
      <name val="Aptos Narrow"/>
      <scheme val="minor"/>
    </font>
    <font>
      <sz val="12"/>
      <color theme="1" tint="0.14999847407452621"/>
      <name val="Aptos Narrow"/>
      <scheme val="minor"/>
    </font>
    <font>
      <sz val="12"/>
      <color theme="1" tint="0.14999847407452621"/>
      <name val="Aptos Narrow"/>
      <family val="2"/>
      <scheme val="minor"/>
    </font>
  </fonts>
  <fills count="3">
    <fill>
      <patternFill patternType="none"/>
    </fill>
    <fill>
      <patternFill patternType="gray125"/>
    </fill>
    <fill>
      <patternFill patternType="solid">
        <fgColor theme="8" tint="0.79998168889431442"/>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01">
    <xf numFmtId="0" fontId="0" fillId="0" borderId="0" xfId="0"/>
    <xf numFmtId="0" fontId="0" fillId="0" borderId="0" xfId="0"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Alignment="1">
      <alignment horizontal="center"/>
    </xf>
    <xf numFmtId="3" fontId="4" fillId="0" borderId="4" xfId="0" applyNumberFormat="1" applyFont="1" applyBorder="1" applyAlignment="1">
      <alignment horizontal="center"/>
    </xf>
    <xf numFmtId="3" fontId="5" fillId="0" borderId="6" xfId="0" applyNumberFormat="1"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9" fontId="0" fillId="0" borderId="0" xfId="0" applyNumberFormat="1"/>
    <xf numFmtId="0" fontId="5" fillId="0" borderId="14" xfId="0" applyFont="1" applyBorder="1"/>
    <xf numFmtId="0" fontId="4" fillId="0" borderId="0" xfId="0" applyFont="1"/>
    <xf numFmtId="0" fontId="5" fillId="0" borderId="15" xfId="0" applyFont="1" applyBorder="1"/>
    <xf numFmtId="0" fontId="5" fillId="0" borderId="13" xfId="0" applyFont="1" applyBorder="1"/>
    <xf numFmtId="0" fontId="4" fillId="0" borderId="4" xfId="0" applyFont="1" applyBorder="1"/>
    <xf numFmtId="1" fontId="4" fillId="0" borderId="0" xfId="0" applyNumberFormat="1" applyFont="1"/>
    <xf numFmtId="0" fontId="4" fillId="0" borderId="6" xfId="0" applyFont="1" applyBorder="1"/>
    <xf numFmtId="0" fontId="4" fillId="0" borderId="9" xfId="0" applyFont="1" applyBorder="1"/>
    <xf numFmtId="0" fontId="4" fillId="0" borderId="9" xfId="0" quotePrefix="1" applyFont="1" applyBorder="1" applyAlignment="1">
      <alignment horizontal="right"/>
    </xf>
    <xf numFmtId="3" fontId="4" fillId="0" borderId="9" xfId="0" applyNumberFormat="1" applyFont="1" applyBorder="1"/>
    <xf numFmtId="0" fontId="4" fillId="0" borderId="2" xfId="0" applyFont="1" applyBorder="1"/>
    <xf numFmtId="0" fontId="4" fillId="0" borderId="8" xfId="0" applyFont="1" applyBorder="1"/>
    <xf numFmtId="0" fontId="4" fillId="0" borderId="8" xfId="0" quotePrefix="1" applyFont="1" applyBorder="1" applyAlignment="1">
      <alignment horizontal="right" wrapText="1"/>
    </xf>
    <xf numFmtId="3" fontId="4" fillId="0" borderId="8" xfId="0" applyNumberFormat="1" applyFont="1" applyBorder="1"/>
    <xf numFmtId="1" fontId="4" fillId="0" borderId="9" xfId="0" applyNumberFormat="1" applyFont="1" applyBorder="1"/>
    <xf numFmtId="1" fontId="4" fillId="0" borderId="8" xfId="0" applyNumberFormat="1" applyFont="1" applyBorder="1"/>
    <xf numFmtId="9" fontId="4" fillId="0" borderId="0" xfId="0" applyNumberFormat="1" applyFont="1"/>
    <xf numFmtId="9" fontId="4" fillId="0" borderId="5" xfId="1" applyFont="1" applyBorder="1"/>
    <xf numFmtId="0" fontId="4" fillId="0" borderId="5" xfId="0" applyFont="1" applyBorder="1"/>
    <xf numFmtId="0" fontId="4" fillId="0" borderId="0" xfId="0" quotePrefix="1" applyFont="1" applyAlignment="1">
      <alignment horizontal="right"/>
    </xf>
    <xf numFmtId="3" fontId="4" fillId="0" borderId="0" xfId="0" applyNumberFormat="1" applyFont="1"/>
    <xf numFmtId="0" fontId="4" fillId="0" borderId="7" xfId="0" applyFont="1" applyBorder="1"/>
    <xf numFmtId="9" fontId="4" fillId="0" borderId="3" xfId="1" applyFont="1" applyBorder="1"/>
    <xf numFmtId="16" fontId="4" fillId="0" borderId="0" xfId="0" quotePrefix="1" applyNumberFormat="1" applyFont="1" applyAlignment="1">
      <alignment horizontal="right"/>
    </xf>
    <xf numFmtId="0" fontId="4" fillId="2" borderId="5" xfId="0" applyFont="1" applyFill="1" applyBorder="1" applyAlignment="1">
      <alignment horizontal="center" wrapText="1"/>
    </xf>
    <xf numFmtId="0" fontId="4" fillId="2" borderId="5" xfId="0" applyFont="1" applyFill="1" applyBorder="1" applyAlignment="1">
      <alignment horizontal="center"/>
    </xf>
    <xf numFmtId="9" fontId="5" fillId="2" borderId="7" xfId="1" applyFont="1" applyFill="1" applyBorder="1" applyAlignment="1">
      <alignment horizontal="center"/>
    </xf>
    <xf numFmtId="0" fontId="4" fillId="0" borderId="0" xfId="0" applyFont="1" applyAlignment="1">
      <alignment wrapText="1"/>
    </xf>
    <xf numFmtId="0" fontId="3" fillId="0" borderId="0" xfId="0" applyFont="1" applyAlignment="1">
      <alignment wrapText="1"/>
    </xf>
    <xf numFmtId="0" fontId="6" fillId="0" borderId="0" xfId="0" applyFont="1" applyAlignment="1">
      <alignment wrapText="1"/>
    </xf>
    <xf numFmtId="0" fontId="6" fillId="0" borderId="0" xfId="0" applyFont="1"/>
    <xf numFmtId="0" fontId="6" fillId="0" borderId="4" xfId="0" applyFont="1" applyBorder="1" applyAlignment="1">
      <alignment horizontal="center"/>
    </xf>
    <xf numFmtId="0" fontId="6" fillId="0" borderId="5" xfId="0" applyFont="1" applyBorder="1" applyAlignment="1">
      <alignment horizontal="center"/>
    </xf>
    <xf numFmtId="0" fontId="6" fillId="0" borderId="0" xfId="0" applyFont="1" applyAlignment="1">
      <alignment horizontal="center"/>
    </xf>
    <xf numFmtId="0" fontId="6" fillId="2" borderId="0" xfId="0" applyFont="1" applyFill="1"/>
    <xf numFmtId="0" fontId="4" fillId="0" borderId="0" xfId="0" applyFont="1" applyAlignment="1">
      <alignment horizontal="right"/>
    </xf>
    <xf numFmtId="0" fontId="5" fillId="0" borderId="0" xfId="0" applyFont="1" applyAlignment="1">
      <alignment horizontal="right"/>
    </xf>
    <xf numFmtId="0" fontId="6" fillId="0" borderId="2" xfId="0" applyFont="1" applyBorder="1" applyAlignment="1">
      <alignment horizontal="left" indent="2"/>
    </xf>
    <xf numFmtId="0" fontId="6" fillId="0" borderId="8" xfId="0" applyFont="1" applyBorder="1"/>
    <xf numFmtId="0" fontId="6" fillId="0" borderId="3" xfId="0" applyFont="1" applyBorder="1"/>
    <xf numFmtId="0" fontId="6" fillId="0" borderId="4" xfId="0" applyFont="1" applyBorder="1" applyAlignment="1">
      <alignment horizontal="right" indent="1"/>
    </xf>
    <xf numFmtId="0" fontId="6" fillId="0" borderId="6" xfId="0" applyFont="1" applyBorder="1" applyAlignment="1">
      <alignment horizontal="right" indent="1"/>
    </xf>
    <xf numFmtId="0" fontId="6" fillId="0" borderId="6" xfId="0" applyFont="1" applyBorder="1" applyAlignment="1">
      <alignment horizontal="left" indent="1"/>
    </xf>
    <xf numFmtId="0" fontId="6" fillId="0" borderId="2" xfId="0" applyFont="1" applyBorder="1" applyAlignment="1">
      <alignment horizontal="left" indent="1"/>
    </xf>
    <xf numFmtId="0" fontId="6" fillId="0" borderId="10" xfId="0" applyFont="1" applyBorder="1" applyAlignment="1">
      <alignment horizontal="left"/>
    </xf>
    <xf numFmtId="0" fontId="6" fillId="0" borderId="2" xfId="0" applyFont="1" applyBorder="1" applyAlignment="1">
      <alignment horizontal="center"/>
    </xf>
    <xf numFmtId="0" fontId="6" fillId="0" borderId="6" xfId="0" applyFont="1" applyBorder="1" applyAlignment="1">
      <alignment horizontal="center"/>
    </xf>
    <xf numFmtId="0" fontId="6" fillId="0" borderId="9" xfId="0" applyFont="1" applyBorder="1" applyAlignment="1">
      <alignment horizontal="center"/>
    </xf>
    <xf numFmtId="0" fontId="6" fillId="0" borderId="7" xfId="0" applyFont="1" applyBorder="1" applyAlignment="1">
      <alignment horizontal="center"/>
    </xf>
    <xf numFmtId="0" fontId="6" fillId="0" borderId="3" xfId="0" applyFont="1" applyBorder="1" applyAlignment="1">
      <alignment horizontal="center"/>
    </xf>
    <xf numFmtId="0" fontId="6" fillId="0" borderId="2" xfId="0" applyFont="1" applyBorder="1"/>
    <xf numFmtId="0" fontId="6" fillId="0" borderId="8" xfId="0" applyFont="1" applyBorder="1" applyAlignment="1">
      <alignment horizontal="center"/>
    </xf>
    <xf numFmtId="1" fontId="6" fillId="2" borderId="0" xfId="0" applyNumberFormat="1" applyFont="1" applyFill="1" applyAlignment="1">
      <alignment horizontal="center"/>
    </xf>
    <xf numFmtId="1" fontId="6" fillId="2" borderId="9" xfId="0" applyNumberFormat="1" applyFont="1" applyFill="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7" fillId="0" borderId="0" xfId="0" applyFont="1"/>
    <xf numFmtId="0" fontId="7" fillId="0" borderId="21" xfId="0" applyFont="1" applyBorder="1" applyAlignment="1">
      <alignment horizontal="center"/>
    </xf>
    <xf numFmtId="0" fontId="7" fillId="0" borderId="22" xfId="0" applyFont="1" applyBorder="1" applyAlignment="1">
      <alignment horizontal="center"/>
    </xf>
    <xf numFmtId="0" fontId="7" fillId="0" borderId="22" xfId="0" applyFont="1" applyBorder="1"/>
    <xf numFmtId="0" fontId="7" fillId="0" borderId="23" xfId="0" applyFont="1" applyBorder="1"/>
    <xf numFmtId="0" fontId="7" fillId="2" borderId="21" xfId="0" applyFont="1" applyFill="1" applyBorder="1" applyAlignment="1">
      <alignment horizontal="center" wrapText="1"/>
    </xf>
    <xf numFmtId="0" fontId="7" fillId="2" borderId="22" xfId="0" applyFont="1" applyFill="1" applyBorder="1" applyAlignment="1">
      <alignment horizontal="center"/>
    </xf>
    <xf numFmtId="1" fontId="7" fillId="2" borderId="22" xfId="0" applyNumberFormat="1" applyFont="1" applyFill="1" applyBorder="1"/>
    <xf numFmtId="1" fontId="7" fillId="2" borderId="23" xfId="0" applyNumberFormat="1" applyFont="1" applyFill="1" applyBorder="1"/>
    <xf numFmtId="0" fontId="7" fillId="0" borderId="2" xfId="0" applyFont="1" applyBorder="1"/>
    <xf numFmtId="0" fontId="7" fillId="0" borderId="21" xfId="0" applyFont="1" applyBorder="1"/>
    <xf numFmtId="1" fontId="7" fillId="2" borderId="21" xfId="0" applyNumberFormat="1" applyFont="1" applyFill="1" applyBorder="1"/>
    <xf numFmtId="0" fontId="7" fillId="0" borderId="4" xfId="0" applyFont="1" applyBorder="1"/>
    <xf numFmtId="0" fontId="7" fillId="0" borderId="6" xfId="0" applyFont="1" applyBorder="1"/>
    <xf numFmtId="0" fontId="7" fillId="0" borderId="10" xfId="0" applyFont="1" applyBorder="1"/>
    <xf numFmtId="0" fontId="7" fillId="0" borderId="1" xfId="0" applyFont="1" applyBorder="1"/>
    <xf numFmtId="1" fontId="7" fillId="2" borderId="1" xfId="0" applyNumberFormat="1" applyFont="1" applyFill="1" applyBorder="1"/>
    <xf numFmtId="0" fontId="2" fillId="0" borderId="0" xfId="0" applyFont="1" applyAlignment="1">
      <alignment wrapText="1"/>
    </xf>
    <xf numFmtId="0" fontId="5" fillId="0" borderId="16" xfId="0" applyFont="1"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4" fillId="0" borderId="0" xfId="0" applyFont="1" applyAlignment="1">
      <alignment horizontal="left" vertical="top"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wrapText="1"/>
    </xf>
    <xf numFmtId="0" fontId="4" fillId="0" borderId="12" xfId="0" applyFont="1" applyBorder="1" applyAlignment="1">
      <alignment horizontal="center" wrapText="1"/>
    </xf>
    <xf numFmtId="0" fontId="4" fillId="0" borderId="11" xfId="0" applyFont="1" applyBorder="1" applyAlignment="1">
      <alignment horizont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8" xfId="0" applyFont="1" applyBorder="1" applyAlignment="1">
      <alignment horizontal="center" wrapText="1"/>
    </xf>
    <xf numFmtId="0" fontId="6" fillId="0" borderId="3" xfId="0" applyFont="1" applyBorder="1" applyAlignment="1">
      <alignment horizontal="center" wrapText="1"/>
    </xf>
    <xf numFmtId="0" fontId="6"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colors>
    <mruColors>
      <color rgb="FFE6C50F"/>
      <color rgb="FFBC3C17"/>
      <color rgb="FFE99243"/>
      <color rgb="FF95C144"/>
      <color rgb="FF25642D"/>
      <color rgb="FF68BE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rgbClr val="68BEA1"/>
              </a:solidFill>
              <a:ln w="19050">
                <a:solidFill>
                  <a:schemeClr val="lt1"/>
                </a:solidFill>
              </a:ln>
              <a:effectLst/>
            </c:spPr>
            <c:extLst>
              <c:ext xmlns:c16="http://schemas.microsoft.com/office/drawing/2014/chart" uri="{C3380CC4-5D6E-409C-BE32-E72D297353CC}">
                <c16:uniqueId val="{00000001-65BC-754F-A90E-EC789B669A67}"/>
              </c:ext>
            </c:extLst>
          </c:dPt>
          <c:dPt>
            <c:idx val="1"/>
            <c:bubble3D val="0"/>
            <c:spPr>
              <a:solidFill>
                <a:srgbClr val="25642D"/>
              </a:solidFill>
              <a:ln w="19050">
                <a:solidFill>
                  <a:schemeClr val="lt1"/>
                </a:solidFill>
              </a:ln>
              <a:effectLst/>
            </c:spPr>
            <c:extLst>
              <c:ext xmlns:c16="http://schemas.microsoft.com/office/drawing/2014/chart" uri="{C3380CC4-5D6E-409C-BE32-E72D297353CC}">
                <c16:uniqueId val="{00000002-65BC-754F-A90E-EC789B669A67}"/>
              </c:ext>
            </c:extLst>
          </c:dPt>
          <c:dPt>
            <c:idx val="2"/>
            <c:bubble3D val="0"/>
            <c:spPr>
              <a:solidFill>
                <a:srgbClr val="95C144"/>
              </a:solidFill>
              <a:ln w="19050">
                <a:solidFill>
                  <a:schemeClr val="lt1"/>
                </a:solidFill>
              </a:ln>
              <a:effectLst/>
            </c:spPr>
            <c:extLst>
              <c:ext xmlns:c16="http://schemas.microsoft.com/office/drawing/2014/chart" uri="{C3380CC4-5D6E-409C-BE32-E72D297353CC}">
                <c16:uniqueId val="{00000003-65BC-754F-A90E-EC789B669A67}"/>
              </c:ext>
            </c:extLst>
          </c:dPt>
          <c:dPt>
            <c:idx val="3"/>
            <c:bubble3D val="0"/>
            <c:spPr>
              <a:solidFill>
                <a:srgbClr val="E99243"/>
              </a:solidFill>
              <a:ln w="19050">
                <a:solidFill>
                  <a:schemeClr val="lt1"/>
                </a:solidFill>
              </a:ln>
              <a:effectLst/>
            </c:spPr>
            <c:extLst>
              <c:ext xmlns:c16="http://schemas.microsoft.com/office/drawing/2014/chart" uri="{C3380CC4-5D6E-409C-BE32-E72D297353CC}">
                <c16:uniqueId val="{00000004-65BC-754F-A90E-EC789B669A67}"/>
              </c:ext>
            </c:extLst>
          </c:dPt>
          <c:dPt>
            <c:idx val="4"/>
            <c:bubble3D val="0"/>
            <c:spPr>
              <a:solidFill>
                <a:srgbClr val="BC3C17"/>
              </a:solidFill>
              <a:ln w="19050">
                <a:solidFill>
                  <a:schemeClr val="lt1"/>
                </a:solidFill>
              </a:ln>
              <a:effectLst/>
            </c:spPr>
            <c:extLst>
              <c:ext xmlns:c16="http://schemas.microsoft.com/office/drawing/2014/chart" uri="{C3380CC4-5D6E-409C-BE32-E72D297353CC}">
                <c16:uniqueId val="{00000005-65BC-754F-A90E-EC789B669A67}"/>
              </c:ext>
            </c:extLst>
          </c:dPt>
          <c:dPt>
            <c:idx val="5"/>
            <c:bubble3D val="0"/>
            <c:spPr>
              <a:solidFill>
                <a:srgbClr val="E6C50F"/>
              </a:solidFill>
              <a:ln w="19050">
                <a:solidFill>
                  <a:schemeClr val="lt1"/>
                </a:solidFill>
              </a:ln>
              <a:effectLst/>
            </c:spPr>
            <c:extLst>
              <c:ext xmlns:c16="http://schemas.microsoft.com/office/drawing/2014/chart" uri="{C3380CC4-5D6E-409C-BE32-E72D297353CC}">
                <c16:uniqueId val="{00000006-65BC-754F-A90E-EC789B669A6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'Average forest composition'!$B$2:$G$2</c:f>
              <c:strCache>
                <c:ptCount val="6"/>
                <c:pt idx="0">
                  <c:v>Coniferous, even-aged</c:v>
                </c:pt>
                <c:pt idx="1">
                  <c:v>Coniferous, uneven-aged</c:v>
                </c:pt>
                <c:pt idx="2">
                  <c:v>Deciduous, even-aged</c:v>
                </c:pt>
                <c:pt idx="3">
                  <c:v>Deciduous, uneven-aged</c:v>
                </c:pt>
                <c:pt idx="4">
                  <c:v>Deciduous and coniferous, uneven-aged</c:v>
                </c:pt>
                <c:pt idx="5">
                  <c:v>Forests without intervention </c:v>
                </c:pt>
              </c:strCache>
            </c:strRef>
          </c:cat>
          <c:val>
            <c:numRef>
              <c:f>'Average forest composition'!$B$3:$G$3</c:f>
              <c:numCache>
                <c:formatCode>0%</c:formatCode>
                <c:ptCount val="6"/>
                <c:pt idx="0">
                  <c:v>0.32848508240847779</c:v>
                </c:pt>
                <c:pt idx="1">
                  <c:v>0.1671739286517514</c:v>
                </c:pt>
                <c:pt idx="2">
                  <c:v>0.10318210808286035</c:v>
                </c:pt>
                <c:pt idx="3">
                  <c:v>4.4036260078870078E-2</c:v>
                </c:pt>
                <c:pt idx="4">
                  <c:v>0.25085424630030007</c:v>
                </c:pt>
                <c:pt idx="5">
                  <c:v>0.10626837447774046</c:v>
                </c:pt>
              </c:numCache>
            </c:numRef>
          </c:val>
          <c:extLst>
            <c:ext xmlns:c16="http://schemas.microsoft.com/office/drawing/2014/chart" uri="{C3380CC4-5D6E-409C-BE32-E72D297353CC}">
              <c16:uniqueId val="{00000000-65BC-754F-A90E-EC789B669A67}"/>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163285</xdr:colOff>
      <xdr:row>4</xdr:row>
      <xdr:rowOff>57149</xdr:rowOff>
    </xdr:from>
    <xdr:to>
      <xdr:col>5</xdr:col>
      <xdr:colOff>1097642</xdr:colOff>
      <xdr:row>18</xdr:row>
      <xdr:rowOff>6349</xdr:rowOff>
    </xdr:to>
    <xdr:graphicFrame macro="">
      <xdr:nvGraphicFramePr>
        <xdr:cNvPr id="3" name="Chart 2">
          <a:extLst>
            <a:ext uri="{FF2B5EF4-FFF2-40B4-BE49-F238E27FC236}">
              <a16:creationId xmlns:a16="http://schemas.microsoft.com/office/drawing/2014/main" id="{FA886883-5FE1-FC10-6E87-50E362ADC4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BC87F-D786-8949-BA4A-191C3D2D5915}">
  <dimension ref="B2:G3"/>
  <sheetViews>
    <sheetView zoomScale="140" zoomScaleNormal="140" workbookViewId="0">
      <selection activeCell="K19" sqref="K19"/>
    </sheetView>
  </sheetViews>
  <sheetFormatPr baseColWidth="10" defaultRowHeight="16" x14ac:dyDescent="0.2"/>
  <cols>
    <col min="3" max="3" width="12.6640625" customWidth="1"/>
    <col min="5" max="5" width="13.5" customWidth="1"/>
    <col min="6" max="6" width="15.33203125" customWidth="1"/>
    <col min="7" max="7" width="13.5" customWidth="1"/>
  </cols>
  <sheetData>
    <row r="2" spans="2:7" ht="51" x14ac:dyDescent="0.2">
      <c r="B2" s="84" t="s">
        <v>22</v>
      </c>
      <c r="C2" s="84" t="s">
        <v>24</v>
      </c>
      <c r="D2" s="84" t="s">
        <v>26</v>
      </c>
      <c r="E2" s="84" t="s">
        <v>28</v>
      </c>
      <c r="F2" s="84" t="s">
        <v>29</v>
      </c>
      <c r="G2" s="84" t="s">
        <v>30</v>
      </c>
    </row>
    <row r="3" spans="2:7" x14ac:dyDescent="0.2">
      <c r="B3" s="9">
        <f>Procedure!F3</f>
        <v>0.32848508240847779</v>
      </c>
      <c r="C3" s="9">
        <f>Procedure!F11</f>
        <v>0.1671739286517514</v>
      </c>
      <c r="D3" s="9">
        <f>Procedure!F16</f>
        <v>0.10318210808286035</v>
      </c>
      <c r="E3" s="9">
        <f>Procedure!F23</f>
        <v>4.4036260078870078E-2</v>
      </c>
      <c r="F3" s="9">
        <f>Procedure!F29</f>
        <v>0.25085424630030007</v>
      </c>
      <c r="G3" s="9">
        <f>Procedure!F35</f>
        <v>0.10626837447774046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90CC8-CA77-8A49-B734-914EC1E1231B}">
  <dimension ref="A1:K40"/>
  <sheetViews>
    <sheetView zoomScale="120" zoomScaleNormal="120" workbookViewId="0">
      <selection activeCell="I28" sqref="I28"/>
    </sheetView>
  </sheetViews>
  <sheetFormatPr baseColWidth="10" defaultRowHeight="16" x14ac:dyDescent="0.2"/>
  <cols>
    <col min="1" max="1" width="30.83203125" style="11" customWidth="1"/>
    <col min="2" max="3" width="27.83203125" style="11" customWidth="1"/>
    <col min="4" max="4" width="31.83203125" style="11" customWidth="1"/>
    <col min="5" max="5" width="12.83203125" style="11" customWidth="1"/>
    <col min="6" max="6" width="8.5" style="11" customWidth="1"/>
    <col min="7" max="16384" width="10.83203125" style="11"/>
  </cols>
  <sheetData>
    <row r="1" spans="1:11" x14ac:dyDescent="0.2">
      <c r="A1" s="10" t="s">
        <v>16</v>
      </c>
      <c r="B1" s="85" t="s">
        <v>17</v>
      </c>
      <c r="C1" s="86"/>
      <c r="D1" s="86"/>
      <c r="E1" s="87"/>
      <c r="F1" s="88" t="s">
        <v>21</v>
      </c>
    </row>
    <row r="2" spans="1:11" x14ac:dyDescent="0.2">
      <c r="A2" s="12" t="s">
        <v>18</v>
      </c>
      <c r="B2" s="13" t="s">
        <v>18</v>
      </c>
      <c r="C2" s="13" t="s">
        <v>19</v>
      </c>
      <c r="D2" s="13" t="s">
        <v>20</v>
      </c>
      <c r="E2" s="13" t="s">
        <v>0</v>
      </c>
      <c r="F2" s="89"/>
      <c r="H2" s="90" t="s">
        <v>57</v>
      </c>
      <c r="I2" s="90"/>
      <c r="J2" s="90"/>
      <c r="K2" s="90"/>
    </row>
    <row r="3" spans="1:11" x14ac:dyDescent="0.2">
      <c r="A3" s="14" t="s">
        <v>22</v>
      </c>
      <c r="B3" s="11" t="s">
        <v>45</v>
      </c>
      <c r="C3" s="11" t="s">
        <v>38</v>
      </c>
      <c r="D3" s="11">
        <v>1</v>
      </c>
      <c r="E3" s="15">
        <f>'Even-aged forest'!C3</f>
        <v>589.63392633425212</v>
      </c>
      <c r="F3" s="27" cm="1">
        <f t="array" ref="F3">SUM(E3:E10/E40)</f>
        <v>0.32848508240847779</v>
      </c>
      <c r="H3" s="90"/>
      <c r="I3" s="90"/>
      <c r="J3" s="90"/>
      <c r="K3" s="90"/>
    </row>
    <row r="4" spans="1:11" x14ac:dyDescent="0.2">
      <c r="A4" s="14"/>
      <c r="C4" s="11" t="s">
        <v>39</v>
      </c>
      <c r="D4" s="11">
        <v>1</v>
      </c>
      <c r="E4" s="15">
        <f>'Even-aged forest'!C4</f>
        <v>8.6314206965672771</v>
      </c>
      <c r="F4" s="28"/>
      <c r="H4" s="90"/>
      <c r="I4" s="90"/>
      <c r="J4" s="90"/>
      <c r="K4" s="90"/>
    </row>
    <row r="5" spans="1:11" x14ac:dyDescent="0.2">
      <c r="A5" s="14"/>
      <c r="C5" s="11" t="s">
        <v>40</v>
      </c>
      <c r="D5" s="11">
        <v>1</v>
      </c>
      <c r="E5" s="15">
        <f>'Even-aged forest'!C5</f>
        <v>16.7233775995991</v>
      </c>
      <c r="F5" s="28"/>
      <c r="H5" s="90"/>
      <c r="I5" s="90"/>
      <c r="J5" s="90"/>
      <c r="K5" s="90"/>
    </row>
    <row r="6" spans="1:11" x14ac:dyDescent="0.2">
      <c r="A6" s="14"/>
      <c r="C6" s="11" t="s">
        <v>41</v>
      </c>
      <c r="D6" s="11">
        <v>1</v>
      </c>
      <c r="E6" s="15">
        <f>'Even-aged forest'!C6</f>
        <v>46.933350037584567</v>
      </c>
      <c r="F6" s="28"/>
      <c r="H6" s="90"/>
      <c r="I6" s="90"/>
      <c r="J6" s="90"/>
      <c r="K6" s="90"/>
    </row>
    <row r="7" spans="1:11" x14ac:dyDescent="0.2">
      <c r="A7" s="14"/>
      <c r="C7" s="11" t="s">
        <v>42</v>
      </c>
      <c r="D7" s="11">
        <v>1</v>
      </c>
      <c r="E7" s="15">
        <f>'Even-aged forest'!C7</f>
        <v>0.53946379353545482</v>
      </c>
      <c r="F7" s="28"/>
      <c r="H7" s="90"/>
      <c r="I7" s="90"/>
      <c r="J7" s="90"/>
      <c r="K7" s="90"/>
    </row>
    <row r="8" spans="1:11" x14ac:dyDescent="0.2">
      <c r="A8" s="14"/>
      <c r="C8" s="11" t="s">
        <v>43</v>
      </c>
      <c r="D8" s="11">
        <v>1</v>
      </c>
      <c r="E8" s="15">
        <f>'Even-aged forest'!C8</f>
        <v>2.1578551741418193</v>
      </c>
      <c r="F8" s="28"/>
      <c r="H8" s="90"/>
      <c r="I8" s="90"/>
      <c r="J8" s="90"/>
      <c r="K8" s="90"/>
    </row>
    <row r="9" spans="1:11" x14ac:dyDescent="0.2">
      <c r="A9" s="14"/>
      <c r="B9" s="11" t="s">
        <v>51</v>
      </c>
      <c r="D9" s="29" t="s">
        <v>23</v>
      </c>
      <c r="E9" s="30">
        <f>'Mixed forest area'!$D$12/6</f>
        <v>6.2038336256577304</v>
      </c>
      <c r="F9" s="28"/>
      <c r="H9" s="90"/>
      <c r="I9" s="90"/>
      <c r="J9" s="90"/>
      <c r="K9" s="90"/>
    </row>
    <row r="10" spans="1:11" ht="17" thickBot="1" x14ac:dyDescent="0.25">
      <c r="A10" s="16"/>
      <c r="B10" s="17" t="s">
        <v>52</v>
      </c>
      <c r="C10" s="17"/>
      <c r="D10" s="18" t="s">
        <v>23</v>
      </c>
      <c r="E10" s="19">
        <f>'Mixed forest area'!$D$13/6</f>
        <v>21.578551741418192</v>
      </c>
      <c r="F10" s="31"/>
      <c r="H10" s="90"/>
      <c r="I10" s="90"/>
      <c r="J10" s="90"/>
      <c r="K10" s="90"/>
    </row>
    <row r="11" spans="1:11" ht="34" x14ac:dyDescent="0.2">
      <c r="A11" s="20" t="s">
        <v>24</v>
      </c>
      <c r="B11" s="21" t="s">
        <v>12</v>
      </c>
      <c r="C11" s="21" t="s">
        <v>14</v>
      </c>
      <c r="D11" s="22" t="s">
        <v>48</v>
      </c>
      <c r="E11" s="23">
        <f>'Mixed forest area'!D4-SUM(E3:E8)</f>
        <v>311.38060636431976</v>
      </c>
      <c r="F11" s="32">
        <f>SUM(E11:E15)/E40</f>
        <v>0.1671739286517514</v>
      </c>
      <c r="H11" s="90"/>
      <c r="I11" s="90"/>
      <c r="J11" s="90"/>
      <c r="K11" s="90"/>
    </row>
    <row r="12" spans="1:11" x14ac:dyDescent="0.2">
      <c r="A12" s="14"/>
      <c r="B12" s="11" t="s">
        <v>51</v>
      </c>
      <c r="D12" s="29" t="s">
        <v>23</v>
      </c>
      <c r="E12" s="30">
        <f>'Mixed forest area'!$D$12/6</f>
        <v>6.2038336256577304</v>
      </c>
      <c r="F12" s="28"/>
      <c r="H12" s="90"/>
      <c r="I12" s="90"/>
      <c r="J12" s="90"/>
      <c r="K12" s="90"/>
    </row>
    <row r="13" spans="1:11" x14ac:dyDescent="0.2">
      <c r="A13" s="14"/>
      <c r="B13" s="11" t="s">
        <v>52</v>
      </c>
      <c r="D13" s="29" t="s">
        <v>23</v>
      </c>
      <c r="E13" s="30">
        <f>'Mixed forest area'!$D$13/6</f>
        <v>21.578551741418192</v>
      </c>
      <c r="F13" s="28"/>
      <c r="H13" s="90"/>
      <c r="I13" s="90"/>
      <c r="J13" s="90"/>
      <c r="K13" s="90"/>
    </row>
    <row r="14" spans="1:11" x14ac:dyDescent="0.2">
      <c r="A14" s="14"/>
      <c r="B14" s="11" t="s">
        <v>53</v>
      </c>
      <c r="D14" s="29" t="s">
        <v>25</v>
      </c>
      <c r="E14" s="15">
        <f>'Mixed forest area'!$D$14/4</f>
        <v>9.8452142320220499</v>
      </c>
      <c r="F14" s="28"/>
      <c r="H14" s="90"/>
      <c r="I14" s="90"/>
      <c r="J14" s="90"/>
      <c r="K14" s="90"/>
    </row>
    <row r="15" spans="1:11" ht="17" thickBot="1" x14ac:dyDescent="0.25">
      <c r="A15" s="16"/>
      <c r="B15" s="17" t="s">
        <v>54</v>
      </c>
      <c r="C15" s="17"/>
      <c r="D15" s="18" t="s">
        <v>25</v>
      </c>
      <c r="E15" s="24">
        <f>'Mixed forest area'!$D$15/4</f>
        <v>3.3716487095965926</v>
      </c>
      <c r="F15" s="31"/>
      <c r="H15" s="90"/>
      <c r="I15" s="90"/>
      <c r="J15" s="90"/>
      <c r="K15" s="90"/>
    </row>
    <row r="16" spans="1:11" ht="16" customHeight="1" x14ac:dyDescent="0.2">
      <c r="A16" s="20" t="s">
        <v>26</v>
      </c>
      <c r="B16" s="21" t="s">
        <v>45</v>
      </c>
      <c r="C16" s="11" t="s">
        <v>36</v>
      </c>
      <c r="D16" s="21">
        <v>1</v>
      </c>
      <c r="E16" s="25">
        <f>'Even-aged forest'!C9</f>
        <v>81.998496617389137</v>
      </c>
      <c r="F16" s="32">
        <f>SUM(E16:E22)/E40</f>
        <v>0.10318210808286035</v>
      </c>
      <c r="H16" s="90"/>
      <c r="I16" s="90"/>
      <c r="J16" s="90"/>
      <c r="K16" s="90"/>
    </row>
    <row r="17" spans="1:11" x14ac:dyDescent="0.2">
      <c r="A17" s="14"/>
      <c r="C17" s="11" t="s">
        <v>37</v>
      </c>
      <c r="D17" s="11">
        <v>1</v>
      </c>
      <c r="E17" s="15">
        <f>'Even-aged forest'!C10</f>
        <v>10.789275870709096</v>
      </c>
      <c r="F17" s="28"/>
      <c r="H17" s="90"/>
      <c r="I17" s="90"/>
      <c r="J17" s="90"/>
      <c r="K17" s="90"/>
    </row>
    <row r="18" spans="1:11" x14ac:dyDescent="0.2">
      <c r="A18" s="14"/>
      <c r="C18" s="11" t="s">
        <v>46</v>
      </c>
      <c r="D18" s="11">
        <v>1</v>
      </c>
      <c r="E18" s="15">
        <f>'Even-aged forest'!C11</f>
        <v>52.867451766474574</v>
      </c>
      <c r="F18" s="28"/>
      <c r="H18" s="90"/>
      <c r="I18" s="90"/>
      <c r="J18" s="90"/>
      <c r="K18" s="90"/>
    </row>
    <row r="19" spans="1:11" x14ac:dyDescent="0.2">
      <c r="A19" s="14"/>
      <c r="C19" s="11" t="s">
        <v>47</v>
      </c>
      <c r="D19" s="11">
        <v>1</v>
      </c>
      <c r="E19" s="15">
        <f>'Even-aged forest'!C12</f>
        <v>31.288900025056378</v>
      </c>
      <c r="F19" s="28"/>
      <c r="H19" s="90"/>
      <c r="I19" s="90"/>
      <c r="J19" s="90"/>
      <c r="K19" s="90"/>
    </row>
    <row r="20" spans="1:11" x14ac:dyDescent="0.2">
      <c r="A20" s="14"/>
      <c r="B20" s="11" t="s">
        <v>50</v>
      </c>
      <c r="D20" s="33" t="s">
        <v>27</v>
      </c>
      <c r="E20" s="30">
        <f>'Mixed forest area'!$D$11/3</f>
        <v>12.767309780339097</v>
      </c>
      <c r="F20" s="28"/>
      <c r="H20" s="90"/>
      <c r="I20" s="90"/>
      <c r="J20" s="90"/>
      <c r="K20" s="90"/>
    </row>
    <row r="21" spans="1:11" x14ac:dyDescent="0.2">
      <c r="A21" s="14"/>
      <c r="B21" s="11" t="s">
        <v>51</v>
      </c>
      <c r="D21" s="29" t="s">
        <v>23</v>
      </c>
      <c r="E21" s="30">
        <f>'Mixed forest area'!$D$12/6</f>
        <v>6.2038336256577304</v>
      </c>
      <c r="F21" s="28"/>
      <c r="H21" s="90"/>
      <c r="I21" s="90"/>
      <c r="J21" s="90"/>
      <c r="K21" s="90"/>
    </row>
    <row r="22" spans="1:11" ht="17" thickBot="1" x14ac:dyDescent="0.25">
      <c r="A22" s="16"/>
      <c r="B22" s="17" t="s">
        <v>52</v>
      </c>
      <c r="C22" s="17"/>
      <c r="D22" s="18" t="s">
        <v>23</v>
      </c>
      <c r="E22" s="19">
        <f>'Mixed forest area'!$D$13/6</f>
        <v>21.578551741418192</v>
      </c>
      <c r="F22" s="31"/>
      <c r="H22" s="90"/>
      <c r="I22" s="90"/>
      <c r="J22" s="90"/>
      <c r="K22" s="90"/>
    </row>
    <row r="23" spans="1:11" ht="34" x14ac:dyDescent="0.2">
      <c r="A23" s="20" t="s">
        <v>28</v>
      </c>
      <c r="B23" s="21" t="s">
        <v>12</v>
      </c>
      <c r="C23" s="21" t="s">
        <v>15</v>
      </c>
      <c r="D23" s="22" t="s">
        <v>49</v>
      </c>
      <c r="E23" s="23">
        <f>'Mixed forest area'!D5-SUM(E16:E19)</f>
        <v>39.055875720370807</v>
      </c>
      <c r="F23" s="32">
        <f>SUM(E23:E28)/E40</f>
        <v>4.4036260078870078E-2</v>
      </c>
    </row>
    <row r="24" spans="1:11" x14ac:dyDescent="0.2">
      <c r="A24" s="14"/>
      <c r="B24" s="11" t="s">
        <v>50</v>
      </c>
      <c r="D24" s="33" t="s">
        <v>27</v>
      </c>
      <c r="E24" s="30">
        <f>'Mixed forest area'!$D$11/3</f>
        <v>12.767309780339097</v>
      </c>
      <c r="F24" s="28"/>
    </row>
    <row r="25" spans="1:11" x14ac:dyDescent="0.2">
      <c r="A25" s="14"/>
      <c r="B25" s="11" t="s">
        <v>51</v>
      </c>
      <c r="D25" s="29" t="s">
        <v>23</v>
      </c>
      <c r="E25" s="30">
        <f>'Mixed forest area'!$D$12/6</f>
        <v>6.2038336256577304</v>
      </c>
      <c r="F25" s="28"/>
    </row>
    <row r="26" spans="1:11" x14ac:dyDescent="0.2">
      <c r="A26" s="14"/>
      <c r="B26" s="11" t="s">
        <v>52</v>
      </c>
      <c r="D26" s="29" t="s">
        <v>23</v>
      </c>
      <c r="E26" s="30">
        <f>'Mixed forest area'!$D$13/6</f>
        <v>21.578551741418192</v>
      </c>
      <c r="F26" s="28"/>
    </row>
    <row r="27" spans="1:11" x14ac:dyDescent="0.2">
      <c r="A27" s="14"/>
      <c r="B27" s="11" t="s">
        <v>53</v>
      </c>
      <c r="D27" s="29" t="s">
        <v>25</v>
      </c>
      <c r="E27" s="15">
        <f>'Mixed forest area'!$D$14/4</f>
        <v>9.8452142320220499</v>
      </c>
      <c r="F27" s="28"/>
    </row>
    <row r="28" spans="1:11" ht="17" thickBot="1" x14ac:dyDescent="0.25">
      <c r="A28" s="16"/>
      <c r="B28" s="17" t="s">
        <v>54</v>
      </c>
      <c r="C28" s="17"/>
      <c r="D28" s="18" t="s">
        <v>25</v>
      </c>
      <c r="E28" s="24">
        <f>'Mixed forest area'!$D$15/4</f>
        <v>3.3716487095965926</v>
      </c>
      <c r="F28" s="31"/>
    </row>
    <row r="29" spans="1:11" x14ac:dyDescent="0.2">
      <c r="A29" s="20" t="s">
        <v>29</v>
      </c>
      <c r="B29" s="21" t="s">
        <v>13</v>
      </c>
      <c r="C29" s="21"/>
      <c r="D29" s="21">
        <v>1</v>
      </c>
      <c r="E29" s="23">
        <f>'Mixed forest area'!D6</f>
        <v>475</v>
      </c>
      <c r="F29" s="32">
        <f>SUM(E29:E34)/E40</f>
        <v>0.25085424630030007</v>
      </c>
    </row>
    <row r="30" spans="1:11" x14ac:dyDescent="0.2">
      <c r="A30" s="14"/>
      <c r="B30" s="11" t="s">
        <v>50</v>
      </c>
      <c r="D30" s="33" t="s">
        <v>27</v>
      </c>
      <c r="E30" s="30">
        <f>'Mixed forest area'!$D$11/3</f>
        <v>12.767309780339097</v>
      </c>
      <c r="F30" s="28"/>
    </row>
    <row r="31" spans="1:11" x14ac:dyDescent="0.2">
      <c r="A31" s="14"/>
      <c r="B31" s="11" t="s">
        <v>51</v>
      </c>
      <c r="D31" s="29" t="s">
        <v>23</v>
      </c>
      <c r="E31" s="30">
        <f>'Mixed forest area'!$D$12/6</f>
        <v>6.2038336256577304</v>
      </c>
      <c r="F31" s="28"/>
    </row>
    <row r="32" spans="1:11" x14ac:dyDescent="0.2">
      <c r="A32" s="14"/>
      <c r="B32" s="11" t="s">
        <v>52</v>
      </c>
      <c r="D32" s="29" t="s">
        <v>23</v>
      </c>
      <c r="E32" s="30">
        <f>'Mixed forest area'!$D$13/6</f>
        <v>21.578551741418192</v>
      </c>
      <c r="F32" s="28"/>
    </row>
    <row r="33" spans="1:6" x14ac:dyDescent="0.2">
      <c r="A33" s="14"/>
      <c r="B33" s="11" t="s">
        <v>53</v>
      </c>
      <c r="D33" s="29" t="s">
        <v>25</v>
      </c>
      <c r="E33" s="15">
        <f>'Mixed forest area'!$D$14/4</f>
        <v>9.8452142320220499</v>
      </c>
      <c r="F33" s="28"/>
    </row>
    <row r="34" spans="1:6" ht="17" thickBot="1" x14ac:dyDescent="0.25">
      <c r="A34" s="14"/>
      <c r="B34" s="11" t="s">
        <v>54</v>
      </c>
      <c r="D34" s="29" t="s">
        <v>25</v>
      </c>
      <c r="E34" s="24">
        <f>'Mixed forest area'!$D$15/4</f>
        <v>3.3716487095965926</v>
      </c>
      <c r="F34" s="28"/>
    </row>
    <row r="35" spans="1:6" x14ac:dyDescent="0.2">
      <c r="A35" s="20" t="s">
        <v>30</v>
      </c>
      <c r="B35" s="21" t="s">
        <v>3</v>
      </c>
      <c r="C35" s="21"/>
      <c r="D35" s="21">
        <v>1</v>
      </c>
      <c r="E35" s="25">
        <f>'Small-scale forestry share'!D4</f>
        <v>183</v>
      </c>
      <c r="F35" s="32">
        <f>SUM(E35:E39)/E40</f>
        <v>0.10626837447774046</v>
      </c>
    </row>
    <row r="36" spans="1:6" x14ac:dyDescent="0.2">
      <c r="A36" s="14"/>
      <c r="B36" s="11" t="s">
        <v>51</v>
      </c>
      <c r="D36" s="29" t="s">
        <v>23</v>
      </c>
      <c r="E36" s="30">
        <f>'Mixed forest area'!$D$12/6</f>
        <v>6.2038336256577304</v>
      </c>
      <c r="F36" s="28"/>
    </row>
    <row r="37" spans="1:6" x14ac:dyDescent="0.2">
      <c r="A37" s="14"/>
      <c r="B37" s="11" t="s">
        <v>52</v>
      </c>
      <c r="D37" s="29" t="s">
        <v>23</v>
      </c>
      <c r="E37" s="30">
        <f>'Mixed forest area'!$D$13/6</f>
        <v>21.578551741418192</v>
      </c>
      <c r="F37" s="28"/>
    </row>
    <row r="38" spans="1:6" x14ac:dyDescent="0.2">
      <c r="A38" s="14"/>
      <c r="B38" s="11" t="s">
        <v>53</v>
      </c>
      <c r="D38" s="29" t="s">
        <v>25</v>
      </c>
      <c r="E38" s="15">
        <f>'Mixed forest area'!$D$14/4</f>
        <v>9.8452142320220499</v>
      </c>
      <c r="F38" s="28"/>
    </row>
    <row r="39" spans="1:6" ht="17" thickBot="1" x14ac:dyDescent="0.25">
      <c r="A39" s="16"/>
      <c r="B39" s="17" t="s">
        <v>54</v>
      </c>
      <c r="C39" s="17"/>
      <c r="D39" s="18" t="s">
        <v>25</v>
      </c>
      <c r="E39" s="24">
        <f>'Mixed forest area'!$D$15/4</f>
        <v>3.3716487095965926</v>
      </c>
      <c r="F39" s="31"/>
    </row>
    <row r="40" spans="1:6" x14ac:dyDescent="0.2">
      <c r="D40" s="15"/>
      <c r="E40" s="15">
        <f>SUM(E3:E39)</f>
        <v>2107.8636933099474</v>
      </c>
      <c r="F40" s="26">
        <f>SUM(F3:F39)</f>
        <v>1.0000000000000002</v>
      </c>
    </row>
  </sheetData>
  <mergeCells count="3">
    <mergeCell ref="B1:E1"/>
    <mergeCell ref="F1:F2"/>
    <mergeCell ref="H2:K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4C03-9B9C-CB4C-8E23-5B19948869E1}">
  <dimension ref="A1:I11"/>
  <sheetViews>
    <sheetView zoomScale="130" zoomScaleNormal="130" workbookViewId="0">
      <selection activeCell="F6" sqref="F6"/>
    </sheetView>
  </sheetViews>
  <sheetFormatPr baseColWidth="10" defaultRowHeight="16" x14ac:dyDescent="0.2"/>
  <cols>
    <col min="1" max="1" width="35.33203125" customWidth="1"/>
    <col min="2" max="2" width="10.83203125" style="1"/>
    <col min="3" max="3" width="5.1640625" style="1" customWidth="1"/>
    <col min="4" max="4" width="17.1640625" style="1" customWidth="1"/>
    <col min="5" max="5" width="3.83203125" style="1" customWidth="1"/>
    <col min="6" max="6" width="21.83203125" style="1" customWidth="1"/>
  </cols>
  <sheetData>
    <row r="1" spans="1:9" ht="18" thickBot="1" x14ac:dyDescent="0.25">
      <c r="A1" s="37" t="s">
        <v>59</v>
      </c>
      <c r="B1" s="91" t="s">
        <v>6</v>
      </c>
      <c r="C1" s="92"/>
      <c r="D1" s="93" t="s">
        <v>11</v>
      </c>
      <c r="E1" s="94"/>
      <c r="F1" s="95"/>
    </row>
    <row r="2" spans="1:9" ht="34" x14ac:dyDescent="0.2">
      <c r="A2" s="38"/>
      <c r="B2" s="2" t="s">
        <v>0</v>
      </c>
      <c r="C2" s="3" t="s">
        <v>1</v>
      </c>
      <c r="D2" s="2" t="s">
        <v>0</v>
      </c>
      <c r="E2" s="4" t="s">
        <v>1</v>
      </c>
      <c r="F2" s="34" t="s">
        <v>5</v>
      </c>
    </row>
    <row r="3" spans="1:9" x14ac:dyDescent="0.2">
      <c r="A3" s="45" t="s">
        <v>8</v>
      </c>
      <c r="B3" s="5">
        <v>3367</v>
      </c>
      <c r="C3" s="3">
        <v>44</v>
      </c>
      <c r="D3" s="5">
        <v>1917</v>
      </c>
      <c r="E3" s="4">
        <v>37</v>
      </c>
      <c r="F3" s="35"/>
      <c r="H3" s="44"/>
      <c r="I3" s="40" t="s">
        <v>44</v>
      </c>
    </row>
    <row r="4" spans="1:9" x14ac:dyDescent="0.2">
      <c r="A4" s="45" t="s">
        <v>7</v>
      </c>
      <c r="B4" s="2">
        <v>484</v>
      </c>
      <c r="C4" s="3">
        <v>18</v>
      </c>
      <c r="D4" s="2">
        <v>183</v>
      </c>
      <c r="E4" s="4"/>
      <c r="F4" s="35"/>
    </row>
    <row r="5" spans="1:9" x14ac:dyDescent="0.2">
      <c r="A5" s="45" t="s">
        <v>9</v>
      </c>
      <c r="B5" s="2">
        <v>140</v>
      </c>
      <c r="C5" s="3">
        <v>6</v>
      </c>
      <c r="D5" s="2">
        <v>53</v>
      </c>
      <c r="E5" s="4"/>
      <c r="F5" s="35"/>
    </row>
    <row r="6" spans="1:9" ht="17" thickBot="1" x14ac:dyDescent="0.25">
      <c r="A6" s="46" t="s">
        <v>10</v>
      </c>
      <c r="B6" s="6">
        <v>3991</v>
      </c>
      <c r="C6" s="7">
        <v>46</v>
      </c>
      <c r="D6" s="6">
        <v>2153</v>
      </c>
      <c r="E6" s="8">
        <v>39</v>
      </c>
      <c r="F6" s="36">
        <f>D6/B6</f>
        <v>0.53946379353545482</v>
      </c>
    </row>
    <row r="10" spans="1:9" ht="68" x14ac:dyDescent="0.2">
      <c r="A10" s="39" t="s">
        <v>61</v>
      </c>
    </row>
    <row r="11" spans="1:9" x14ac:dyDescent="0.2">
      <c r="A11" s="1"/>
      <c r="F11"/>
    </row>
  </sheetData>
  <mergeCells count="2">
    <mergeCell ref="B1:C1"/>
    <mergeCell ref="D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F2EC9-A2F9-A848-886A-342212B81DE9}">
  <dimension ref="A1:H21"/>
  <sheetViews>
    <sheetView zoomScale="130" zoomScaleNormal="130" workbookViewId="0">
      <selection activeCell="H2" sqref="G2:H2"/>
    </sheetView>
  </sheetViews>
  <sheetFormatPr baseColWidth="10" defaultRowHeight="16" x14ac:dyDescent="0.2"/>
  <cols>
    <col min="1" max="1" width="34.6640625" style="40" customWidth="1"/>
    <col min="2" max="2" width="10.83203125" style="40"/>
    <col min="3" max="3" width="5.33203125" style="40" customWidth="1"/>
    <col min="4" max="4" width="10.83203125" style="40"/>
    <col min="5" max="5" width="6.6640625" style="40" customWidth="1"/>
    <col min="6" max="16384" width="10.83203125" style="40"/>
  </cols>
  <sheetData>
    <row r="1" spans="1:8" ht="54" customHeight="1" x14ac:dyDescent="0.2">
      <c r="A1" s="39" t="s">
        <v>59</v>
      </c>
      <c r="B1" s="96" t="s">
        <v>6</v>
      </c>
      <c r="C1" s="97"/>
      <c r="D1" s="98" t="s">
        <v>11</v>
      </c>
      <c r="E1" s="99"/>
    </row>
    <row r="2" spans="1:8" ht="17" thickBot="1" x14ac:dyDescent="0.25">
      <c r="A2" s="39"/>
      <c r="B2" s="56" t="s">
        <v>0</v>
      </c>
      <c r="C2" s="58" t="s">
        <v>1</v>
      </c>
      <c r="D2" s="57" t="s">
        <v>0</v>
      </c>
      <c r="E2" s="58" t="s">
        <v>1</v>
      </c>
      <c r="G2" s="44"/>
      <c r="H2" s="40" t="s">
        <v>44</v>
      </c>
    </row>
    <row r="3" spans="1:8" x14ac:dyDescent="0.2">
      <c r="A3" s="47" t="s">
        <v>12</v>
      </c>
      <c r="B3" s="60"/>
      <c r="C3" s="49"/>
      <c r="D3" s="48"/>
      <c r="E3" s="49"/>
    </row>
    <row r="4" spans="1:8" x14ac:dyDescent="0.2">
      <c r="A4" s="50" t="s">
        <v>32</v>
      </c>
      <c r="B4" s="41">
        <v>1724</v>
      </c>
      <c r="C4" s="42">
        <v>33</v>
      </c>
      <c r="D4" s="43">
        <v>976</v>
      </c>
      <c r="E4" s="42">
        <v>26</v>
      </c>
    </row>
    <row r="5" spans="1:8" ht="17" thickBot="1" x14ac:dyDescent="0.25">
      <c r="A5" s="51" t="s">
        <v>33</v>
      </c>
      <c r="B5" s="56">
        <v>383</v>
      </c>
      <c r="C5" s="58">
        <v>14</v>
      </c>
      <c r="D5" s="57">
        <v>216</v>
      </c>
      <c r="E5" s="58">
        <v>10</v>
      </c>
    </row>
    <row r="6" spans="1:8" x14ac:dyDescent="0.2">
      <c r="A6" s="47" t="s">
        <v>13</v>
      </c>
      <c r="B6" s="55">
        <f>B7+B8</f>
        <v>782</v>
      </c>
      <c r="C6" s="59"/>
      <c r="D6" s="61">
        <f>D7+D8</f>
        <v>475</v>
      </c>
      <c r="E6" s="59"/>
    </row>
    <row r="7" spans="1:8" x14ac:dyDescent="0.2">
      <c r="A7" s="50" t="s">
        <v>34</v>
      </c>
      <c r="B7" s="41">
        <v>456</v>
      </c>
      <c r="C7" s="42">
        <v>14</v>
      </c>
      <c r="D7" s="43">
        <v>277</v>
      </c>
      <c r="E7" s="42">
        <v>11</v>
      </c>
    </row>
    <row r="8" spans="1:8" ht="17" thickBot="1" x14ac:dyDescent="0.25">
      <c r="A8" s="51" t="s">
        <v>35</v>
      </c>
      <c r="B8" s="56">
        <v>326</v>
      </c>
      <c r="C8" s="58">
        <v>12</v>
      </c>
      <c r="D8" s="57">
        <v>198</v>
      </c>
      <c r="E8" s="58">
        <v>9</v>
      </c>
    </row>
    <row r="9" spans="1:8" ht="17" thickBot="1" x14ac:dyDescent="0.25">
      <c r="A9" s="52" t="s">
        <v>4</v>
      </c>
      <c r="B9" s="56">
        <v>2889</v>
      </c>
      <c r="C9" s="58">
        <v>40</v>
      </c>
      <c r="D9" s="57">
        <v>1667</v>
      </c>
      <c r="E9" s="58">
        <v>33</v>
      </c>
    </row>
    <row r="10" spans="1:8" x14ac:dyDescent="0.2">
      <c r="A10" s="53" t="s">
        <v>55</v>
      </c>
      <c r="B10" s="55"/>
      <c r="C10" s="59"/>
      <c r="D10" s="61"/>
      <c r="E10" s="59"/>
    </row>
    <row r="11" spans="1:8" ht="16" customHeight="1" x14ac:dyDescent="0.2">
      <c r="A11" s="50" t="s">
        <v>50</v>
      </c>
      <c r="B11" s="41">
        <v>71</v>
      </c>
      <c r="C11" s="42">
        <v>8</v>
      </c>
      <c r="D11" s="62">
        <f>B11*'Small-scale forestry share'!$F$6</f>
        <v>38.301929341017292</v>
      </c>
      <c r="E11" s="42"/>
    </row>
    <row r="12" spans="1:8" x14ac:dyDescent="0.2">
      <c r="A12" s="50" t="s">
        <v>51</v>
      </c>
      <c r="B12" s="41">
        <v>69</v>
      </c>
      <c r="C12" s="42">
        <v>5</v>
      </c>
      <c r="D12" s="62">
        <f>B12*'Small-scale forestry share'!$F$6</f>
        <v>37.223001753946384</v>
      </c>
      <c r="E12" s="42"/>
    </row>
    <row r="13" spans="1:8" x14ac:dyDescent="0.2">
      <c r="A13" s="50" t="s">
        <v>52</v>
      </c>
      <c r="B13" s="41">
        <v>240</v>
      </c>
      <c r="C13" s="42">
        <v>7</v>
      </c>
      <c r="D13" s="62">
        <f>B13*'Small-scale forestry share'!$F$6</f>
        <v>129.47131044850914</v>
      </c>
      <c r="E13" s="42"/>
    </row>
    <row r="14" spans="1:8" x14ac:dyDescent="0.2">
      <c r="A14" s="50" t="s">
        <v>53</v>
      </c>
      <c r="B14" s="41">
        <v>73</v>
      </c>
      <c r="C14" s="42">
        <v>3</v>
      </c>
      <c r="D14" s="62">
        <f>B14*'Small-scale forestry share'!$F$6</f>
        <v>39.3808569280882</v>
      </c>
      <c r="E14" s="42"/>
    </row>
    <row r="15" spans="1:8" ht="17" thickBot="1" x14ac:dyDescent="0.25">
      <c r="A15" s="51" t="s">
        <v>54</v>
      </c>
      <c r="B15" s="56">
        <v>25</v>
      </c>
      <c r="C15" s="58">
        <v>3</v>
      </c>
      <c r="D15" s="63">
        <f>B15*'Small-scale forestry share'!$F$6</f>
        <v>13.48659483838637</v>
      </c>
      <c r="E15" s="58"/>
    </row>
    <row r="16" spans="1:8" ht="17" thickBot="1" x14ac:dyDescent="0.25">
      <c r="A16" s="54" t="s">
        <v>2</v>
      </c>
      <c r="B16" s="64">
        <v>3367</v>
      </c>
      <c r="C16" s="65">
        <v>44</v>
      </c>
      <c r="D16" s="66"/>
      <c r="E16" s="65"/>
    </row>
    <row r="21" spans="1:1" ht="68" x14ac:dyDescent="0.2">
      <c r="A21" s="39" t="s">
        <v>60</v>
      </c>
    </row>
  </sheetData>
  <mergeCells count="2">
    <mergeCell ref="B1:C1"/>
    <mergeCell ref="D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B3458-F187-C64C-99ED-3E5B56728863}">
  <dimension ref="A1:F18"/>
  <sheetViews>
    <sheetView zoomScale="150" zoomScaleNormal="150" workbookViewId="0">
      <selection activeCell="H18" sqref="H18"/>
    </sheetView>
  </sheetViews>
  <sheetFormatPr baseColWidth="10" defaultRowHeight="16" x14ac:dyDescent="0.2"/>
  <cols>
    <col min="1" max="1" width="19.33203125" customWidth="1"/>
    <col min="2" max="2" width="14.1640625" bestFit="1" customWidth="1"/>
    <col min="3" max="3" width="16.33203125" customWidth="1"/>
  </cols>
  <sheetData>
    <row r="1" spans="1:6" ht="31" customHeight="1" x14ac:dyDescent="0.2">
      <c r="A1" s="67"/>
      <c r="B1" s="68" t="s">
        <v>6</v>
      </c>
      <c r="C1" s="72" t="s">
        <v>11</v>
      </c>
      <c r="D1" s="67"/>
    </row>
    <row r="2" spans="1:6" ht="17" thickBot="1" x14ac:dyDescent="0.25">
      <c r="A2" s="67" t="s">
        <v>31</v>
      </c>
      <c r="B2" s="69" t="s">
        <v>0</v>
      </c>
      <c r="C2" s="73" t="s">
        <v>0</v>
      </c>
      <c r="D2" s="67"/>
      <c r="E2" s="44"/>
      <c r="F2" s="40" t="s">
        <v>44</v>
      </c>
    </row>
    <row r="3" spans="1:6" x14ac:dyDescent="0.2">
      <c r="A3" s="76" t="s">
        <v>38</v>
      </c>
      <c r="B3" s="77">
        <v>1093</v>
      </c>
      <c r="C3" s="78">
        <f>B3*'Small-scale forestry share'!$F$6</f>
        <v>589.63392633425212</v>
      </c>
      <c r="D3" s="67"/>
    </row>
    <row r="4" spans="1:6" x14ac:dyDescent="0.2">
      <c r="A4" s="79" t="s">
        <v>39</v>
      </c>
      <c r="B4" s="70">
        <v>16</v>
      </c>
      <c r="C4" s="74">
        <f>B4*'Small-scale forestry share'!$F$6</f>
        <v>8.6314206965672771</v>
      </c>
      <c r="D4" s="67"/>
    </row>
    <row r="5" spans="1:6" x14ac:dyDescent="0.2">
      <c r="A5" s="79" t="s">
        <v>40</v>
      </c>
      <c r="B5" s="70">
        <v>31</v>
      </c>
      <c r="C5" s="74">
        <f>B5*'Small-scale forestry share'!$F$6</f>
        <v>16.7233775995991</v>
      </c>
      <c r="D5" s="67"/>
    </row>
    <row r="6" spans="1:6" x14ac:dyDescent="0.2">
      <c r="A6" s="79" t="s">
        <v>41</v>
      </c>
      <c r="B6" s="70">
        <v>87</v>
      </c>
      <c r="C6" s="74">
        <f>B6*'Small-scale forestry share'!$F$6</f>
        <v>46.933350037584567</v>
      </c>
      <c r="D6" s="67"/>
    </row>
    <row r="7" spans="1:6" x14ac:dyDescent="0.2">
      <c r="A7" s="79" t="s">
        <v>42</v>
      </c>
      <c r="B7" s="70">
        <v>1</v>
      </c>
      <c r="C7" s="74">
        <f>B7*'Small-scale forestry share'!$F$6</f>
        <v>0.53946379353545482</v>
      </c>
      <c r="D7" s="67"/>
    </row>
    <row r="8" spans="1:6" ht="17" thickBot="1" x14ac:dyDescent="0.25">
      <c r="A8" s="80" t="s">
        <v>43</v>
      </c>
      <c r="B8" s="71">
        <v>4</v>
      </c>
      <c r="C8" s="75">
        <f>B8*'Small-scale forestry share'!$F$6</f>
        <v>2.1578551741418193</v>
      </c>
      <c r="D8" s="67"/>
    </row>
    <row r="9" spans="1:6" x14ac:dyDescent="0.2">
      <c r="A9" s="76" t="s">
        <v>36</v>
      </c>
      <c r="B9" s="77">
        <v>152</v>
      </c>
      <c r="C9" s="78">
        <f>B9*'Small-scale forestry share'!$F$6</f>
        <v>81.998496617389137</v>
      </c>
      <c r="D9" s="67"/>
    </row>
    <row r="10" spans="1:6" x14ac:dyDescent="0.2">
      <c r="A10" s="79" t="s">
        <v>37</v>
      </c>
      <c r="B10" s="70">
        <v>20</v>
      </c>
      <c r="C10" s="74">
        <f>B10*'Small-scale forestry share'!$F$6</f>
        <v>10.789275870709096</v>
      </c>
      <c r="D10" s="67"/>
    </row>
    <row r="11" spans="1:6" x14ac:dyDescent="0.2">
      <c r="A11" s="79" t="s">
        <v>46</v>
      </c>
      <c r="B11" s="70">
        <v>98</v>
      </c>
      <c r="C11" s="74">
        <f>B11*'Small-scale forestry share'!$F$6</f>
        <v>52.867451766474574</v>
      </c>
      <c r="D11" s="67"/>
    </row>
    <row r="12" spans="1:6" ht="17" thickBot="1" x14ac:dyDescent="0.25">
      <c r="A12" s="80" t="s">
        <v>47</v>
      </c>
      <c r="B12" s="71">
        <v>58</v>
      </c>
      <c r="C12" s="75">
        <f>B12*'Small-scale forestry share'!$F$6</f>
        <v>31.288900025056378</v>
      </c>
      <c r="D12" s="67"/>
    </row>
    <row r="13" spans="1:6" ht="17" thickBot="1" x14ac:dyDescent="0.25">
      <c r="A13" s="81" t="s">
        <v>4</v>
      </c>
      <c r="B13" s="82">
        <v>1562</v>
      </c>
      <c r="C13" s="83">
        <f>B13*'Small-scale forestry share'!$F$6</f>
        <v>842.64244550238038</v>
      </c>
      <c r="D13" s="67"/>
    </row>
    <row r="18" spans="1:3" ht="69" customHeight="1" x14ac:dyDescent="0.2">
      <c r="A18" s="100" t="s">
        <v>56</v>
      </c>
      <c r="B18" s="100"/>
      <c r="C18" s="100"/>
    </row>
  </sheetData>
  <mergeCells count="1">
    <mergeCell ref="A18:C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C53E6-DABC-754E-80E1-98FB88C6E3CE}">
  <dimension ref="A1:A2"/>
  <sheetViews>
    <sheetView tabSelected="1" workbookViewId="0">
      <selection activeCell="A2" sqref="A2"/>
    </sheetView>
  </sheetViews>
  <sheetFormatPr baseColWidth="10" defaultRowHeight="16" x14ac:dyDescent="0.2"/>
  <sheetData>
    <row r="1" spans="1:1" x14ac:dyDescent="0.2">
      <c r="A1" t="s">
        <v>62</v>
      </c>
    </row>
    <row r="2" spans="1:1" x14ac:dyDescent="0.2">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Average forest composition</vt:lpstr>
      <vt:lpstr>Procedure</vt:lpstr>
      <vt:lpstr>Small-scale forestry share</vt:lpstr>
      <vt:lpstr>Mixed forest area</vt:lpstr>
      <vt:lpstr>Even-aged forest</vt:lpstr>
      <vt:lpstr>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Yavorskaya, Victoria (victoria.yavorskaya@uni-graz.at)</dc:creator>
  <cp:lastModifiedBy>Yavorskaya, Victoria (victoria.yavorskaya@uni-graz.at)</cp:lastModifiedBy>
  <dcterms:created xsi:type="dcterms:W3CDTF">2025-04-10T09:39:38Z</dcterms:created>
  <dcterms:modified xsi:type="dcterms:W3CDTF">2025-07-23T06:40:20Z</dcterms:modified>
</cp:coreProperties>
</file>