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consultinguk-my.sharepoint.com/personal/bengarnett_ge-consulting_co_uk/Documents/Documents/Dormouse paper/"/>
    </mc:Choice>
  </mc:AlternateContent>
  <xr:revisionPtr revIDLastSave="2" documentId="8_{D41858CD-1182-4761-BFA7-9E4FC4B56573}" xr6:coauthVersionLast="47" xr6:coauthVersionMax="47" xr10:uidLastSave="{ADC9B9E7-5C81-4248-97F0-6C2B4670B2F7}"/>
  <bookViews>
    <workbookView xWindow="-108" yWindow="-108" windowWidth="23256" windowHeight="12456" activeTab="1" xr2:uid="{46770254-D041-4B5B-BE0A-079A962DF17C}"/>
  </bookViews>
  <sheets>
    <sheet name="Test data" sheetId="1" r:id="rId1"/>
    <sheet name="Char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H19" i="1"/>
  <c r="G18" i="1"/>
  <c r="H18" i="1" s="1"/>
  <c r="C20" i="1"/>
  <c r="C21" i="1" s="1"/>
  <c r="B20" i="1"/>
  <c r="B21" i="1" s="1"/>
  <c r="G7" i="1"/>
  <c r="H7" i="1" s="1"/>
  <c r="G6" i="1"/>
  <c r="H6" i="1" s="1"/>
  <c r="C8" i="1"/>
  <c r="C9" i="1" s="1"/>
  <c r="B8" i="1"/>
  <c r="B9" i="1" s="1"/>
  <c r="O5" i="1"/>
  <c r="O6" i="1"/>
  <c r="A17" i="1" l="1"/>
  <c r="A5" i="1"/>
  <c r="G11" i="1"/>
</calcChain>
</file>

<file path=xl/sharedStrings.xml><?xml version="1.0" encoding="utf-8"?>
<sst xmlns="http://schemas.openxmlformats.org/spreadsheetml/2006/main" count="54" uniqueCount="23">
  <si>
    <t xml:space="preserve">Conventional </t>
  </si>
  <si>
    <t>Brampton</t>
  </si>
  <si>
    <t>Dormouse Present</t>
  </si>
  <si>
    <t>Dormouse Absent</t>
  </si>
  <si>
    <t>Expected Present</t>
  </si>
  <si>
    <t>Expected Absent</t>
  </si>
  <si>
    <t>Chi-square test result (p)</t>
  </si>
  <si>
    <t>O-E</t>
  </si>
  <si>
    <t>Conventional</t>
  </si>
  <si>
    <t>(O-E)2/E</t>
  </si>
  <si>
    <t>at 1 degree of freedom</t>
  </si>
  <si>
    <t>Chi-square value =</t>
  </si>
  <si>
    <t>Test 1) Any preference between conventional and Brampton box models?</t>
  </si>
  <si>
    <t>Chi-square tests for Jurston Farm</t>
  </si>
  <si>
    <t>42 boxes</t>
  </si>
  <si>
    <t>Test 2) Any preference between box models, excluding boxes occupied by birds?</t>
  </si>
  <si>
    <t>(7 conventional boxes occupied by bird nests)</t>
  </si>
  <si>
    <t>Box Type</t>
  </si>
  <si>
    <t>Observed</t>
  </si>
  <si>
    <t>Expected</t>
  </si>
  <si>
    <t>Test 1: All Boxes</t>
  </si>
  <si>
    <t>Test 2: Boxes without any bird use</t>
  </si>
  <si>
    <t>49 boxes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</si>
</sst>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Charts!$A$3</c:f>
              <c:strCache>
                <c:ptCount val="1"/>
                <c:pt idx="0">
                  <c:v>Conventional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Charts!$B$2:$C$2</c:f>
              <c:strCache>
                <c:ptCount val="2"/>
                <c:pt idx="0">
                  <c:v>Observed</c:v>
                </c:pt>
                <c:pt idx="1">
                  <c:v>Expected</c:v>
                </c:pt>
              </c:strCache>
            </c:strRef>
          </c:cat>
          <c:val>
            <c:numRef>
              <c:f>Charts!$B$3:$C$3</c:f>
              <c:numCache>
                <c:formatCode>General</c:formatCode>
                <c:ptCount val="2"/>
                <c:pt idx="0">
                  <c:v>4</c:v>
                </c:pt>
                <c:pt idx="1">
                  <c:v>10.45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7F-4325-BC61-775BDEC06C50}"/>
            </c:ext>
          </c:extLst>
        </c:ser>
        <c:ser>
          <c:idx val="1"/>
          <c:order val="1"/>
          <c:tx>
            <c:strRef>
              <c:f>Charts!$A$4</c:f>
              <c:strCache>
                <c:ptCount val="1"/>
                <c:pt idx="0">
                  <c:v>Brampton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Charts!$B$2:$C$2</c:f>
              <c:strCache>
                <c:ptCount val="2"/>
                <c:pt idx="0">
                  <c:v>Observed</c:v>
                </c:pt>
                <c:pt idx="1">
                  <c:v>Expected</c:v>
                </c:pt>
              </c:strCache>
            </c:strRef>
          </c:cat>
          <c:val>
            <c:numRef>
              <c:f>Charts!$B$4:$C$4</c:f>
              <c:numCache>
                <c:formatCode>General</c:formatCode>
                <c:ptCount val="2"/>
                <c:pt idx="0">
                  <c:v>12</c:v>
                </c:pt>
                <c:pt idx="1">
                  <c:v>5.55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7F-4325-BC61-775BDEC06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1069568"/>
        <c:axId val="751092128"/>
      </c:barChart>
      <c:catAx>
        <c:axId val="751069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1092128"/>
        <c:crosses val="autoZero"/>
        <c:auto val="1"/>
        <c:lblAlgn val="ctr"/>
        <c:lblOffset val="100"/>
        <c:noMultiLvlLbl val="0"/>
      </c:catAx>
      <c:valAx>
        <c:axId val="751092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No.</a:t>
                </a:r>
                <a:r>
                  <a:rPr lang="en-US" baseline="0"/>
                  <a:t> of occupied boxes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1069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Charts!$A$8</c:f>
              <c:strCache>
                <c:ptCount val="1"/>
                <c:pt idx="0">
                  <c:v>Conventional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Charts!$B$7:$C$7</c:f>
              <c:strCache>
                <c:ptCount val="2"/>
                <c:pt idx="0">
                  <c:v>Observed</c:v>
                </c:pt>
                <c:pt idx="1">
                  <c:v>Expected</c:v>
                </c:pt>
              </c:strCache>
            </c:strRef>
          </c:cat>
          <c:val>
            <c:numRef>
              <c:f>Charts!$B$8:$C$8</c:f>
              <c:numCache>
                <c:formatCode>General</c:formatCode>
                <c:ptCount val="2"/>
                <c:pt idx="0">
                  <c:v>4</c:v>
                </c:pt>
                <c:pt idx="1">
                  <c:v>9.52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1-45C7-B5BC-3ECAD5757A13}"/>
            </c:ext>
          </c:extLst>
        </c:ser>
        <c:ser>
          <c:idx val="1"/>
          <c:order val="1"/>
          <c:tx>
            <c:strRef>
              <c:f>Charts!$A$9</c:f>
              <c:strCache>
                <c:ptCount val="1"/>
                <c:pt idx="0">
                  <c:v>Brampton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Charts!$B$7:$C$7</c:f>
              <c:strCache>
                <c:ptCount val="2"/>
                <c:pt idx="0">
                  <c:v>Observed</c:v>
                </c:pt>
                <c:pt idx="1">
                  <c:v>Expected</c:v>
                </c:pt>
              </c:strCache>
            </c:strRef>
          </c:cat>
          <c:val>
            <c:numRef>
              <c:f>Charts!$B$9:$C$9</c:f>
              <c:numCache>
                <c:formatCode>General</c:formatCode>
                <c:ptCount val="2"/>
                <c:pt idx="0">
                  <c:v>12</c:v>
                </c:pt>
                <c:pt idx="1">
                  <c:v>6.48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D1-45C7-B5BC-3ECAD5757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5935232"/>
        <c:axId val="1075948192"/>
      </c:barChart>
      <c:catAx>
        <c:axId val="1075935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75948192"/>
        <c:crosses val="autoZero"/>
        <c:auto val="1"/>
        <c:lblAlgn val="ctr"/>
        <c:lblOffset val="100"/>
        <c:noMultiLvlLbl val="0"/>
      </c:catAx>
      <c:valAx>
        <c:axId val="107594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No. of occupied boxes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75935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0</xdr:row>
      <xdr:rowOff>0</xdr:rowOff>
    </xdr:from>
    <xdr:to>
      <xdr:col>13</xdr:col>
      <xdr:colOff>312420</xdr:colOff>
      <xdr:row>15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AECF9E-A2E1-0784-509D-B582BDB8D3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15</xdr:row>
      <xdr:rowOff>110490</xdr:rowOff>
    </xdr:from>
    <xdr:to>
      <xdr:col>13</xdr:col>
      <xdr:colOff>304800</xdr:colOff>
      <xdr:row>30</xdr:row>
      <xdr:rowOff>110490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DFA1F0B-E594-0C66-7EBC-365D87A6E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7CDB3-1321-4FF5-B127-5B62B13A418D}">
  <dimension ref="A1:O24"/>
  <sheetViews>
    <sheetView workbookViewId="0">
      <selection activeCell="L27" sqref="L27"/>
    </sheetView>
  </sheetViews>
  <sheetFormatPr defaultRowHeight="14.4" x14ac:dyDescent="0.3"/>
  <cols>
    <col min="1" max="2" width="17" customWidth="1"/>
  </cols>
  <sheetData>
    <row r="1" spans="1:15" x14ac:dyDescent="0.3">
      <c r="A1" s="1"/>
      <c r="B1" s="1" t="s">
        <v>13</v>
      </c>
      <c r="C1" s="1"/>
      <c r="D1" s="1"/>
      <c r="E1" s="1"/>
      <c r="F1" s="1"/>
    </row>
    <row r="2" spans="1:15" x14ac:dyDescent="0.3">
      <c r="A2" s="1"/>
      <c r="B2" s="1"/>
      <c r="C2" s="1"/>
      <c r="D2" s="1"/>
      <c r="E2" s="1"/>
      <c r="F2" s="1"/>
    </row>
    <row r="3" spans="1:15" x14ac:dyDescent="0.3">
      <c r="A3" s="1" t="s">
        <v>12</v>
      </c>
      <c r="B3" s="1"/>
      <c r="C3" s="1"/>
      <c r="D3" s="1"/>
      <c r="E3" s="1"/>
      <c r="F3" t="s">
        <v>22</v>
      </c>
    </row>
    <row r="4" spans="1:15" x14ac:dyDescent="0.3">
      <c r="A4" t="s">
        <v>6</v>
      </c>
      <c r="G4" t="s">
        <v>8</v>
      </c>
    </row>
    <row r="5" spans="1:15" x14ac:dyDescent="0.3">
      <c r="A5">
        <f>_xlfn.CHISQ.TEST(B6:D7,B8:D9)</f>
        <v>1.999571366382141E-4</v>
      </c>
      <c r="B5" t="s">
        <v>0</v>
      </c>
      <c r="C5" t="s">
        <v>1</v>
      </c>
      <c r="G5" t="s">
        <v>7</v>
      </c>
      <c r="H5" t="s">
        <v>9</v>
      </c>
      <c r="O5">
        <f>(16/49)*32</f>
        <v>10.448979591836734</v>
      </c>
    </row>
    <row r="6" spans="1:15" x14ac:dyDescent="0.3">
      <c r="A6" t="s">
        <v>2</v>
      </c>
      <c r="B6">
        <v>4</v>
      </c>
      <c r="C6">
        <v>12</v>
      </c>
      <c r="D6" t="s">
        <v>2</v>
      </c>
      <c r="G6">
        <f>4-10.45</f>
        <v>-6.4499999999999993</v>
      </c>
      <c r="H6">
        <f>(G6*G6)/11.1</f>
        <v>3.7479729729729723</v>
      </c>
      <c r="J6" t="s">
        <v>8</v>
      </c>
      <c r="O6">
        <f>(16/49)*17</f>
        <v>5.5510204081632653</v>
      </c>
    </row>
    <row r="7" spans="1:15" x14ac:dyDescent="0.3">
      <c r="A7" t="s">
        <v>3</v>
      </c>
      <c r="B7">
        <v>28</v>
      </c>
      <c r="C7">
        <v>5</v>
      </c>
      <c r="D7" t="s">
        <v>3</v>
      </c>
      <c r="G7">
        <f>12-5.55</f>
        <v>6.45</v>
      </c>
      <c r="H7">
        <f>(G7*G7)/5.9</f>
        <v>7.051271186440677</v>
      </c>
      <c r="J7" t="s">
        <v>1</v>
      </c>
    </row>
    <row r="8" spans="1:15" x14ac:dyDescent="0.3">
      <c r="A8" t="s">
        <v>4</v>
      </c>
      <c r="B8">
        <f>(16/49)*32</f>
        <v>10.448979591836734</v>
      </c>
      <c r="C8">
        <f>(16/49)*17</f>
        <v>5.5510204081632653</v>
      </c>
      <c r="D8" t="s">
        <v>4</v>
      </c>
    </row>
    <row r="9" spans="1:15" x14ac:dyDescent="0.3">
      <c r="A9" t="s">
        <v>5</v>
      </c>
      <c r="B9">
        <f>32-B8</f>
        <v>21.551020408163268</v>
      </c>
      <c r="C9">
        <f>17-C8</f>
        <v>11.448979591836736</v>
      </c>
      <c r="D9" t="s">
        <v>5</v>
      </c>
    </row>
    <row r="11" spans="1:15" x14ac:dyDescent="0.3">
      <c r="E11" t="s">
        <v>11</v>
      </c>
      <c r="G11">
        <f>H6+H7</f>
        <v>10.79924415941365</v>
      </c>
    </row>
    <row r="12" spans="1:15" x14ac:dyDescent="0.3">
      <c r="E12" t="s">
        <v>10</v>
      </c>
    </row>
    <row r="15" spans="1:15" x14ac:dyDescent="0.3">
      <c r="A15" s="1" t="s">
        <v>15</v>
      </c>
      <c r="G15" t="s">
        <v>14</v>
      </c>
    </row>
    <row r="16" spans="1:15" x14ac:dyDescent="0.3">
      <c r="A16" t="s">
        <v>6</v>
      </c>
      <c r="G16" t="s">
        <v>8</v>
      </c>
    </row>
    <row r="17" spans="1:10" x14ac:dyDescent="0.3">
      <c r="A17">
        <f>_xlfn.CHISQ.TEST(B18:D19,B20:D21)</f>
        <v>1.6730245682385068E-3</v>
      </c>
      <c r="B17" t="s">
        <v>0</v>
      </c>
      <c r="C17" t="s">
        <v>1</v>
      </c>
      <c r="G17" t="s">
        <v>7</v>
      </c>
      <c r="H17" t="s">
        <v>9</v>
      </c>
    </row>
    <row r="18" spans="1:10" x14ac:dyDescent="0.3">
      <c r="A18" t="s">
        <v>2</v>
      </c>
      <c r="B18">
        <v>4</v>
      </c>
      <c r="C18">
        <v>12</v>
      </c>
      <c r="D18" t="s">
        <v>2</v>
      </c>
      <c r="G18">
        <f>4-9.52</f>
        <v>-5.52</v>
      </c>
      <c r="H18">
        <f>(G18*G18)/11.1</f>
        <v>2.7450810810810808</v>
      </c>
      <c r="J18" t="s">
        <v>8</v>
      </c>
    </row>
    <row r="19" spans="1:10" x14ac:dyDescent="0.3">
      <c r="A19" t="s">
        <v>3</v>
      </c>
      <c r="B19">
        <v>21</v>
      </c>
      <c r="C19">
        <v>5</v>
      </c>
      <c r="D19" t="s">
        <v>3</v>
      </c>
      <c r="G19">
        <v>5.52</v>
      </c>
      <c r="H19">
        <f>(G19*G19)/5.9</f>
        <v>5.1644745762711848</v>
      </c>
      <c r="J19" t="s">
        <v>1</v>
      </c>
    </row>
    <row r="20" spans="1:10" x14ac:dyDescent="0.3">
      <c r="A20" t="s">
        <v>4</v>
      </c>
      <c r="B20">
        <f>(16/42)*25</f>
        <v>9.5238095238095237</v>
      </c>
      <c r="C20">
        <f>(16/42)*17</f>
        <v>6.4761904761904763</v>
      </c>
      <c r="D20" t="s">
        <v>4</v>
      </c>
    </row>
    <row r="21" spans="1:10" x14ac:dyDescent="0.3">
      <c r="A21" t="s">
        <v>5</v>
      </c>
      <c r="B21">
        <f>25-B20</f>
        <v>15.476190476190476</v>
      </c>
      <c r="C21">
        <f>17-C20</f>
        <v>10.523809523809524</v>
      </c>
      <c r="D21" t="s">
        <v>5</v>
      </c>
    </row>
    <row r="23" spans="1:10" x14ac:dyDescent="0.3">
      <c r="A23" t="s">
        <v>16</v>
      </c>
      <c r="D23" t="s">
        <v>11</v>
      </c>
      <c r="F23">
        <f>H18+H19</f>
        <v>7.9095556573522661</v>
      </c>
    </row>
    <row r="24" spans="1:10" x14ac:dyDescent="0.3">
      <c r="D24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9877C-234C-4A2C-B13E-D6F67C0C8132}">
  <dimension ref="A1:C9"/>
  <sheetViews>
    <sheetView tabSelected="1" workbookViewId="0">
      <selection activeCell="P20" sqref="P20"/>
    </sheetView>
  </sheetViews>
  <sheetFormatPr defaultRowHeight="14.4" x14ac:dyDescent="0.3"/>
  <cols>
    <col min="1" max="1" width="12" customWidth="1"/>
  </cols>
  <sheetData>
    <row r="1" spans="1:3" x14ac:dyDescent="0.3">
      <c r="A1" t="s">
        <v>20</v>
      </c>
    </row>
    <row r="2" spans="1:3" x14ac:dyDescent="0.3">
      <c r="A2" s="1" t="s">
        <v>17</v>
      </c>
      <c r="B2" s="1" t="s">
        <v>18</v>
      </c>
      <c r="C2" s="1" t="s">
        <v>19</v>
      </c>
    </row>
    <row r="3" spans="1:3" x14ac:dyDescent="0.3">
      <c r="A3" t="s">
        <v>8</v>
      </c>
      <c r="B3">
        <v>4</v>
      </c>
      <c r="C3">
        <v>10.45</v>
      </c>
    </row>
    <row r="4" spans="1:3" x14ac:dyDescent="0.3">
      <c r="A4" t="s">
        <v>1</v>
      </c>
      <c r="B4">
        <v>12</v>
      </c>
      <c r="C4">
        <v>5.55</v>
      </c>
    </row>
    <row r="6" spans="1:3" x14ac:dyDescent="0.3">
      <c r="A6" t="s">
        <v>21</v>
      </c>
    </row>
    <row r="7" spans="1:3" x14ac:dyDescent="0.3">
      <c r="A7" s="1" t="s">
        <v>17</v>
      </c>
      <c r="B7" s="1" t="s">
        <v>18</v>
      </c>
      <c r="C7" s="1" t="s">
        <v>19</v>
      </c>
    </row>
    <row r="8" spans="1:3" x14ac:dyDescent="0.3">
      <c r="A8" t="s">
        <v>8</v>
      </c>
      <c r="B8">
        <v>4</v>
      </c>
      <c r="C8">
        <v>9.52</v>
      </c>
    </row>
    <row r="9" spans="1:3" x14ac:dyDescent="0.3">
      <c r="A9" t="s">
        <v>1</v>
      </c>
      <c r="B9">
        <v>12</v>
      </c>
      <c r="C9">
        <v>6.48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Test data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Garnett</dc:creator>
  <cp:lastModifiedBy>Ben Garnett</cp:lastModifiedBy>
  <dcterms:created xsi:type="dcterms:W3CDTF">2024-12-09T12:39:04Z</dcterms:created>
  <dcterms:modified xsi:type="dcterms:W3CDTF">2026-06-15T20:05:48Z</dcterms:modified>
</cp:coreProperties>
</file>