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Submission Finals\"/>
    </mc:Choice>
  </mc:AlternateContent>
  <xr:revisionPtr revIDLastSave="0" documentId="13_ncr:1_{4DC7F670-06FA-4165-A993-655E1F8DC319}" xr6:coauthVersionLast="47" xr6:coauthVersionMax="47" xr10:uidLastSave="{00000000-0000-0000-0000-000000000000}"/>
  <bookViews>
    <workbookView xWindow="-120" yWindow="-120" windowWidth="29040" windowHeight="15990" tabRatio="949" activeTab="2" xr2:uid="{B40E4448-D3BF-440F-8A91-47EE97C4A5C5}"/>
  </bookViews>
  <sheets>
    <sheet name="Summary % Presence" sheetId="2" r:id="rId1"/>
    <sheet name="Summary % Functional" sheetId="31" r:id="rId2"/>
    <sheet name="Basic Sheet" sheetId="1" r:id="rId3"/>
  </sheets>
  <definedNames>
    <definedName name="_xlnm._FilterDatabase" localSheetId="0" hidden="1">'Summary % Presence'!$A$2:$BN$2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3" i="31" l="1"/>
  <c r="Y24" i="2"/>
  <c r="Y22" i="31"/>
  <c r="X22" i="31"/>
  <c r="W22" i="31"/>
  <c r="Y23" i="2"/>
  <c r="Y22" i="2"/>
  <c r="X20" i="31"/>
  <c r="W20" i="31"/>
  <c r="Y21" i="2"/>
  <c r="X21" i="2"/>
  <c r="Y19" i="31"/>
  <c r="X19" i="31"/>
  <c r="W19" i="31"/>
  <c r="Y20" i="2"/>
  <c r="Y18" i="31"/>
  <c r="X18" i="31"/>
  <c r="W18" i="31"/>
  <c r="Y19" i="2"/>
  <c r="X19" i="2"/>
  <c r="W19" i="2"/>
  <c r="AA12" i="31"/>
  <c r="Z12" i="31"/>
  <c r="Y12" i="31"/>
  <c r="X12" i="31"/>
  <c r="W12" i="31"/>
  <c r="AB13" i="2"/>
  <c r="AA13" i="2"/>
  <c r="Z13" i="2"/>
  <c r="Y13" i="2"/>
  <c r="X13" i="2"/>
  <c r="W13" i="2"/>
  <c r="AA11" i="31"/>
  <c r="Y11" i="31"/>
  <c r="AA12" i="2"/>
  <c r="Z12" i="2"/>
  <c r="Y12" i="2"/>
  <c r="Y9" i="31"/>
  <c r="X9" i="31"/>
  <c r="W9" i="31"/>
  <c r="AB10" i="2"/>
  <c r="AA10" i="2"/>
  <c r="Z10" i="2"/>
  <c r="Y10" i="2"/>
</calcChain>
</file>

<file path=xl/sharedStrings.xml><?xml version="1.0" encoding="utf-8"?>
<sst xmlns="http://schemas.openxmlformats.org/spreadsheetml/2006/main" count="462" uniqueCount="133">
  <si>
    <t xml:space="preserve">FecA </t>
  </si>
  <si>
    <t>FhuE</t>
  </si>
  <si>
    <t>FoxA</t>
  </si>
  <si>
    <t>FrpB</t>
  </si>
  <si>
    <t>Fup</t>
  </si>
  <si>
    <t>FyuA</t>
  </si>
  <si>
    <t>Hhr</t>
  </si>
  <si>
    <t>Hemophilin</t>
  </si>
  <si>
    <t>Hex</t>
  </si>
  <si>
    <t>HasR</t>
  </si>
  <si>
    <t>HemR</t>
  </si>
  <si>
    <t>Hgp</t>
  </si>
  <si>
    <t>HmbR</t>
  </si>
  <si>
    <t>Hup</t>
  </si>
  <si>
    <t>HxuA</t>
  </si>
  <si>
    <t>HxuD</t>
  </si>
  <si>
    <t>HxuB</t>
  </si>
  <si>
    <t>HxuC</t>
  </si>
  <si>
    <t>IreA</t>
  </si>
  <si>
    <t>Irp</t>
  </si>
  <si>
    <t>Miu</t>
  </si>
  <si>
    <t>Nbr</t>
  </si>
  <si>
    <t>OMHR</t>
  </si>
  <si>
    <t>OmpU</t>
  </si>
  <si>
    <t>OmpW</t>
  </si>
  <si>
    <t>PE</t>
  </si>
  <si>
    <t>PfhR</t>
  </si>
  <si>
    <t>PirA</t>
  </si>
  <si>
    <t>StaA</t>
  </si>
  <si>
    <t>StaB</t>
  </si>
  <si>
    <t>TbpA</t>
  </si>
  <si>
    <t>TbpC</t>
  </si>
  <si>
    <t>TbpD</t>
  </si>
  <si>
    <t>TdX</t>
  </si>
  <si>
    <t>Gas</t>
  </si>
  <si>
    <t>Rup</t>
  </si>
  <si>
    <t>ViuA</t>
  </si>
  <si>
    <t>Full Name</t>
  </si>
  <si>
    <t>Actinobacillus pleuropneumoniae</t>
  </si>
  <si>
    <t xml:space="preserve"> </t>
  </si>
  <si>
    <t>*T</t>
  </si>
  <si>
    <t>Aggregatibacter actinomycetemcomitans</t>
  </si>
  <si>
    <t>Avibacterium paragallinarum</t>
  </si>
  <si>
    <t>Gallibacterium anatis</t>
  </si>
  <si>
    <t>Glaesserella parasuis</t>
  </si>
  <si>
    <t>Haemophilus ducreyi</t>
  </si>
  <si>
    <t>Haemophilus haemolyticus</t>
  </si>
  <si>
    <t>Haemophilus influenzae</t>
  </si>
  <si>
    <t>Haemophilus parainfluenzae</t>
  </si>
  <si>
    <t>Histophilus somni</t>
  </si>
  <si>
    <t>Mannheimia haemolytica</t>
  </si>
  <si>
    <t>Pasteurella multocida</t>
  </si>
  <si>
    <t>Name</t>
  </si>
  <si>
    <t>Host</t>
  </si>
  <si>
    <t>Pigs</t>
  </si>
  <si>
    <t>Aggregatibacter actinomycetemcomians</t>
  </si>
  <si>
    <t>Human</t>
  </si>
  <si>
    <t>Birds</t>
  </si>
  <si>
    <t xml:space="preserve">Haemophilus influenzae All </t>
  </si>
  <si>
    <t xml:space="preserve">Haemophilus influenzae Non-typeable </t>
  </si>
  <si>
    <t>Haemophilus influenzae type aegyptius</t>
  </si>
  <si>
    <t xml:space="preserve">Haemophilus influenzae Typeable </t>
  </si>
  <si>
    <t>Cows</t>
  </si>
  <si>
    <t xml:space="preserve">Mannheimia haemolytica All </t>
  </si>
  <si>
    <t>Mannheimia haemolytica Genotype 1</t>
  </si>
  <si>
    <t>Mannheimia haemolytica Genotype 2</t>
  </si>
  <si>
    <t xml:space="preserve">Pasteurella multocida All </t>
  </si>
  <si>
    <t>Multiple</t>
  </si>
  <si>
    <t>Pasteurella multocida Avian</t>
  </si>
  <si>
    <t>Pasteurella multocida Bovine</t>
  </si>
  <si>
    <t>Pasteurella multocida Human</t>
  </si>
  <si>
    <t xml:space="preserve">Pasteurella multocida Rabbit </t>
  </si>
  <si>
    <t>Rabbit</t>
  </si>
  <si>
    <t>Pasteurella multocida Swine</t>
  </si>
  <si>
    <t>OmpM</t>
  </si>
  <si>
    <t>OmpO</t>
  </si>
  <si>
    <t xml:space="preserve">Bfb (formally BfrB) Comparative analysis of the genome sequences of Bordetella pertussis, Bordetella parapertussis and Bordetella bronchiseptica (52.78% ID) - Formally FcuA </t>
  </si>
  <si>
    <t xml:space="preserve">Cur - Catecholate uptake receptor (Cur) - Formally BfnH </t>
  </si>
  <si>
    <t>FcmF (ferrichrome mentabolism gene A - abbreviation for ferrichrome is Fc) - changed from FhuA</t>
  </si>
  <si>
    <t>Fishing Rod (FR)</t>
  </si>
  <si>
    <t>Fishinng Rod Ex (Fre)</t>
  </si>
  <si>
    <t>FrpB/FetA - ALP1299 (Fe-regulated protein A)</t>
  </si>
  <si>
    <t xml:space="preserve">Fup = Formally BauA. Ferric uptake protein. </t>
  </si>
  <si>
    <t>Gas - Gallibacterium anatis siderophore receptor</t>
  </si>
  <si>
    <t>HasR (Formally HasR2)</t>
  </si>
  <si>
    <t>Hex (Hemophilin Exporter)</t>
  </si>
  <si>
    <t>Hgp(A-H)</t>
  </si>
  <si>
    <t xml:space="preserve">Hhr (formally HasR1 and 3) Hemophilin heme receptor </t>
  </si>
  <si>
    <t>Hup(A-F)</t>
  </si>
  <si>
    <t>HxuA1</t>
  </si>
  <si>
    <t>HxuD - I think both of these just have a huge amount of junk in a loop to deflect immune efforts</t>
  </si>
  <si>
    <t>Irp1 - 8</t>
  </si>
  <si>
    <t>Iup - FhuA - N.mening FhuA (formally bfrD) found in Neisseria spp</t>
  </si>
  <si>
    <t>Miu (Mann New)</t>
  </si>
  <si>
    <t>Nbr (nutrient binding receptor ) - PM0803</t>
  </si>
  <si>
    <t>OMHR (A and B)</t>
  </si>
  <si>
    <t>PmuA - Pasteurellaceae metal uptake A  - Formally FyuA</t>
  </si>
  <si>
    <t>Rup - Respiratory tract iron uptake protein 1  (formally CirA) - No close matches - Found in Neisseria (many), Haemophilus parahaemolyticus, H. parainfluenzae (C2008001710), Haemophilus pittmaniae, Aggregatibacter Segnis</t>
  </si>
  <si>
    <t>TbpB/hTbpB</t>
  </si>
  <si>
    <t>TdX - HD0646</t>
  </si>
  <si>
    <t>Cur</t>
  </si>
  <si>
    <t>PmuA</t>
  </si>
  <si>
    <t>Iup</t>
  </si>
  <si>
    <t>FepA</t>
  </si>
  <si>
    <t>FhuI</t>
  </si>
  <si>
    <t>FhuH</t>
  </si>
  <si>
    <t>FcmA</t>
  </si>
  <si>
    <t>Hhr (standalone)</t>
  </si>
  <si>
    <t>FcmA (2)</t>
  </si>
  <si>
    <t>Hgp (2)</t>
  </si>
  <si>
    <t>Hgp (3)</t>
  </si>
  <si>
    <t>Hgp (4)</t>
  </si>
  <si>
    <t>Hgp (5)</t>
  </si>
  <si>
    <t>Hgp (6)</t>
  </si>
  <si>
    <t xml:space="preserve">  </t>
  </si>
  <si>
    <t>OmpO (2)</t>
  </si>
  <si>
    <t>OmpU (2)</t>
  </si>
  <si>
    <t>PlpE</t>
  </si>
  <si>
    <t>PlpF</t>
  </si>
  <si>
    <t>PlpD</t>
  </si>
  <si>
    <t>Hup (2)</t>
  </si>
  <si>
    <t>OmpM (2)</t>
  </si>
  <si>
    <t>TbpA (2)</t>
  </si>
  <si>
    <t>FepA (2)</t>
  </si>
  <si>
    <t>No.</t>
  </si>
  <si>
    <t>IrpA</t>
  </si>
  <si>
    <t>IrpA (2)</t>
  </si>
  <si>
    <t>IrpA (3)</t>
  </si>
  <si>
    <t>NbrA</t>
  </si>
  <si>
    <t>FepA (3)</t>
  </si>
  <si>
    <t>GasA</t>
  </si>
  <si>
    <t>SquA</t>
  </si>
  <si>
    <t>SquB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</si>
</sst>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9" fontId="4" fillId="0" borderId="1" xfId="1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9" fontId="4" fillId="0" borderId="1" xfId="1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9" fontId="4" fillId="0" borderId="0" xfId="1" applyFont="1" applyFill="1" applyBorder="1" applyAlignment="1">
      <alignment horizontal="center"/>
    </xf>
    <xf numFmtId="0" fontId="4" fillId="0" borderId="0" xfId="0" applyFont="1"/>
    <xf numFmtId="9" fontId="4" fillId="0" borderId="0" xfId="1" applyFont="1" applyBorder="1" applyAlignment="1">
      <alignment horizontal="center"/>
    </xf>
    <xf numFmtId="9" fontId="5" fillId="0" borderId="1" xfId="1" applyFont="1" applyBorder="1" applyAlignment="1">
      <alignment horizontal="center"/>
    </xf>
    <xf numFmtId="9" fontId="5" fillId="0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9" fontId="4" fillId="4" borderId="1" xfId="1" applyFont="1" applyFill="1" applyBorder="1" applyAlignment="1">
      <alignment horizontal="center"/>
    </xf>
    <xf numFmtId="9" fontId="4" fillId="4" borderId="3" xfId="1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9" fontId="4" fillId="5" borderId="1" xfId="1" applyFont="1" applyFill="1" applyBorder="1" applyAlignment="1">
      <alignment horizontal="center"/>
    </xf>
    <xf numFmtId="9" fontId="4" fillId="6" borderId="1" xfId="1" applyFont="1" applyFill="1" applyBorder="1" applyAlignment="1">
      <alignment horizontal="center"/>
    </xf>
    <xf numFmtId="9" fontId="4" fillId="0" borderId="0" xfId="1" applyFont="1" applyAlignment="1">
      <alignment horizontal="center"/>
    </xf>
    <xf numFmtId="9" fontId="4" fillId="0" borderId="4" xfId="1" applyFont="1" applyFill="1" applyBorder="1" applyAlignment="1">
      <alignment horizontal="center"/>
    </xf>
    <xf numFmtId="9" fontId="6" fillId="5" borderId="1" xfId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E35D1-9B9A-423B-9E4C-2F149DAB0203}">
  <dimension ref="A1:BN30"/>
  <sheetViews>
    <sheetView topLeftCell="AT2" zoomScale="115" zoomScaleNormal="115" workbookViewId="0">
      <selection activeCell="BG2" sqref="BG2"/>
    </sheetView>
  </sheetViews>
  <sheetFormatPr defaultRowHeight="15" x14ac:dyDescent="0.25"/>
  <cols>
    <col min="1" max="1" width="42.5703125" style="24" bestFit="1" customWidth="1"/>
    <col min="2" max="2" width="11" style="24" bestFit="1" customWidth="1"/>
    <col min="3" max="17" width="9.140625" style="24"/>
    <col min="18" max="18" width="19.28515625" style="24" customWidth="1"/>
    <col min="19" max="19" width="9.140625" style="24"/>
    <col min="20" max="20" width="17" style="24" bestFit="1" customWidth="1"/>
    <col min="21" max="21" width="9.5703125" style="24" bestFit="1" customWidth="1"/>
    <col min="22" max="22" width="9.140625" style="24"/>
    <col min="29" max="65" width="9.140625" style="24"/>
    <col min="66" max="66" width="42.5703125" style="24" bestFit="1" customWidth="1"/>
    <col min="67" max="16384" width="9.140625" style="24"/>
  </cols>
  <sheetData>
    <row r="1" spans="1:66" customFormat="1" x14ac:dyDescent="0.25">
      <c r="A1" t="s">
        <v>124</v>
      </c>
      <c r="C1">
        <v>1</v>
      </c>
      <c r="D1">
        <v>8</v>
      </c>
      <c r="F1">
        <v>2</v>
      </c>
      <c r="G1">
        <v>3</v>
      </c>
      <c r="J1">
        <v>4</v>
      </c>
      <c r="K1">
        <v>5</v>
      </c>
      <c r="L1">
        <v>6</v>
      </c>
      <c r="M1">
        <v>7</v>
      </c>
      <c r="N1">
        <v>9</v>
      </c>
      <c r="O1">
        <v>10</v>
      </c>
      <c r="P1">
        <v>11</v>
      </c>
      <c r="Q1">
        <v>12</v>
      </c>
      <c r="S1">
        <v>13</v>
      </c>
      <c r="T1">
        <v>14</v>
      </c>
      <c r="U1">
        <v>15</v>
      </c>
      <c r="V1">
        <v>16</v>
      </c>
      <c r="W1">
        <v>17</v>
      </c>
      <c r="AC1">
        <v>18</v>
      </c>
      <c r="AD1">
        <v>19</v>
      </c>
      <c r="AE1">
        <v>20</v>
      </c>
      <c r="AF1">
        <v>21</v>
      </c>
      <c r="AG1">
        <v>22</v>
      </c>
      <c r="AH1">
        <v>23</v>
      </c>
      <c r="AI1">
        <v>24</v>
      </c>
      <c r="AJ1">
        <v>25</v>
      </c>
      <c r="AK1">
        <v>26</v>
      </c>
      <c r="AN1">
        <v>27</v>
      </c>
      <c r="AO1">
        <v>28</v>
      </c>
      <c r="AP1">
        <v>29</v>
      </c>
      <c r="AQ1">
        <v>30</v>
      </c>
      <c r="AR1">
        <v>31</v>
      </c>
      <c r="AT1">
        <v>32</v>
      </c>
      <c r="AV1">
        <v>33</v>
      </c>
      <c r="AX1">
        <v>34</v>
      </c>
      <c r="AY1">
        <v>35</v>
      </c>
      <c r="AZ1">
        <v>36</v>
      </c>
      <c r="BA1" s="24">
        <v>37</v>
      </c>
      <c r="BB1" s="24">
        <v>38</v>
      </c>
      <c r="BC1" s="24">
        <v>39</v>
      </c>
      <c r="BD1" s="24">
        <v>40</v>
      </c>
      <c r="BE1" s="24">
        <v>41</v>
      </c>
      <c r="BF1" s="24">
        <v>42</v>
      </c>
      <c r="BG1" s="24">
        <v>43</v>
      </c>
      <c r="BH1" s="24">
        <v>44</v>
      </c>
      <c r="BJ1" s="24">
        <v>46</v>
      </c>
      <c r="BK1" s="24">
        <v>47</v>
      </c>
      <c r="BL1" s="24">
        <v>48</v>
      </c>
      <c r="BM1" s="24">
        <v>49</v>
      </c>
    </row>
    <row r="2" spans="1:66" ht="15" customHeight="1" x14ac:dyDescent="0.25">
      <c r="A2" s="27" t="s">
        <v>52</v>
      </c>
      <c r="B2" s="27" t="s">
        <v>53</v>
      </c>
      <c r="C2" s="16" t="s">
        <v>100</v>
      </c>
      <c r="D2" s="16" t="s">
        <v>106</v>
      </c>
      <c r="E2" s="16" t="s">
        <v>108</v>
      </c>
      <c r="F2" s="16" t="s">
        <v>0</v>
      </c>
      <c r="G2" s="16" t="s">
        <v>103</v>
      </c>
      <c r="H2" s="16" t="s">
        <v>123</v>
      </c>
      <c r="I2" s="16" t="s">
        <v>129</v>
      </c>
      <c r="J2" s="16" t="s">
        <v>1</v>
      </c>
      <c r="K2" s="16" t="s">
        <v>105</v>
      </c>
      <c r="L2" s="16" t="s">
        <v>104</v>
      </c>
      <c r="M2" s="16" t="s">
        <v>2</v>
      </c>
      <c r="N2" s="16" t="s">
        <v>3</v>
      </c>
      <c r="O2" s="16" t="s">
        <v>4</v>
      </c>
      <c r="P2" s="16" t="s">
        <v>130</v>
      </c>
      <c r="Q2" s="16" t="s">
        <v>9</v>
      </c>
      <c r="R2" s="28" t="s">
        <v>107</v>
      </c>
      <c r="S2" s="16" t="s">
        <v>6</v>
      </c>
      <c r="T2" s="16" t="s">
        <v>7</v>
      </c>
      <c r="U2" s="16" t="s">
        <v>8</v>
      </c>
      <c r="V2" s="16" t="s">
        <v>10</v>
      </c>
      <c r="W2" s="16" t="s">
        <v>11</v>
      </c>
      <c r="X2" s="16" t="s">
        <v>109</v>
      </c>
      <c r="Y2" s="16" t="s">
        <v>110</v>
      </c>
      <c r="Z2" s="16" t="s">
        <v>111</v>
      </c>
      <c r="AA2" s="16" t="s">
        <v>112</v>
      </c>
      <c r="AB2" s="16" t="s">
        <v>113</v>
      </c>
      <c r="AC2" s="16" t="s">
        <v>12</v>
      </c>
      <c r="AD2" s="16" t="s">
        <v>13</v>
      </c>
      <c r="AE2" s="16" t="s">
        <v>120</v>
      </c>
      <c r="AF2" s="16" t="s">
        <v>14</v>
      </c>
      <c r="AG2" s="16" t="s">
        <v>16</v>
      </c>
      <c r="AH2" s="16" t="s">
        <v>17</v>
      </c>
      <c r="AI2" s="16" t="s">
        <v>15</v>
      </c>
      <c r="AJ2" s="16" t="s">
        <v>18</v>
      </c>
      <c r="AK2" s="16" t="s">
        <v>125</v>
      </c>
      <c r="AL2" s="16" t="s">
        <v>126</v>
      </c>
      <c r="AM2" s="16" t="s">
        <v>127</v>
      </c>
      <c r="AN2" s="16" t="s">
        <v>102</v>
      </c>
      <c r="AO2" s="16" t="s">
        <v>20</v>
      </c>
      <c r="AP2" s="16" t="s">
        <v>128</v>
      </c>
      <c r="AQ2" s="16" t="s">
        <v>22</v>
      </c>
      <c r="AR2" s="16" t="s">
        <v>74</v>
      </c>
      <c r="AS2" s="16" t="s">
        <v>121</v>
      </c>
      <c r="AT2" s="16" t="s">
        <v>75</v>
      </c>
      <c r="AU2" s="16" t="s">
        <v>115</v>
      </c>
      <c r="AV2" s="16" t="s">
        <v>23</v>
      </c>
      <c r="AW2" s="16" t="s">
        <v>116</v>
      </c>
      <c r="AX2" s="16" t="s">
        <v>24</v>
      </c>
      <c r="AY2" s="16" t="s">
        <v>25</v>
      </c>
      <c r="AZ2" s="16" t="s">
        <v>26</v>
      </c>
      <c r="BA2" s="16" t="s">
        <v>119</v>
      </c>
      <c r="BB2" s="16" t="s">
        <v>117</v>
      </c>
      <c r="BC2" s="16" t="s">
        <v>118</v>
      </c>
      <c r="BD2" s="16" t="s">
        <v>101</v>
      </c>
      <c r="BE2" s="16" t="s">
        <v>35</v>
      </c>
      <c r="BF2" s="16" t="s">
        <v>131</v>
      </c>
      <c r="BG2" s="16" t="s">
        <v>132</v>
      </c>
      <c r="BH2" s="16" t="s">
        <v>30</v>
      </c>
      <c r="BI2" s="16" t="s">
        <v>122</v>
      </c>
      <c r="BJ2" s="16" t="s">
        <v>31</v>
      </c>
      <c r="BK2" s="16" t="s">
        <v>32</v>
      </c>
      <c r="BL2" s="16" t="s">
        <v>33</v>
      </c>
      <c r="BM2" s="16" t="s">
        <v>36</v>
      </c>
      <c r="BN2" s="27" t="s">
        <v>52</v>
      </c>
    </row>
    <row r="3" spans="1:66" ht="15" customHeight="1" x14ac:dyDescent="0.2">
      <c r="A3" s="14" t="s">
        <v>38</v>
      </c>
      <c r="B3" s="29" t="s">
        <v>54</v>
      </c>
      <c r="C3" s="17"/>
      <c r="D3" s="17">
        <v>1</v>
      </c>
      <c r="E3" s="17">
        <v>1</v>
      </c>
      <c r="F3" s="17"/>
      <c r="G3" s="17"/>
      <c r="H3" s="17"/>
      <c r="I3" s="17"/>
      <c r="J3" s="17"/>
      <c r="K3" s="17"/>
      <c r="L3" s="17">
        <v>1</v>
      </c>
      <c r="M3" s="17"/>
      <c r="N3" s="17">
        <v>1</v>
      </c>
      <c r="O3" s="17">
        <v>0.9375</v>
      </c>
      <c r="P3" s="17"/>
      <c r="Q3" s="17"/>
      <c r="R3" s="17"/>
      <c r="S3" s="17"/>
      <c r="T3" s="17"/>
      <c r="U3" s="17"/>
      <c r="V3" s="17"/>
      <c r="W3" s="14">
        <v>1</v>
      </c>
      <c r="X3" s="14" t="s">
        <v>39</v>
      </c>
      <c r="Y3" s="14" t="s">
        <v>39</v>
      </c>
      <c r="Z3" s="14" t="s">
        <v>39</v>
      </c>
      <c r="AA3" s="14" t="s">
        <v>39</v>
      </c>
      <c r="AB3" s="14" t="s">
        <v>39</v>
      </c>
      <c r="AC3" s="17">
        <v>1</v>
      </c>
      <c r="AD3" s="17"/>
      <c r="AE3" s="17"/>
      <c r="AF3" s="17"/>
      <c r="AG3" s="17"/>
      <c r="AH3" s="17"/>
      <c r="AI3" s="17"/>
      <c r="AJ3" s="17"/>
      <c r="AK3" s="17">
        <v>1</v>
      </c>
      <c r="AL3" s="17">
        <v>1</v>
      </c>
      <c r="AM3" s="17"/>
      <c r="AN3" s="17"/>
      <c r="AO3" s="17"/>
      <c r="AP3" s="17"/>
      <c r="AQ3" s="17"/>
      <c r="AR3" s="17">
        <v>1</v>
      </c>
      <c r="AS3" s="17"/>
      <c r="AT3" s="17"/>
      <c r="AU3" s="17"/>
      <c r="AV3" s="17">
        <v>1</v>
      </c>
      <c r="AW3" s="17"/>
      <c r="AX3" s="17">
        <v>1</v>
      </c>
      <c r="AY3" s="17"/>
      <c r="AZ3" s="17"/>
      <c r="BA3" s="17"/>
      <c r="BB3" s="17"/>
      <c r="BC3" s="17"/>
      <c r="BD3" s="17"/>
      <c r="BE3" s="17"/>
      <c r="BF3" s="17"/>
      <c r="BG3" s="17"/>
      <c r="BH3" s="17">
        <v>1</v>
      </c>
      <c r="BI3" s="17">
        <v>1</v>
      </c>
      <c r="BJ3" s="17"/>
      <c r="BK3" s="17"/>
      <c r="BL3" s="17">
        <v>1</v>
      </c>
      <c r="BM3" s="17"/>
      <c r="BN3" s="14" t="s">
        <v>38</v>
      </c>
    </row>
    <row r="4" spans="1:66" ht="15" customHeight="1" x14ac:dyDescent="0.2">
      <c r="A4" s="14" t="s">
        <v>55</v>
      </c>
      <c r="B4" s="29" t="s">
        <v>56</v>
      </c>
      <c r="C4" s="17"/>
      <c r="D4" s="17">
        <v>1</v>
      </c>
      <c r="E4" s="17"/>
      <c r="F4" s="17">
        <v>1</v>
      </c>
      <c r="G4" s="17">
        <v>0.88461538461538458</v>
      </c>
      <c r="H4" s="17"/>
      <c r="I4" s="17"/>
      <c r="J4" s="17"/>
      <c r="K4" s="17"/>
      <c r="L4" s="17"/>
      <c r="M4" s="17"/>
      <c r="N4" s="17"/>
      <c r="O4" s="17"/>
      <c r="P4" s="17"/>
      <c r="Q4" s="17">
        <v>1</v>
      </c>
      <c r="R4" s="17"/>
      <c r="S4" s="17"/>
      <c r="T4" s="17"/>
      <c r="U4" s="17"/>
      <c r="V4" s="17"/>
      <c r="W4" s="14">
        <v>1</v>
      </c>
      <c r="X4" s="14"/>
      <c r="Y4" s="14"/>
      <c r="Z4" s="14"/>
      <c r="AA4" s="14"/>
      <c r="AB4" s="14"/>
      <c r="AC4" s="17"/>
      <c r="AD4" s="17">
        <v>1</v>
      </c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>
        <v>1</v>
      </c>
      <c r="AQ4" s="17"/>
      <c r="AR4" s="17"/>
      <c r="AS4" s="17"/>
      <c r="AT4" s="17"/>
      <c r="AU4" s="17"/>
      <c r="AV4" s="17">
        <v>1</v>
      </c>
      <c r="AW4" s="17"/>
      <c r="AX4" s="17">
        <v>1</v>
      </c>
      <c r="AY4" s="17">
        <v>1</v>
      </c>
      <c r="AZ4" s="17"/>
      <c r="BA4" s="17"/>
      <c r="BB4" s="17"/>
      <c r="BC4" s="17"/>
      <c r="BD4" s="17">
        <v>0.61538461538461542</v>
      </c>
      <c r="BE4" s="17"/>
      <c r="BF4" s="17"/>
      <c r="BG4" s="17"/>
      <c r="BH4" s="17">
        <v>1</v>
      </c>
      <c r="BI4" s="17"/>
      <c r="BJ4" s="17"/>
      <c r="BK4" s="17"/>
      <c r="BL4" s="17"/>
      <c r="BM4" s="17"/>
      <c r="BN4" s="14" t="s">
        <v>55</v>
      </c>
    </row>
    <row r="5" spans="1:66" ht="15" customHeight="1" x14ac:dyDescent="0.2">
      <c r="A5" s="14" t="s">
        <v>42</v>
      </c>
      <c r="B5" s="29" t="s">
        <v>57</v>
      </c>
      <c r="C5" s="17"/>
      <c r="D5" s="17"/>
      <c r="E5" s="17"/>
      <c r="F5" s="17"/>
      <c r="G5" s="17"/>
      <c r="H5" s="17"/>
      <c r="I5" s="17"/>
      <c r="J5" s="17"/>
      <c r="K5" s="17"/>
      <c r="L5" s="17">
        <v>1</v>
      </c>
      <c r="M5" s="17"/>
      <c r="N5" s="17"/>
      <c r="O5" s="17">
        <v>0.64</v>
      </c>
      <c r="P5" s="17"/>
      <c r="Q5" s="17"/>
      <c r="S5" s="17">
        <v>9.0909090909090912E-2</v>
      </c>
      <c r="T5" s="17">
        <v>9.0909090909090912E-2</v>
      </c>
      <c r="U5" s="17">
        <v>9.0909090909090912E-2</v>
      </c>
      <c r="V5" s="17"/>
      <c r="W5" s="14"/>
      <c r="X5" s="14"/>
      <c r="Y5" s="14"/>
      <c r="Z5" s="14"/>
      <c r="AA5" s="14"/>
      <c r="AB5" s="14"/>
      <c r="AC5" s="17">
        <v>1</v>
      </c>
      <c r="AD5" s="17"/>
      <c r="AE5" s="17"/>
      <c r="AF5" s="17"/>
      <c r="AG5" s="17">
        <v>1</v>
      </c>
      <c r="AH5" s="17">
        <v>1</v>
      </c>
      <c r="AI5" s="17">
        <v>1</v>
      </c>
      <c r="AJ5" s="17"/>
      <c r="AK5" s="17"/>
      <c r="AL5" s="17"/>
      <c r="AM5" s="17"/>
      <c r="AN5" s="17">
        <v>0.45454545454545453</v>
      </c>
      <c r="AO5" s="17"/>
      <c r="AP5" s="17">
        <v>1</v>
      </c>
      <c r="AQ5" s="17">
        <v>1</v>
      </c>
      <c r="AR5" s="17"/>
      <c r="AS5" s="17"/>
      <c r="AT5" s="17"/>
      <c r="AU5" s="17"/>
      <c r="AV5" s="17"/>
      <c r="AW5" s="17"/>
      <c r="AX5" s="17">
        <v>1</v>
      </c>
      <c r="AY5" s="17"/>
      <c r="AZ5" s="17"/>
      <c r="BA5" s="17"/>
      <c r="BB5" s="17"/>
      <c r="BC5" s="17"/>
      <c r="BD5" s="17"/>
      <c r="BE5" s="17"/>
      <c r="BF5" s="17">
        <v>0.54545454545454541</v>
      </c>
      <c r="BG5" s="17">
        <v>0.54545454545454541</v>
      </c>
      <c r="BH5" s="17"/>
      <c r="BI5" s="17"/>
      <c r="BJ5" s="17"/>
      <c r="BK5" s="17"/>
      <c r="BL5" s="17"/>
      <c r="BM5" s="17"/>
      <c r="BN5" s="14" t="s">
        <v>42</v>
      </c>
    </row>
    <row r="6" spans="1:66" ht="15" customHeight="1" x14ac:dyDescent="0.2">
      <c r="A6" s="14" t="s">
        <v>43</v>
      </c>
      <c r="B6" s="29" t="s">
        <v>57</v>
      </c>
      <c r="C6" s="17"/>
      <c r="D6" s="17"/>
      <c r="E6" s="17"/>
      <c r="F6" s="17"/>
      <c r="G6" s="17"/>
      <c r="H6" s="17"/>
      <c r="I6" s="17"/>
      <c r="J6" s="17"/>
      <c r="K6" s="17"/>
      <c r="L6" s="17">
        <v>0.1111111111111111</v>
      </c>
      <c r="M6" s="17"/>
      <c r="N6" s="17"/>
      <c r="O6" s="17">
        <v>0.77777777777777779</v>
      </c>
      <c r="P6" s="17">
        <v>0.88888888888888884</v>
      </c>
      <c r="Q6" s="17"/>
      <c r="R6" s="17"/>
      <c r="S6" s="17"/>
      <c r="T6" s="17"/>
      <c r="U6" s="17"/>
      <c r="V6" s="17"/>
      <c r="W6" s="14"/>
      <c r="X6" s="14"/>
      <c r="Y6" s="14"/>
      <c r="Z6" s="14"/>
      <c r="AA6" s="14"/>
      <c r="AB6" s="14"/>
      <c r="AC6" s="17"/>
      <c r="AD6" s="17"/>
      <c r="AE6" s="17"/>
      <c r="AF6" s="17"/>
      <c r="AG6" s="17">
        <v>0.77777777777777779</v>
      </c>
      <c r="AH6" s="17">
        <v>0.88888888888888884</v>
      </c>
      <c r="AI6" s="17">
        <v>0.77777777777777779</v>
      </c>
      <c r="AJ6" s="17"/>
      <c r="AK6" s="17"/>
      <c r="AL6" s="17"/>
      <c r="AM6" s="17"/>
      <c r="AN6" s="17"/>
      <c r="AO6" s="17"/>
      <c r="AP6" s="17"/>
      <c r="AQ6" s="17"/>
      <c r="AR6" s="17">
        <v>1</v>
      </c>
      <c r="AS6" s="17">
        <v>0.1111111111111111</v>
      </c>
      <c r="AT6" s="17"/>
      <c r="AU6" s="17"/>
      <c r="AV6" s="17">
        <v>0.44</v>
      </c>
      <c r="AW6" s="17">
        <v>0.44</v>
      </c>
      <c r="AX6" s="17">
        <v>1</v>
      </c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4" t="s">
        <v>43</v>
      </c>
    </row>
    <row r="7" spans="1:66" ht="15" customHeight="1" x14ac:dyDescent="0.2">
      <c r="A7" s="14" t="s">
        <v>44</v>
      </c>
      <c r="B7" s="29" t="s">
        <v>54</v>
      </c>
      <c r="C7" s="17"/>
      <c r="D7" s="17">
        <v>0.6071428571428571</v>
      </c>
      <c r="E7" s="23"/>
      <c r="F7" s="17"/>
      <c r="G7" s="17"/>
      <c r="H7" s="17"/>
      <c r="I7" s="17"/>
      <c r="J7" s="17">
        <v>0.39285714285714285</v>
      </c>
      <c r="K7" s="17"/>
      <c r="L7" s="17">
        <v>0.6428571428571429</v>
      </c>
      <c r="M7" s="17"/>
      <c r="O7" s="17">
        <v>0.42857142857142855</v>
      </c>
      <c r="P7" s="17"/>
      <c r="Q7" s="17"/>
      <c r="R7" s="17"/>
      <c r="S7" s="17"/>
      <c r="T7" s="17"/>
      <c r="U7" s="17"/>
      <c r="V7" s="17"/>
      <c r="W7" s="15"/>
      <c r="X7" s="15"/>
      <c r="Y7" s="15"/>
      <c r="Z7" s="15"/>
      <c r="AA7" s="15"/>
      <c r="AB7" s="15"/>
      <c r="AC7" s="17"/>
      <c r="AD7" s="17">
        <v>0.21428571428571427</v>
      </c>
      <c r="AE7" s="17"/>
      <c r="AF7" s="17">
        <v>1</v>
      </c>
      <c r="AG7" s="17">
        <v>1</v>
      </c>
      <c r="AH7" s="17">
        <v>1</v>
      </c>
      <c r="AI7" s="17"/>
      <c r="AJ7" s="17"/>
      <c r="AK7" s="17">
        <v>1</v>
      </c>
      <c r="AL7" s="17">
        <v>0.39285714285714285</v>
      </c>
      <c r="AM7" s="17"/>
      <c r="AN7" s="17"/>
      <c r="AO7" s="17"/>
      <c r="AP7" s="17"/>
      <c r="AQ7" s="17"/>
      <c r="AR7" s="17">
        <v>0.7857142857142857</v>
      </c>
      <c r="AS7" s="17"/>
      <c r="AT7" s="17"/>
      <c r="AU7" s="17"/>
      <c r="AV7" s="17">
        <v>1</v>
      </c>
      <c r="AW7" s="24" t="s">
        <v>39</v>
      </c>
      <c r="AX7" s="17">
        <v>0.21428571428571427</v>
      </c>
      <c r="AY7" s="17"/>
      <c r="AZ7" s="17"/>
      <c r="BA7" s="17"/>
      <c r="BB7" s="17"/>
      <c r="BC7" s="17"/>
      <c r="BD7" s="17">
        <v>0.42857142857142855</v>
      </c>
      <c r="BE7" s="17"/>
      <c r="BF7" s="17"/>
      <c r="BG7" s="17"/>
      <c r="BH7" s="17">
        <v>1</v>
      </c>
      <c r="BI7" s="17"/>
      <c r="BJ7" s="17"/>
      <c r="BK7" s="17"/>
      <c r="BL7" s="17"/>
      <c r="BM7" s="17"/>
      <c r="BN7" s="14" t="s">
        <v>44</v>
      </c>
    </row>
    <row r="8" spans="1:66" ht="15" customHeight="1" x14ac:dyDescent="0.2">
      <c r="A8" s="14" t="s">
        <v>45</v>
      </c>
      <c r="B8" s="29" t="s">
        <v>56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>
        <v>0.875</v>
      </c>
      <c r="W8" s="14">
        <v>1</v>
      </c>
      <c r="X8" s="14"/>
      <c r="Y8" s="14"/>
      <c r="Z8" s="14"/>
      <c r="AA8" s="14"/>
      <c r="AB8" s="14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>
        <v>1</v>
      </c>
      <c r="BM8" s="17"/>
      <c r="BN8" s="14" t="s">
        <v>45</v>
      </c>
    </row>
    <row r="9" spans="1:66" ht="15" customHeight="1" x14ac:dyDescent="0.2">
      <c r="A9" s="14" t="s">
        <v>46</v>
      </c>
      <c r="B9" s="29" t="s">
        <v>56</v>
      </c>
      <c r="C9" s="17">
        <v>1</v>
      </c>
      <c r="D9" s="17">
        <v>0.2</v>
      </c>
      <c r="E9" s="17"/>
      <c r="F9" s="17">
        <v>0.2</v>
      </c>
      <c r="G9" s="17"/>
      <c r="H9" s="17"/>
      <c r="I9" s="17"/>
      <c r="J9" s="17"/>
      <c r="K9" s="17">
        <v>0.2</v>
      </c>
      <c r="L9" s="17"/>
      <c r="M9" s="17"/>
      <c r="N9" s="17"/>
      <c r="O9" s="17"/>
      <c r="P9" s="17"/>
      <c r="Q9" s="17"/>
      <c r="R9" s="15"/>
      <c r="S9" s="17">
        <v>0.8</v>
      </c>
      <c r="T9" s="17">
        <v>0.8</v>
      </c>
      <c r="U9" s="17">
        <v>0.8</v>
      </c>
      <c r="V9" s="17"/>
      <c r="W9" s="14">
        <v>1</v>
      </c>
      <c r="X9" s="17">
        <v>0.8</v>
      </c>
      <c r="Y9" s="14"/>
      <c r="Z9" s="14"/>
      <c r="AA9" s="14"/>
      <c r="AB9" s="14"/>
      <c r="AC9" s="17"/>
      <c r="AD9" s="17">
        <v>1</v>
      </c>
      <c r="AE9" s="17"/>
      <c r="AF9" s="17"/>
      <c r="AG9" s="17"/>
      <c r="AH9" s="17"/>
      <c r="AI9" s="17"/>
      <c r="AJ9" s="17">
        <v>0.4</v>
      </c>
      <c r="AK9" s="17"/>
      <c r="AL9" s="17"/>
      <c r="AM9" s="17"/>
      <c r="AN9" s="17"/>
      <c r="AO9" s="17"/>
      <c r="AP9" s="17"/>
      <c r="AQ9" s="17"/>
      <c r="AR9" s="17">
        <v>1</v>
      </c>
      <c r="AS9" s="17">
        <v>0.2</v>
      </c>
      <c r="AT9" s="17"/>
      <c r="AU9" s="17"/>
      <c r="AV9" s="17">
        <v>0.8</v>
      </c>
      <c r="AW9" s="17">
        <v>0.4</v>
      </c>
      <c r="AX9" s="17"/>
      <c r="AY9" s="17">
        <v>1</v>
      </c>
      <c r="AZ9" s="17"/>
      <c r="BA9" s="17"/>
      <c r="BB9" s="17"/>
      <c r="BC9" s="17"/>
      <c r="BD9" s="17">
        <v>0.6</v>
      </c>
      <c r="BE9" s="17">
        <v>0.4</v>
      </c>
      <c r="BF9" s="17">
        <v>0.2</v>
      </c>
      <c r="BG9" s="17">
        <v>0.2</v>
      </c>
      <c r="BH9" s="17">
        <v>0.4</v>
      </c>
      <c r="BI9" s="17"/>
      <c r="BJ9" s="17"/>
      <c r="BK9" s="17"/>
      <c r="BL9" s="17"/>
      <c r="BM9" s="17"/>
      <c r="BN9" s="14" t="s">
        <v>46</v>
      </c>
    </row>
    <row r="10" spans="1:66" ht="15" customHeight="1" x14ac:dyDescent="0.2">
      <c r="A10" s="30" t="s">
        <v>58</v>
      </c>
      <c r="B10" s="29" t="s">
        <v>56</v>
      </c>
      <c r="C10" s="17"/>
      <c r="D10" s="17"/>
      <c r="E10" s="17"/>
      <c r="F10" s="17"/>
      <c r="G10" s="17"/>
      <c r="H10" s="17"/>
      <c r="I10" s="17"/>
      <c r="J10" s="17"/>
      <c r="K10" s="17">
        <v>0.20183486238532111</v>
      </c>
      <c r="L10" s="17"/>
      <c r="M10" s="17"/>
      <c r="N10" s="17"/>
      <c r="O10" s="17"/>
      <c r="P10" s="17"/>
      <c r="Q10" s="17"/>
      <c r="R10" s="15"/>
      <c r="S10" s="17">
        <v>1.834862385321101E-2</v>
      </c>
      <c r="T10" s="17">
        <v>1.834862385321101E-2</v>
      </c>
      <c r="U10" s="17">
        <v>1.834862385321101E-2</v>
      </c>
      <c r="V10" s="17">
        <v>0.97247706422018354</v>
      </c>
      <c r="W10" s="14">
        <v>1</v>
      </c>
      <c r="X10" s="14">
        <v>1</v>
      </c>
      <c r="Y10" s="14">
        <f>101/109</f>
        <v>0.92660550458715596</v>
      </c>
      <c r="Z10" s="14">
        <f>31/109</f>
        <v>0.28440366972477066</v>
      </c>
      <c r="AA10" s="14">
        <f>11/109</f>
        <v>0.10091743119266056</v>
      </c>
      <c r="AB10" s="14">
        <f>5/109</f>
        <v>4.5871559633027525E-2</v>
      </c>
      <c r="AC10" s="17"/>
      <c r="AD10" s="17">
        <v>1</v>
      </c>
      <c r="AE10" s="17"/>
      <c r="AF10" s="17">
        <v>1</v>
      </c>
      <c r="AG10" s="17">
        <v>1</v>
      </c>
      <c r="AH10" s="17">
        <v>1</v>
      </c>
      <c r="AI10" s="17"/>
      <c r="AJ10" s="17"/>
      <c r="AK10" s="17"/>
      <c r="AL10" s="17"/>
      <c r="AM10" s="17"/>
      <c r="AN10" s="17"/>
      <c r="AO10" s="17"/>
      <c r="AP10" s="17">
        <v>0.88990825688073394</v>
      </c>
      <c r="AQ10" s="17"/>
      <c r="AR10" s="17">
        <v>5.5045871559633031E-2</v>
      </c>
      <c r="AS10" s="17" t="s">
        <v>39</v>
      </c>
      <c r="AT10" s="17"/>
      <c r="AU10" s="17"/>
      <c r="AV10" s="17">
        <v>1</v>
      </c>
      <c r="AW10" s="17">
        <v>0.14678899082568808</v>
      </c>
      <c r="AX10" s="17"/>
      <c r="AY10" s="17">
        <v>1</v>
      </c>
      <c r="AZ10" s="17"/>
      <c r="BA10" s="17"/>
      <c r="BB10" s="17"/>
      <c r="BC10" s="17"/>
      <c r="BD10" s="17">
        <v>0.34862385321100919</v>
      </c>
      <c r="BE10" s="17"/>
      <c r="BF10" s="17"/>
      <c r="BG10" s="17"/>
      <c r="BH10" s="17">
        <v>1</v>
      </c>
      <c r="BI10" s="17"/>
      <c r="BJ10" s="17"/>
      <c r="BK10" s="17"/>
      <c r="BL10" s="17"/>
      <c r="BM10" s="17"/>
      <c r="BN10" s="30" t="s">
        <v>58</v>
      </c>
    </row>
    <row r="11" spans="1:66" ht="15" customHeight="1" x14ac:dyDescent="0.2">
      <c r="A11" s="30" t="s">
        <v>60</v>
      </c>
      <c r="B11" s="29" t="s">
        <v>56</v>
      </c>
      <c r="C11" s="17"/>
      <c r="D11" s="17"/>
      <c r="E11" s="17"/>
      <c r="F11" s="17"/>
      <c r="G11" s="17"/>
      <c r="H11" s="17"/>
      <c r="I11" s="17"/>
      <c r="J11" s="17"/>
      <c r="K11" s="17">
        <v>0.26315789473684209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>
        <v>0.94736842105263153</v>
      </c>
      <c r="W11" s="14">
        <v>1</v>
      </c>
      <c r="X11" s="14">
        <v>1</v>
      </c>
      <c r="Y11" s="14">
        <v>1</v>
      </c>
      <c r="Z11" s="14">
        <v>0.157894736842105</v>
      </c>
      <c r="AA11" s="14" t="s">
        <v>39</v>
      </c>
      <c r="AB11" s="14" t="s">
        <v>39</v>
      </c>
      <c r="AC11" s="17"/>
      <c r="AD11" s="17">
        <v>1</v>
      </c>
      <c r="AE11" s="17"/>
      <c r="AF11" s="17">
        <v>1</v>
      </c>
      <c r="AG11" s="17">
        <v>1</v>
      </c>
      <c r="AH11" s="17">
        <v>1</v>
      </c>
      <c r="AI11" s="17"/>
      <c r="AJ11" s="17"/>
      <c r="AK11" s="17"/>
      <c r="AL11" s="17"/>
      <c r="AM11" s="17"/>
      <c r="AN11" s="17"/>
      <c r="AO11" s="17"/>
      <c r="AP11" s="17">
        <v>0.36842105263157893</v>
      </c>
      <c r="AQ11" s="17"/>
      <c r="AR11" s="17">
        <v>5.2631578947368418E-2</v>
      </c>
      <c r="AS11" s="17"/>
      <c r="AT11" s="17"/>
      <c r="AU11" s="17"/>
      <c r="AV11" s="17">
        <v>1</v>
      </c>
      <c r="AW11" s="17"/>
      <c r="AX11" s="17"/>
      <c r="AY11" s="17">
        <v>1</v>
      </c>
      <c r="AZ11" s="17"/>
      <c r="BA11" s="17"/>
      <c r="BB11" s="17"/>
      <c r="BC11" s="17"/>
      <c r="BD11" s="17">
        <v>0.57894736842105265</v>
      </c>
      <c r="BE11" s="17"/>
      <c r="BF11" s="17"/>
      <c r="BG11" s="17"/>
      <c r="BH11" s="17">
        <v>1</v>
      </c>
      <c r="BI11" s="17"/>
      <c r="BJ11" s="17"/>
      <c r="BK11" s="17"/>
      <c r="BL11" s="17"/>
      <c r="BM11" s="17"/>
      <c r="BN11" s="30" t="s">
        <v>60</v>
      </c>
    </row>
    <row r="12" spans="1:66" ht="15" customHeight="1" x14ac:dyDescent="0.2">
      <c r="A12" s="30" t="s">
        <v>61</v>
      </c>
      <c r="B12" s="29" t="s">
        <v>56</v>
      </c>
      <c r="C12" s="17"/>
      <c r="D12" s="17"/>
      <c r="E12" s="17"/>
      <c r="F12" s="17"/>
      <c r="G12" s="17"/>
      <c r="H12" s="17"/>
      <c r="I12" s="17"/>
      <c r="J12" s="17"/>
      <c r="K12" s="17" t="s">
        <v>39</v>
      </c>
      <c r="L12" s="17"/>
      <c r="M12" s="17"/>
      <c r="N12" s="17"/>
      <c r="O12" s="17"/>
      <c r="P12" s="17"/>
      <c r="Q12" s="17"/>
      <c r="R12" s="15"/>
      <c r="S12" s="17">
        <v>6.25E-2</v>
      </c>
      <c r="T12" s="17">
        <v>6.25E-2</v>
      </c>
      <c r="U12" s="17">
        <v>6.25E-2</v>
      </c>
      <c r="V12" s="17">
        <v>1</v>
      </c>
      <c r="W12" s="14">
        <v>1</v>
      </c>
      <c r="X12" s="14">
        <v>1</v>
      </c>
      <c r="Y12" s="14">
        <f>10/16</f>
        <v>0.625</v>
      </c>
      <c r="Z12" s="14">
        <f>4/16</f>
        <v>0.25</v>
      </c>
      <c r="AA12" s="14">
        <f>3/16</f>
        <v>0.1875</v>
      </c>
      <c r="AB12" s="14"/>
      <c r="AC12" s="17"/>
      <c r="AD12" s="17">
        <v>1</v>
      </c>
      <c r="AE12" s="17"/>
      <c r="AF12" s="17">
        <v>1</v>
      </c>
      <c r="AG12" s="17">
        <v>1</v>
      </c>
      <c r="AH12" s="17">
        <v>1</v>
      </c>
      <c r="AI12" s="17"/>
      <c r="AJ12" s="17"/>
      <c r="AK12" s="17"/>
      <c r="AL12" s="17"/>
      <c r="AM12" s="17"/>
      <c r="AN12" s="17"/>
      <c r="AO12" s="17"/>
      <c r="AP12" s="17">
        <v>1</v>
      </c>
      <c r="AQ12" s="17"/>
      <c r="AR12" s="17">
        <v>0.1875</v>
      </c>
      <c r="AS12" s="17"/>
      <c r="AT12" s="17"/>
      <c r="AU12" s="17"/>
      <c r="AV12" s="17">
        <v>1</v>
      </c>
      <c r="AW12" s="17">
        <v>0.75</v>
      </c>
      <c r="AX12" s="17"/>
      <c r="AY12" s="17">
        <v>1</v>
      </c>
      <c r="AZ12" s="17"/>
      <c r="BA12" s="17"/>
      <c r="BB12" s="17"/>
      <c r="BC12" s="17"/>
      <c r="BD12" s="17">
        <v>0.4375</v>
      </c>
      <c r="BE12" s="17"/>
      <c r="BF12" s="17"/>
      <c r="BG12" s="17"/>
      <c r="BH12" s="17">
        <v>1</v>
      </c>
      <c r="BI12" s="17"/>
      <c r="BJ12" s="17"/>
      <c r="BK12" s="17"/>
      <c r="BL12" s="17"/>
      <c r="BM12" s="17"/>
      <c r="BN12" s="30" t="s">
        <v>61</v>
      </c>
    </row>
    <row r="13" spans="1:66" ht="15" customHeight="1" x14ac:dyDescent="0.2">
      <c r="A13" s="30" t="s">
        <v>59</v>
      </c>
      <c r="B13" s="29" t="s">
        <v>56</v>
      </c>
      <c r="C13" s="17"/>
      <c r="D13" s="17"/>
      <c r="E13" s="17"/>
      <c r="F13" s="17"/>
      <c r="G13" s="17"/>
      <c r="H13" s="17"/>
      <c r="I13" s="17"/>
      <c r="J13" s="17"/>
      <c r="K13" s="17">
        <v>0.30434782608695699</v>
      </c>
      <c r="L13" s="17"/>
      <c r="M13" s="17"/>
      <c r="N13" s="17"/>
      <c r="O13" s="17"/>
      <c r="P13" s="17"/>
      <c r="Q13" s="17"/>
      <c r="R13" s="15"/>
      <c r="S13" s="17">
        <v>2.1739130434782608E-2</v>
      </c>
      <c r="T13" s="17">
        <v>2.1739130434782608E-2</v>
      </c>
      <c r="U13" s="17">
        <v>2.1739130434782608E-2</v>
      </c>
      <c r="V13" s="17">
        <v>0.97826086956521741</v>
      </c>
      <c r="W13" s="14">
        <f>46/46</f>
        <v>1</v>
      </c>
      <c r="X13" s="14">
        <f>46/46</f>
        <v>1</v>
      </c>
      <c r="Y13" s="14">
        <f>45/46</f>
        <v>0.97826086956521741</v>
      </c>
      <c r="Z13" s="14">
        <f>12/46</f>
        <v>0.2608695652173913</v>
      </c>
      <c r="AA13" s="14">
        <f>4/46</f>
        <v>8.6956521739130432E-2</v>
      </c>
      <c r="AB13" s="14">
        <f>1/46</f>
        <v>2.1739130434782608E-2</v>
      </c>
      <c r="AC13" s="17"/>
      <c r="AD13" s="17">
        <v>1</v>
      </c>
      <c r="AE13" s="17"/>
      <c r="AF13" s="17">
        <v>1</v>
      </c>
      <c r="AG13" s="17">
        <v>1</v>
      </c>
      <c r="AH13" s="17">
        <v>1</v>
      </c>
      <c r="AI13" s="17"/>
      <c r="AJ13" s="17"/>
      <c r="AK13" s="17"/>
      <c r="AL13" s="17"/>
      <c r="AM13" s="17"/>
      <c r="AN13" s="17"/>
      <c r="AO13" s="17"/>
      <c r="AP13" s="17">
        <v>0.95652173913043503</v>
      </c>
      <c r="AQ13" s="17"/>
      <c r="AR13" s="17">
        <v>2.1739130434782608E-2</v>
      </c>
      <c r="AS13" s="17"/>
      <c r="AT13" s="17"/>
      <c r="AU13" s="17"/>
      <c r="AV13" s="17">
        <v>1</v>
      </c>
      <c r="AW13" s="17" t="s">
        <v>39</v>
      </c>
      <c r="AX13" s="17"/>
      <c r="AY13" s="17">
        <v>1</v>
      </c>
      <c r="AZ13" s="17"/>
      <c r="BA13" s="17"/>
      <c r="BB13" s="17"/>
      <c r="BC13" s="17"/>
      <c r="BD13" s="17">
        <v>0.28260869565217389</v>
      </c>
      <c r="BE13" s="17"/>
      <c r="BF13" s="17"/>
      <c r="BG13" s="17"/>
      <c r="BH13" s="17">
        <v>1</v>
      </c>
      <c r="BI13" s="17"/>
      <c r="BJ13" s="17"/>
      <c r="BK13" s="17"/>
      <c r="BL13" s="17"/>
      <c r="BM13" s="17"/>
      <c r="BN13" s="30" t="s">
        <v>59</v>
      </c>
    </row>
    <row r="14" spans="1:66" ht="15" customHeight="1" x14ac:dyDescent="0.2">
      <c r="A14" s="14" t="s">
        <v>48</v>
      </c>
      <c r="B14" s="29" t="s">
        <v>56</v>
      </c>
      <c r="C14" s="17">
        <v>1</v>
      </c>
      <c r="D14" s="17">
        <v>0.3888888888888889</v>
      </c>
      <c r="E14" s="17"/>
      <c r="F14" s="17">
        <v>0.27777777777777779</v>
      </c>
      <c r="G14" s="17">
        <v>1</v>
      </c>
      <c r="H14" s="17">
        <v>0.16</v>
      </c>
      <c r="I14" s="17">
        <v>0.06</v>
      </c>
      <c r="J14" s="17"/>
      <c r="K14" s="17"/>
      <c r="L14" s="17">
        <v>5.5555555555555552E-2</v>
      </c>
      <c r="M14" s="17"/>
      <c r="N14" s="17"/>
      <c r="O14" s="17">
        <v>0.1111111111111111</v>
      </c>
      <c r="P14" s="17"/>
      <c r="Q14" s="17"/>
      <c r="R14" s="17">
        <v>0.1111111111111111</v>
      </c>
      <c r="S14" s="17"/>
      <c r="T14" s="17"/>
      <c r="U14" s="17"/>
      <c r="V14" s="17"/>
      <c r="W14" s="14"/>
      <c r="X14" s="14"/>
      <c r="Y14" s="14"/>
      <c r="Z14" s="14"/>
      <c r="AA14" s="14"/>
      <c r="AB14" s="14"/>
      <c r="AC14" s="17">
        <v>0.72222222222222221</v>
      </c>
      <c r="AD14" s="17">
        <v>0.27777777777777779</v>
      </c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>
        <v>0.16666666666666666</v>
      </c>
      <c r="AS14" s="17"/>
      <c r="AT14" s="17">
        <v>0.27777777777777779</v>
      </c>
      <c r="AU14" s="17">
        <v>0.06</v>
      </c>
      <c r="AV14" s="17">
        <v>0.94444444444444442</v>
      </c>
      <c r="AW14" s="17"/>
      <c r="AX14" s="17"/>
      <c r="AY14" s="17">
        <v>1</v>
      </c>
      <c r="AZ14" s="17"/>
      <c r="BA14" s="17"/>
      <c r="BB14" s="17"/>
      <c r="BC14" s="17"/>
      <c r="BD14" s="17">
        <v>0.77777777777777779</v>
      </c>
      <c r="BE14" s="17"/>
      <c r="BF14" s="17"/>
      <c r="BG14" s="17"/>
      <c r="BH14" s="17"/>
      <c r="BI14" s="17"/>
      <c r="BJ14" s="17"/>
      <c r="BK14" s="17"/>
      <c r="BL14" s="17"/>
      <c r="BM14" s="17">
        <v>0.22222222222222221</v>
      </c>
      <c r="BN14" s="14" t="s">
        <v>48</v>
      </c>
    </row>
    <row r="15" spans="1:66" ht="15" customHeight="1" x14ac:dyDescent="0.2">
      <c r="A15" s="17" t="s">
        <v>49</v>
      </c>
      <c r="B15" s="29" t="s">
        <v>62</v>
      </c>
      <c r="C15" s="17"/>
      <c r="D15" s="17">
        <v>0.875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>
        <v>0.91666666666666663</v>
      </c>
      <c r="W15" s="17">
        <v>1</v>
      </c>
      <c r="X15" s="17"/>
      <c r="Y15" s="17"/>
      <c r="Z15" s="17"/>
      <c r="AA15" s="17"/>
      <c r="AB15" s="17"/>
      <c r="AC15" s="17"/>
      <c r="AD15" s="17">
        <v>1</v>
      </c>
      <c r="AE15" s="17">
        <v>1</v>
      </c>
      <c r="AF15" s="17"/>
      <c r="AG15" s="17"/>
      <c r="AH15" s="17"/>
      <c r="AI15" s="17"/>
      <c r="AJ15" s="17"/>
      <c r="AK15" s="17">
        <v>1</v>
      </c>
      <c r="AL15" s="17"/>
      <c r="AM15" s="17"/>
      <c r="AN15" s="17"/>
      <c r="AO15" s="17"/>
      <c r="AP15" s="17">
        <v>1</v>
      </c>
      <c r="AQ15" s="17"/>
      <c r="AR15" s="17"/>
      <c r="AS15" s="17"/>
      <c r="AT15" s="17"/>
      <c r="AU15" s="17"/>
      <c r="AV15" s="17">
        <v>0.96</v>
      </c>
      <c r="AW15" s="17"/>
      <c r="AX15" s="17">
        <v>1</v>
      </c>
      <c r="AY15" s="17"/>
      <c r="AZ15" s="17"/>
      <c r="BA15" s="17"/>
      <c r="BB15" s="17"/>
      <c r="BC15" s="17"/>
      <c r="BD15" s="17"/>
      <c r="BE15" s="17"/>
      <c r="BF15" s="17"/>
      <c r="BG15" s="17"/>
      <c r="BH15" s="17">
        <v>1</v>
      </c>
      <c r="BI15" s="17"/>
      <c r="BJ15" s="17">
        <v>1</v>
      </c>
      <c r="BK15" s="17">
        <v>1</v>
      </c>
      <c r="BL15" s="17"/>
      <c r="BM15" s="17"/>
      <c r="BN15" s="17" t="s">
        <v>49</v>
      </c>
    </row>
    <row r="16" spans="1:66" ht="15" customHeight="1" x14ac:dyDescent="0.2">
      <c r="A16" s="37" t="s">
        <v>63</v>
      </c>
      <c r="B16" s="29" t="s">
        <v>62</v>
      </c>
      <c r="C16" s="17">
        <v>1</v>
      </c>
      <c r="D16" s="17">
        <v>1</v>
      </c>
      <c r="E16" s="17"/>
      <c r="F16" s="17"/>
      <c r="G16" s="17"/>
      <c r="H16" s="17"/>
      <c r="I16" s="17"/>
      <c r="J16" s="17">
        <v>0.97979797979797978</v>
      </c>
      <c r="K16" s="17"/>
      <c r="L16" s="17"/>
      <c r="M16" s="17">
        <v>1</v>
      </c>
      <c r="N16" s="17"/>
      <c r="O16" s="17"/>
      <c r="P16" s="17"/>
      <c r="Q16" s="17"/>
      <c r="R16" s="17"/>
      <c r="S16" s="17"/>
      <c r="T16" s="17"/>
      <c r="U16" s="17"/>
      <c r="V16" s="17"/>
      <c r="W16" s="14"/>
      <c r="X16" s="14"/>
      <c r="Y16" s="14"/>
      <c r="Z16" s="14"/>
      <c r="AA16" s="14"/>
      <c r="AB16" s="14"/>
      <c r="AC16" s="17">
        <v>1</v>
      </c>
      <c r="AD16" s="17">
        <v>1</v>
      </c>
      <c r="AE16" s="17"/>
      <c r="AF16" s="17">
        <v>0.97979797979797978</v>
      </c>
      <c r="AG16" s="17">
        <v>0.97979797979797978</v>
      </c>
      <c r="AH16" s="17">
        <v>0.97979797979797978</v>
      </c>
      <c r="AI16" s="17"/>
      <c r="AJ16" s="17"/>
      <c r="AK16" s="17">
        <v>1</v>
      </c>
      <c r="AL16" s="17">
        <v>1</v>
      </c>
      <c r="AM16" s="15"/>
      <c r="AN16" s="17"/>
      <c r="AO16" s="17">
        <v>1</v>
      </c>
      <c r="AP16" s="17"/>
      <c r="AQ16" s="17"/>
      <c r="AR16" s="17">
        <v>1</v>
      </c>
      <c r="AS16" s="17"/>
      <c r="AT16" s="17"/>
      <c r="AU16" s="17"/>
      <c r="AV16" s="17">
        <v>0.98989898989898994</v>
      </c>
      <c r="AW16" s="17"/>
      <c r="AX16" s="17">
        <v>1</v>
      </c>
      <c r="AY16" s="17"/>
      <c r="AZ16" s="17"/>
      <c r="BA16" s="17"/>
      <c r="BB16" s="17"/>
      <c r="BC16" s="17"/>
      <c r="BD16" s="17"/>
      <c r="BE16" s="17"/>
      <c r="BF16" s="17"/>
      <c r="BG16" s="17"/>
      <c r="BH16" s="17">
        <v>1</v>
      </c>
      <c r="BI16" s="17"/>
      <c r="BJ16" s="17"/>
      <c r="BK16" s="17"/>
      <c r="BL16" s="17"/>
      <c r="BM16" s="17"/>
      <c r="BN16" s="33" t="s">
        <v>63</v>
      </c>
    </row>
    <row r="17" spans="1:66" ht="15" customHeight="1" x14ac:dyDescent="0.2">
      <c r="A17" s="37" t="s">
        <v>64</v>
      </c>
      <c r="B17" s="29" t="s">
        <v>62</v>
      </c>
      <c r="C17" s="17">
        <v>1</v>
      </c>
      <c r="D17" s="17">
        <v>1</v>
      </c>
      <c r="E17" s="17"/>
      <c r="F17" s="17"/>
      <c r="G17" s="17"/>
      <c r="H17" s="17"/>
      <c r="I17" s="17"/>
      <c r="J17" s="17">
        <v>1</v>
      </c>
      <c r="K17" s="17"/>
      <c r="L17" s="17"/>
      <c r="M17" s="17">
        <v>1</v>
      </c>
      <c r="N17" s="17"/>
      <c r="O17" s="17"/>
      <c r="P17" s="17"/>
      <c r="Q17" s="17"/>
      <c r="R17" s="17"/>
      <c r="S17" s="17"/>
      <c r="T17" s="17"/>
      <c r="U17" s="17"/>
      <c r="V17" s="17"/>
      <c r="W17" s="14"/>
      <c r="X17" s="14"/>
      <c r="Y17" s="14"/>
      <c r="Z17" s="14"/>
      <c r="AA17" s="14"/>
      <c r="AB17" s="14"/>
      <c r="AC17" s="17">
        <v>1</v>
      </c>
      <c r="AD17" s="17">
        <v>1</v>
      </c>
      <c r="AE17" s="17"/>
      <c r="AF17" s="17">
        <v>1</v>
      </c>
      <c r="AG17" s="17">
        <v>1</v>
      </c>
      <c r="AH17" s="17">
        <v>1</v>
      </c>
      <c r="AI17" s="17"/>
      <c r="AJ17" s="17"/>
      <c r="AK17" s="17">
        <v>1</v>
      </c>
      <c r="AL17" s="17">
        <v>1</v>
      </c>
      <c r="AM17" s="17" t="s">
        <v>39</v>
      </c>
      <c r="AN17" s="17"/>
      <c r="AO17" s="17">
        <v>1</v>
      </c>
      <c r="AP17" s="23"/>
      <c r="AQ17" s="17"/>
      <c r="AR17" s="17">
        <v>1</v>
      </c>
      <c r="AS17" s="17"/>
      <c r="AT17" s="17"/>
      <c r="AU17" s="17"/>
      <c r="AV17" s="17">
        <v>1</v>
      </c>
      <c r="AW17" s="17"/>
      <c r="AX17" s="17">
        <v>1</v>
      </c>
      <c r="AY17" s="17"/>
      <c r="AZ17" s="17"/>
      <c r="BA17" s="17"/>
      <c r="BB17" s="17"/>
      <c r="BC17" s="17"/>
      <c r="BD17" s="17"/>
      <c r="BE17" s="17"/>
      <c r="BF17" s="17"/>
      <c r="BG17" s="17"/>
      <c r="BH17" s="17">
        <v>1</v>
      </c>
      <c r="BI17" s="17"/>
      <c r="BJ17" s="17"/>
      <c r="BK17" s="17"/>
      <c r="BL17" s="17"/>
      <c r="BM17" s="17"/>
      <c r="BN17" s="33" t="s">
        <v>64</v>
      </c>
    </row>
    <row r="18" spans="1:66" ht="15" customHeight="1" x14ac:dyDescent="0.2">
      <c r="A18" s="37" t="s">
        <v>65</v>
      </c>
      <c r="B18" s="29" t="s">
        <v>62</v>
      </c>
      <c r="C18" s="17">
        <v>1</v>
      </c>
      <c r="D18" s="17">
        <v>1</v>
      </c>
      <c r="E18" s="17"/>
      <c r="F18" s="17"/>
      <c r="G18" s="17"/>
      <c r="H18" s="17"/>
      <c r="I18" s="17"/>
      <c r="J18" s="17">
        <v>0</v>
      </c>
      <c r="K18" s="17"/>
      <c r="L18" s="17"/>
      <c r="M18" s="17">
        <v>1</v>
      </c>
      <c r="N18" s="17"/>
      <c r="O18" s="17"/>
      <c r="P18" s="17"/>
      <c r="Q18" s="17"/>
      <c r="R18" s="17"/>
      <c r="S18" s="17"/>
      <c r="T18" s="17"/>
      <c r="U18" s="17"/>
      <c r="V18" s="17"/>
      <c r="W18" s="14"/>
      <c r="X18" s="14"/>
      <c r="Y18" s="14"/>
      <c r="Z18" s="14"/>
      <c r="AA18" s="14"/>
      <c r="AB18" s="14"/>
      <c r="AC18" s="17">
        <v>1</v>
      </c>
      <c r="AD18" s="17">
        <v>1</v>
      </c>
      <c r="AE18" s="17"/>
      <c r="AF18" s="17">
        <v>1</v>
      </c>
      <c r="AG18" s="17">
        <v>1</v>
      </c>
      <c r="AH18" s="17">
        <v>1</v>
      </c>
      <c r="AI18" s="17"/>
      <c r="AJ18" s="17"/>
      <c r="AK18" s="17">
        <v>1</v>
      </c>
      <c r="AL18" s="17">
        <v>1</v>
      </c>
      <c r="AM18" s="17" t="s">
        <v>39</v>
      </c>
      <c r="AN18" s="17"/>
      <c r="AO18" s="17">
        <v>1</v>
      </c>
      <c r="AP18" s="23"/>
      <c r="AQ18" s="17"/>
      <c r="AR18" s="17">
        <v>1</v>
      </c>
      <c r="AS18" s="17"/>
      <c r="AT18" s="17"/>
      <c r="AU18" s="17"/>
      <c r="AV18" s="17">
        <v>1</v>
      </c>
      <c r="AW18" s="17"/>
      <c r="AX18" s="17">
        <v>1</v>
      </c>
      <c r="AY18" s="17"/>
      <c r="AZ18" s="17"/>
      <c r="BA18" s="17"/>
      <c r="BB18" s="17"/>
      <c r="BC18" s="17"/>
      <c r="BD18" s="17"/>
      <c r="BE18" s="17"/>
      <c r="BF18" s="17"/>
      <c r="BG18" s="17"/>
      <c r="BH18" s="17">
        <v>1</v>
      </c>
      <c r="BI18" s="17"/>
      <c r="BJ18" s="17"/>
      <c r="BK18" s="17"/>
      <c r="BL18" s="17"/>
      <c r="BM18" s="17"/>
      <c r="BN18" s="33" t="s">
        <v>65</v>
      </c>
    </row>
    <row r="19" spans="1:66" ht="15" customHeight="1" x14ac:dyDescent="0.2">
      <c r="A19" s="34" t="s">
        <v>66</v>
      </c>
      <c r="B19" s="34" t="s">
        <v>67</v>
      </c>
      <c r="C19" s="17"/>
      <c r="D19" s="17"/>
      <c r="E19" s="17"/>
      <c r="F19" s="17">
        <v>0.5092592592592593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>
        <v>0.62962962962962965</v>
      </c>
      <c r="R19" s="17">
        <v>0.43518518518518517</v>
      </c>
      <c r="S19" s="17">
        <v>2.7777777777777776E-2</v>
      </c>
      <c r="T19" s="17">
        <v>2.7777777777777776E-2</v>
      </c>
      <c r="U19" s="17">
        <v>2.7777777777777776E-2</v>
      </c>
      <c r="V19" s="17">
        <v>0.69444444444444442</v>
      </c>
      <c r="W19" s="14">
        <f>108/108</f>
        <v>1</v>
      </c>
      <c r="X19" s="14">
        <f>107/108</f>
        <v>0.9907407407407407</v>
      </c>
      <c r="Y19" s="14">
        <f>55/108</f>
        <v>0.5092592592592593</v>
      </c>
      <c r="Z19" s="17"/>
      <c r="AA19" s="17"/>
      <c r="AB19" s="17"/>
      <c r="AC19" s="17">
        <v>0.97222222222222221</v>
      </c>
      <c r="AD19" s="17">
        <v>0.37962962962962965</v>
      </c>
      <c r="AE19" s="17"/>
      <c r="AF19" s="17"/>
      <c r="AG19" s="17"/>
      <c r="AH19" s="17"/>
      <c r="AI19" s="17"/>
      <c r="AJ19" s="17"/>
      <c r="AK19" s="17">
        <v>0.97222222222222221</v>
      </c>
      <c r="AL19" s="17">
        <v>0.97222222222222221</v>
      </c>
      <c r="AM19" s="17">
        <v>1</v>
      </c>
      <c r="AN19" s="17"/>
      <c r="AO19" s="17"/>
      <c r="AP19" s="17">
        <v>0.98148148148148151</v>
      </c>
      <c r="AQ19" s="17">
        <v>0.76851851851851849</v>
      </c>
      <c r="AR19" s="15"/>
      <c r="AS19" s="15"/>
      <c r="AT19" s="15"/>
      <c r="AV19" s="17">
        <v>1</v>
      </c>
      <c r="AW19" s="17"/>
      <c r="AX19" s="17">
        <v>0.9907407407407407</v>
      </c>
      <c r="AY19" s="17">
        <v>1</v>
      </c>
      <c r="AZ19" s="17">
        <v>1</v>
      </c>
      <c r="BA19" s="17">
        <v>0.9907407407407407</v>
      </c>
      <c r="BB19" s="17">
        <v>0.79629629629629628</v>
      </c>
      <c r="BC19" s="17">
        <v>0.59259259259259256</v>
      </c>
      <c r="BD19" s="17"/>
      <c r="BE19" s="17"/>
      <c r="BF19" s="17"/>
      <c r="BG19" s="17"/>
      <c r="BH19" s="17"/>
      <c r="BI19" s="17"/>
      <c r="BJ19" s="17">
        <v>0.25</v>
      </c>
      <c r="BK19" s="17"/>
      <c r="BL19" s="17"/>
      <c r="BM19" s="17"/>
      <c r="BN19" s="34" t="s">
        <v>66</v>
      </c>
    </row>
    <row r="20" spans="1:66" ht="15" customHeight="1" x14ac:dyDescent="0.2">
      <c r="A20" s="34" t="s">
        <v>68</v>
      </c>
      <c r="B20" s="34" t="s">
        <v>57</v>
      </c>
      <c r="C20" s="17"/>
      <c r="D20" s="17"/>
      <c r="E20" s="17"/>
      <c r="F20" s="17">
        <v>0.35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>
        <v>0.25</v>
      </c>
      <c r="R20" s="17">
        <v>0.27500000000000002</v>
      </c>
      <c r="S20" s="17">
        <v>0</v>
      </c>
      <c r="T20" s="17"/>
      <c r="U20" s="17"/>
      <c r="V20" s="17">
        <v>0.45</v>
      </c>
      <c r="W20" s="14">
        <v>1</v>
      </c>
      <c r="X20" s="14">
        <v>1</v>
      </c>
      <c r="Y20" s="14">
        <f>34/40</f>
        <v>0.85</v>
      </c>
      <c r="Z20" s="17"/>
      <c r="AA20" s="17"/>
      <c r="AB20" s="17"/>
      <c r="AC20" s="17">
        <v>0.97499999999999998</v>
      </c>
      <c r="AD20" s="17">
        <v>7.4999999999999997E-2</v>
      </c>
      <c r="AE20" s="17"/>
      <c r="AF20" s="17"/>
      <c r="AG20" s="17"/>
      <c r="AH20" s="17"/>
      <c r="AI20" s="17"/>
      <c r="AJ20" s="17"/>
      <c r="AK20" s="17">
        <v>0.97499999999999998</v>
      </c>
      <c r="AL20" s="17">
        <v>0.95</v>
      </c>
      <c r="AM20" s="17">
        <v>1</v>
      </c>
      <c r="AN20" s="17"/>
      <c r="AO20" s="17"/>
      <c r="AP20" s="17">
        <v>0.97499999999999998</v>
      </c>
      <c r="AQ20" s="17">
        <v>0.65</v>
      </c>
      <c r="AR20" s="15"/>
      <c r="AS20" s="15"/>
      <c r="AT20" s="15"/>
      <c r="AU20" s="36"/>
      <c r="AV20" s="17">
        <v>1</v>
      </c>
      <c r="AW20" s="17"/>
      <c r="AX20" s="17">
        <v>1</v>
      </c>
      <c r="AY20" s="17">
        <v>1</v>
      </c>
      <c r="AZ20" s="17">
        <v>1</v>
      </c>
      <c r="BA20" s="17">
        <v>0.97499999999999998</v>
      </c>
      <c r="BB20" s="17">
        <v>0.9</v>
      </c>
      <c r="BC20" s="17">
        <v>0.27500000000000002</v>
      </c>
      <c r="BD20" s="17"/>
      <c r="BE20" s="17"/>
      <c r="BF20" s="17"/>
      <c r="BG20" s="17"/>
      <c r="BH20" s="17"/>
      <c r="BI20" s="17"/>
      <c r="BJ20" s="17">
        <v>0.05</v>
      </c>
      <c r="BK20" s="17"/>
      <c r="BL20" s="17"/>
      <c r="BM20" s="17"/>
      <c r="BN20" s="34" t="s">
        <v>68</v>
      </c>
    </row>
    <row r="21" spans="1:66" ht="15" customHeight="1" x14ac:dyDescent="0.2">
      <c r="A21" s="34" t="s">
        <v>69</v>
      </c>
      <c r="B21" s="34" t="s">
        <v>62</v>
      </c>
      <c r="C21" s="17"/>
      <c r="D21" s="17"/>
      <c r="E21" s="17"/>
      <c r="F21" s="17">
        <v>0.64516129032258063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>
        <v>0.87096774193548387</v>
      </c>
      <c r="R21" s="17">
        <v>0.5161290322580645</v>
      </c>
      <c r="S21" s="17">
        <v>0</v>
      </c>
      <c r="T21" s="17"/>
      <c r="U21" s="17"/>
      <c r="V21" s="17">
        <v>0.83870967741935487</v>
      </c>
      <c r="W21" s="14">
        <v>1</v>
      </c>
      <c r="X21" s="14">
        <f>30/31</f>
        <v>0.967741935483871</v>
      </c>
      <c r="Y21" s="14">
        <f>8/31</f>
        <v>0.25806451612903225</v>
      </c>
      <c r="Z21" s="17"/>
      <c r="AA21" s="17"/>
      <c r="AB21" s="17"/>
      <c r="AC21" s="17">
        <v>0.967741935483871</v>
      </c>
      <c r="AD21" s="17">
        <v>0.64516129032258063</v>
      </c>
      <c r="AE21" s="17"/>
      <c r="AF21" s="17"/>
      <c r="AG21" s="17"/>
      <c r="AH21" s="17"/>
      <c r="AI21" s="17"/>
      <c r="AJ21" s="17"/>
      <c r="AK21" s="17">
        <v>0.967741935483871</v>
      </c>
      <c r="AL21" s="17">
        <v>1</v>
      </c>
      <c r="AM21" s="17">
        <v>1</v>
      </c>
      <c r="AN21" s="17"/>
      <c r="AO21" s="17"/>
      <c r="AP21" s="17">
        <v>0.64516129032258063</v>
      </c>
      <c r="AQ21" s="17">
        <v>0.93548387096774188</v>
      </c>
      <c r="AR21" s="15"/>
      <c r="AS21" s="15"/>
      <c r="AT21" s="15"/>
      <c r="AU21" s="36"/>
      <c r="AV21" s="17">
        <v>1</v>
      </c>
      <c r="AW21" s="17"/>
      <c r="AX21" s="17">
        <v>0.9677</v>
      </c>
      <c r="AY21" s="17">
        <v>1</v>
      </c>
      <c r="AZ21" s="17">
        <v>1</v>
      </c>
      <c r="BA21" s="17">
        <v>1</v>
      </c>
      <c r="BB21" s="17">
        <v>0.64516129032258063</v>
      </c>
      <c r="BC21" s="17">
        <v>0.90322580645161288</v>
      </c>
      <c r="BD21" s="17"/>
      <c r="BE21" s="17"/>
      <c r="BF21" s="17"/>
      <c r="BG21" s="17"/>
      <c r="BH21" s="17"/>
      <c r="BI21" s="17"/>
      <c r="BJ21" s="17">
        <v>0.67741935483870963</v>
      </c>
      <c r="BK21" s="17"/>
      <c r="BL21" s="17"/>
      <c r="BM21" s="17"/>
      <c r="BN21" s="34" t="s">
        <v>69</v>
      </c>
    </row>
    <row r="22" spans="1:66" ht="15" customHeight="1" x14ac:dyDescent="0.2">
      <c r="A22" s="34" t="s">
        <v>73</v>
      </c>
      <c r="B22" s="34" t="s">
        <v>54</v>
      </c>
      <c r="C22" s="17"/>
      <c r="D22" s="17"/>
      <c r="E22" s="17"/>
      <c r="F22" s="17">
        <v>0.91666666666666663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>
        <v>1</v>
      </c>
      <c r="R22" s="17">
        <v>0.41666666666666669</v>
      </c>
      <c r="S22" s="17">
        <v>0.16666666666666666</v>
      </c>
      <c r="T22" s="17">
        <v>0.16666666666666666</v>
      </c>
      <c r="U22" s="17">
        <v>0.16666666666666666</v>
      </c>
      <c r="V22" s="17">
        <v>1</v>
      </c>
      <c r="W22" s="14">
        <v>1</v>
      </c>
      <c r="X22" s="14">
        <v>1</v>
      </c>
      <c r="Y22" s="14">
        <f>3/12</f>
        <v>0.25</v>
      </c>
      <c r="Z22" s="17"/>
      <c r="AA22" s="17"/>
      <c r="AB22" s="17"/>
      <c r="AC22" s="17">
        <v>1</v>
      </c>
      <c r="AD22" s="17">
        <v>0.5</v>
      </c>
      <c r="AE22" s="17"/>
      <c r="AF22" s="17"/>
      <c r="AG22" s="17"/>
      <c r="AH22" s="17"/>
      <c r="AI22" s="17"/>
      <c r="AJ22" s="17"/>
      <c r="AK22" s="17">
        <v>0.91666666666666663</v>
      </c>
      <c r="AL22" s="17">
        <v>0.91666666666666663</v>
      </c>
      <c r="AM22" s="17">
        <v>1</v>
      </c>
      <c r="AN22" s="17"/>
      <c r="AO22" s="17"/>
      <c r="AP22" s="17">
        <v>1</v>
      </c>
      <c r="AQ22" s="17">
        <v>1</v>
      </c>
      <c r="AR22" s="15"/>
      <c r="AS22" s="15"/>
      <c r="AT22" s="15"/>
      <c r="AU22" s="36"/>
      <c r="AV22" s="17">
        <v>1</v>
      </c>
      <c r="AW22" s="17"/>
      <c r="AX22" s="17">
        <v>1</v>
      </c>
      <c r="AY22" s="17">
        <v>1</v>
      </c>
      <c r="AZ22" s="17">
        <v>1</v>
      </c>
      <c r="BA22" s="17">
        <v>1</v>
      </c>
      <c r="BB22" s="17">
        <v>0.83333333333333337</v>
      </c>
      <c r="BC22" s="17">
        <v>0.58333333333333337</v>
      </c>
      <c r="BD22" s="17"/>
      <c r="BE22" s="17"/>
      <c r="BF22" s="17"/>
      <c r="BG22" s="17"/>
      <c r="BH22" s="17"/>
      <c r="BI22" s="17"/>
      <c r="BJ22" s="17">
        <v>8.3333333333333329E-2</v>
      </c>
      <c r="BK22" s="17"/>
      <c r="BL22" s="17"/>
      <c r="BM22" s="17"/>
      <c r="BN22" s="34" t="s">
        <v>73</v>
      </c>
    </row>
    <row r="23" spans="1:66" ht="15" customHeight="1" x14ac:dyDescent="0.2">
      <c r="A23" s="34" t="s">
        <v>70</v>
      </c>
      <c r="B23" s="34" t="s">
        <v>56</v>
      </c>
      <c r="C23" s="17"/>
      <c r="D23" s="17"/>
      <c r="E23" s="17"/>
      <c r="F23" s="17">
        <v>0.54545454545454541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>
        <v>0.63636363636363635</v>
      </c>
      <c r="R23" s="17">
        <v>0.72727272727272729</v>
      </c>
      <c r="S23" s="17">
        <v>0</v>
      </c>
      <c r="T23" s="17"/>
      <c r="U23" s="17"/>
      <c r="V23" s="17">
        <v>0.54545454545454541</v>
      </c>
      <c r="W23" s="14">
        <v>1</v>
      </c>
      <c r="X23" s="14">
        <v>1</v>
      </c>
      <c r="Y23" s="14">
        <f>4/11</f>
        <v>0.36363636363636365</v>
      </c>
      <c r="Z23" s="17"/>
      <c r="AA23" s="17"/>
      <c r="AB23" s="17"/>
      <c r="AC23" s="17">
        <v>1</v>
      </c>
      <c r="AD23" s="17">
        <v>0.36363636363636365</v>
      </c>
      <c r="AE23" s="17"/>
      <c r="AF23" s="17"/>
      <c r="AG23" s="17"/>
      <c r="AH23" s="17"/>
      <c r="AI23" s="17"/>
      <c r="AJ23" s="17"/>
      <c r="AK23" s="17">
        <v>1</v>
      </c>
      <c r="AL23" s="17">
        <v>1</v>
      </c>
      <c r="AM23" s="17">
        <v>1</v>
      </c>
      <c r="AN23" s="17"/>
      <c r="AO23" s="17"/>
      <c r="AP23" s="17">
        <v>0.72727272727272729</v>
      </c>
      <c r="AQ23" s="17">
        <v>0.54545454545454541</v>
      </c>
      <c r="AR23" s="15"/>
      <c r="AS23" s="15"/>
      <c r="AT23" s="15"/>
      <c r="AU23" s="36"/>
      <c r="AV23" s="17">
        <v>1</v>
      </c>
      <c r="AW23" s="17"/>
      <c r="AX23" s="17">
        <v>1</v>
      </c>
      <c r="AY23" s="17">
        <v>1</v>
      </c>
      <c r="AZ23" s="17">
        <v>1</v>
      </c>
      <c r="BA23" s="17">
        <v>1</v>
      </c>
      <c r="BB23" s="17">
        <v>0.72727272727272729</v>
      </c>
      <c r="BC23" s="17">
        <v>0.54545454545454541</v>
      </c>
      <c r="BD23" s="17"/>
      <c r="BE23" s="17"/>
      <c r="BF23" s="17"/>
      <c r="BG23" s="17"/>
      <c r="BH23" s="17"/>
      <c r="BI23" s="17"/>
      <c r="BJ23" s="17">
        <v>0.18181818181818182</v>
      </c>
      <c r="BK23" s="17"/>
      <c r="BL23" s="17"/>
      <c r="BM23" s="17"/>
      <c r="BN23" s="34" t="s">
        <v>70</v>
      </c>
    </row>
    <row r="24" spans="1:66" ht="15" customHeight="1" x14ac:dyDescent="0.2">
      <c r="A24" s="34" t="s">
        <v>71</v>
      </c>
      <c r="B24" s="34" t="s">
        <v>72</v>
      </c>
      <c r="C24" s="17"/>
      <c r="D24" s="17"/>
      <c r="E24" s="17"/>
      <c r="F24" s="17">
        <v>0.14285714285714285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>
        <v>1</v>
      </c>
      <c r="R24" s="17">
        <v>0</v>
      </c>
      <c r="S24" s="17">
        <v>0.14285714285714285</v>
      </c>
      <c r="T24" s="17">
        <v>0.14285714285714285</v>
      </c>
      <c r="U24" s="17">
        <v>0.14285714285714285</v>
      </c>
      <c r="V24" s="17">
        <v>1</v>
      </c>
      <c r="W24" s="14">
        <v>1</v>
      </c>
      <c r="X24" s="14">
        <v>1</v>
      </c>
      <c r="Y24" s="14">
        <f>1/7</f>
        <v>0.14285714285714285</v>
      </c>
      <c r="Z24" s="17"/>
      <c r="AA24" s="17"/>
      <c r="AB24" s="17"/>
      <c r="AC24" s="17">
        <v>1</v>
      </c>
      <c r="AD24" s="17">
        <v>0.8571428571428571</v>
      </c>
      <c r="AE24" s="17"/>
      <c r="AF24" s="17"/>
      <c r="AG24" s="17"/>
      <c r="AH24" s="17"/>
      <c r="AI24" s="17"/>
      <c r="AJ24" s="17"/>
      <c r="AK24" s="17">
        <v>1</v>
      </c>
      <c r="AL24" s="17">
        <v>1</v>
      </c>
      <c r="AM24" s="17">
        <v>1</v>
      </c>
      <c r="AN24" s="17"/>
      <c r="AO24" s="17"/>
      <c r="AP24" s="17">
        <v>1</v>
      </c>
      <c r="AQ24" s="17">
        <v>0.8571428571428571</v>
      </c>
      <c r="AR24" s="15"/>
      <c r="AS24" s="15"/>
      <c r="AT24" s="15"/>
      <c r="AU24" s="36"/>
      <c r="AV24" s="17">
        <v>1</v>
      </c>
      <c r="AW24" s="17"/>
      <c r="AX24" s="17">
        <v>1</v>
      </c>
      <c r="AY24" s="17">
        <v>1</v>
      </c>
      <c r="AZ24" s="17">
        <v>1</v>
      </c>
      <c r="BA24" s="17">
        <v>1</v>
      </c>
      <c r="BB24" s="17">
        <v>0.8571428571428571</v>
      </c>
      <c r="BC24" s="17">
        <v>1</v>
      </c>
      <c r="BD24" s="17"/>
      <c r="BE24" s="17"/>
      <c r="BF24" s="17"/>
      <c r="BG24" s="17"/>
      <c r="BH24" s="17"/>
      <c r="BI24" s="17"/>
      <c r="BJ24" s="17">
        <v>0</v>
      </c>
      <c r="BK24" s="17"/>
      <c r="BL24" s="17"/>
      <c r="BM24" s="17"/>
      <c r="BN24" s="34" t="s">
        <v>71</v>
      </c>
    </row>
    <row r="30" spans="1:66" x14ac:dyDescent="0.25">
      <c r="AO30" s="24" t="s">
        <v>39</v>
      </c>
    </row>
  </sheetData>
  <autoFilter ref="A2:BN2" xr:uid="{6C5E35D1-9B9A-423B-9E4C-2F149DAB0203}"/>
  <phoneticPr fontId="7" type="noConversion"/>
  <conditionalFormatting sqref="A7">
    <cfRule type="colorScale" priority="8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conditionalFormatting sqref="A19:B24 A3:A6 A8:A18">
    <cfRule type="colorScale" priority="10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conditionalFormatting sqref="O7:V7 C7:M7 AX7:BM7 AC7:AV7">
    <cfRule type="colorScale" priority="37">
      <colorScale>
        <cfvo type="min"/>
        <cfvo type="num" val="0.5"/>
        <cfvo type="max"/>
        <color rgb="FFFF0000"/>
        <color rgb="FFFFFFFF"/>
        <color theme="6" tint="0.39997558519241921"/>
      </colorScale>
    </cfRule>
  </conditionalFormatting>
  <conditionalFormatting sqref="W8:Z8 W10:Z11 W9 Y9:Z9 W3:AB6 AA8:AB11 AB12 W13:AB24">
    <cfRule type="colorScale" priority="3">
      <colorScale>
        <cfvo type="min"/>
        <cfvo type="num" val="0.5"/>
        <cfvo type="max"/>
        <color rgb="FFFF0000"/>
        <color rgb="FFFCFCFF"/>
        <color theme="6" tint="0.39997558519241921"/>
      </colorScale>
    </cfRule>
  </conditionalFormatting>
  <conditionalFormatting sqref="W12:AA12">
    <cfRule type="colorScale" priority="1">
      <colorScale>
        <cfvo type="min"/>
        <cfvo type="num" val="0.5"/>
        <cfvo type="max"/>
        <color rgb="FFFF0000"/>
        <color rgb="FFFCFCFF"/>
        <color theme="6" tint="0.39997558519241921"/>
      </colorScale>
    </cfRule>
  </conditionalFormatting>
  <conditionalFormatting sqref="X9">
    <cfRule type="colorScale" priority="2">
      <colorScale>
        <cfvo type="min"/>
        <cfvo type="num" val="0.5"/>
        <cfvo type="max"/>
        <color rgb="FFFF0000"/>
        <color rgb="FFFFFFFF"/>
        <color theme="6" tint="0.39997558519241921"/>
      </colorScale>
    </cfRule>
  </conditionalFormatting>
  <conditionalFormatting sqref="AV19:AV24">
    <cfRule type="colorScale" priority="4">
      <colorScale>
        <cfvo type="min"/>
        <cfvo type="num" val="0.5"/>
        <cfvo type="max"/>
        <color rgb="FFFF0000"/>
        <color rgb="FFFFFFFF"/>
        <color theme="6" tint="0.39997558519241921"/>
      </colorScale>
    </cfRule>
  </conditionalFormatting>
  <conditionalFormatting sqref="BD8:BM24 AP16 N6:R6 C3:M6 N5:Q5 N11:R11 N12:Q13 N9:Q10 S3:V6 S8:V24 AC16:AO18 AU20:AU24 AC19:AQ24 AW19:BC24 N3:R4 N8:R8 N14:R24 AC8:BC15 AQ16:BC18 AC3:BM6 C8:M24">
    <cfRule type="colorScale" priority="36">
      <colorScale>
        <cfvo type="min"/>
        <cfvo type="num" val="0.5"/>
        <cfvo type="max"/>
        <color rgb="FFFF0000"/>
        <color rgb="FFFFFFFF"/>
        <color theme="6" tint="0.39997558519241921"/>
      </colorScale>
    </cfRule>
  </conditionalFormatting>
  <conditionalFormatting sqref="BN3:BN6 BN8:BN24">
    <cfRule type="colorScale" priority="6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conditionalFormatting sqref="BN7">
    <cfRule type="colorScale" priority="5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DD81-25B8-4349-B0FA-F7C45DE1B864}">
  <dimension ref="A1:BN23"/>
  <sheetViews>
    <sheetView topLeftCell="AT1" zoomScale="115" zoomScaleNormal="115" workbookViewId="0">
      <selection activeCell="BE29" sqref="BE29"/>
    </sheetView>
  </sheetViews>
  <sheetFormatPr defaultRowHeight="15" x14ac:dyDescent="0.25"/>
  <cols>
    <col min="1" max="1" width="42.5703125" bestFit="1" customWidth="1"/>
    <col min="2" max="2" width="11" bestFit="1" customWidth="1"/>
    <col min="5" max="5" width="9.5703125" bestFit="1" customWidth="1"/>
    <col min="18" max="18" width="18.140625" bestFit="1" customWidth="1"/>
    <col min="20" max="20" width="12.42578125" bestFit="1" customWidth="1"/>
    <col min="21" max="21" width="8.42578125" customWidth="1"/>
    <col min="53" max="55" width="9.140625" style="24"/>
    <col min="66" max="66" width="42.5703125" bestFit="1" customWidth="1"/>
  </cols>
  <sheetData>
    <row r="1" spans="1:66" ht="15" customHeight="1" x14ac:dyDescent="0.25">
      <c r="A1" s="27" t="s">
        <v>52</v>
      </c>
      <c r="B1" s="27" t="s">
        <v>53</v>
      </c>
      <c r="C1" s="16" t="s">
        <v>100</v>
      </c>
      <c r="D1" s="16" t="s">
        <v>106</v>
      </c>
      <c r="E1" s="16" t="s">
        <v>108</v>
      </c>
      <c r="F1" s="16" t="s">
        <v>0</v>
      </c>
      <c r="G1" s="16" t="s">
        <v>103</v>
      </c>
      <c r="H1" s="16" t="s">
        <v>123</v>
      </c>
      <c r="I1" s="16" t="s">
        <v>129</v>
      </c>
      <c r="J1" s="16" t="s">
        <v>1</v>
      </c>
      <c r="K1" s="16" t="s">
        <v>105</v>
      </c>
      <c r="L1" s="16" t="s">
        <v>104</v>
      </c>
      <c r="M1" s="16" t="s">
        <v>2</v>
      </c>
      <c r="N1" s="16" t="s">
        <v>3</v>
      </c>
      <c r="O1" s="16" t="s">
        <v>4</v>
      </c>
      <c r="P1" s="16" t="s">
        <v>130</v>
      </c>
      <c r="Q1" s="16" t="s">
        <v>9</v>
      </c>
      <c r="R1" s="28" t="s">
        <v>107</v>
      </c>
      <c r="S1" s="16" t="s">
        <v>6</v>
      </c>
      <c r="T1" s="16" t="s">
        <v>7</v>
      </c>
      <c r="U1" s="16" t="s">
        <v>8</v>
      </c>
      <c r="V1" s="16" t="s">
        <v>10</v>
      </c>
      <c r="W1" s="16" t="s">
        <v>11</v>
      </c>
      <c r="X1" s="16" t="s">
        <v>109</v>
      </c>
      <c r="Y1" s="16" t="s">
        <v>110</v>
      </c>
      <c r="Z1" s="16" t="s">
        <v>111</v>
      </c>
      <c r="AA1" s="16" t="s">
        <v>112</v>
      </c>
      <c r="AB1" s="16" t="s">
        <v>113</v>
      </c>
      <c r="AC1" s="16" t="s">
        <v>12</v>
      </c>
      <c r="AD1" s="16" t="s">
        <v>13</v>
      </c>
      <c r="AE1" s="16" t="s">
        <v>13</v>
      </c>
      <c r="AF1" s="16" t="s">
        <v>14</v>
      </c>
      <c r="AG1" s="16" t="s">
        <v>16</v>
      </c>
      <c r="AH1" s="16" t="s">
        <v>17</v>
      </c>
      <c r="AI1" s="16" t="s">
        <v>15</v>
      </c>
      <c r="AJ1" s="16" t="s">
        <v>18</v>
      </c>
      <c r="AK1" s="16" t="s">
        <v>125</v>
      </c>
      <c r="AL1" s="16" t="s">
        <v>126</v>
      </c>
      <c r="AM1" s="16" t="s">
        <v>127</v>
      </c>
      <c r="AN1" s="16" t="s">
        <v>102</v>
      </c>
      <c r="AO1" s="16" t="s">
        <v>20</v>
      </c>
      <c r="AP1" s="16" t="s">
        <v>128</v>
      </c>
      <c r="AQ1" s="16" t="s">
        <v>22</v>
      </c>
      <c r="AR1" s="16" t="s">
        <v>74</v>
      </c>
      <c r="AS1" s="16" t="s">
        <v>121</v>
      </c>
      <c r="AT1" s="16" t="s">
        <v>75</v>
      </c>
      <c r="AU1" s="16" t="s">
        <v>115</v>
      </c>
      <c r="AV1" s="16" t="s">
        <v>23</v>
      </c>
      <c r="AW1" s="16" t="s">
        <v>116</v>
      </c>
      <c r="AX1" s="16" t="s">
        <v>24</v>
      </c>
      <c r="AY1" s="16" t="s">
        <v>25</v>
      </c>
      <c r="AZ1" s="16" t="s">
        <v>26</v>
      </c>
      <c r="BA1" s="16" t="s">
        <v>119</v>
      </c>
      <c r="BB1" s="16" t="s">
        <v>117</v>
      </c>
      <c r="BC1" s="16" t="s">
        <v>118</v>
      </c>
      <c r="BD1" s="16" t="s">
        <v>101</v>
      </c>
      <c r="BE1" s="16" t="s">
        <v>35</v>
      </c>
      <c r="BF1" s="16" t="s">
        <v>131</v>
      </c>
      <c r="BG1" s="16" t="s">
        <v>132</v>
      </c>
      <c r="BH1" s="16" t="s">
        <v>30</v>
      </c>
      <c r="BI1" s="16" t="s">
        <v>122</v>
      </c>
      <c r="BJ1" s="16" t="s">
        <v>31</v>
      </c>
      <c r="BK1" s="16" t="s">
        <v>32</v>
      </c>
      <c r="BL1" s="16" t="s">
        <v>33</v>
      </c>
      <c r="BM1" s="16" t="s">
        <v>36</v>
      </c>
      <c r="BN1" s="27" t="s">
        <v>52</v>
      </c>
    </row>
    <row r="2" spans="1:66" ht="15" customHeight="1" x14ac:dyDescent="0.25">
      <c r="A2" s="14" t="s">
        <v>38</v>
      </c>
      <c r="B2" s="29" t="s">
        <v>54</v>
      </c>
      <c r="C2" s="14"/>
      <c r="D2" s="35">
        <v>0.96875</v>
      </c>
      <c r="E2" s="14">
        <v>1</v>
      </c>
      <c r="F2" s="14"/>
      <c r="G2" s="14"/>
      <c r="H2" s="14"/>
      <c r="I2" s="14"/>
      <c r="J2" s="14"/>
      <c r="K2" s="14"/>
      <c r="L2" s="14">
        <v>0.94</v>
      </c>
      <c r="M2" s="14"/>
      <c r="N2" s="14">
        <v>1</v>
      </c>
      <c r="O2" s="14">
        <v>0.4</v>
      </c>
      <c r="P2" s="14"/>
      <c r="Q2" s="14"/>
      <c r="R2" s="14"/>
      <c r="S2" s="14"/>
      <c r="T2" s="14"/>
      <c r="U2" s="14"/>
      <c r="V2" s="14"/>
      <c r="W2" s="35">
        <v>0.96875</v>
      </c>
      <c r="X2" s="14" t="s">
        <v>39</v>
      </c>
      <c r="Y2" s="14" t="s">
        <v>39</v>
      </c>
      <c r="Z2" s="14" t="s">
        <v>39</v>
      </c>
      <c r="AA2" s="14" t="s">
        <v>39</v>
      </c>
      <c r="AB2" s="14" t="s">
        <v>39</v>
      </c>
      <c r="AC2" s="14">
        <v>0</v>
      </c>
      <c r="AD2" s="14"/>
      <c r="AE2" s="14"/>
      <c r="AF2" s="14"/>
      <c r="AG2" s="14"/>
      <c r="AH2" s="14"/>
      <c r="AI2" s="14"/>
      <c r="AJ2" s="14"/>
      <c r="AK2" s="14">
        <v>1</v>
      </c>
      <c r="AL2" s="14">
        <v>1</v>
      </c>
      <c r="AM2" s="14"/>
      <c r="AN2" s="14"/>
      <c r="AO2" s="14"/>
      <c r="AP2" s="14"/>
      <c r="AQ2" s="14"/>
      <c r="AR2" s="14">
        <v>1</v>
      </c>
      <c r="AS2" s="14"/>
      <c r="AT2" s="14"/>
      <c r="AU2" s="14"/>
      <c r="AV2" s="14">
        <v>0.96875</v>
      </c>
      <c r="AW2" s="14"/>
      <c r="AX2" s="14">
        <v>1</v>
      </c>
      <c r="AY2" s="14"/>
      <c r="AZ2" s="14"/>
      <c r="BA2" s="17"/>
      <c r="BB2" s="17"/>
      <c r="BC2" s="17"/>
      <c r="BD2" s="14"/>
      <c r="BE2" s="14"/>
      <c r="BF2" s="14"/>
      <c r="BG2" s="14"/>
      <c r="BH2" s="14">
        <v>1</v>
      </c>
      <c r="BI2" s="14">
        <v>0.46875</v>
      </c>
      <c r="BJ2" s="14"/>
      <c r="BK2" s="14"/>
      <c r="BL2" s="14">
        <v>0.96875</v>
      </c>
      <c r="BM2" s="14"/>
      <c r="BN2" s="14" t="s">
        <v>38</v>
      </c>
    </row>
    <row r="3" spans="1:66" ht="15" customHeight="1" x14ac:dyDescent="0.25">
      <c r="A3" s="14" t="s">
        <v>55</v>
      </c>
      <c r="B3" s="29" t="s">
        <v>56</v>
      </c>
      <c r="C3" s="14"/>
      <c r="D3" s="14">
        <v>1</v>
      </c>
      <c r="E3" s="14"/>
      <c r="F3" s="14">
        <v>0.53846153846153844</v>
      </c>
      <c r="G3" s="14">
        <v>0.2608695652173913</v>
      </c>
      <c r="H3" s="14"/>
      <c r="I3" s="14"/>
      <c r="J3" s="14"/>
      <c r="K3" s="14"/>
      <c r="L3" s="14"/>
      <c r="M3" s="14"/>
      <c r="N3" s="14"/>
      <c r="O3" s="14"/>
      <c r="P3" s="14"/>
      <c r="Q3" s="14">
        <v>1</v>
      </c>
      <c r="R3" s="14"/>
      <c r="S3" s="14"/>
      <c r="T3" s="14"/>
      <c r="U3" s="14"/>
      <c r="V3" s="14"/>
      <c r="W3" s="14">
        <v>0.5</v>
      </c>
      <c r="X3" s="14"/>
      <c r="Y3" s="14"/>
      <c r="Z3" s="14"/>
      <c r="AA3" s="14"/>
      <c r="AB3" s="14"/>
      <c r="AC3" s="14"/>
      <c r="AD3" s="14">
        <v>0.69230769230769229</v>
      </c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>
        <v>0.84615384615384615</v>
      </c>
      <c r="AQ3" s="14"/>
      <c r="AR3" s="14"/>
      <c r="AS3" s="14"/>
      <c r="AT3" s="14"/>
      <c r="AU3" s="14"/>
      <c r="AV3" s="14">
        <v>0.96153846153846156</v>
      </c>
      <c r="AW3" s="14"/>
      <c r="AX3" s="14">
        <v>0.69230769230769229</v>
      </c>
      <c r="AY3" s="14">
        <v>1</v>
      </c>
      <c r="AZ3" s="14"/>
      <c r="BA3" s="17"/>
      <c r="BB3" s="17"/>
      <c r="BC3" s="17"/>
      <c r="BD3" s="14">
        <v>0.5</v>
      </c>
      <c r="BE3" s="14"/>
      <c r="BF3" s="14"/>
      <c r="BG3" s="14"/>
      <c r="BH3" s="14">
        <v>0.34615384615384615</v>
      </c>
      <c r="BI3" s="14"/>
      <c r="BJ3" s="14"/>
      <c r="BK3" s="14"/>
      <c r="BL3" s="14"/>
      <c r="BM3" s="14"/>
      <c r="BN3" s="14" t="s">
        <v>55</v>
      </c>
    </row>
    <row r="4" spans="1:66" ht="15" customHeight="1" x14ac:dyDescent="0.25">
      <c r="A4" s="14" t="s">
        <v>42</v>
      </c>
      <c r="B4" s="29" t="s">
        <v>57</v>
      </c>
      <c r="C4" s="14"/>
      <c r="D4" s="14"/>
      <c r="E4" s="14"/>
      <c r="F4" s="14"/>
      <c r="G4" s="14"/>
      <c r="H4" s="14"/>
      <c r="I4" s="14"/>
      <c r="J4" s="14"/>
      <c r="K4" s="14"/>
      <c r="L4" s="14">
        <v>0.90909090909090906</v>
      </c>
      <c r="M4" s="14"/>
      <c r="N4" s="14"/>
      <c r="O4" s="14">
        <v>0</v>
      </c>
      <c r="P4" s="14"/>
      <c r="Q4" s="14"/>
      <c r="R4" s="15"/>
      <c r="S4" s="14">
        <v>1</v>
      </c>
      <c r="T4" s="14">
        <v>1</v>
      </c>
      <c r="U4" s="14">
        <v>1</v>
      </c>
      <c r="V4" s="14"/>
      <c r="W4" s="14"/>
      <c r="X4" s="14"/>
      <c r="Y4" s="14"/>
      <c r="Z4" s="14"/>
      <c r="AA4" s="14"/>
      <c r="AB4" s="14"/>
      <c r="AC4" s="14">
        <v>0.90909090909090906</v>
      </c>
      <c r="AD4" s="14"/>
      <c r="AE4" s="14"/>
      <c r="AF4" s="14"/>
      <c r="AG4" s="14">
        <v>1</v>
      </c>
      <c r="AH4" s="14">
        <v>1</v>
      </c>
      <c r="AI4" s="14">
        <v>1</v>
      </c>
      <c r="AJ4" s="14"/>
      <c r="AK4" s="14"/>
      <c r="AL4" s="14"/>
      <c r="AM4" s="14"/>
      <c r="AN4" s="14">
        <v>0.8</v>
      </c>
      <c r="AO4" s="14"/>
      <c r="AP4" s="14">
        <v>1</v>
      </c>
      <c r="AQ4" s="14">
        <v>0.90909090909090906</v>
      </c>
      <c r="AR4" s="14"/>
      <c r="AS4" s="14"/>
      <c r="AT4" s="14"/>
      <c r="AU4" s="14"/>
      <c r="AV4" s="14"/>
      <c r="AW4" s="14"/>
      <c r="AX4" s="14">
        <v>1</v>
      </c>
      <c r="AY4" s="14"/>
      <c r="AZ4" s="14"/>
      <c r="BA4" s="17"/>
      <c r="BB4" s="17"/>
      <c r="BC4" s="17"/>
      <c r="BD4" s="14"/>
      <c r="BE4" s="14"/>
      <c r="BF4" s="14">
        <v>1</v>
      </c>
      <c r="BG4" s="14">
        <v>1</v>
      </c>
      <c r="BH4" s="14"/>
      <c r="BI4" s="14"/>
      <c r="BJ4" s="14"/>
      <c r="BK4" s="14"/>
      <c r="BL4" s="14"/>
      <c r="BM4" s="14"/>
      <c r="BN4" s="14" t="s">
        <v>42</v>
      </c>
    </row>
    <row r="5" spans="1:66" ht="15" customHeight="1" x14ac:dyDescent="0.25">
      <c r="A5" s="14" t="s">
        <v>43</v>
      </c>
      <c r="B5" s="29" t="s">
        <v>57</v>
      </c>
      <c r="C5" s="14"/>
      <c r="D5" s="14"/>
      <c r="E5" s="14"/>
      <c r="F5" s="14"/>
      <c r="G5" s="14"/>
      <c r="H5" s="14"/>
      <c r="I5" s="14"/>
      <c r="J5" s="14"/>
      <c r="K5" s="14"/>
      <c r="L5" s="14">
        <v>1</v>
      </c>
      <c r="M5" s="14"/>
      <c r="N5" s="14"/>
      <c r="O5" s="14">
        <v>1</v>
      </c>
      <c r="P5" s="14">
        <v>1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>
        <v>1</v>
      </c>
      <c r="AH5" s="14">
        <v>0.75</v>
      </c>
      <c r="AI5" s="14">
        <v>1</v>
      </c>
      <c r="AJ5" s="14"/>
      <c r="AK5" s="14"/>
      <c r="AL5" s="14"/>
      <c r="AM5" s="14"/>
      <c r="AN5" s="14"/>
      <c r="AO5" s="14"/>
      <c r="AP5" s="14"/>
      <c r="AQ5" s="14"/>
      <c r="AR5" s="14">
        <v>0.77777777777777779</v>
      </c>
      <c r="AS5" s="14">
        <v>1</v>
      </c>
      <c r="AT5" s="14"/>
      <c r="AU5" s="14"/>
      <c r="AV5" s="14">
        <v>0.75</v>
      </c>
      <c r="AW5" s="14">
        <v>1</v>
      </c>
      <c r="AX5" s="14">
        <v>1</v>
      </c>
      <c r="AY5" s="14"/>
      <c r="AZ5" s="14"/>
      <c r="BA5" s="17"/>
      <c r="BB5" s="17"/>
      <c r="BC5" s="17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 t="s">
        <v>43</v>
      </c>
    </row>
    <row r="6" spans="1:66" ht="15" customHeight="1" x14ac:dyDescent="0.25">
      <c r="A6" s="14" t="s">
        <v>44</v>
      </c>
      <c r="B6" s="29" t="s">
        <v>54</v>
      </c>
      <c r="C6" s="14"/>
      <c r="D6" s="14">
        <v>0.82352941176470584</v>
      </c>
      <c r="E6" s="25"/>
      <c r="F6" s="14"/>
      <c r="G6" s="14"/>
      <c r="H6" s="14"/>
      <c r="I6" s="14"/>
      <c r="J6" s="14">
        <v>0</v>
      </c>
      <c r="K6" s="14"/>
      <c r="L6" s="14">
        <v>0.27777777777777779</v>
      </c>
      <c r="M6" s="14"/>
      <c r="N6" s="24"/>
      <c r="O6" s="14">
        <v>0</v>
      </c>
      <c r="P6" s="14"/>
      <c r="Q6" s="14"/>
      <c r="R6" s="14"/>
      <c r="S6" s="14"/>
      <c r="T6" s="14"/>
      <c r="U6" s="26"/>
      <c r="V6" s="14"/>
      <c r="W6" s="11"/>
      <c r="X6" s="11"/>
      <c r="Y6" s="11"/>
      <c r="Z6" s="11"/>
      <c r="AA6" s="11"/>
      <c r="AB6" s="11"/>
      <c r="AC6" s="14"/>
      <c r="AD6" s="14">
        <v>1</v>
      </c>
      <c r="AE6" s="14"/>
      <c r="AF6" s="14">
        <v>0.9285714285714286</v>
      </c>
      <c r="AG6" s="14">
        <v>1</v>
      </c>
      <c r="AH6" s="14">
        <v>1</v>
      </c>
      <c r="AI6" s="14"/>
      <c r="AJ6" s="14"/>
      <c r="AK6" s="14">
        <v>1</v>
      </c>
      <c r="AL6" s="14">
        <v>1</v>
      </c>
      <c r="AM6" s="14"/>
      <c r="AN6" s="14"/>
      <c r="AO6" s="14"/>
      <c r="AP6" s="14"/>
      <c r="AQ6" s="14"/>
      <c r="AR6" s="14">
        <v>0.81818181818181823</v>
      </c>
      <c r="AS6" s="14"/>
      <c r="AT6" s="14"/>
      <c r="AU6" s="14"/>
      <c r="AV6" s="14">
        <v>1</v>
      </c>
      <c r="AW6" s="14"/>
      <c r="AX6" s="14">
        <v>0.33333333333333331</v>
      </c>
      <c r="AY6" s="14"/>
      <c r="AZ6" s="14"/>
      <c r="BA6" s="17"/>
      <c r="BB6" s="17"/>
      <c r="BC6" s="17"/>
      <c r="BD6" s="14">
        <v>0.16666666666666666</v>
      </c>
      <c r="BE6" s="14"/>
      <c r="BF6" s="14"/>
      <c r="BG6" s="14"/>
      <c r="BH6" s="14">
        <v>1</v>
      </c>
      <c r="BI6" s="14"/>
      <c r="BJ6" s="14"/>
      <c r="BK6" s="14"/>
      <c r="BL6" s="14"/>
      <c r="BM6" s="14"/>
      <c r="BN6" s="14" t="s">
        <v>44</v>
      </c>
    </row>
    <row r="7" spans="1:66" ht="15" customHeight="1" x14ac:dyDescent="0.25">
      <c r="A7" s="14" t="s">
        <v>45</v>
      </c>
      <c r="B7" s="29" t="s">
        <v>56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>
        <v>0.875</v>
      </c>
      <c r="W7" s="14">
        <v>1</v>
      </c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7"/>
      <c r="BB7" s="17"/>
      <c r="BC7" s="17"/>
      <c r="BD7" s="14"/>
      <c r="BE7" s="14"/>
      <c r="BF7" s="14"/>
      <c r="BG7" s="14"/>
      <c r="BH7" s="14"/>
      <c r="BI7" s="14"/>
      <c r="BJ7" s="14"/>
      <c r="BK7" s="14"/>
      <c r="BL7" s="14">
        <v>1</v>
      </c>
      <c r="BM7" s="14"/>
      <c r="BN7" s="14" t="s">
        <v>45</v>
      </c>
    </row>
    <row r="8" spans="1:66" ht="15" customHeight="1" x14ac:dyDescent="0.25">
      <c r="A8" s="14" t="s">
        <v>46</v>
      </c>
      <c r="B8" s="29" t="s">
        <v>56</v>
      </c>
      <c r="C8" s="14">
        <v>1</v>
      </c>
      <c r="D8" s="14">
        <v>0</v>
      </c>
      <c r="E8" s="14"/>
      <c r="F8" s="14">
        <v>1</v>
      </c>
      <c r="G8" s="14"/>
      <c r="H8" s="14"/>
      <c r="I8" s="14"/>
      <c r="J8" s="14"/>
      <c r="K8" s="14">
        <v>1</v>
      </c>
      <c r="L8" s="14"/>
      <c r="M8" s="14"/>
      <c r="N8" s="14"/>
      <c r="O8" s="14"/>
      <c r="P8" s="14"/>
      <c r="Q8" s="14"/>
      <c r="R8" s="15"/>
      <c r="S8" s="14">
        <v>1</v>
      </c>
      <c r="T8" s="14">
        <v>1</v>
      </c>
      <c r="U8" s="14">
        <v>1</v>
      </c>
      <c r="V8" s="14"/>
      <c r="W8" s="14">
        <v>1</v>
      </c>
      <c r="X8" s="14">
        <v>1</v>
      </c>
      <c r="Y8" s="14"/>
      <c r="Z8" s="14"/>
      <c r="AA8" s="14"/>
      <c r="AB8" s="14"/>
      <c r="AC8" s="14"/>
      <c r="AD8" s="14">
        <v>1</v>
      </c>
      <c r="AE8" s="14"/>
      <c r="AF8" s="14"/>
      <c r="AG8" s="14"/>
      <c r="AH8" s="14"/>
      <c r="AI8" s="14"/>
      <c r="AJ8" s="14">
        <v>1</v>
      </c>
      <c r="AK8" s="14"/>
      <c r="AL8" s="14"/>
      <c r="AM8" s="14"/>
      <c r="AN8" s="14"/>
      <c r="AO8" s="14" t="s">
        <v>39</v>
      </c>
      <c r="AP8" s="14"/>
      <c r="AQ8" s="14"/>
      <c r="AR8" s="14">
        <v>0.8</v>
      </c>
      <c r="AS8" s="14">
        <v>1</v>
      </c>
      <c r="AT8" s="14"/>
      <c r="AU8" s="14"/>
      <c r="AV8" s="14">
        <v>1</v>
      </c>
      <c r="AW8" s="14">
        <v>1</v>
      </c>
      <c r="AX8" s="14"/>
      <c r="AY8" s="14">
        <v>1</v>
      </c>
      <c r="AZ8" s="14"/>
      <c r="BA8" s="17"/>
      <c r="BB8" s="17"/>
      <c r="BC8" s="17"/>
      <c r="BD8" s="14">
        <v>1</v>
      </c>
      <c r="BE8" s="14">
        <v>0.5</v>
      </c>
      <c r="BF8" s="14">
        <v>1</v>
      </c>
      <c r="BG8" s="14">
        <v>1</v>
      </c>
      <c r="BH8" s="14">
        <v>1</v>
      </c>
      <c r="BI8" s="14"/>
      <c r="BJ8" s="14"/>
      <c r="BK8" s="14"/>
      <c r="BL8" s="14"/>
      <c r="BM8" s="14"/>
      <c r="BN8" s="14" t="s">
        <v>46</v>
      </c>
    </row>
    <row r="9" spans="1:66" ht="15" customHeight="1" x14ac:dyDescent="0.25">
      <c r="A9" s="30" t="s">
        <v>58</v>
      </c>
      <c r="B9" s="29" t="s">
        <v>56</v>
      </c>
      <c r="C9" s="14"/>
      <c r="D9" s="14"/>
      <c r="E9" s="14"/>
      <c r="F9" s="14"/>
      <c r="G9" s="14"/>
      <c r="H9" s="14"/>
      <c r="I9" s="14"/>
      <c r="J9" s="14"/>
      <c r="K9" s="14">
        <v>0.95454545454545459</v>
      </c>
      <c r="L9" s="14"/>
      <c r="M9" s="14"/>
      <c r="N9" s="14"/>
      <c r="O9" s="14"/>
      <c r="P9" s="14"/>
      <c r="Q9" s="14"/>
      <c r="R9" s="14"/>
      <c r="S9" s="14">
        <v>0.5</v>
      </c>
      <c r="T9" s="14">
        <v>1</v>
      </c>
      <c r="U9" s="14">
        <v>1</v>
      </c>
      <c r="V9" s="14">
        <v>0.98113207547169812</v>
      </c>
      <c r="W9" s="14">
        <f>108/109</f>
        <v>0.99082568807339455</v>
      </c>
      <c r="X9" s="14">
        <f>107/109</f>
        <v>0.98165137614678899</v>
      </c>
      <c r="Y9" s="14">
        <f>91/101</f>
        <v>0.90099009900990101</v>
      </c>
      <c r="Z9" s="14">
        <v>1</v>
      </c>
      <c r="AA9" s="14">
        <v>1</v>
      </c>
      <c r="AB9" s="14">
        <v>1</v>
      </c>
      <c r="AC9" s="14"/>
      <c r="AD9" s="14">
        <v>0.96</v>
      </c>
      <c r="AE9" s="14"/>
      <c r="AF9" s="14">
        <v>0.94495412844036697</v>
      </c>
      <c r="AG9" s="14">
        <v>0.97247706422018354</v>
      </c>
      <c r="AH9" s="14">
        <v>0.96330275229357798</v>
      </c>
      <c r="AI9" s="14"/>
      <c r="AJ9" s="14"/>
      <c r="AK9" s="14"/>
      <c r="AL9" s="14"/>
      <c r="AM9" s="14"/>
      <c r="AN9" s="14"/>
      <c r="AO9" s="14"/>
      <c r="AP9" s="14">
        <v>0.865979381443299</v>
      </c>
      <c r="AQ9" s="14"/>
      <c r="AR9" s="14">
        <v>0</v>
      </c>
      <c r="AS9" s="14" t="s">
        <v>39</v>
      </c>
      <c r="AT9" s="14"/>
      <c r="AU9" s="14"/>
      <c r="AV9" s="14">
        <v>0.93577981651376152</v>
      </c>
      <c r="AW9" s="14">
        <v>0.75</v>
      </c>
      <c r="AX9" s="14"/>
      <c r="AY9" s="14">
        <v>0.93577981651376152</v>
      </c>
      <c r="AZ9" s="14"/>
      <c r="BA9" s="17"/>
      <c r="BB9" s="17"/>
      <c r="BC9" s="17"/>
      <c r="BD9" s="14">
        <v>0.52631578947368418</v>
      </c>
      <c r="BE9" s="14"/>
      <c r="BF9" s="14"/>
      <c r="BG9" s="14"/>
      <c r="BH9" s="14">
        <v>0.93577981651376152</v>
      </c>
      <c r="BI9" s="14"/>
      <c r="BJ9" s="14"/>
      <c r="BK9" s="14"/>
      <c r="BL9" s="14"/>
      <c r="BM9" s="14"/>
      <c r="BN9" s="30" t="s">
        <v>58</v>
      </c>
    </row>
    <row r="10" spans="1:66" ht="15" customHeight="1" x14ac:dyDescent="0.25">
      <c r="A10" s="30" t="s">
        <v>60</v>
      </c>
      <c r="B10" s="29" t="s">
        <v>56</v>
      </c>
      <c r="C10" s="14"/>
      <c r="D10" s="14"/>
      <c r="E10" s="14"/>
      <c r="F10" s="14"/>
      <c r="G10" s="14"/>
      <c r="H10" s="14"/>
      <c r="I10" s="14"/>
      <c r="J10" s="14"/>
      <c r="K10" s="14">
        <v>1</v>
      </c>
      <c r="L10" s="14"/>
      <c r="M10" s="14"/>
      <c r="N10" s="14"/>
      <c r="O10" s="14"/>
      <c r="P10" s="14"/>
      <c r="Q10" s="14"/>
      <c r="R10" s="15"/>
      <c r="S10" s="14">
        <v>0</v>
      </c>
      <c r="T10" s="14">
        <v>0</v>
      </c>
      <c r="U10" s="14">
        <v>0</v>
      </c>
      <c r="V10" s="14">
        <v>1</v>
      </c>
      <c r="W10" s="14">
        <v>1</v>
      </c>
      <c r="X10" s="14">
        <v>1</v>
      </c>
      <c r="Y10" s="14">
        <v>0.89473684210526316</v>
      </c>
      <c r="Z10" s="14">
        <v>1</v>
      </c>
      <c r="AA10" s="14" t="s">
        <v>114</v>
      </c>
      <c r="AB10" s="14" t="s">
        <v>39</v>
      </c>
      <c r="AC10" s="14"/>
      <c r="AD10" s="14">
        <v>0.94736842105263153</v>
      </c>
      <c r="AE10" s="14"/>
      <c r="AF10" s="14">
        <v>0.89473684210526316</v>
      </c>
      <c r="AG10" s="14">
        <v>0.89473684210526316</v>
      </c>
      <c r="AH10" s="14">
        <v>0.94736842105263153</v>
      </c>
      <c r="AI10" s="14"/>
      <c r="AJ10" s="14"/>
      <c r="AK10" s="14"/>
      <c r="AL10" s="14"/>
      <c r="AM10" s="14"/>
      <c r="AN10" s="14"/>
      <c r="AO10" s="14"/>
      <c r="AP10" s="14">
        <v>0.8571428571428571</v>
      </c>
      <c r="AQ10" s="14"/>
      <c r="AR10" s="14">
        <v>1</v>
      </c>
      <c r="AS10" s="14"/>
      <c r="AT10" s="14"/>
      <c r="AU10" s="14"/>
      <c r="AV10" s="14">
        <v>0.94736842105263153</v>
      </c>
      <c r="AW10" s="14">
        <v>0</v>
      </c>
      <c r="AX10" s="14"/>
      <c r="AY10" s="14">
        <v>0.84210526315789469</v>
      </c>
      <c r="AZ10" s="14"/>
      <c r="BA10" s="17"/>
      <c r="BB10" s="17"/>
      <c r="BC10" s="17"/>
      <c r="BD10" s="14">
        <v>0.27272727272727271</v>
      </c>
      <c r="BE10" s="14"/>
      <c r="BF10" s="14"/>
      <c r="BG10" s="14"/>
      <c r="BH10" s="14">
        <v>0.89473684210526316</v>
      </c>
      <c r="BI10" s="14"/>
      <c r="BJ10" s="14"/>
      <c r="BK10" s="14"/>
      <c r="BL10" s="14"/>
      <c r="BM10" s="14"/>
      <c r="BN10" s="30" t="s">
        <v>60</v>
      </c>
    </row>
    <row r="11" spans="1:66" ht="15" customHeight="1" x14ac:dyDescent="0.25">
      <c r="A11" s="31" t="s">
        <v>61</v>
      </c>
      <c r="B11" s="32" t="s">
        <v>56</v>
      </c>
      <c r="C11" s="14"/>
      <c r="D11" s="14"/>
      <c r="E11" s="14"/>
      <c r="F11" s="14"/>
      <c r="G11" s="14"/>
      <c r="H11" s="14"/>
      <c r="I11" s="14"/>
      <c r="J11" s="14"/>
      <c r="K11" s="14" t="s">
        <v>39</v>
      </c>
      <c r="L11" s="14"/>
      <c r="M11" s="14"/>
      <c r="N11" s="14"/>
      <c r="O11" s="14"/>
      <c r="P11" s="14"/>
      <c r="Q11" s="14"/>
      <c r="R11" s="15"/>
      <c r="S11" s="14">
        <v>1</v>
      </c>
      <c r="T11" s="14">
        <v>1</v>
      </c>
      <c r="U11" s="14">
        <v>1</v>
      </c>
      <c r="V11" s="14">
        <v>1</v>
      </c>
      <c r="W11" s="14">
        <v>1</v>
      </c>
      <c r="X11" s="14">
        <v>1</v>
      </c>
      <c r="Y11" s="14">
        <f>9/10</f>
        <v>0.9</v>
      </c>
      <c r="Z11" s="14">
        <v>1</v>
      </c>
      <c r="AA11" s="14">
        <f>2/3</f>
        <v>0.66666666666666663</v>
      </c>
      <c r="AB11" s="14"/>
      <c r="AC11" s="14"/>
      <c r="AD11" s="14">
        <v>1</v>
      </c>
      <c r="AE11" s="14"/>
      <c r="AF11" s="14">
        <v>1</v>
      </c>
      <c r="AG11" s="14">
        <v>1</v>
      </c>
      <c r="AH11" s="14">
        <v>1</v>
      </c>
      <c r="AI11" s="14"/>
      <c r="AJ11" s="14"/>
      <c r="AK11" s="14"/>
      <c r="AL11" s="14"/>
      <c r="AM11" s="14"/>
      <c r="AN11" s="14"/>
      <c r="AO11" s="14"/>
      <c r="AP11" s="14">
        <v>1</v>
      </c>
      <c r="AQ11" s="14"/>
      <c r="AR11" s="14">
        <v>1</v>
      </c>
      <c r="AS11" s="14"/>
      <c r="AT11" s="14"/>
      <c r="AU11" s="14"/>
      <c r="AV11" s="14">
        <v>0.9375</v>
      </c>
      <c r="AW11" s="14">
        <v>0.83333333333333337</v>
      </c>
      <c r="AX11" s="14"/>
      <c r="AY11" s="14">
        <v>1</v>
      </c>
      <c r="AZ11" s="14"/>
      <c r="BA11" s="17"/>
      <c r="BB11" s="17"/>
      <c r="BC11" s="17"/>
      <c r="BD11" s="14">
        <v>0.42857142857142855</v>
      </c>
      <c r="BE11" s="14"/>
      <c r="BF11" s="14"/>
      <c r="BG11" s="14"/>
      <c r="BH11" s="14">
        <v>1</v>
      </c>
      <c r="BI11" s="14"/>
      <c r="BJ11" s="14"/>
      <c r="BK11" s="14"/>
      <c r="BL11" s="14"/>
      <c r="BM11" s="14"/>
      <c r="BN11" s="31" t="s">
        <v>61</v>
      </c>
    </row>
    <row r="12" spans="1:66" ht="15" customHeight="1" x14ac:dyDescent="0.25">
      <c r="A12" s="30" t="s">
        <v>59</v>
      </c>
      <c r="B12" s="29" t="s">
        <v>56</v>
      </c>
      <c r="C12" s="14"/>
      <c r="D12" s="14"/>
      <c r="E12" s="14"/>
      <c r="F12" s="14"/>
      <c r="G12" s="14"/>
      <c r="H12" s="14"/>
      <c r="I12" s="14"/>
      <c r="J12" s="14"/>
      <c r="K12" s="14">
        <v>1</v>
      </c>
      <c r="L12" s="14"/>
      <c r="M12" s="14"/>
      <c r="N12" s="14"/>
      <c r="O12" s="14"/>
      <c r="P12" s="14"/>
      <c r="Q12" s="14"/>
      <c r="R12" s="15"/>
      <c r="S12" s="14">
        <v>0</v>
      </c>
      <c r="T12" s="14">
        <v>1</v>
      </c>
      <c r="U12" s="14">
        <v>1</v>
      </c>
      <c r="V12" s="14">
        <v>0.93333333333333335</v>
      </c>
      <c r="W12" s="14">
        <f>45/46</f>
        <v>0.97826086956521741</v>
      </c>
      <c r="X12" s="14">
        <f t="shared" ref="X12" si="0">45/46</f>
        <v>0.97826086956521741</v>
      </c>
      <c r="Y12" s="14">
        <f>44/45</f>
        <v>0.97777777777777775</v>
      </c>
      <c r="Z12" s="14">
        <f>12/12</f>
        <v>1</v>
      </c>
      <c r="AA12" s="14">
        <f>3/4</f>
        <v>0.75</v>
      </c>
      <c r="AB12" s="14">
        <v>1</v>
      </c>
      <c r="AC12" s="14"/>
      <c r="AD12" s="14">
        <v>0.93478260869565222</v>
      </c>
      <c r="AE12" s="14"/>
      <c r="AF12" s="14">
        <v>0.93478260869565222</v>
      </c>
      <c r="AG12" s="14">
        <v>0.97826086956521741</v>
      </c>
      <c r="AH12" s="14">
        <v>0.95652173913043481</v>
      </c>
      <c r="AI12" s="14"/>
      <c r="AJ12" s="14"/>
      <c r="AK12" s="14"/>
      <c r="AL12" s="14"/>
      <c r="AM12" s="14"/>
      <c r="AN12" s="14"/>
      <c r="AO12" s="14"/>
      <c r="AP12" s="14">
        <v>0.86363636363636365</v>
      </c>
      <c r="AQ12" s="14"/>
      <c r="AR12" s="14">
        <v>1</v>
      </c>
      <c r="AS12" s="14"/>
      <c r="AT12" s="14"/>
      <c r="AU12" s="14"/>
      <c r="AV12" s="14">
        <v>0.91304347826086951</v>
      </c>
      <c r="AW12" s="14">
        <v>0</v>
      </c>
      <c r="AX12" s="14"/>
      <c r="AY12" s="14">
        <v>0.91304347826086951</v>
      </c>
      <c r="AZ12" s="14"/>
      <c r="BA12" s="17"/>
      <c r="BB12" s="17"/>
      <c r="BC12" s="17"/>
      <c r="BD12" s="14">
        <v>0.84615384615384615</v>
      </c>
      <c r="BE12" s="14"/>
      <c r="BF12" s="14"/>
      <c r="BG12" s="14"/>
      <c r="BH12" s="14">
        <v>0.93478260869565222</v>
      </c>
      <c r="BI12" s="14"/>
      <c r="BJ12" s="14"/>
      <c r="BK12" s="14"/>
      <c r="BL12" s="14"/>
      <c r="BM12" s="14"/>
      <c r="BN12" s="30" t="s">
        <v>59</v>
      </c>
    </row>
    <row r="13" spans="1:66" ht="15" customHeight="1" x14ac:dyDescent="0.25">
      <c r="A13" s="14" t="s">
        <v>48</v>
      </c>
      <c r="B13" s="29" t="s">
        <v>56</v>
      </c>
      <c r="C13" s="14">
        <v>1</v>
      </c>
      <c r="D13" s="14">
        <v>1</v>
      </c>
      <c r="E13" s="14"/>
      <c r="F13" s="14">
        <v>1</v>
      </c>
      <c r="G13" s="14">
        <v>1</v>
      </c>
      <c r="H13" s="14">
        <v>0.33</v>
      </c>
      <c r="I13" s="14">
        <v>1</v>
      </c>
      <c r="J13" s="14"/>
      <c r="K13" s="14"/>
      <c r="L13" s="14">
        <v>1</v>
      </c>
      <c r="M13" s="14"/>
      <c r="N13" s="14"/>
      <c r="O13" s="14">
        <v>1</v>
      </c>
      <c r="P13" s="14"/>
      <c r="Q13" s="14"/>
      <c r="R13" s="14">
        <v>1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>
        <v>0.92307692307692313</v>
      </c>
      <c r="AD13" s="14">
        <v>1</v>
      </c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>
        <v>1</v>
      </c>
      <c r="AS13" s="14"/>
      <c r="AT13" s="14">
        <v>0.8</v>
      </c>
      <c r="AU13" s="14">
        <v>1</v>
      </c>
      <c r="AV13" s="14">
        <v>1</v>
      </c>
      <c r="AW13" s="14"/>
      <c r="AX13" s="14"/>
      <c r="AY13" s="14">
        <v>1</v>
      </c>
      <c r="AZ13" s="14"/>
      <c r="BA13" s="17"/>
      <c r="BB13" s="17"/>
      <c r="BC13" s="17"/>
      <c r="BD13" s="14">
        <v>1</v>
      </c>
      <c r="BE13" s="14"/>
      <c r="BF13" s="14"/>
      <c r="BG13" s="14"/>
      <c r="BH13" s="14"/>
      <c r="BI13" s="14"/>
      <c r="BJ13" s="14"/>
      <c r="BK13" s="14"/>
      <c r="BL13" s="14"/>
      <c r="BM13" s="14">
        <v>0.75</v>
      </c>
      <c r="BN13" s="14" t="s">
        <v>48</v>
      </c>
    </row>
    <row r="14" spans="1:66" ht="15" customHeight="1" x14ac:dyDescent="0.25">
      <c r="A14" s="17" t="s">
        <v>49</v>
      </c>
      <c r="B14" s="29" t="s">
        <v>62</v>
      </c>
      <c r="C14" s="17"/>
      <c r="D14" s="17">
        <v>1</v>
      </c>
      <c r="E14" s="17"/>
      <c r="F14" s="17"/>
      <c r="G14" s="17"/>
      <c r="H14" s="17"/>
      <c r="I14" s="17"/>
      <c r="J14" s="17"/>
      <c r="K14" s="17"/>
      <c r="L14" s="17" t="s">
        <v>39</v>
      </c>
      <c r="M14" s="17"/>
      <c r="N14" s="17"/>
      <c r="O14" s="17"/>
      <c r="P14" s="17"/>
      <c r="Q14" s="17"/>
      <c r="R14" s="17"/>
      <c r="S14" s="17"/>
      <c r="T14" s="17"/>
      <c r="U14" s="17"/>
      <c r="V14" s="17">
        <v>0.86363636363636365</v>
      </c>
      <c r="W14" s="17">
        <v>0.79</v>
      </c>
      <c r="X14" s="17"/>
      <c r="Y14" s="17"/>
      <c r="Z14" s="17"/>
      <c r="AA14" s="17"/>
      <c r="AB14" s="17"/>
      <c r="AC14" s="17"/>
      <c r="AD14" s="17">
        <v>0.20833333333333334</v>
      </c>
      <c r="AE14" s="17">
        <v>0.70833333333333337</v>
      </c>
      <c r="AF14" s="17"/>
      <c r="AG14" s="17"/>
      <c r="AH14" s="17"/>
      <c r="AI14" s="17"/>
      <c r="AJ14" s="17"/>
      <c r="AK14" s="17">
        <v>0.95833333333333337</v>
      </c>
      <c r="AL14" s="17"/>
      <c r="AM14" s="17"/>
      <c r="AN14" s="17"/>
      <c r="AO14" s="17"/>
      <c r="AP14" s="17">
        <v>0.875</v>
      </c>
      <c r="AQ14" s="17"/>
      <c r="AR14" s="17"/>
      <c r="AS14" s="17"/>
      <c r="AT14" s="17"/>
      <c r="AU14" s="17"/>
      <c r="AV14" s="17">
        <v>0.83</v>
      </c>
      <c r="AW14" s="17"/>
      <c r="AX14" s="17">
        <v>0.83333333333333337</v>
      </c>
      <c r="AY14" s="17"/>
      <c r="AZ14" s="17"/>
      <c r="BA14" s="17"/>
      <c r="BB14" s="17"/>
      <c r="BC14" s="17"/>
      <c r="BD14" s="17"/>
      <c r="BE14" s="17"/>
      <c r="BF14" s="17"/>
      <c r="BG14" s="17"/>
      <c r="BH14" s="17">
        <v>0.66666666666666663</v>
      </c>
      <c r="BI14" s="17"/>
      <c r="BJ14" s="17">
        <v>0.875</v>
      </c>
      <c r="BK14" s="17">
        <v>0.83333333333333337</v>
      </c>
      <c r="BL14" s="17"/>
      <c r="BM14" s="17"/>
      <c r="BN14" s="17" t="s">
        <v>49</v>
      </c>
    </row>
    <row r="15" spans="1:66" ht="15" customHeight="1" x14ac:dyDescent="0.25">
      <c r="A15" s="33" t="s">
        <v>63</v>
      </c>
      <c r="B15" s="29" t="s">
        <v>62</v>
      </c>
      <c r="C15" s="14">
        <v>1</v>
      </c>
      <c r="D15" s="14">
        <v>0.95959595959595956</v>
      </c>
      <c r="E15" s="14"/>
      <c r="F15" s="14"/>
      <c r="G15" s="14"/>
      <c r="H15" s="14"/>
      <c r="I15" s="14"/>
      <c r="J15" s="14">
        <v>0.40206185567010311</v>
      </c>
      <c r="K15" s="14"/>
      <c r="L15" s="14"/>
      <c r="M15" s="14">
        <v>0.72727272727272729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>
        <v>0.98989898989898994</v>
      </c>
      <c r="AD15" s="14">
        <v>0.17</v>
      </c>
      <c r="AE15" s="14"/>
      <c r="AF15" s="14">
        <v>0.98969072164948457</v>
      </c>
      <c r="AG15" s="14">
        <v>1</v>
      </c>
      <c r="AH15" s="14">
        <v>0.72164948453608246</v>
      </c>
      <c r="AI15" s="14"/>
      <c r="AJ15" s="14"/>
      <c r="AK15" s="14">
        <v>0.98989898989898994</v>
      </c>
      <c r="AL15" s="14">
        <v>0.96969696969696972</v>
      </c>
      <c r="AM15" s="15"/>
      <c r="AN15" s="14"/>
      <c r="AO15" s="14">
        <v>0.92929292929292928</v>
      </c>
      <c r="AP15" s="14"/>
      <c r="AQ15" s="14"/>
      <c r="AR15" s="17">
        <v>1</v>
      </c>
      <c r="AS15" s="14"/>
      <c r="AT15" s="14"/>
      <c r="AU15" s="14"/>
      <c r="AV15" s="14">
        <v>1</v>
      </c>
      <c r="AW15" s="14"/>
      <c r="AX15" s="14">
        <v>0.58585858585858586</v>
      </c>
      <c r="AY15" s="14"/>
      <c r="AZ15" s="14"/>
      <c r="BA15" s="17"/>
      <c r="BB15" s="17"/>
      <c r="BC15" s="17"/>
      <c r="BD15" s="14"/>
      <c r="BE15" s="14"/>
      <c r="BF15" s="14"/>
      <c r="BG15" s="14"/>
      <c r="BH15" s="14">
        <v>0.98989898989898994</v>
      </c>
      <c r="BI15" s="14"/>
      <c r="BJ15" s="14"/>
      <c r="BK15" s="14"/>
      <c r="BL15" s="14"/>
      <c r="BM15" s="14"/>
      <c r="BN15" s="33" t="s">
        <v>63</v>
      </c>
    </row>
    <row r="16" spans="1:66" ht="15" customHeight="1" x14ac:dyDescent="0.25">
      <c r="A16" s="33" t="s">
        <v>64</v>
      </c>
      <c r="B16" s="29" t="s">
        <v>62</v>
      </c>
      <c r="C16" s="14">
        <v>1</v>
      </c>
      <c r="D16" s="14">
        <v>1</v>
      </c>
      <c r="E16" s="14"/>
      <c r="F16" s="14"/>
      <c r="G16" s="14"/>
      <c r="H16" s="14"/>
      <c r="I16" s="14"/>
      <c r="J16" s="14">
        <v>0.92592592592592593</v>
      </c>
      <c r="K16" s="14"/>
      <c r="L16" s="14"/>
      <c r="M16" s="14">
        <v>1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>
        <v>1</v>
      </c>
      <c r="AD16" s="14">
        <v>0.11</v>
      </c>
      <c r="AE16" s="14"/>
      <c r="AF16" s="14">
        <v>0.96296296296296291</v>
      </c>
      <c r="AG16" s="14">
        <v>1</v>
      </c>
      <c r="AH16" s="14">
        <v>0.1111111111111111</v>
      </c>
      <c r="AI16" s="14"/>
      <c r="AJ16" s="14"/>
      <c r="AK16" s="14">
        <v>0.96296296296296291</v>
      </c>
      <c r="AL16" s="14">
        <v>0.96296296296296291</v>
      </c>
      <c r="AM16" s="24"/>
      <c r="AN16" s="14"/>
      <c r="AO16" s="14">
        <v>1</v>
      </c>
      <c r="AP16" s="25"/>
      <c r="AQ16" s="14"/>
      <c r="AR16" s="17">
        <v>1</v>
      </c>
      <c r="AS16" s="14"/>
      <c r="AT16" s="14"/>
      <c r="AU16" s="14"/>
      <c r="AV16" s="14">
        <v>1</v>
      </c>
      <c r="AW16" s="14"/>
      <c r="AX16" s="14">
        <v>7.407407407407407E-2</v>
      </c>
      <c r="AY16" s="14"/>
      <c r="AZ16" s="14"/>
      <c r="BA16" s="17"/>
      <c r="BB16" s="17"/>
      <c r="BC16" s="17"/>
      <c r="BD16" s="14"/>
      <c r="BE16" s="14"/>
      <c r="BF16" s="14"/>
      <c r="BG16" s="14"/>
      <c r="BH16" s="14">
        <v>1</v>
      </c>
      <c r="BI16" s="14"/>
      <c r="BJ16" s="14"/>
      <c r="BK16" s="14"/>
      <c r="BL16" s="14"/>
      <c r="BM16" s="14"/>
      <c r="BN16" s="33" t="s">
        <v>64</v>
      </c>
    </row>
    <row r="17" spans="1:66" ht="15" customHeight="1" x14ac:dyDescent="0.25">
      <c r="A17" s="33" t="s">
        <v>65</v>
      </c>
      <c r="B17" s="29" t="s">
        <v>62</v>
      </c>
      <c r="C17" s="14">
        <v>1</v>
      </c>
      <c r="D17" s="14">
        <v>1</v>
      </c>
      <c r="E17" s="14"/>
      <c r="F17" s="14"/>
      <c r="G17" s="14"/>
      <c r="H17" s="14"/>
      <c r="I17" s="14"/>
      <c r="J17" s="14">
        <v>0</v>
      </c>
      <c r="K17" s="14"/>
      <c r="L17" s="14"/>
      <c r="M17" s="14">
        <v>0.52941176470588236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>
        <v>1</v>
      </c>
      <c r="AD17" s="14">
        <v>0</v>
      </c>
      <c r="AE17" s="14"/>
      <c r="AF17" s="14">
        <v>1</v>
      </c>
      <c r="AG17" s="14">
        <v>1</v>
      </c>
      <c r="AH17" s="14">
        <v>1</v>
      </c>
      <c r="AI17" s="14"/>
      <c r="AJ17" s="14"/>
      <c r="AK17" s="14">
        <v>1</v>
      </c>
      <c r="AL17" s="14">
        <v>1</v>
      </c>
      <c r="AM17" s="24"/>
      <c r="AN17" s="14"/>
      <c r="AO17" s="14">
        <v>0.85294117647058798</v>
      </c>
      <c r="AP17" s="25"/>
      <c r="AQ17" s="14"/>
      <c r="AR17" s="17">
        <v>1</v>
      </c>
      <c r="AS17" s="14"/>
      <c r="AT17" s="14"/>
      <c r="AU17" s="14"/>
      <c r="AV17" s="14">
        <v>1</v>
      </c>
      <c r="AW17" s="14"/>
      <c r="AX17" s="14">
        <v>1</v>
      </c>
      <c r="AY17" s="14"/>
      <c r="AZ17" s="14"/>
      <c r="BA17" s="17"/>
      <c r="BB17" s="17"/>
      <c r="BC17" s="17"/>
      <c r="BD17" s="14"/>
      <c r="BE17" s="14"/>
      <c r="BF17" s="14"/>
      <c r="BG17" s="14"/>
      <c r="BH17" s="14">
        <v>1</v>
      </c>
      <c r="BI17" s="14"/>
      <c r="BJ17" s="14"/>
      <c r="BK17" s="14"/>
      <c r="BL17" s="14"/>
      <c r="BM17" s="14"/>
      <c r="BN17" s="33" t="s">
        <v>65</v>
      </c>
    </row>
    <row r="18" spans="1:66" ht="15" customHeight="1" x14ac:dyDescent="0.25">
      <c r="A18" s="34" t="s">
        <v>66</v>
      </c>
      <c r="B18" s="34" t="s">
        <v>67</v>
      </c>
      <c r="C18" s="17"/>
      <c r="D18" s="17"/>
      <c r="E18" s="17"/>
      <c r="F18" s="17">
        <v>0.94545454545454544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>
        <v>0.97058823529411764</v>
      </c>
      <c r="R18" s="17">
        <v>0.87234042553191493</v>
      </c>
      <c r="S18" s="17">
        <v>1</v>
      </c>
      <c r="T18" s="17">
        <v>1</v>
      </c>
      <c r="U18" s="17">
        <v>1</v>
      </c>
      <c r="V18" s="17">
        <v>0.88</v>
      </c>
      <c r="W18" s="14">
        <f>103/108</f>
        <v>0.95370370370370372</v>
      </c>
      <c r="X18" s="14">
        <f>91/108</f>
        <v>0.84259259259259256</v>
      </c>
      <c r="Y18" s="14">
        <f>52/55</f>
        <v>0.94545454545454544</v>
      </c>
      <c r="Z18" s="17"/>
      <c r="AA18" s="17"/>
      <c r="AB18" s="17"/>
      <c r="AC18" s="17">
        <v>0.88571428571428568</v>
      </c>
      <c r="AD18" s="17">
        <v>0.51219512195121952</v>
      </c>
      <c r="AE18" s="17"/>
      <c r="AF18" s="17"/>
      <c r="AG18" s="17"/>
      <c r="AH18" s="17"/>
      <c r="AI18" s="17"/>
      <c r="AJ18" s="17"/>
      <c r="AK18" s="17">
        <v>0.65714285714285714</v>
      </c>
      <c r="AL18" s="17">
        <v>0.97142857142857142</v>
      </c>
      <c r="AM18" s="17">
        <v>0.95370370370370372</v>
      </c>
      <c r="AN18" s="17"/>
      <c r="AO18" s="17"/>
      <c r="AP18" s="17">
        <v>0.87735849056603776</v>
      </c>
      <c r="AQ18" s="17">
        <v>0.96385542168674698</v>
      </c>
      <c r="AR18" s="17"/>
      <c r="AS18" s="17"/>
      <c r="AT18" s="17"/>
      <c r="AU18" s="17"/>
      <c r="AV18" s="17">
        <v>0.92592592592592593</v>
      </c>
      <c r="AW18" s="17"/>
      <c r="AX18" s="17">
        <v>0.99065420560747663</v>
      </c>
      <c r="AY18" s="17">
        <v>1</v>
      </c>
      <c r="AZ18" s="17">
        <v>0.87037037037037035</v>
      </c>
      <c r="BA18" s="17">
        <v>0.93457943925233644</v>
      </c>
      <c r="BB18" s="17">
        <v>0.86046511627906974</v>
      </c>
      <c r="BC18" s="17">
        <v>1</v>
      </c>
      <c r="BD18" s="17"/>
      <c r="BE18" s="17"/>
      <c r="BF18" s="17"/>
      <c r="BG18" s="17"/>
      <c r="BH18" s="17"/>
      <c r="BI18" s="17"/>
      <c r="BJ18" s="17">
        <v>1</v>
      </c>
      <c r="BK18" s="17"/>
      <c r="BL18" s="17"/>
      <c r="BM18" s="17"/>
      <c r="BN18" s="34" t="s">
        <v>66</v>
      </c>
    </row>
    <row r="19" spans="1:66" ht="15" customHeight="1" x14ac:dyDescent="0.25">
      <c r="A19" s="34" t="s">
        <v>68</v>
      </c>
      <c r="B19" s="34" t="s">
        <v>57</v>
      </c>
      <c r="C19" s="17"/>
      <c r="D19" s="17"/>
      <c r="E19" s="17"/>
      <c r="F19" s="17">
        <v>1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>
        <v>1</v>
      </c>
      <c r="R19" s="17">
        <v>0.7857142857142857</v>
      </c>
      <c r="S19" s="17">
        <v>0</v>
      </c>
      <c r="T19" s="17">
        <v>0</v>
      </c>
      <c r="U19" s="17">
        <v>0</v>
      </c>
      <c r="V19" s="17">
        <v>0.88888888888888884</v>
      </c>
      <c r="W19" s="14">
        <f>39/40</f>
        <v>0.97499999999999998</v>
      </c>
      <c r="X19" s="14">
        <f>39/40</f>
        <v>0.97499999999999998</v>
      </c>
      <c r="Y19" s="14">
        <f>32/34</f>
        <v>0.94117647058823528</v>
      </c>
      <c r="Z19" s="17"/>
      <c r="AA19" s="17"/>
      <c r="AB19" s="17"/>
      <c r="AC19" s="17">
        <v>0.66666666666666663</v>
      </c>
      <c r="AD19" s="17">
        <v>0.66666666666666663</v>
      </c>
      <c r="AE19" s="17"/>
      <c r="AF19" s="17"/>
      <c r="AG19" s="17"/>
      <c r="AH19" s="17"/>
      <c r="AI19" s="17"/>
      <c r="AJ19" s="17"/>
      <c r="AK19" s="17">
        <v>0.69230769230769229</v>
      </c>
      <c r="AL19" s="17">
        <v>0.71052631578947367</v>
      </c>
      <c r="AM19" s="17">
        <v>0.97499999999999998</v>
      </c>
      <c r="AN19" s="17"/>
      <c r="AO19" s="17"/>
      <c r="AP19" s="17">
        <v>1</v>
      </c>
      <c r="AQ19" s="17">
        <v>1</v>
      </c>
      <c r="AR19" s="17"/>
      <c r="AS19" s="17"/>
      <c r="AT19" s="17"/>
      <c r="AU19" s="17"/>
      <c r="AV19" s="17">
        <v>0.97499999999999998</v>
      </c>
      <c r="AW19" s="17"/>
      <c r="AX19" s="17">
        <v>1</v>
      </c>
      <c r="AY19" s="17">
        <v>1</v>
      </c>
      <c r="AZ19" s="17">
        <v>0.95</v>
      </c>
      <c r="BA19" s="17">
        <v>1</v>
      </c>
      <c r="BB19" s="17">
        <v>1</v>
      </c>
      <c r="BC19" s="17">
        <v>1</v>
      </c>
      <c r="BD19" s="17"/>
      <c r="BE19" s="17"/>
      <c r="BF19" s="17"/>
      <c r="BG19" s="17"/>
      <c r="BH19" s="17"/>
      <c r="BI19" s="17"/>
      <c r="BJ19" s="17">
        <v>1</v>
      </c>
      <c r="BK19" s="17"/>
      <c r="BL19" s="17"/>
      <c r="BM19" s="17"/>
      <c r="BN19" s="34" t="s">
        <v>68</v>
      </c>
    </row>
    <row r="20" spans="1:66" ht="15" customHeight="1" x14ac:dyDescent="0.25">
      <c r="A20" s="34" t="s">
        <v>69</v>
      </c>
      <c r="B20" s="34" t="s">
        <v>62</v>
      </c>
      <c r="C20" s="17"/>
      <c r="D20" s="17"/>
      <c r="E20" s="17"/>
      <c r="F20" s="17">
        <v>1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>
        <v>0.92592592592592593</v>
      </c>
      <c r="R20" s="17">
        <v>0.9375</v>
      </c>
      <c r="S20" s="17">
        <v>0</v>
      </c>
      <c r="T20" s="17">
        <v>0</v>
      </c>
      <c r="U20" s="17">
        <v>0</v>
      </c>
      <c r="V20" s="17">
        <v>0.73076923076923073</v>
      </c>
      <c r="W20" s="14">
        <f>30/31</f>
        <v>0.967741935483871</v>
      </c>
      <c r="X20" s="14">
        <f>29/30</f>
        <v>0.96666666666666667</v>
      </c>
      <c r="Y20" s="14">
        <v>1</v>
      </c>
      <c r="Z20" s="17"/>
      <c r="AA20" s="17"/>
      <c r="AB20" s="17"/>
      <c r="AC20" s="17">
        <v>0.8666666666666667</v>
      </c>
      <c r="AD20" s="17">
        <v>0.15</v>
      </c>
      <c r="AE20" s="17"/>
      <c r="AF20" s="17"/>
      <c r="AG20" s="17"/>
      <c r="AH20" s="17"/>
      <c r="AI20" s="17"/>
      <c r="AJ20" s="17"/>
      <c r="AK20" s="17">
        <v>0.33333333333333331</v>
      </c>
      <c r="AL20" s="17">
        <v>1</v>
      </c>
      <c r="AM20" s="17">
        <v>0.967741935483871</v>
      </c>
      <c r="AN20" s="17"/>
      <c r="AO20" s="17"/>
      <c r="AP20" s="17">
        <v>1</v>
      </c>
      <c r="AQ20" s="17">
        <v>0.96551724137931039</v>
      </c>
      <c r="AR20" s="17"/>
      <c r="AS20" s="17"/>
      <c r="AT20" s="17"/>
      <c r="AU20" s="17"/>
      <c r="AV20" s="17">
        <v>0.90322580645161288</v>
      </c>
      <c r="AW20" s="17"/>
      <c r="AX20" s="17">
        <v>1</v>
      </c>
      <c r="AY20" s="17">
        <v>1</v>
      </c>
      <c r="AZ20" s="17">
        <v>0.64516129032258063</v>
      </c>
      <c r="BA20" s="17">
        <v>0.83870967741935487</v>
      </c>
      <c r="BB20" s="17">
        <v>0.45</v>
      </c>
      <c r="BC20" s="17">
        <v>1</v>
      </c>
      <c r="BD20" s="17"/>
      <c r="BE20" s="17"/>
      <c r="BF20" s="17"/>
      <c r="BG20" s="17"/>
      <c r="BH20" s="17"/>
      <c r="BI20" s="17"/>
      <c r="BJ20" s="17">
        <v>1</v>
      </c>
      <c r="BK20" s="17"/>
      <c r="BL20" s="17"/>
      <c r="BM20" s="17"/>
      <c r="BN20" s="34" t="s">
        <v>69</v>
      </c>
    </row>
    <row r="21" spans="1:66" ht="15" customHeight="1" x14ac:dyDescent="0.25">
      <c r="A21" s="34" t="s">
        <v>73</v>
      </c>
      <c r="B21" s="34" t="s">
        <v>54</v>
      </c>
      <c r="C21" s="17"/>
      <c r="D21" s="17"/>
      <c r="E21" s="17"/>
      <c r="F21" s="17">
        <v>0.90909090909090906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>
        <v>1</v>
      </c>
      <c r="R21" s="17">
        <v>0.8</v>
      </c>
      <c r="S21" s="17">
        <v>1</v>
      </c>
      <c r="T21" s="17">
        <v>1</v>
      </c>
      <c r="U21" s="17">
        <v>1</v>
      </c>
      <c r="V21" s="17">
        <v>1</v>
      </c>
      <c r="W21" s="14">
        <v>1</v>
      </c>
      <c r="X21" s="14">
        <v>0.5</v>
      </c>
      <c r="Y21" s="14">
        <v>1</v>
      </c>
      <c r="Z21" s="17"/>
      <c r="AA21" s="17"/>
      <c r="AB21" s="17"/>
      <c r="AC21" s="17">
        <v>0.91666666666666663</v>
      </c>
      <c r="AD21" s="17">
        <v>1</v>
      </c>
      <c r="AE21" s="17"/>
      <c r="AF21" s="17"/>
      <c r="AG21" s="17"/>
      <c r="AH21" s="17"/>
      <c r="AI21" s="17"/>
      <c r="AJ21" s="17"/>
      <c r="AK21" s="17">
        <v>0.45454545454545453</v>
      </c>
      <c r="AL21" s="17">
        <v>1</v>
      </c>
      <c r="AM21" s="17">
        <v>0.91666666666666663</v>
      </c>
      <c r="AN21" s="17"/>
      <c r="AO21" s="17"/>
      <c r="AP21" s="17">
        <v>1</v>
      </c>
      <c r="AQ21" s="17">
        <v>0.91666666666666663</v>
      </c>
      <c r="AR21" s="17"/>
      <c r="AS21" s="17"/>
      <c r="AT21" s="17"/>
      <c r="AU21" s="17"/>
      <c r="AV21" s="17">
        <v>1</v>
      </c>
      <c r="AW21" s="17"/>
      <c r="AX21" s="17">
        <v>0.91666666666666663</v>
      </c>
      <c r="AY21" s="17">
        <v>1</v>
      </c>
      <c r="AZ21" s="17">
        <v>1</v>
      </c>
      <c r="BA21" s="17">
        <v>0.91666666666666663</v>
      </c>
      <c r="BB21" s="17">
        <v>1</v>
      </c>
      <c r="BC21" s="17">
        <v>1</v>
      </c>
      <c r="BD21" s="17"/>
      <c r="BE21" s="17"/>
      <c r="BF21" s="17"/>
      <c r="BG21" s="17"/>
      <c r="BH21" s="17"/>
      <c r="BI21" s="17"/>
      <c r="BJ21" s="17">
        <v>1</v>
      </c>
      <c r="BK21" s="17"/>
      <c r="BL21" s="17"/>
      <c r="BM21" s="17"/>
      <c r="BN21" s="34" t="s">
        <v>73</v>
      </c>
    </row>
    <row r="22" spans="1:66" ht="15" customHeight="1" x14ac:dyDescent="0.25">
      <c r="A22" s="34" t="s">
        <v>70</v>
      </c>
      <c r="B22" s="34" t="s">
        <v>56</v>
      </c>
      <c r="C22" s="17"/>
      <c r="D22" s="17"/>
      <c r="E22" s="17"/>
      <c r="F22" s="17">
        <v>1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>
        <v>1</v>
      </c>
      <c r="R22" s="17">
        <v>1</v>
      </c>
      <c r="S22" s="17">
        <v>0</v>
      </c>
      <c r="T22" s="17">
        <v>0</v>
      </c>
      <c r="U22" s="17">
        <v>0</v>
      </c>
      <c r="V22" s="17">
        <v>1</v>
      </c>
      <c r="W22" s="14">
        <f>7/11</f>
        <v>0.63636363636363635</v>
      </c>
      <c r="X22" s="14">
        <f>8/11</f>
        <v>0.72727272727272729</v>
      </c>
      <c r="Y22" s="14">
        <f>4/5</f>
        <v>0.8</v>
      </c>
      <c r="Z22" s="17"/>
      <c r="AA22" s="17"/>
      <c r="AB22" s="17"/>
      <c r="AC22" s="17">
        <v>0.81818181818181823</v>
      </c>
      <c r="AD22" s="17">
        <v>0.5</v>
      </c>
      <c r="AE22" s="17"/>
      <c r="AF22" s="17"/>
      <c r="AG22" s="17"/>
      <c r="AH22" s="17"/>
      <c r="AI22" s="17"/>
      <c r="AJ22" s="17"/>
      <c r="AK22" s="17">
        <v>0.63636363636363635</v>
      </c>
      <c r="AL22" s="17">
        <v>1</v>
      </c>
      <c r="AM22" s="17">
        <v>0.90909090909090906</v>
      </c>
      <c r="AN22" s="17"/>
      <c r="AO22" s="17"/>
      <c r="AP22" s="17">
        <v>1</v>
      </c>
      <c r="AQ22" s="17">
        <v>1</v>
      </c>
      <c r="AR22" s="17"/>
      <c r="AS22" s="17"/>
      <c r="AT22" s="17"/>
      <c r="AU22" s="17"/>
      <c r="AV22" s="17">
        <v>1</v>
      </c>
      <c r="AW22" s="17"/>
      <c r="AX22" s="17">
        <v>1</v>
      </c>
      <c r="AY22" s="17">
        <v>1</v>
      </c>
      <c r="AZ22" s="17">
        <v>0.90909090909090906</v>
      </c>
      <c r="BA22" s="17">
        <v>0.90909090909090906</v>
      </c>
      <c r="BB22" s="17">
        <v>0.875</v>
      </c>
      <c r="BC22" s="17">
        <v>1</v>
      </c>
      <c r="BD22" s="17"/>
      <c r="BE22" s="17"/>
      <c r="BF22" s="17"/>
      <c r="BG22" s="17"/>
      <c r="BH22" s="17"/>
      <c r="BI22" s="17"/>
      <c r="BJ22" s="17">
        <v>1</v>
      </c>
      <c r="BK22" s="17"/>
      <c r="BL22" s="17"/>
      <c r="BM22" s="17"/>
      <c r="BN22" s="34" t="s">
        <v>70</v>
      </c>
    </row>
    <row r="23" spans="1:66" ht="15" customHeight="1" x14ac:dyDescent="0.25">
      <c r="A23" s="34" t="s">
        <v>71</v>
      </c>
      <c r="B23" s="34" t="s">
        <v>72</v>
      </c>
      <c r="C23" s="17"/>
      <c r="D23" s="17"/>
      <c r="E23" s="17"/>
      <c r="F23" s="17">
        <v>0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>
        <v>1</v>
      </c>
      <c r="R23" s="17">
        <v>0</v>
      </c>
      <c r="S23" s="17">
        <v>1</v>
      </c>
      <c r="T23" s="17">
        <v>1</v>
      </c>
      <c r="U23" s="17">
        <v>1</v>
      </c>
      <c r="V23" s="17">
        <v>1</v>
      </c>
      <c r="W23" s="14">
        <v>1</v>
      </c>
      <c r="X23" s="14">
        <f>6/7</f>
        <v>0.8571428571428571</v>
      </c>
      <c r="Y23" s="14">
        <v>1</v>
      </c>
      <c r="Z23" s="17"/>
      <c r="AA23" s="17"/>
      <c r="AB23" s="17"/>
      <c r="AC23" s="17">
        <v>1</v>
      </c>
      <c r="AD23" s="17">
        <v>1</v>
      </c>
      <c r="AE23" s="17"/>
      <c r="AF23" s="17"/>
      <c r="AG23" s="17"/>
      <c r="AH23" s="17"/>
      <c r="AI23" s="17"/>
      <c r="AJ23" s="17"/>
      <c r="AK23" s="17">
        <v>0.8571428571428571</v>
      </c>
      <c r="AL23" s="17">
        <v>1</v>
      </c>
      <c r="AM23" s="17">
        <v>1</v>
      </c>
      <c r="AN23" s="17"/>
      <c r="AO23" s="17"/>
      <c r="AP23" s="17">
        <v>1</v>
      </c>
      <c r="AQ23" s="17">
        <v>1</v>
      </c>
      <c r="AR23" s="17"/>
      <c r="AS23" s="17"/>
      <c r="AT23" s="17"/>
      <c r="AU23" s="17"/>
      <c r="AV23" s="17">
        <v>0.42857142857142855</v>
      </c>
      <c r="AW23" s="17"/>
      <c r="AX23" s="17">
        <v>1</v>
      </c>
      <c r="AY23" s="17">
        <v>1</v>
      </c>
      <c r="AZ23" s="17">
        <v>1</v>
      </c>
      <c r="BA23" s="17">
        <v>1</v>
      </c>
      <c r="BB23" s="17">
        <v>1</v>
      </c>
      <c r="BC23" s="17">
        <v>1</v>
      </c>
      <c r="BD23" s="17"/>
      <c r="BE23" s="17"/>
      <c r="BF23" s="17"/>
      <c r="BG23" s="17"/>
      <c r="BH23" s="17"/>
      <c r="BI23" s="17"/>
      <c r="BJ23" s="17">
        <v>0</v>
      </c>
      <c r="BK23" s="17"/>
      <c r="BL23" s="17"/>
      <c r="BM23" s="17"/>
      <c r="BN23" s="34" t="s">
        <v>71</v>
      </c>
    </row>
  </sheetData>
  <conditionalFormatting sqref="A2:A17">
    <cfRule type="colorScale" priority="11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conditionalFormatting sqref="A18:B23">
    <cfRule type="colorScale" priority="10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conditionalFormatting sqref="AR15:AR17">
    <cfRule type="colorScale" priority="3">
      <colorScale>
        <cfvo type="min"/>
        <cfvo type="num" val="0.5"/>
        <cfvo type="max"/>
        <color rgb="FFFF0000"/>
        <color rgb="FFFFFFFF"/>
        <color theme="6" tint="0.39997558519241921"/>
      </colorScale>
    </cfRule>
  </conditionalFormatting>
  <conditionalFormatting sqref="AV5">
    <cfRule type="colorScale" priority="4">
      <colorScale>
        <cfvo type="min"/>
        <cfvo type="num" val="0.5"/>
        <cfvo type="max"/>
        <color rgb="FFFF0000"/>
        <color rgb="FFFCFCFF"/>
        <color theme="6" tint="0.39997558519241921"/>
      </colorScale>
    </cfRule>
  </conditionalFormatting>
  <conditionalFormatting sqref="AV18:AV23">
    <cfRule type="colorScale" priority="6">
      <colorScale>
        <cfvo type="min"/>
        <cfvo type="num" val="0.5"/>
        <cfvo type="max"/>
        <color rgb="FFFF0000"/>
        <color rgb="FFFCFCFF"/>
        <color theme="6" tint="0.39997558519241921"/>
      </colorScale>
    </cfRule>
  </conditionalFormatting>
  <conditionalFormatting sqref="BA6:BC6">
    <cfRule type="colorScale" priority="1">
      <colorScale>
        <cfvo type="min"/>
        <cfvo type="num" val="0.5"/>
        <cfvo type="max"/>
        <color rgb="FFFF0000"/>
        <color rgb="FFFFFFFF"/>
        <color theme="6" tint="0.39997558519241921"/>
      </colorScale>
    </cfRule>
  </conditionalFormatting>
  <conditionalFormatting sqref="BA7:BC23 BA2:BC5">
    <cfRule type="colorScale" priority="2">
      <colorScale>
        <cfvo type="min"/>
        <cfvo type="num" val="0.5"/>
        <cfvo type="max"/>
        <color rgb="FFFF0000"/>
        <color rgb="FFFFFFFF"/>
        <color theme="6" tint="0.39997558519241921"/>
      </colorScale>
    </cfRule>
  </conditionalFormatting>
  <conditionalFormatting sqref="BD2:BM23 N2:R3 N5:R5 N4:Q4 N7:R7 N9:R9 N13:R23 N10:Q12 N8:Q8 O6:R6 S2:V23 C2:M23 AQ16:AQ17 AC2:AZ4 AC16:AL17 AN16:AO17 AC18:AU23 AW18:AZ23 AC6:AZ14 AC5:AU5 AW5:AZ5 AC15:AQ15 AS15:AZ17 W2:AB5 W7:AB23">
    <cfRule type="colorScale" priority="38">
      <colorScale>
        <cfvo type="min"/>
        <cfvo type="num" val="0.5"/>
        <cfvo type="max"/>
        <color rgb="FFFF0000"/>
        <color rgb="FFFCFCFF"/>
        <color theme="6" tint="0.39997558519241921"/>
      </colorScale>
    </cfRule>
  </conditionalFormatting>
  <conditionalFormatting sqref="BN2:BN17">
    <cfRule type="colorScale" priority="8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conditionalFormatting sqref="BN18:BN23">
    <cfRule type="colorScale" priority="7">
      <colorScale>
        <cfvo type="percent" val="0"/>
        <cfvo type="percentile" val="40"/>
        <cfvo type="percent" val="100"/>
        <color rgb="FFFF0000"/>
        <color rgb="FFFCFCFF"/>
        <color rgb="FF11FF2D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8320-BE6D-45FA-A890-BF5592FDE70A}">
  <dimension ref="A1:AZ28"/>
  <sheetViews>
    <sheetView tabSelected="1" topLeftCell="T1" workbookViewId="0">
      <selection activeCell="AL10" sqref="AL10"/>
    </sheetView>
  </sheetViews>
  <sheetFormatPr defaultRowHeight="15" x14ac:dyDescent="0.25"/>
  <cols>
    <col min="1" max="1" width="43.140625" bestFit="1" customWidth="1"/>
  </cols>
  <sheetData>
    <row r="1" spans="1:52" ht="15.75" x14ac:dyDescent="0.25">
      <c r="A1" s="2" t="s">
        <v>37</v>
      </c>
      <c r="B1" s="18" t="s">
        <v>77</v>
      </c>
      <c r="C1" s="18" t="s">
        <v>76</v>
      </c>
      <c r="D1" s="1" t="s">
        <v>0</v>
      </c>
      <c r="E1" s="18" t="s">
        <v>78</v>
      </c>
      <c r="F1" s="1" t="s">
        <v>1</v>
      </c>
      <c r="G1" s="1" t="s">
        <v>2</v>
      </c>
      <c r="H1" s="1" t="s">
        <v>3</v>
      </c>
      <c r="I1" s="1" t="s">
        <v>3</v>
      </c>
      <c r="J1" s="1" t="s">
        <v>4</v>
      </c>
      <c r="K1" s="1" t="s">
        <v>5</v>
      </c>
      <c r="L1" s="1" t="s">
        <v>34</v>
      </c>
      <c r="M1" s="1" t="s">
        <v>9</v>
      </c>
      <c r="N1" s="1" t="s">
        <v>7</v>
      </c>
      <c r="O1" s="1" t="s">
        <v>8</v>
      </c>
      <c r="P1" s="1" t="s">
        <v>10</v>
      </c>
      <c r="Q1" s="1" t="s">
        <v>11</v>
      </c>
      <c r="R1" s="1" t="s">
        <v>6</v>
      </c>
      <c r="S1" s="1" t="s">
        <v>6</v>
      </c>
      <c r="T1" s="1" t="s">
        <v>12</v>
      </c>
      <c r="U1" s="1" t="s">
        <v>13</v>
      </c>
      <c r="V1" s="1" t="s">
        <v>13</v>
      </c>
      <c r="W1" s="1" t="s">
        <v>14</v>
      </c>
      <c r="X1" s="1" t="s">
        <v>15</v>
      </c>
      <c r="Y1" s="1" t="s">
        <v>16</v>
      </c>
      <c r="Z1" s="1" t="s">
        <v>17</v>
      </c>
      <c r="AA1" s="20" t="s">
        <v>92</v>
      </c>
      <c r="AB1" s="1" t="s">
        <v>18</v>
      </c>
      <c r="AC1" s="1" t="s">
        <v>19</v>
      </c>
      <c r="AD1" s="1" t="s">
        <v>19</v>
      </c>
      <c r="AE1" s="1" t="s">
        <v>19</v>
      </c>
      <c r="AF1" s="1" t="s">
        <v>20</v>
      </c>
      <c r="AG1" s="1" t="s">
        <v>21</v>
      </c>
      <c r="AH1" s="1" t="s">
        <v>21</v>
      </c>
      <c r="AI1" s="1" t="s">
        <v>22</v>
      </c>
      <c r="AJ1" s="1" t="s">
        <v>23</v>
      </c>
      <c r="AK1" s="1" t="s">
        <v>23</v>
      </c>
      <c r="AL1" s="1" t="s">
        <v>24</v>
      </c>
      <c r="AM1" s="1" t="s">
        <v>25</v>
      </c>
      <c r="AN1" s="1" t="s">
        <v>26</v>
      </c>
      <c r="AO1" s="1" t="s">
        <v>27</v>
      </c>
      <c r="AP1" s="1" t="s">
        <v>27</v>
      </c>
      <c r="AQ1" s="1" t="s">
        <v>35</v>
      </c>
      <c r="AR1" s="1" t="s">
        <v>131</v>
      </c>
      <c r="AS1" s="1" t="s">
        <v>132</v>
      </c>
      <c r="AT1" s="1" t="s">
        <v>30</v>
      </c>
      <c r="AU1" s="1" t="s">
        <v>30</v>
      </c>
      <c r="AV1" s="1" t="s">
        <v>31</v>
      </c>
      <c r="AW1" s="1" t="s">
        <v>31</v>
      </c>
      <c r="AX1" s="1" t="s">
        <v>32</v>
      </c>
      <c r="AY1" s="1" t="s">
        <v>33</v>
      </c>
      <c r="AZ1" s="1" t="s">
        <v>36</v>
      </c>
    </row>
    <row r="2" spans="1:52" ht="15.75" x14ac:dyDescent="0.25">
      <c r="A2" s="3" t="s">
        <v>38</v>
      </c>
      <c r="B2" s="1"/>
      <c r="C2" s="1"/>
      <c r="D2" s="1"/>
      <c r="E2" s="1">
        <v>3</v>
      </c>
      <c r="F2" s="1"/>
      <c r="G2" s="1"/>
      <c r="H2" s="1">
        <v>1</v>
      </c>
      <c r="I2" s="1">
        <v>2</v>
      </c>
      <c r="J2" s="1">
        <v>1</v>
      </c>
      <c r="K2" s="1"/>
      <c r="L2" s="1"/>
      <c r="M2" s="1"/>
      <c r="N2" s="1" t="s">
        <v>39</v>
      </c>
      <c r="O2" s="1"/>
      <c r="P2" s="1"/>
      <c r="Q2" s="1">
        <v>1</v>
      </c>
      <c r="R2" s="1"/>
      <c r="S2" s="1"/>
      <c r="T2" s="1" t="s">
        <v>40</v>
      </c>
      <c r="U2" s="1"/>
      <c r="V2" s="1"/>
      <c r="W2" s="1"/>
      <c r="X2" s="1"/>
      <c r="Y2" s="1"/>
      <c r="Z2" s="1"/>
      <c r="AA2" s="1" t="s">
        <v>39</v>
      </c>
      <c r="AB2" s="1"/>
      <c r="AC2" s="1">
        <v>1</v>
      </c>
      <c r="AD2" s="1"/>
      <c r="AE2" s="1"/>
      <c r="AF2" s="1"/>
      <c r="AG2" s="1"/>
      <c r="AH2" s="1"/>
      <c r="AI2" s="1"/>
      <c r="AJ2" s="1"/>
      <c r="AK2" s="1"/>
      <c r="AL2" s="1">
        <v>1</v>
      </c>
      <c r="AM2" s="1"/>
      <c r="AN2" s="1"/>
      <c r="AO2" s="1"/>
      <c r="AP2" s="1"/>
      <c r="AQ2" s="1"/>
      <c r="AR2" s="1"/>
      <c r="AS2" s="1"/>
      <c r="AT2" s="1">
        <v>1</v>
      </c>
      <c r="AU2" s="1">
        <v>1</v>
      </c>
      <c r="AV2" s="1"/>
      <c r="AW2" s="1" t="s">
        <v>39</v>
      </c>
      <c r="AX2" s="1"/>
      <c r="AY2" s="1">
        <v>1</v>
      </c>
      <c r="AZ2" s="1"/>
    </row>
    <row r="3" spans="1:52" ht="15.75" x14ac:dyDescent="0.25">
      <c r="A3" s="3" t="s">
        <v>41</v>
      </c>
      <c r="B3" s="1"/>
      <c r="C3" s="1"/>
      <c r="D3" s="1">
        <v>1</v>
      </c>
      <c r="E3" s="1"/>
      <c r="F3" s="1"/>
      <c r="G3" s="1"/>
      <c r="H3" s="1"/>
      <c r="I3" s="1">
        <v>1</v>
      </c>
      <c r="J3" s="1"/>
      <c r="K3" s="1">
        <v>1</v>
      </c>
      <c r="L3" s="1"/>
      <c r="M3" s="1">
        <v>1</v>
      </c>
      <c r="N3" s="1"/>
      <c r="O3" s="1"/>
      <c r="P3" s="1"/>
      <c r="Q3" s="1">
        <v>1</v>
      </c>
      <c r="R3" s="4"/>
      <c r="S3" s="4"/>
      <c r="T3" s="1"/>
      <c r="U3" s="1"/>
      <c r="V3" s="1">
        <v>1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>
        <v>1</v>
      </c>
      <c r="AI3" s="1"/>
      <c r="AJ3" s="1"/>
      <c r="AK3" s="1">
        <v>1</v>
      </c>
      <c r="AL3" s="1">
        <v>1</v>
      </c>
      <c r="AM3" s="1">
        <v>1</v>
      </c>
      <c r="AN3" s="1"/>
      <c r="AO3" s="1">
        <v>1</v>
      </c>
      <c r="AP3" s="1"/>
      <c r="AQ3" s="1"/>
      <c r="AR3" s="1"/>
      <c r="AS3" s="1"/>
      <c r="AT3" s="1">
        <v>1</v>
      </c>
      <c r="AU3" s="1"/>
      <c r="AV3" s="1"/>
      <c r="AW3" s="1" t="s">
        <v>39</v>
      </c>
      <c r="AX3" s="1"/>
      <c r="AY3" s="1"/>
      <c r="AZ3" s="1"/>
    </row>
    <row r="4" spans="1:52" ht="15.75" x14ac:dyDescent="0.25">
      <c r="A4" s="3" t="s">
        <v>42</v>
      </c>
      <c r="B4" s="1"/>
      <c r="C4" s="1"/>
      <c r="D4" s="1"/>
      <c r="E4" s="1">
        <v>2</v>
      </c>
      <c r="F4" s="1"/>
      <c r="G4" s="1"/>
      <c r="H4" s="1"/>
      <c r="I4" s="1"/>
      <c r="J4" s="1">
        <v>1</v>
      </c>
      <c r="K4" s="1"/>
      <c r="L4" s="1"/>
      <c r="M4" s="1"/>
      <c r="N4" s="1">
        <v>1</v>
      </c>
      <c r="O4" s="1">
        <v>1</v>
      </c>
      <c r="P4" s="1"/>
      <c r="Q4" s="1"/>
      <c r="R4" s="1">
        <v>1</v>
      </c>
      <c r="S4" s="1"/>
      <c r="T4" s="1">
        <v>1</v>
      </c>
      <c r="U4" s="1"/>
      <c r="V4" s="1"/>
      <c r="W4" s="1" t="s">
        <v>39</v>
      </c>
      <c r="X4" s="1">
        <v>1</v>
      </c>
      <c r="Y4" s="1">
        <v>1</v>
      </c>
      <c r="Z4" s="1">
        <v>1</v>
      </c>
      <c r="AA4" s="1">
        <v>1</v>
      </c>
      <c r="AB4" s="1"/>
      <c r="AC4" s="1"/>
      <c r="AD4" s="1"/>
      <c r="AE4" s="1"/>
      <c r="AF4" s="1" t="s">
        <v>39</v>
      </c>
      <c r="AG4" s="1"/>
      <c r="AH4" s="1">
        <v>1</v>
      </c>
      <c r="AI4" s="1">
        <v>1</v>
      </c>
      <c r="AJ4" s="1"/>
      <c r="AK4" s="1"/>
      <c r="AL4" s="1">
        <v>1</v>
      </c>
      <c r="AM4" s="1"/>
      <c r="AN4" s="1"/>
      <c r="AO4" s="1"/>
      <c r="AP4" s="1"/>
      <c r="AQ4" s="1"/>
      <c r="AR4" s="1">
        <v>1</v>
      </c>
      <c r="AS4" s="1">
        <v>1</v>
      </c>
      <c r="AT4" s="1"/>
      <c r="AU4" s="1"/>
      <c r="AV4" s="1"/>
      <c r="AW4" s="1"/>
      <c r="AX4" s="1"/>
      <c r="AY4" s="1"/>
      <c r="AZ4" s="1"/>
    </row>
    <row r="5" spans="1:52" ht="15.75" x14ac:dyDescent="0.25">
      <c r="A5" s="3" t="s">
        <v>43</v>
      </c>
      <c r="B5" s="1"/>
      <c r="C5" s="1" t="s">
        <v>39</v>
      </c>
      <c r="D5" s="1"/>
      <c r="E5" s="1">
        <v>1</v>
      </c>
      <c r="F5" s="1"/>
      <c r="G5" s="1"/>
      <c r="H5" s="1"/>
      <c r="I5" s="1"/>
      <c r="J5" s="1">
        <v>1</v>
      </c>
      <c r="K5" s="1"/>
      <c r="L5" s="1">
        <v>1</v>
      </c>
      <c r="M5" s="1"/>
      <c r="N5" s="1" t="s">
        <v>39</v>
      </c>
      <c r="O5" s="1"/>
      <c r="P5" s="1"/>
      <c r="Q5" s="1"/>
      <c r="R5" s="1"/>
      <c r="S5" s="1"/>
      <c r="T5" s="1"/>
      <c r="U5" s="1"/>
      <c r="V5" s="1"/>
      <c r="W5" s="1" t="s">
        <v>39</v>
      </c>
      <c r="X5" s="1">
        <v>1</v>
      </c>
      <c r="Y5" s="1">
        <v>1</v>
      </c>
      <c r="Z5" s="1">
        <v>1</v>
      </c>
      <c r="AA5" s="1"/>
      <c r="AB5" s="1"/>
      <c r="AC5" s="1"/>
      <c r="AD5" s="1"/>
      <c r="AE5" s="1"/>
      <c r="AF5" s="1" t="s">
        <v>39</v>
      </c>
      <c r="AG5" s="1"/>
      <c r="AH5" s="1"/>
      <c r="AI5" s="1"/>
      <c r="AJ5" s="1"/>
      <c r="AK5" s="1"/>
      <c r="AL5" s="1">
        <v>1</v>
      </c>
      <c r="AM5" s="1" t="s">
        <v>39</v>
      </c>
      <c r="AN5" s="1"/>
      <c r="AO5" s="1"/>
      <c r="AP5" s="1"/>
      <c r="AQ5" s="1"/>
      <c r="AR5" s="1"/>
      <c r="AS5" s="1"/>
      <c r="AT5" s="1"/>
      <c r="AU5" s="1"/>
      <c r="AV5" s="1"/>
      <c r="AW5" s="1"/>
      <c r="AX5" s="1" t="s">
        <v>39</v>
      </c>
      <c r="AY5" s="1"/>
      <c r="AZ5" s="1"/>
    </row>
    <row r="6" spans="1:52" ht="15.75" x14ac:dyDescent="0.25">
      <c r="A6" s="3" t="s">
        <v>44</v>
      </c>
      <c r="B6" s="1"/>
      <c r="C6" s="1" t="s">
        <v>39</v>
      </c>
      <c r="D6" s="1"/>
      <c r="E6" s="1">
        <v>1</v>
      </c>
      <c r="F6" s="1" t="s">
        <v>40</v>
      </c>
      <c r="G6" s="1"/>
      <c r="H6" s="1"/>
      <c r="I6" s="1">
        <v>1</v>
      </c>
      <c r="J6" s="1" t="s">
        <v>40</v>
      </c>
      <c r="K6" s="1">
        <v>1</v>
      </c>
      <c r="L6" s="1"/>
      <c r="M6" s="5"/>
      <c r="N6" s="1"/>
      <c r="O6" s="1"/>
      <c r="P6" s="1"/>
      <c r="Q6" s="1"/>
      <c r="R6" s="1"/>
      <c r="S6" s="1"/>
      <c r="T6" s="1"/>
      <c r="U6" s="1"/>
      <c r="V6" s="1">
        <v>1</v>
      </c>
      <c r="W6" s="1">
        <v>1</v>
      </c>
      <c r="X6" s="1"/>
      <c r="Y6" s="1">
        <v>1</v>
      </c>
      <c r="Z6" s="1">
        <v>1</v>
      </c>
      <c r="AA6" s="1"/>
      <c r="AB6" s="1"/>
      <c r="AC6" s="1">
        <v>1</v>
      </c>
      <c r="AD6" s="1">
        <v>1</v>
      </c>
      <c r="AE6" s="1"/>
      <c r="AF6" s="1"/>
      <c r="AG6" s="1"/>
      <c r="AH6" s="1"/>
      <c r="AI6" s="1"/>
      <c r="AJ6" s="1"/>
      <c r="AK6" s="1">
        <v>1</v>
      </c>
      <c r="AL6" s="1">
        <v>1</v>
      </c>
      <c r="AM6" s="1"/>
      <c r="AN6" s="1"/>
      <c r="AO6" s="1"/>
      <c r="AP6" s="1"/>
      <c r="AQ6" s="1"/>
      <c r="AR6" s="1"/>
      <c r="AS6" s="1"/>
      <c r="AT6" s="1">
        <v>1</v>
      </c>
      <c r="AU6" s="1"/>
      <c r="AV6" s="1"/>
      <c r="AW6" s="1"/>
      <c r="AX6" s="1"/>
      <c r="AY6" s="1"/>
      <c r="AZ6" s="1"/>
    </row>
    <row r="7" spans="1:52" ht="15.75" x14ac:dyDescent="0.25">
      <c r="A7" s="6" t="s">
        <v>45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>
        <v>1</v>
      </c>
      <c r="Q7" s="1">
        <v>1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>
        <v>1</v>
      </c>
      <c r="AZ7" s="1"/>
    </row>
    <row r="8" spans="1:52" ht="15.75" x14ac:dyDescent="0.25">
      <c r="A8" s="6" t="s">
        <v>46</v>
      </c>
      <c r="B8" s="1">
        <v>4</v>
      </c>
      <c r="C8" s="1">
        <v>1</v>
      </c>
      <c r="D8" s="1">
        <v>1</v>
      </c>
      <c r="E8" s="1"/>
      <c r="F8" s="1" t="s">
        <v>39</v>
      </c>
      <c r="G8" s="1"/>
      <c r="H8" s="1"/>
      <c r="I8" s="1" t="s">
        <v>40</v>
      </c>
      <c r="J8" s="1"/>
      <c r="K8" s="1">
        <v>2</v>
      </c>
      <c r="L8" s="1"/>
      <c r="M8" s="1"/>
      <c r="N8" s="1">
        <v>2</v>
      </c>
      <c r="O8" s="1">
        <v>1</v>
      </c>
      <c r="P8" s="1"/>
      <c r="Q8" s="1">
        <v>4</v>
      </c>
      <c r="R8" s="1">
        <v>1</v>
      </c>
      <c r="S8" s="1">
        <v>1</v>
      </c>
      <c r="T8" s="1"/>
      <c r="U8" s="1"/>
      <c r="V8" s="1">
        <v>1</v>
      </c>
      <c r="W8" s="1"/>
      <c r="X8" s="1"/>
      <c r="Y8" s="1"/>
      <c r="Z8" s="1"/>
      <c r="AA8" s="1"/>
      <c r="AB8" s="1">
        <v>1</v>
      </c>
      <c r="AC8" s="1"/>
      <c r="AD8" s="1"/>
      <c r="AE8" s="1"/>
      <c r="AF8" s="1"/>
      <c r="AG8" s="1"/>
      <c r="AH8" s="1"/>
      <c r="AI8" s="1"/>
      <c r="AJ8" s="1"/>
      <c r="AK8" s="1">
        <v>1</v>
      </c>
      <c r="AL8" s="1"/>
      <c r="AM8" s="1">
        <v>1</v>
      </c>
      <c r="AN8" s="1"/>
      <c r="AO8" s="1"/>
      <c r="AP8" s="1"/>
      <c r="AQ8" s="1">
        <v>1</v>
      </c>
      <c r="AR8" s="1">
        <v>1</v>
      </c>
      <c r="AS8" s="1">
        <v>1</v>
      </c>
      <c r="AT8" s="1">
        <v>1</v>
      </c>
      <c r="AU8" s="1"/>
      <c r="AV8" s="1"/>
      <c r="AW8" s="1"/>
      <c r="AX8" s="1"/>
      <c r="AY8" s="1"/>
      <c r="AZ8" s="1"/>
    </row>
    <row r="9" spans="1:52" ht="15.75" x14ac:dyDescent="0.25">
      <c r="A9" s="6" t="s">
        <v>47</v>
      </c>
      <c r="B9" s="1"/>
      <c r="C9" s="1">
        <v>1</v>
      </c>
      <c r="D9" s="1"/>
      <c r="E9" s="1"/>
      <c r="F9" s="1"/>
      <c r="G9" s="1"/>
      <c r="H9" s="1"/>
      <c r="I9" s="1"/>
      <c r="J9" s="1"/>
      <c r="K9" s="1">
        <v>2</v>
      </c>
      <c r="L9" s="1"/>
      <c r="M9" s="1"/>
      <c r="N9" s="1">
        <v>1</v>
      </c>
      <c r="O9" s="1">
        <v>1</v>
      </c>
      <c r="P9" s="1">
        <v>1</v>
      </c>
      <c r="Q9" s="1">
        <v>11</v>
      </c>
      <c r="R9" s="1">
        <v>1</v>
      </c>
      <c r="S9" s="1"/>
      <c r="T9" s="1"/>
      <c r="U9" s="1"/>
      <c r="V9" s="1">
        <v>1</v>
      </c>
      <c r="W9" s="1">
        <v>1</v>
      </c>
      <c r="X9" s="1"/>
      <c r="Y9" s="1">
        <v>1</v>
      </c>
      <c r="Z9" s="1">
        <v>1</v>
      </c>
      <c r="AA9" s="1"/>
      <c r="AB9" s="1"/>
      <c r="AC9" s="1"/>
      <c r="AD9" s="1"/>
      <c r="AE9" s="1"/>
      <c r="AF9" s="1"/>
      <c r="AG9" s="1"/>
      <c r="AH9" s="1">
        <v>1</v>
      </c>
      <c r="AI9" s="1"/>
      <c r="AJ9" s="1">
        <v>1</v>
      </c>
      <c r="AK9" s="1">
        <v>1</v>
      </c>
      <c r="AL9" s="1"/>
      <c r="AM9" s="1">
        <v>1</v>
      </c>
      <c r="AN9" s="1"/>
      <c r="AO9" s="1"/>
      <c r="AP9" s="1"/>
      <c r="AQ9" s="1"/>
      <c r="AR9" s="1"/>
      <c r="AS9" s="1"/>
      <c r="AT9" s="1">
        <v>1</v>
      </c>
      <c r="AU9" s="1"/>
      <c r="AV9" s="1"/>
      <c r="AW9" s="1"/>
      <c r="AX9" s="1"/>
      <c r="AY9" s="1"/>
      <c r="AZ9" s="1"/>
    </row>
    <row r="10" spans="1:52" ht="15.75" x14ac:dyDescent="0.25">
      <c r="A10" s="6" t="s">
        <v>48</v>
      </c>
      <c r="B10" s="1">
        <v>1</v>
      </c>
      <c r="C10" s="1" t="s">
        <v>39</v>
      </c>
      <c r="D10" s="1">
        <v>1</v>
      </c>
      <c r="E10" s="1">
        <v>1</v>
      </c>
      <c r="F10" s="1"/>
      <c r="G10" s="1"/>
      <c r="H10" s="1"/>
      <c r="I10" s="1">
        <v>1</v>
      </c>
      <c r="J10" s="1">
        <v>1</v>
      </c>
      <c r="K10" s="1">
        <v>1</v>
      </c>
      <c r="L10" s="1"/>
      <c r="M10" s="1"/>
      <c r="N10" s="1" t="s">
        <v>39</v>
      </c>
      <c r="O10" s="1"/>
      <c r="P10" s="1"/>
      <c r="Q10" s="1"/>
      <c r="R10" s="1">
        <v>1</v>
      </c>
      <c r="S10" s="1"/>
      <c r="T10" s="1">
        <v>4</v>
      </c>
      <c r="U10" s="1"/>
      <c r="V10" s="1">
        <v>1</v>
      </c>
      <c r="W10" s="1"/>
      <c r="X10" s="1"/>
      <c r="Y10" s="1"/>
      <c r="Z10" s="1"/>
      <c r="AA10" s="1" t="s">
        <v>39</v>
      </c>
      <c r="AB10" s="1"/>
      <c r="AC10" s="1"/>
      <c r="AD10" s="1"/>
      <c r="AE10" s="1"/>
      <c r="AF10" s="1"/>
      <c r="AG10" s="1"/>
      <c r="AH10" s="1"/>
      <c r="AI10" s="1"/>
      <c r="AJ10" s="1">
        <v>1</v>
      </c>
      <c r="AK10" s="1">
        <v>1</v>
      </c>
      <c r="AL10" s="1"/>
      <c r="AM10" s="1">
        <v>1</v>
      </c>
      <c r="AN10" s="1"/>
      <c r="AO10" s="1">
        <v>1</v>
      </c>
      <c r="AP10" s="1">
        <v>1</v>
      </c>
      <c r="AQ10" s="1"/>
      <c r="AR10" s="1"/>
      <c r="AS10" s="1"/>
      <c r="AT10" s="1"/>
      <c r="AU10" s="1"/>
      <c r="AV10" s="1"/>
      <c r="AW10" s="1" t="s">
        <v>39</v>
      </c>
      <c r="AX10" s="1"/>
      <c r="AY10" s="1"/>
      <c r="AZ10" s="1">
        <v>1</v>
      </c>
    </row>
    <row r="11" spans="1:52" ht="15.75" x14ac:dyDescent="0.25">
      <c r="A11" s="3" t="s">
        <v>49</v>
      </c>
      <c r="B11" s="1"/>
      <c r="C11" s="1"/>
      <c r="D11" s="1"/>
      <c r="E11" s="1"/>
      <c r="F11" s="1"/>
      <c r="G11" s="1"/>
      <c r="H11" s="1"/>
      <c r="I11" s="1">
        <v>1</v>
      </c>
      <c r="J11" s="1"/>
      <c r="K11" s="1"/>
      <c r="L11" s="1"/>
      <c r="M11" s="1"/>
      <c r="N11" s="1"/>
      <c r="O11" s="1"/>
      <c r="P11" s="1">
        <v>1</v>
      </c>
      <c r="Q11" s="1">
        <v>1</v>
      </c>
      <c r="R11" s="1"/>
      <c r="S11" s="1"/>
      <c r="T11" s="1"/>
      <c r="U11" s="1">
        <v>1</v>
      </c>
      <c r="V11" s="1">
        <v>1</v>
      </c>
      <c r="W11" s="1"/>
      <c r="X11" s="1"/>
      <c r="Y11" s="1"/>
      <c r="Z11" s="1"/>
      <c r="AA11" s="1"/>
      <c r="AB11" s="1"/>
      <c r="AC11" s="1">
        <v>1</v>
      </c>
      <c r="AD11" s="1"/>
      <c r="AE11" s="1"/>
      <c r="AF11" s="1"/>
      <c r="AG11" s="1"/>
      <c r="AH11" s="1">
        <v>1</v>
      </c>
      <c r="AI11" s="1"/>
      <c r="AJ11" s="1"/>
      <c r="AK11" s="1"/>
      <c r="AL11" s="1">
        <v>1</v>
      </c>
      <c r="AM11" s="1"/>
      <c r="AN11" s="1"/>
      <c r="AO11" s="1"/>
      <c r="AP11" s="1"/>
      <c r="AQ11" s="1"/>
      <c r="AR11" s="1"/>
      <c r="AS11" s="1"/>
      <c r="AT11" s="1">
        <v>1</v>
      </c>
      <c r="AU11" s="1"/>
      <c r="AV11" s="1">
        <v>1</v>
      </c>
      <c r="AW11" s="7">
        <v>1</v>
      </c>
      <c r="AX11" s="1">
        <v>1</v>
      </c>
      <c r="AY11" s="1"/>
      <c r="AZ11" s="1"/>
    </row>
    <row r="12" spans="1:52" ht="15.75" x14ac:dyDescent="0.25">
      <c r="A12" s="3" t="s">
        <v>50</v>
      </c>
      <c r="B12" s="1">
        <v>2</v>
      </c>
      <c r="C12" s="1"/>
      <c r="D12" s="1"/>
      <c r="E12" s="1"/>
      <c r="F12" s="1">
        <v>1</v>
      </c>
      <c r="G12" s="1">
        <v>1</v>
      </c>
      <c r="H12" s="1"/>
      <c r="I12" s="1">
        <v>1</v>
      </c>
      <c r="J12" s="1"/>
      <c r="K12" s="1"/>
      <c r="L12" s="1" t="s">
        <v>39</v>
      </c>
      <c r="M12" s="1"/>
      <c r="N12" s="1"/>
      <c r="O12" s="1"/>
      <c r="P12" s="1"/>
      <c r="Q12" s="1"/>
      <c r="R12" s="1"/>
      <c r="S12" s="1"/>
      <c r="T12" s="1">
        <v>1</v>
      </c>
      <c r="U12" s="1"/>
      <c r="V12" s="1">
        <v>1</v>
      </c>
      <c r="W12" s="1">
        <v>1</v>
      </c>
      <c r="X12" s="1"/>
      <c r="Y12" s="1">
        <v>1</v>
      </c>
      <c r="Z12" s="1">
        <v>1</v>
      </c>
      <c r="AA12" s="1"/>
      <c r="AB12" s="1"/>
      <c r="AC12" s="1">
        <v>1</v>
      </c>
      <c r="AD12" s="1">
        <v>1</v>
      </c>
      <c r="AE12" s="1"/>
      <c r="AF12" s="7">
        <v>1</v>
      </c>
      <c r="AH12" s="1"/>
      <c r="AI12" s="1"/>
      <c r="AJ12" s="1"/>
      <c r="AK12" s="1">
        <v>1</v>
      </c>
      <c r="AL12" s="1">
        <v>1</v>
      </c>
      <c r="AM12" s="1"/>
      <c r="AN12" s="1"/>
      <c r="AO12" s="1"/>
      <c r="AP12" s="1"/>
      <c r="AQ12" s="1"/>
      <c r="AR12" s="1"/>
      <c r="AS12" s="1"/>
      <c r="AT12" s="1">
        <v>1</v>
      </c>
      <c r="AU12" s="1"/>
      <c r="AV12" s="1"/>
      <c r="AW12" s="1" t="s">
        <v>39</v>
      </c>
      <c r="AX12" s="1"/>
      <c r="AY12" s="1"/>
      <c r="AZ12" s="1"/>
    </row>
    <row r="13" spans="1:52" ht="15.75" x14ac:dyDescent="0.25">
      <c r="A13" s="8" t="s">
        <v>51</v>
      </c>
      <c r="B13" s="1"/>
      <c r="C13" s="1"/>
      <c r="D13" s="1">
        <v>1</v>
      </c>
      <c r="E13" s="1"/>
      <c r="F13" s="1"/>
      <c r="G13" s="1"/>
      <c r="H13" s="1"/>
      <c r="I13" s="1"/>
      <c r="J13" s="1"/>
      <c r="K13" s="1"/>
      <c r="L13" s="1"/>
      <c r="M13" s="1">
        <v>1</v>
      </c>
      <c r="N13" s="1">
        <v>1</v>
      </c>
      <c r="O13" s="9">
        <v>1</v>
      </c>
      <c r="P13" s="1">
        <v>1</v>
      </c>
      <c r="Q13" s="1">
        <v>5</v>
      </c>
      <c r="R13" s="1">
        <v>1</v>
      </c>
      <c r="S13" s="1">
        <v>1</v>
      </c>
      <c r="T13" s="1">
        <v>1</v>
      </c>
      <c r="U13" s="1"/>
      <c r="V13" s="1">
        <v>1</v>
      </c>
      <c r="W13" s="1"/>
      <c r="X13" s="1"/>
      <c r="Y13" s="1"/>
      <c r="Z13" s="1"/>
      <c r="AA13" s="1"/>
      <c r="AB13" s="1"/>
      <c r="AC13" s="1">
        <v>1</v>
      </c>
      <c r="AD13" s="1">
        <v>1</v>
      </c>
      <c r="AE13" s="1">
        <v>1</v>
      </c>
      <c r="AF13" s="1"/>
      <c r="AG13" s="1">
        <v>1</v>
      </c>
      <c r="AH13" s="1">
        <v>1</v>
      </c>
      <c r="AI13" s="1">
        <v>1</v>
      </c>
      <c r="AJ13" s="1"/>
      <c r="AK13" s="1"/>
      <c r="AL13" s="1">
        <v>1</v>
      </c>
      <c r="AM13" s="1">
        <v>1</v>
      </c>
      <c r="AN13" s="1">
        <v>1</v>
      </c>
      <c r="AO13" s="1"/>
      <c r="AP13" s="1"/>
      <c r="AQ13" s="1"/>
      <c r="AR13" s="1"/>
      <c r="AS13" s="1"/>
      <c r="AT13" s="1"/>
      <c r="AU13" s="1"/>
      <c r="AV13" s="1"/>
      <c r="AW13" s="1">
        <v>1</v>
      </c>
      <c r="AX13" s="1"/>
      <c r="AY13" s="1"/>
      <c r="AZ13" s="1"/>
    </row>
    <row r="16" spans="1:52" ht="15.75" x14ac:dyDescent="0.25">
      <c r="A16" s="10" t="s">
        <v>37</v>
      </c>
      <c r="B16" s="18" t="s">
        <v>76</v>
      </c>
      <c r="C16" s="18" t="s">
        <v>77</v>
      </c>
      <c r="D16" s="18" t="s">
        <v>78</v>
      </c>
      <c r="E16" s="12" t="s">
        <v>0</v>
      </c>
      <c r="F16" s="12" t="s">
        <v>1</v>
      </c>
      <c r="G16" s="13" t="s">
        <v>79</v>
      </c>
      <c r="H16" s="13" t="s">
        <v>80</v>
      </c>
      <c r="I16" s="12" t="s">
        <v>2</v>
      </c>
      <c r="J16" s="18" t="s">
        <v>81</v>
      </c>
      <c r="K16" s="18" t="s">
        <v>82</v>
      </c>
      <c r="L16" s="12" t="s">
        <v>83</v>
      </c>
      <c r="M16" s="12" t="s">
        <v>84</v>
      </c>
      <c r="N16" s="13" t="s">
        <v>7</v>
      </c>
      <c r="O16" s="13" t="s">
        <v>85</v>
      </c>
      <c r="P16" s="12" t="s">
        <v>10</v>
      </c>
      <c r="Q16" s="12" t="s">
        <v>86</v>
      </c>
      <c r="R16" s="12" t="s">
        <v>87</v>
      </c>
      <c r="S16" s="12" t="s">
        <v>12</v>
      </c>
      <c r="T16" s="12" t="s">
        <v>88</v>
      </c>
      <c r="U16" s="19" t="s">
        <v>89</v>
      </c>
      <c r="V16" s="19" t="s">
        <v>16</v>
      </c>
      <c r="W16" s="19" t="s">
        <v>17</v>
      </c>
      <c r="X16" s="19" t="s">
        <v>90</v>
      </c>
      <c r="Y16" s="12" t="s">
        <v>18</v>
      </c>
      <c r="Z16" s="12" t="s">
        <v>91</v>
      </c>
      <c r="AA16" s="20" t="s">
        <v>92</v>
      </c>
      <c r="AB16" s="12" t="s">
        <v>93</v>
      </c>
      <c r="AC16" s="12" t="s">
        <v>94</v>
      </c>
      <c r="AD16" s="12" t="s">
        <v>95</v>
      </c>
      <c r="AE16" s="12" t="s">
        <v>74</v>
      </c>
      <c r="AF16" s="12" t="s">
        <v>75</v>
      </c>
      <c r="AG16" s="12" t="s">
        <v>23</v>
      </c>
      <c r="AH16" s="12" t="s">
        <v>24</v>
      </c>
      <c r="AI16" s="12" t="s">
        <v>25</v>
      </c>
      <c r="AJ16" s="12" t="s">
        <v>26</v>
      </c>
      <c r="AK16" s="12" t="s">
        <v>27</v>
      </c>
      <c r="AL16" s="12" t="s">
        <v>96</v>
      </c>
      <c r="AM16" s="12" t="s">
        <v>97</v>
      </c>
      <c r="AN16" s="12" t="s">
        <v>28</v>
      </c>
      <c r="AO16" s="12" t="s">
        <v>29</v>
      </c>
      <c r="AP16" s="12" t="s">
        <v>30</v>
      </c>
      <c r="AQ16" s="13" t="s">
        <v>98</v>
      </c>
      <c r="AR16" s="12" t="s">
        <v>31</v>
      </c>
      <c r="AS16" s="12" t="s">
        <v>32</v>
      </c>
      <c r="AT16" s="12" t="s">
        <v>99</v>
      </c>
      <c r="AU16" s="12" t="s">
        <v>36</v>
      </c>
    </row>
    <row r="17" spans="1:47" ht="15.75" x14ac:dyDescent="0.25">
      <c r="A17" s="3" t="s">
        <v>38</v>
      </c>
      <c r="B17" s="1"/>
      <c r="C17" s="1"/>
      <c r="D17" s="1">
        <v>3</v>
      </c>
      <c r="E17" s="1"/>
      <c r="F17" s="1"/>
      <c r="G17" s="21">
        <v>2</v>
      </c>
      <c r="H17" s="1">
        <v>1</v>
      </c>
      <c r="I17" s="1"/>
      <c r="J17" s="1">
        <v>3</v>
      </c>
      <c r="K17" s="1">
        <v>1</v>
      </c>
      <c r="L17" s="1"/>
      <c r="M17" s="1"/>
      <c r="N17" s="1" t="s">
        <v>39</v>
      </c>
      <c r="O17" s="1"/>
      <c r="P17" s="1"/>
      <c r="Q17" s="1">
        <v>1</v>
      </c>
      <c r="R17" s="1"/>
      <c r="S17" s="1" t="s">
        <v>40</v>
      </c>
      <c r="T17" s="1"/>
      <c r="U17" s="1"/>
      <c r="V17" s="1"/>
      <c r="W17" s="1"/>
      <c r="X17" s="1"/>
      <c r="Y17" s="1"/>
      <c r="Z17" s="1">
        <v>1</v>
      </c>
      <c r="AA17" s="1" t="s">
        <v>39</v>
      </c>
      <c r="AB17" s="1"/>
      <c r="AC17" s="1"/>
      <c r="AD17" s="1"/>
      <c r="AE17" s="1">
        <v>1</v>
      </c>
      <c r="AF17" s="1"/>
      <c r="AG17" s="1"/>
      <c r="AH17" s="1">
        <v>1</v>
      </c>
      <c r="AI17" s="1"/>
      <c r="AJ17" s="1"/>
      <c r="AK17" s="1"/>
      <c r="AL17" s="1"/>
      <c r="AM17" s="1"/>
      <c r="AN17" s="1"/>
      <c r="AO17" s="1"/>
      <c r="AP17" s="1">
        <v>2</v>
      </c>
      <c r="AQ17" s="7">
        <v>7</v>
      </c>
      <c r="AR17" s="1" t="s">
        <v>39</v>
      </c>
      <c r="AS17" s="1"/>
      <c r="AT17" s="1">
        <v>1</v>
      </c>
      <c r="AU17" s="1"/>
    </row>
    <row r="18" spans="1:47" ht="15.75" x14ac:dyDescent="0.25">
      <c r="A18" s="3" t="s">
        <v>41</v>
      </c>
      <c r="B18" s="1"/>
      <c r="C18" s="1"/>
      <c r="D18" s="1"/>
      <c r="E18" s="1">
        <v>1</v>
      </c>
      <c r="F18" s="1"/>
      <c r="G18" s="1"/>
      <c r="H18" s="1"/>
      <c r="I18" s="1"/>
      <c r="J18" s="1">
        <v>1</v>
      </c>
      <c r="K18" s="1"/>
      <c r="L18" s="1"/>
      <c r="M18" s="1">
        <v>1</v>
      </c>
      <c r="N18" s="1"/>
      <c r="O18" s="1"/>
      <c r="P18" s="1"/>
      <c r="Q18" s="1">
        <v>1</v>
      </c>
      <c r="R18" s="4"/>
      <c r="S18" s="1"/>
      <c r="T18" s="1">
        <v>1</v>
      </c>
      <c r="U18" s="1"/>
      <c r="V18" s="1"/>
      <c r="W18" s="1"/>
      <c r="X18" s="1"/>
      <c r="Y18" s="1"/>
      <c r="Z18" s="1"/>
      <c r="AA18" s="1"/>
      <c r="AB18" s="1"/>
      <c r="AC18" s="1">
        <v>1</v>
      </c>
      <c r="AD18" s="1"/>
      <c r="AE18" s="1"/>
      <c r="AF18" s="1"/>
      <c r="AG18" s="1">
        <v>1</v>
      </c>
      <c r="AH18" s="1">
        <v>1</v>
      </c>
      <c r="AI18" s="1">
        <v>1</v>
      </c>
      <c r="AJ18" s="1"/>
      <c r="AK18" s="1">
        <v>1</v>
      </c>
      <c r="AL18" s="1">
        <v>1</v>
      </c>
      <c r="AM18" s="1"/>
      <c r="AN18" s="1"/>
      <c r="AO18" s="1"/>
      <c r="AP18" s="1">
        <v>1</v>
      </c>
      <c r="AQ18" s="7">
        <v>1</v>
      </c>
      <c r="AR18" s="1" t="s">
        <v>39</v>
      </c>
      <c r="AS18" s="1"/>
      <c r="AT18" s="1"/>
      <c r="AU18" s="1"/>
    </row>
    <row r="19" spans="1:47" ht="15.75" x14ac:dyDescent="0.25">
      <c r="A19" s="3" t="s">
        <v>42</v>
      </c>
      <c r="B19" s="1"/>
      <c r="C19" s="1"/>
      <c r="D19" s="1">
        <v>2</v>
      </c>
      <c r="E19" s="1"/>
      <c r="F19" s="1"/>
      <c r="G19" s="1" t="s">
        <v>39</v>
      </c>
      <c r="H19" s="1"/>
      <c r="I19" s="1"/>
      <c r="J19" s="1"/>
      <c r="K19" s="1">
        <v>1</v>
      </c>
      <c r="L19" s="1"/>
      <c r="M19" s="1"/>
      <c r="N19" s="1">
        <v>1</v>
      </c>
      <c r="O19" s="1">
        <v>1</v>
      </c>
      <c r="P19" s="1"/>
      <c r="Q19" s="1"/>
      <c r="R19" s="1">
        <v>1</v>
      </c>
      <c r="S19" s="1">
        <v>1</v>
      </c>
      <c r="T19" s="1"/>
      <c r="U19" s="1" t="s">
        <v>39</v>
      </c>
      <c r="V19" s="1">
        <v>1</v>
      </c>
      <c r="W19" s="1">
        <v>1</v>
      </c>
      <c r="X19" s="1">
        <v>1</v>
      </c>
      <c r="Y19" s="1"/>
      <c r="Z19" s="1"/>
      <c r="AA19" s="1">
        <v>1</v>
      </c>
      <c r="AB19" s="1" t="s">
        <v>39</v>
      </c>
      <c r="AC19" s="1">
        <v>1</v>
      </c>
      <c r="AD19" s="1">
        <v>1</v>
      </c>
      <c r="AE19" s="1"/>
      <c r="AF19" s="1"/>
      <c r="AG19" s="1"/>
      <c r="AH19" s="1">
        <v>1</v>
      </c>
      <c r="AI19" s="1"/>
      <c r="AJ19" s="1"/>
      <c r="AK19" s="1"/>
      <c r="AL19" s="1"/>
      <c r="AM19" s="1"/>
      <c r="AN19" s="1">
        <v>1</v>
      </c>
      <c r="AO19" s="1">
        <v>1</v>
      </c>
      <c r="AP19" s="1"/>
      <c r="AQ19" s="1"/>
      <c r="AR19" s="1"/>
      <c r="AS19" s="1"/>
      <c r="AT19" s="1"/>
      <c r="AU19" s="1"/>
    </row>
    <row r="20" spans="1:47" ht="15.75" x14ac:dyDescent="0.25">
      <c r="A20" s="3" t="s">
        <v>43</v>
      </c>
      <c r="B20" s="1" t="s">
        <v>39</v>
      </c>
      <c r="C20" s="1"/>
      <c r="D20" s="1">
        <v>1</v>
      </c>
      <c r="E20" s="1"/>
      <c r="F20" s="1"/>
      <c r="G20" s="1">
        <v>1</v>
      </c>
      <c r="H20" s="1">
        <v>1</v>
      </c>
      <c r="I20" s="1"/>
      <c r="J20" s="1"/>
      <c r="K20" s="1">
        <v>1</v>
      </c>
      <c r="L20" s="1">
        <v>1</v>
      </c>
      <c r="M20" s="1"/>
      <c r="N20" s="1" t="s">
        <v>39</v>
      </c>
      <c r="O20" s="1"/>
      <c r="P20" s="1"/>
      <c r="Q20" s="1"/>
      <c r="R20" s="1"/>
      <c r="S20" s="1"/>
      <c r="T20" s="1"/>
      <c r="U20" s="1" t="s">
        <v>39</v>
      </c>
      <c r="V20" s="1">
        <v>1</v>
      </c>
      <c r="W20" s="1">
        <v>1</v>
      </c>
      <c r="X20" s="1">
        <v>1</v>
      </c>
      <c r="Y20" s="1"/>
      <c r="Z20" s="1"/>
      <c r="AA20" s="1"/>
      <c r="AB20" s="1" t="s">
        <v>39</v>
      </c>
      <c r="AC20" s="1"/>
      <c r="AD20" s="1"/>
      <c r="AE20" s="1">
        <v>4</v>
      </c>
      <c r="AF20" s="1"/>
      <c r="AG20" s="1"/>
      <c r="AH20" s="1">
        <v>1</v>
      </c>
      <c r="AI20" s="1" t="s">
        <v>39</v>
      </c>
      <c r="AJ20" s="1"/>
      <c r="AK20" s="1"/>
      <c r="AL20" s="1"/>
      <c r="AM20" s="1"/>
      <c r="AN20" s="1"/>
      <c r="AO20" s="1"/>
      <c r="AP20" s="1"/>
      <c r="AQ20" s="1"/>
      <c r="AR20" s="1"/>
      <c r="AS20" s="1" t="s">
        <v>39</v>
      </c>
      <c r="AT20" s="1"/>
      <c r="AU20" s="1"/>
    </row>
    <row r="21" spans="1:47" ht="15.75" x14ac:dyDescent="0.25">
      <c r="A21" s="3" t="s">
        <v>44</v>
      </c>
      <c r="B21" s="1" t="s">
        <v>39</v>
      </c>
      <c r="C21" s="1"/>
      <c r="D21" s="1">
        <v>1</v>
      </c>
      <c r="E21" s="1"/>
      <c r="F21" s="22" t="s">
        <v>40</v>
      </c>
      <c r="G21" s="21">
        <v>2</v>
      </c>
      <c r="H21" s="1">
        <v>1</v>
      </c>
      <c r="I21" s="1"/>
      <c r="J21" s="1">
        <v>1</v>
      </c>
      <c r="K21" s="22" t="s">
        <v>40</v>
      </c>
      <c r="L21" s="1"/>
      <c r="M21" s="5"/>
      <c r="N21" s="1"/>
      <c r="O21" s="1"/>
      <c r="P21" s="1"/>
      <c r="Q21" s="1"/>
      <c r="R21" s="1"/>
      <c r="S21" s="1"/>
      <c r="T21" s="1">
        <v>1</v>
      </c>
      <c r="U21" s="1">
        <v>1</v>
      </c>
      <c r="V21" s="1">
        <v>1</v>
      </c>
      <c r="W21" s="1">
        <v>1</v>
      </c>
      <c r="X21" s="1"/>
      <c r="Y21" s="1"/>
      <c r="Z21" s="1">
        <v>2</v>
      </c>
      <c r="AA21" s="1"/>
      <c r="AB21" s="1"/>
      <c r="AC21" s="1"/>
      <c r="AD21" s="1"/>
      <c r="AE21" s="1"/>
      <c r="AF21" s="1"/>
      <c r="AG21" s="1">
        <v>1</v>
      </c>
      <c r="AH21" s="1">
        <v>1</v>
      </c>
      <c r="AI21" s="1"/>
      <c r="AJ21" s="1"/>
      <c r="AK21" s="1"/>
      <c r="AL21" s="1">
        <v>1</v>
      </c>
      <c r="AM21" s="1"/>
      <c r="AN21" s="1"/>
      <c r="AO21" s="1"/>
      <c r="AP21" s="1">
        <v>1</v>
      </c>
      <c r="AQ21" s="7">
        <v>3</v>
      </c>
      <c r="AR21" s="1"/>
      <c r="AS21" s="1"/>
      <c r="AT21" s="1"/>
      <c r="AU21" s="1"/>
    </row>
    <row r="22" spans="1:47" ht="15.75" x14ac:dyDescent="0.25">
      <c r="A22" s="6" t="s">
        <v>45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>
        <v>1</v>
      </c>
      <c r="Q22" s="1">
        <v>1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>
        <v>1</v>
      </c>
      <c r="AU22" s="1"/>
    </row>
    <row r="23" spans="1:47" ht="15.75" x14ac:dyDescent="0.25">
      <c r="A23" s="6" t="s">
        <v>46</v>
      </c>
      <c r="B23" s="1">
        <v>1</v>
      </c>
      <c r="C23" s="1">
        <v>4</v>
      </c>
      <c r="D23" s="1"/>
      <c r="E23" s="1">
        <v>1</v>
      </c>
      <c r="F23" s="1" t="s">
        <v>39</v>
      </c>
      <c r="G23" s="21">
        <v>3</v>
      </c>
      <c r="H23" s="1">
        <v>1</v>
      </c>
      <c r="I23" s="1"/>
      <c r="J23" s="22" t="s">
        <v>40</v>
      </c>
      <c r="K23" s="1"/>
      <c r="L23" s="1"/>
      <c r="M23" s="1"/>
      <c r="N23" s="1">
        <v>2</v>
      </c>
      <c r="O23" s="1">
        <v>1</v>
      </c>
      <c r="P23" s="1"/>
      <c r="Q23" s="1">
        <v>4</v>
      </c>
      <c r="R23" s="1">
        <v>2</v>
      </c>
      <c r="S23" s="1"/>
      <c r="T23" s="1">
        <v>1</v>
      </c>
      <c r="U23" s="1"/>
      <c r="V23" s="1"/>
      <c r="W23" s="1"/>
      <c r="X23" s="1"/>
      <c r="Y23" s="1">
        <v>1</v>
      </c>
      <c r="Z23" s="1"/>
      <c r="AA23" s="1"/>
      <c r="AB23" s="1"/>
      <c r="AC23" s="1"/>
      <c r="AD23" s="1"/>
      <c r="AE23" s="1">
        <v>2</v>
      </c>
      <c r="AF23" s="1"/>
      <c r="AG23" s="1">
        <v>2</v>
      </c>
      <c r="AH23" s="1"/>
      <c r="AI23" s="1">
        <v>1</v>
      </c>
      <c r="AJ23" s="1"/>
      <c r="AK23" s="1"/>
      <c r="AL23" s="1">
        <v>2</v>
      </c>
      <c r="AM23" s="1">
        <v>1</v>
      </c>
      <c r="AN23" s="1">
        <v>1</v>
      </c>
      <c r="AO23" s="1">
        <v>1</v>
      </c>
      <c r="AP23" s="1">
        <v>1</v>
      </c>
      <c r="AQ23" s="7">
        <v>2</v>
      </c>
      <c r="AR23" s="1"/>
      <c r="AS23" s="1"/>
      <c r="AT23" s="1"/>
      <c r="AU23" s="1"/>
    </row>
    <row r="24" spans="1:47" ht="15.75" x14ac:dyDescent="0.25">
      <c r="A24" s="6" t="s">
        <v>47</v>
      </c>
      <c r="B24" s="1">
        <v>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>
        <v>1</v>
      </c>
      <c r="O24" s="1">
        <v>1</v>
      </c>
      <c r="P24" s="1">
        <v>1</v>
      </c>
      <c r="Q24" s="1">
        <v>11</v>
      </c>
      <c r="R24" s="1">
        <v>1</v>
      </c>
      <c r="S24" s="1"/>
      <c r="T24" s="1">
        <v>1</v>
      </c>
      <c r="U24" s="1">
        <v>1</v>
      </c>
      <c r="V24" s="1">
        <v>1</v>
      </c>
      <c r="W24" s="1">
        <v>1</v>
      </c>
      <c r="X24" s="1"/>
      <c r="Y24" s="1"/>
      <c r="Z24" s="1"/>
      <c r="AA24" s="1"/>
      <c r="AB24" s="1"/>
      <c r="AC24" s="1">
        <v>1</v>
      </c>
      <c r="AD24" s="1"/>
      <c r="AE24" s="1">
        <v>1</v>
      </c>
      <c r="AF24" s="1"/>
      <c r="AG24" s="1">
        <v>2</v>
      </c>
      <c r="AH24" s="1"/>
      <c r="AI24" s="1">
        <v>1</v>
      </c>
      <c r="AJ24" s="1"/>
      <c r="AK24" s="1"/>
      <c r="AL24" s="1">
        <v>2</v>
      </c>
      <c r="AM24" s="1"/>
      <c r="AN24" s="1"/>
      <c r="AO24" s="1"/>
      <c r="AP24" s="1">
        <v>1</v>
      </c>
      <c r="AQ24" s="7">
        <v>6</v>
      </c>
      <c r="AR24" s="1"/>
      <c r="AS24" s="1"/>
      <c r="AT24" s="1"/>
      <c r="AU24" s="1"/>
    </row>
    <row r="25" spans="1:47" ht="15.75" x14ac:dyDescent="0.25">
      <c r="A25" s="6" t="s">
        <v>48</v>
      </c>
      <c r="B25" s="1" t="s">
        <v>39</v>
      </c>
      <c r="C25" s="1">
        <v>1</v>
      </c>
      <c r="D25" s="1">
        <v>1</v>
      </c>
      <c r="E25" s="1">
        <v>1</v>
      </c>
      <c r="F25" s="1"/>
      <c r="G25" s="21">
        <v>5</v>
      </c>
      <c r="H25" s="21">
        <v>1</v>
      </c>
      <c r="I25" s="1"/>
      <c r="J25" s="1">
        <v>1</v>
      </c>
      <c r="K25" s="1">
        <v>1</v>
      </c>
      <c r="L25" s="1"/>
      <c r="M25" s="1"/>
      <c r="N25" s="1" t="s">
        <v>39</v>
      </c>
      <c r="O25" s="1"/>
      <c r="P25" s="1"/>
      <c r="Q25" s="1"/>
      <c r="R25" s="1">
        <v>1</v>
      </c>
      <c r="S25" s="1">
        <v>4</v>
      </c>
      <c r="T25" s="1">
        <v>1</v>
      </c>
      <c r="U25" s="1"/>
      <c r="V25" s="1"/>
      <c r="W25" s="1"/>
      <c r="X25" s="1"/>
      <c r="Y25" s="1"/>
      <c r="Z25" s="1"/>
      <c r="AA25" s="1" t="s">
        <v>39</v>
      </c>
      <c r="AB25" s="1"/>
      <c r="AC25" s="1"/>
      <c r="AD25" s="1"/>
      <c r="AE25" s="1">
        <v>1</v>
      </c>
      <c r="AF25" s="1">
        <v>1</v>
      </c>
      <c r="AG25" s="1">
        <v>2</v>
      </c>
      <c r="AH25" s="1"/>
      <c r="AI25" s="1">
        <v>1</v>
      </c>
      <c r="AJ25" s="1"/>
      <c r="AK25" s="1">
        <v>2</v>
      </c>
      <c r="AL25" s="1">
        <v>1</v>
      </c>
      <c r="AM25" s="1"/>
      <c r="AN25" s="1"/>
      <c r="AO25" s="1"/>
      <c r="AP25" s="1"/>
      <c r="AQ25" s="7">
        <v>9</v>
      </c>
      <c r="AR25" s="1" t="s">
        <v>39</v>
      </c>
      <c r="AS25" s="1"/>
      <c r="AT25" s="1"/>
      <c r="AU25" s="1">
        <v>1</v>
      </c>
    </row>
    <row r="26" spans="1:47" ht="15.75" x14ac:dyDescent="0.25">
      <c r="A26" s="3" t="s">
        <v>49</v>
      </c>
      <c r="B26" s="1"/>
      <c r="C26" s="1"/>
      <c r="D26" s="1"/>
      <c r="E26" s="1"/>
      <c r="F26" s="1"/>
      <c r="G26" s="1"/>
      <c r="H26" s="1"/>
      <c r="I26" s="1"/>
      <c r="J26" s="1">
        <v>1</v>
      </c>
      <c r="K26" s="1"/>
      <c r="L26" s="1"/>
      <c r="M26" s="1"/>
      <c r="N26" s="1"/>
      <c r="O26" s="1"/>
      <c r="P26" s="1">
        <v>1</v>
      </c>
      <c r="Q26" s="1">
        <v>1</v>
      </c>
      <c r="R26" s="1"/>
      <c r="S26" s="1"/>
      <c r="T26" s="1">
        <v>2</v>
      </c>
      <c r="U26" s="1"/>
      <c r="V26" s="1"/>
      <c r="W26" s="1"/>
      <c r="X26" s="1"/>
      <c r="Y26" s="1"/>
      <c r="Z26" s="1">
        <v>1</v>
      </c>
      <c r="AA26" s="1"/>
      <c r="AB26" s="1"/>
      <c r="AC26" s="1">
        <v>1</v>
      </c>
      <c r="AD26" s="1"/>
      <c r="AE26" s="1"/>
      <c r="AF26" s="1"/>
      <c r="AG26" s="1"/>
      <c r="AH26" s="1">
        <v>1</v>
      </c>
      <c r="AI26" s="1"/>
      <c r="AJ26" s="1"/>
      <c r="AK26" s="1"/>
      <c r="AL26" s="1"/>
      <c r="AM26" s="1"/>
      <c r="AN26" s="1"/>
      <c r="AO26" s="1"/>
      <c r="AP26" s="1">
        <v>1</v>
      </c>
      <c r="AQ26" s="7">
        <v>2</v>
      </c>
      <c r="AR26" s="7">
        <v>1</v>
      </c>
      <c r="AS26" s="7">
        <v>1</v>
      </c>
      <c r="AT26" s="1"/>
      <c r="AU26" s="1"/>
    </row>
    <row r="27" spans="1:47" ht="15.75" x14ac:dyDescent="0.25">
      <c r="A27" s="3" t="s">
        <v>50</v>
      </c>
      <c r="B27" s="1"/>
      <c r="C27" s="1">
        <v>2</v>
      </c>
      <c r="D27" s="1"/>
      <c r="E27" s="1"/>
      <c r="F27" s="1">
        <v>1</v>
      </c>
      <c r="G27" s="21">
        <v>3</v>
      </c>
      <c r="H27" s="1">
        <v>2</v>
      </c>
      <c r="I27" s="1">
        <v>1</v>
      </c>
      <c r="J27" s="1">
        <v>1</v>
      </c>
      <c r="K27" s="1"/>
      <c r="L27" s="1" t="s">
        <v>39</v>
      </c>
      <c r="M27" s="1"/>
      <c r="N27" s="1"/>
      <c r="O27" s="1"/>
      <c r="P27" s="1"/>
      <c r="Q27" s="1"/>
      <c r="R27" s="1"/>
      <c r="S27" s="1">
        <v>1</v>
      </c>
      <c r="T27" s="1">
        <v>1</v>
      </c>
      <c r="U27" s="1">
        <v>1</v>
      </c>
      <c r="V27" s="1">
        <v>1</v>
      </c>
      <c r="W27" s="1">
        <v>1</v>
      </c>
      <c r="X27" s="1"/>
      <c r="Y27" s="1"/>
      <c r="Z27" s="1">
        <v>2</v>
      </c>
      <c r="AA27" s="1"/>
      <c r="AB27" s="7">
        <v>1</v>
      </c>
      <c r="AC27" s="1"/>
      <c r="AD27" s="1"/>
      <c r="AE27" s="1"/>
      <c r="AF27" s="1"/>
      <c r="AG27" s="1">
        <v>1</v>
      </c>
      <c r="AH27" s="1">
        <v>1</v>
      </c>
      <c r="AI27" s="1"/>
      <c r="AJ27" s="1"/>
      <c r="AK27" s="1"/>
      <c r="AL27" s="1"/>
      <c r="AM27" s="1"/>
      <c r="AN27" s="1"/>
      <c r="AO27" s="1"/>
      <c r="AP27" s="1">
        <v>1</v>
      </c>
      <c r="AQ27" s="7">
        <v>2</v>
      </c>
      <c r="AR27" s="1" t="s">
        <v>39</v>
      </c>
      <c r="AS27" s="1"/>
      <c r="AT27" s="1"/>
      <c r="AU27" s="1"/>
    </row>
    <row r="28" spans="1:47" ht="15.75" x14ac:dyDescent="0.25">
      <c r="A28" s="8" t="s">
        <v>51</v>
      </c>
      <c r="B28" s="1"/>
      <c r="C28" s="1"/>
      <c r="D28" s="1"/>
      <c r="E28" s="1">
        <v>1</v>
      </c>
      <c r="F28" s="1"/>
      <c r="G28" s="1"/>
      <c r="H28" s="1"/>
      <c r="I28" s="1"/>
      <c r="J28" s="1"/>
      <c r="K28" s="1"/>
      <c r="L28" s="1"/>
      <c r="M28" s="1">
        <v>1</v>
      </c>
      <c r="N28" s="1">
        <v>1</v>
      </c>
      <c r="O28" s="9">
        <v>1</v>
      </c>
      <c r="P28" s="1">
        <v>1</v>
      </c>
      <c r="Q28" s="1">
        <v>5</v>
      </c>
      <c r="R28" s="1">
        <v>2</v>
      </c>
      <c r="S28" s="1">
        <v>1</v>
      </c>
      <c r="T28" s="1">
        <v>1</v>
      </c>
      <c r="U28" s="1"/>
      <c r="V28" s="1"/>
      <c r="W28" s="1"/>
      <c r="X28" s="1"/>
      <c r="Y28" s="1"/>
      <c r="Z28" s="1">
        <v>3</v>
      </c>
      <c r="AA28" s="1"/>
      <c r="AB28" s="1"/>
      <c r="AC28" s="1">
        <v>2</v>
      </c>
      <c r="AD28" s="1">
        <v>1</v>
      </c>
      <c r="AE28" s="1"/>
      <c r="AF28" s="1"/>
      <c r="AG28" s="1"/>
      <c r="AH28" s="1">
        <v>1</v>
      </c>
      <c r="AI28" s="1">
        <v>1</v>
      </c>
      <c r="AJ28" s="1">
        <v>1</v>
      </c>
      <c r="AK28" s="1"/>
      <c r="AL28" s="1"/>
      <c r="AM28" s="1"/>
      <c r="AN28" s="1"/>
      <c r="AO28" s="1"/>
      <c r="AP28" s="1"/>
      <c r="AQ28" s="1"/>
      <c r="AR28" s="1">
        <v>1</v>
      </c>
      <c r="AS28" s="1"/>
      <c r="AT28" s="1"/>
      <c r="AU28" s="1"/>
    </row>
  </sheetData>
  <conditionalFormatting sqref="E2:E13">
    <cfRule type="colorScale" priority="1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Q17:AQ18 AQ21">
    <cfRule type="colorScale" priority="6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Q19">
    <cfRule type="colorScale" priority="3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Q20">
    <cfRule type="colorScale" priority="2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S17:AS25 AS27:AS28">
    <cfRule type="colorScale" priority="5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S26">
    <cfRule type="colorScale" priority="4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T17:AT28 B17:F28 I17:K28 M17:M28 P17:AA28 AC17:AP28">
    <cfRule type="colorScale" priority="8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U17:AU28 AQ23:AQ28 L17:L28 N17:O28 AR17:AR28 G17:H28 AB17:AB28">
    <cfRule type="colorScale" priority="7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X2:AX13">
    <cfRule type="colorScale" priority="9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Y2:AY13 AH2:AV13 B2:D13 P2:AE13 M2:M13 F2:K13">
    <cfRule type="colorScale" priority="20">
      <colorScale>
        <cfvo type="min"/>
        <cfvo type="percentile" val="50"/>
        <cfvo type="max"/>
        <color rgb="FF5DD96C"/>
        <color rgb="FF00B050"/>
        <color rgb="FF1F892C"/>
      </colorScale>
    </cfRule>
  </conditionalFormatting>
  <conditionalFormatting sqref="AZ2:AZ13 L2:L13 N2:O13 AW2:AW13 AF2:AG11 AF13:AG13 AF12">
    <cfRule type="colorScale" priority="21">
      <colorScale>
        <cfvo type="min"/>
        <cfvo type="percentile" val="50"/>
        <cfvo type="max"/>
        <color rgb="FF5DD96C"/>
        <color rgb="FF00B050"/>
        <color rgb="FF1F892C"/>
      </colorScale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507654c-1543-47e1-81c5-300c2627be14}" enabled="1" method="Standard" siteId="{5a7cc8ab-a4dc-4f9b-bf60-66714049ad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% Presence</vt:lpstr>
      <vt:lpstr>Summary % Functional</vt:lpstr>
      <vt:lpstr>Basic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 Phillips</dc:creator>
  <cp:lastModifiedBy>Zak Phillips</cp:lastModifiedBy>
  <dcterms:created xsi:type="dcterms:W3CDTF">2025-06-28T03:03:49Z</dcterms:created>
  <dcterms:modified xsi:type="dcterms:W3CDTF">2026-08-08T01:49:12Z</dcterms:modified>
</cp:coreProperties>
</file>