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"/>
    </mc:Choice>
  </mc:AlternateContent>
  <xr:revisionPtr revIDLastSave="0" documentId="13_ncr:1_{ABA8A159-ACEA-439A-8E5E-8E966ED250F5}" xr6:coauthVersionLast="47" xr6:coauthVersionMax="47" xr10:uidLastSave="{00000000-0000-0000-0000-000000000000}"/>
  <bookViews>
    <workbookView xWindow="28680" yWindow="-120" windowWidth="29040" windowHeight="15990" tabRatio="949" activeTab="1" xr2:uid="{B40E4448-D3BF-440F-8A91-47EE97C4A5C5}"/>
  </bookViews>
  <sheets>
    <sheet name="Summary % Presence" sheetId="2" r:id="rId1"/>
    <sheet name="Summary % Functional" sheetId="31" r:id="rId2"/>
    <sheet name="Basic Sheet" sheetId="1" r:id="rId3"/>
    <sheet name="Sheet27" sheetId="30" r:id="rId4"/>
    <sheet name="Actinobacillus pleuropneumoniae" sheetId="3" r:id="rId5"/>
    <sheet name="Sheet4" sheetId="4" r:id="rId6"/>
    <sheet name="Aggregatibacter actinomycetemco" sheetId="5" r:id="rId7"/>
    <sheet name="Sheet16" sheetId="19" r:id="rId8"/>
    <sheet name="Avibacterium paragallinarum" sheetId="7" r:id="rId9"/>
    <sheet name="Sheet17" sheetId="20" r:id="rId10"/>
    <sheet name="Gallibacterium anatis" sheetId="9" r:id="rId11"/>
    <sheet name="Sheet18" sheetId="21" r:id="rId12"/>
    <sheet name="Glaesserella parasuis" sheetId="11" r:id="rId13"/>
    <sheet name="Sheet19" sheetId="22" r:id="rId14"/>
    <sheet name="Haemophilus ducreyi" sheetId="12" r:id="rId15"/>
    <sheet name="Sheet20" sheetId="23" r:id="rId16"/>
    <sheet name="Haemophilus haemolyticus" sheetId="13" r:id="rId17"/>
    <sheet name="Sheet21" sheetId="24" r:id="rId18"/>
    <sheet name="Haemophilus influenzae All " sheetId="14" r:id="rId19"/>
    <sheet name="Sheet22" sheetId="25" r:id="rId20"/>
    <sheet name="Sheet1" sheetId="33" r:id="rId21"/>
    <sheet name="Haemophilus parainfluenzae" sheetId="15" r:id="rId22"/>
    <sheet name="Sheet23" sheetId="26" r:id="rId23"/>
    <sheet name="Histophilus somni" sheetId="16" r:id="rId24"/>
    <sheet name="Sheet24" sheetId="27" r:id="rId25"/>
    <sheet name="Mannheimia haemolytica All " sheetId="17" r:id="rId26"/>
    <sheet name="Sheet25" sheetId="28" r:id="rId27"/>
    <sheet name="Pasteurella multocida All " sheetId="18" r:id="rId28"/>
    <sheet name="Sheet3" sheetId="34" r:id="rId29"/>
    <sheet name="Sheet26" sheetId="29" r:id="rId30"/>
    <sheet name="Sheet2" sheetId="32" r:id="rId31"/>
  </sheets>
  <definedNames>
    <definedName name="_xlnm._FilterDatabase" localSheetId="7" hidden="1">Sheet16!$A$1:$E$1</definedName>
    <definedName name="_xlnm._FilterDatabase" localSheetId="9" hidden="1">Sheet17!$A$1:$E$1</definedName>
    <definedName name="_xlnm._FilterDatabase" localSheetId="11" hidden="1">Sheet18!$A$1:$E$1</definedName>
    <definedName name="_xlnm._FilterDatabase" localSheetId="13" hidden="1">Sheet19!$A$1:$E$1</definedName>
    <definedName name="_xlnm._FilterDatabase" localSheetId="15" hidden="1">Sheet20!$A$1:$F$1</definedName>
    <definedName name="_xlnm._FilterDatabase" localSheetId="17" hidden="1">Sheet21!$A$1:$F$1</definedName>
    <definedName name="_xlnm._FilterDatabase" localSheetId="19" hidden="1">Sheet22!$A$1:$AI$1</definedName>
    <definedName name="_xlnm._FilterDatabase" localSheetId="22" hidden="1">Sheet23!$A$1:$F$1</definedName>
    <definedName name="_xlnm._FilterDatabase" localSheetId="24" hidden="1">Sheet24!$A$1:$E$1</definedName>
    <definedName name="_xlnm._FilterDatabase" localSheetId="26" hidden="1">Sheet25!$A$1:$Y$1</definedName>
    <definedName name="_xlnm._FilterDatabase" localSheetId="29" hidden="1">Sheet26!$A$1:$BD$1</definedName>
    <definedName name="_xlnm._FilterDatabase" localSheetId="3" hidden="1">Sheet27!$A$1:$M$1</definedName>
    <definedName name="_xlnm._FilterDatabase" localSheetId="5" hidden="1">Sheet4!$A$1:$E$1</definedName>
    <definedName name="_xlnm._FilterDatabase" localSheetId="0" hidden="1">'Summary % Presence'!$A$2:$BN$2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3" i="34" l="1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AB12" i="34"/>
  <c r="AA12" i="34"/>
  <c r="Z12" i="34"/>
  <c r="Y12" i="34"/>
  <c r="T12" i="34"/>
  <c r="S12" i="34"/>
  <c r="R12" i="34"/>
  <c r="Q12" i="34"/>
  <c r="P12" i="34"/>
  <c r="O12" i="34"/>
  <c r="N12" i="34"/>
  <c r="L12" i="34"/>
  <c r="K12" i="34"/>
  <c r="J12" i="34"/>
  <c r="I12" i="34"/>
  <c r="H12" i="34"/>
  <c r="G12" i="34"/>
  <c r="F12" i="34"/>
  <c r="E12" i="34"/>
  <c r="C12" i="34"/>
  <c r="B12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E6" i="34"/>
  <c r="D6" i="34"/>
  <c r="C6" i="34"/>
  <c r="B6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L5" i="34"/>
  <c r="H5" i="34"/>
  <c r="G5" i="34"/>
  <c r="F5" i="34"/>
  <c r="E5" i="34"/>
  <c r="D5" i="34"/>
  <c r="C5" i="34"/>
  <c r="B5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X23" i="31"/>
  <c r="Y24" i="2"/>
  <c r="Y22" i="31"/>
  <c r="X22" i="31"/>
  <c r="W22" i="31"/>
  <c r="Y23" i="2"/>
  <c r="Y22" i="2"/>
  <c r="X20" i="31"/>
  <c r="W20" i="31"/>
  <c r="Y21" i="2"/>
  <c r="X21" i="2"/>
  <c r="Y19" i="31"/>
  <c r="X19" i="31"/>
  <c r="W19" i="31"/>
  <c r="Y20" i="2"/>
  <c r="Y18" i="31"/>
  <c r="X18" i="31"/>
  <c r="W18" i="31"/>
  <c r="Y19" i="2"/>
  <c r="X19" i="2"/>
  <c r="W19" i="2"/>
  <c r="AA12" i="31"/>
  <c r="Z12" i="31"/>
  <c r="Y12" i="31"/>
  <c r="X12" i="31"/>
  <c r="W12" i="31"/>
  <c r="AB13" i="2"/>
  <c r="AA13" i="2"/>
  <c r="Z13" i="2"/>
  <c r="Y13" i="2"/>
  <c r="X13" i="2"/>
  <c r="W13" i="2"/>
  <c r="AA11" i="31"/>
  <c r="Y11" i="31"/>
  <c r="AA12" i="2"/>
  <c r="Z12" i="2"/>
  <c r="Y12" i="2"/>
  <c r="Y9" i="31"/>
  <c r="X9" i="31"/>
  <c r="W9" i="31"/>
  <c r="AB10" i="2"/>
  <c r="AA10" i="2"/>
  <c r="Z10" i="2"/>
  <c r="Y10" i="2"/>
  <c r="J40" i="18" l="1"/>
  <c r="F4" i="3"/>
  <c r="Q26" i="33" l="1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B26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B25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B19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B18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B12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B11" i="33"/>
  <c r="Q5" i="33"/>
  <c r="P5" i="33"/>
  <c r="O5" i="33"/>
  <c r="N5" i="33"/>
  <c r="M5" i="33"/>
  <c r="L5" i="33"/>
  <c r="K5" i="33"/>
  <c r="J5" i="33"/>
  <c r="I5" i="33"/>
  <c r="H5" i="33"/>
  <c r="G5" i="33"/>
  <c r="F5" i="33"/>
  <c r="E5" i="33"/>
  <c r="D5" i="33"/>
  <c r="C5" i="33"/>
  <c r="B5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C4" i="33"/>
  <c r="B4" i="33"/>
  <c r="N25" i="18"/>
  <c r="B26" i="18"/>
  <c r="B40" i="32"/>
  <c r="B33" i="32"/>
  <c r="B26" i="32"/>
  <c r="B19" i="32"/>
  <c r="B18" i="32"/>
  <c r="B12" i="32"/>
  <c r="B5" i="32"/>
  <c r="Z40" i="32"/>
  <c r="X40" i="32"/>
  <c r="W40" i="32"/>
  <c r="V40" i="32"/>
  <c r="U40" i="32"/>
  <c r="T40" i="32"/>
  <c r="S40" i="32"/>
  <c r="R40" i="32"/>
  <c r="Q40" i="32"/>
  <c r="P40" i="32"/>
  <c r="O40" i="32"/>
  <c r="N40" i="32"/>
  <c r="K40" i="32"/>
  <c r="I40" i="32"/>
  <c r="H40" i="32"/>
  <c r="G40" i="32"/>
  <c r="F40" i="32"/>
  <c r="E40" i="32"/>
  <c r="D40" i="32"/>
  <c r="C40" i="32"/>
  <c r="AB39" i="32"/>
  <c r="AA39" i="32"/>
  <c r="Z39" i="32"/>
  <c r="Y39" i="32"/>
  <c r="X39" i="32"/>
  <c r="W39" i="32"/>
  <c r="V39" i="32"/>
  <c r="U39" i="32"/>
  <c r="T39" i="32"/>
  <c r="S39" i="32"/>
  <c r="R39" i="32"/>
  <c r="Q39" i="32"/>
  <c r="P39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AB33" i="32"/>
  <c r="AA33" i="32"/>
  <c r="Z33" i="32"/>
  <c r="X33" i="32"/>
  <c r="W33" i="32"/>
  <c r="V33" i="32"/>
  <c r="U33" i="32"/>
  <c r="T33" i="32"/>
  <c r="S33" i="32"/>
  <c r="R33" i="32"/>
  <c r="Q33" i="32"/>
  <c r="P33" i="32"/>
  <c r="O33" i="32"/>
  <c r="M33" i="32"/>
  <c r="L33" i="32"/>
  <c r="K33" i="32"/>
  <c r="J33" i="32"/>
  <c r="I33" i="32"/>
  <c r="H33" i="32"/>
  <c r="G33" i="32"/>
  <c r="E33" i="32"/>
  <c r="C33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AA26" i="32"/>
  <c r="Z26" i="32"/>
  <c r="X26" i="32"/>
  <c r="W26" i="32"/>
  <c r="V26" i="32"/>
  <c r="U26" i="32"/>
  <c r="T26" i="32"/>
  <c r="S26" i="32"/>
  <c r="R26" i="32"/>
  <c r="Q26" i="32"/>
  <c r="P26" i="32"/>
  <c r="O26" i="32"/>
  <c r="N26" i="32"/>
  <c r="M26" i="32"/>
  <c r="K26" i="32"/>
  <c r="I26" i="32"/>
  <c r="H26" i="32"/>
  <c r="G26" i="32"/>
  <c r="F26" i="32"/>
  <c r="E26" i="32"/>
  <c r="D26" i="32"/>
  <c r="C26" i="32"/>
  <c r="AB25" i="32"/>
  <c r="AA25" i="32"/>
  <c r="Z25" i="32"/>
  <c r="Y25" i="32"/>
  <c r="X25" i="32"/>
  <c r="W25" i="32"/>
  <c r="V25" i="32"/>
  <c r="U25" i="32"/>
  <c r="T25" i="32"/>
  <c r="S25" i="32"/>
  <c r="R25" i="32"/>
  <c r="Q25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AA19" i="32"/>
  <c r="Z19" i="32"/>
  <c r="X19" i="32"/>
  <c r="W19" i="32"/>
  <c r="V19" i="32"/>
  <c r="U19" i="32"/>
  <c r="T19" i="32"/>
  <c r="S19" i="32"/>
  <c r="R19" i="32"/>
  <c r="Q19" i="32"/>
  <c r="P19" i="32"/>
  <c r="O19" i="32"/>
  <c r="M19" i="32"/>
  <c r="L19" i="32"/>
  <c r="K19" i="32"/>
  <c r="J19" i="32"/>
  <c r="I19" i="32"/>
  <c r="H19" i="32"/>
  <c r="G19" i="32"/>
  <c r="E19" i="32"/>
  <c r="C19" i="32"/>
  <c r="AB18" i="32"/>
  <c r="AA18" i="32"/>
  <c r="Z18" i="32"/>
  <c r="Y18" i="32"/>
  <c r="X18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AA12" i="32"/>
  <c r="Z12" i="32"/>
  <c r="X12" i="32"/>
  <c r="W12" i="32"/>
  <c r="V12" i="32"/>
  <c r="U12" i="32"/>
  <c r="T12" i="32"/>
  <c r="S12" i="32"/>
  <c r="R12" i="32"/>
  <c r="Q12" i="32"/>
  <c r="P12" i="32"/>
  <c r="O12" i="32"/>
  <c r="M12" i="32"/>
  <c r="L12" i="32"/>
  <c r="K12" i="32"/>
  <c r="J12" i="32"/>
  <c r="I12" i="32"/>
  <c r="H12" i="32"/>
  <c r="G12" i="32"/>
  <c r="E12" i="32"/>
  <c r="C12" i="32"/>
  <c r="AB11" i="32"/>
  <c r="AA11" i="32"/>
  <c r="Z11" i="32"/>
  <c r="Y11" i="32"/>
  <c r="X11" i="32"/>
  <c r="W11" i="32"/>
  <c r="V11" i="32"/>
  <c r="U11" i="32"/>
  <c r="T11" i="32"/>
  <c r="S11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B11" i="32"/>
  <c r="AB5" i="32"/>
  <c r="AA5" i="32"/>
  <c r="Z5" i="32"/>
  <c r="Y5" i="32"/>
  <c r="X5" i="32"/>
  <c r="W5" i="32"/>
  <c r="V5" i="32"/>
  <c r="U5" i="32"/>
  <c r="T5" i="32"/>
  <c r="S5" i="32"/>
  <c r="R5" i="32"/>
  <c r="Q5" i="32"/>
  <c r="P5" i="32"/>
  <c r="O5" i="32"/>
  <c r="N5" i="32"/>
  <c r="M5" i="32"/>
  <c r="L5" i="32"/>
  <c r="K5" i="32"/>
  <c r="J5" i="32"/>
  <c r="I5" i="32"/>
  <c r="H5" i="32"/>
  <c r="G5" i="32"/>
  <c r="F5" i="32"/>
  <c r="E5" i="32"/>
  <c r="D5" i="32"/>
  <c r="C5" i="32"/>
  <c r="AB4" i="32"/>
  <c r="AA4" i="32"/>
  <c r="Z4" i="32"/>
  <c r="Y4" i="32"/>
  <c r="X4" i="32"/>
  <c r="W4" i="32"/>
  <c r="V4" i="32"/>
  <c r="U4" i="32"/>
  <c r="T4" i="32"/>
  <c r="S4" i="32"/>
  <c r="R4" i="32"/>
  <c r="Q4" i="32"/>
  <c r="P4" i="32"/>
  <c r="O4" i="32"/>
  <c r="N4" i="32"/>
  <c r="M4" i="32"/>
  <c r="L4" i="32"/>
  <c r="K4" i="32"/>
  <c r="J4" i="32"/>
  <c r="I4" i="32"/>
  <c r="H4" i="32"/>
  <c r="G4" i="32"/>
  <c r="F4" i="32"/>
  <c r="E4" i="32"/>
  <c r="D4" i="32"/>
  <c r="C4" i="32"/>
  <c r="B4" i="32"/>
  <c r="AZ19" i="28"/>
  <c r="AY19" i="28"/>
  <c r="AX19" i="28"/>
  <c r="AW19" i="28"/>
  <c r="AV19" i="28"/>
  <c r="AU19" i="28"/>
  <c r="AT19" i="28"/>
  <c r="AS19" i="28"/>
  <c r="AR19" i="28"/>
  <c r="AQ19" i="28"/>
  <c r="AO19" i="28"/>
  <c r="AN19" i="28"/>
  <c r="AM19" i="28"/>
  <c r="AL19" i="28"/>
  <c r="AK19" i="28"/>
  <c r="AJ19" i="28"/>
  <c r="AH19" i="28"/>
  <c r="AE19" i="28"/>
  <c r="BA18" i="28"/>
  <c r="AZ18" i="28"/>
  <c r="AY18" i="28"/>
  <c r="AX18" i="28"/>
  <c r="AW18" i="28"/>
  <c r="AV18" i="28"/>
  <c r="AU18" i="28"/>
  <c r="AT18" i="28"/>
  <c r="AS18" i="28"/>
  <c r="AR18" i="28"/>
  <c r="AQ18" i="28"/>
  <c r="AP18" i="28"/>
  <c r="AO18" i="28"/>
  <c r="AN18" i="28"/>
  <c r="AM18" i="28"/>
  <c r="AL18" i="28"/>
  <c r="AK18" i="28"/>
  <c r="AJ18" i="28"/>
  <c r="AI18" i="28"/>
  <c r="AH18" i="28"/>
  <c r="AG18" i="28"/>
  <c r="AF18" i="28"/>
  <c r="AE18" i="28"/>
  <c r="BA12" i="28"/>
  <c r="AZ12" i="28"/>
  <c r="AY12" i="28"/>
  <c r="AX12" i="28"/>
  <c r="AW12" i="28"/>
  <c r="AV12" i="28"/>
  <c r="AU12" i="28"/>
  <c r="AT12" i="28"/>
  <c r="AS12" i="28"/>
  <c r="AR12" i="28"/>
  <c r="AQ12" i="28"/>
  <c r="AP12" i="28"/>
  <c r="AO12" i="28"/>
  <c r="AN12" i="28"/>
  <c r="AM12" i="28"/>
  <c r="AL12" i="28"/>
  <c r="AK12" i="28"/>
  <c r="AJ12" i="28"/>
  <c r="AI12" i="28"/>
  <c r="AH12" i="28"/>
  <c r="AG12" i="28"/>
  <c r="AF12" i="28"/>
  <c r="AE12" i="28"/>
  <c r="BA11" i="28"/>
  <c r="AZ11" i="28"/>
  <c r="AY11" i="28"/>
  <c r="AX11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BA5" i="28"/>
  <c r="AZ5" i="28"/>
  <c r="AY5" i="28"/>
  <c r="AX5" i="28"/>
  <c r="AW5" i="28"/>
  <c r="AV5" i="28"/>
  <c r="AU5" i="28"/>
  <c r="AT5" i="28"/>
  <c r="AS5" i="28"/>
  <c r="AR5" i="28"/>
  <c r="AQ5" i="28"/>
  <c r="AP5" i="28"/>
  <c r="AO5" i="28"/>
  <c r="AN5" i="28"/>
  <c r="AM5" i="28"/>
  <c r="AL5" i="28"/>
  <c r="AK5" i="28"/>
  <c r="AJ5" i="28"/>
  <c r="AI5" i="28"/>
  <c r="AH5" i="28"/>
  <c r="AG5" i="28"/>
  <c r="AF5" i="28"/>
  <c r="AE5" i="28"/>
  <c r="BA4" i="28"/>
  <c r="AZ4" i="28"/>
  <c r="AY4" i="28"/>
  <c r="AX4" i="28"/>
  <c r="AW4" i="28"/>
  <c r="AV4" i="28"/>
  <c r="AU4" i="28"/>
  <c r="AT4" i="28"/>
  <c r="AS4" i="28"/>
  <c r="AR4" i="28"/>
  <c r="AQ4" i="28"/>
  <c r="AP4" i="28"/>
  <c r="AO4" i="28"/>
  <c r="AN4" i="28"/>
  <c r="AM4" i="28"/>
  <c r="AL4" i="28"/>
  <c r="AK4" i="28"/>
  <c r="AJ4" i="28"/>
  <c r="AI4" i="28"/>
  <c r="AH4" i="28"/>
  <c r="AG4" i="28"/>
  <c r="AF4" i="28"/>
  <c r="AE4" i="28"/>
  <c r="K4" i="28"/>
  <c r="L4" i="28"/>
  <c r="L3" i="28"/>
  <c r="D3" i="28"/>
  <c r="E3" i="28"/>
  <c r="T5" i="27"/>
  <c r="S5" i="27"/>
  <c r="R5" i="27"/>
  <c r="Q5" i="27"/>
  <c r="P5" i="27"/>
  <c r="O5" i="27"/>
  <c r="N5" i="27"/>
  <c r="M5" i="27"/>
  <c r="L5" i="27"/>
  <c r="K5" i="27"/>
  <c r="J5" i="27"/>
  <c r="I5" i="27"/>
  <c r="H5" i="27"/>
  <c r="T4" i="27"/>
  <c r="S4" i="27"/>
  <c r="R4" i="27"/>
  <c r="Q4" i="27"/>
  <c r="P4" i="27"/>
  <c r="O4" i="27"/>
  <c r="N4" i="27"/>
  <c r="M4" i="27"/>
  <c r="L4" i="27"/>
  <c r="K4" i="27"/>
  <c r="J4" i="27"/>
  <c r="I4" i="27"/>
  <c r="H4" i="27"/>
  <c r="AR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Y6" i="26"/>
  <c r="Z6" i="26"/>
  <c r="AA6" i="26"/>
  <c r="AB6" i="26"/>
  <c r="AC6" i="26"/>
  <c r="AD6" i="26"/>
  <c r="AE6" i="26"/>
  <c r="AF6" i="26"/>
  <c r="AG6" i="26"/>
  <c r="AH6" i="26"/>
  <c r="AI6" i="26"/>
  <c r="AJ6" i="26"/>
  <c r="AK6" i="26"/>
  <c r="AL6" i="26"/>
  <c r="AM6" i="26"/>
  <c r="AN6" i="26"/>
  <c r="AO6" i="26"/>
  <c r="AP6" i="26"/>
  <c r="AQ6" i="26"/>
  <c r="J6" i="26"/>
  <c r="K5" i="26"/>
  <c r="L5" i="26"/>
  <c r="M5" i="26"/>
  <c r="N5" i="26"/>
  <c r="O5" i="26"/>
  <c r="P5" i="26"/>
  <c r="Q5" i="26"/>
  <c r="R5" i="26"/>
  <c r="S5" i="26"/>
  <c r="T5" i="26"/>
  <c r="U5" i="26"/>
  <c r="V5" i="26"/>
  <c r="W5" i="26"/>
  <c r="X5" i="26"/>
  <c r="Y5" i="26"/>
  <c r="Z5" i="26"/>
  <c r="AA5" i="26"/>
  <c r="AB5" i="26"/>
  <c r="AC5" i="26"/>
  <c r="AD5" i="26"/>
  <c r="AE5" i="26"/>
  <c r="AF5" i="26"/>
  <c r="AG5" i="26"/>
  <c r="AH5" i="26"/>
  <c r="AI5" i="26"/>
  <c r="AJ5" i="26"/>
  <c r="AK5" i="26"/>
  <c r="AL5" i="26"/>
  <c r="AM5" i="26"/>
  <c r="AN5" i="26"/>
  <c r="AO5" i="26"/>
  <c r="AP5" i="26"/>
  <c r="AQ5" i="26"/>
  <c r="AR5" i="26"/>
  <c r="J5" i="26"/>
  <c r="B4" i="15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E2" i="4"/>
  <c r="D2" i="4"/>
  <c r="E8" i="4"/>
  <c r="D8" i="4"/>
  <c r="E15" i="4"/>
  <c r="D15" i="4"/>
  <c r="E14" i="4"/>
  <c r="D14" i="4"/>
  <c r="E13" i="4"/>
  <c r="D13" i="4"/>
  <c r="E26" i="4"/>
  <c r="D26" i="4"/>
  <c r="E19" i="4"/>
  <c r="D19" i="4"/>
  <c r="E27" i="4"/>
  <c r="D27" i="4"/>
  <c r="E11" i="4"/>
  <c r="D11" i="4"/>
  <c r="E21" i="4"/>
  <c r="D21" i="4"/>
  <c r="E20" i="4"/>
  <c r="D20" i="4"/>
  <c r="E12" i="4"/>
  <c r="D12" i="4"/>
  <c r="E17" i="4"/>
  <c r="D17" i="4"/>
  <c r="E4" i="4"/>
  <c r="D4" i="4"/>
  <c r="E3" i="4"/>
  <c r="D3" i="4"/>
  <c r="E25" i="4"/>
  <c r="D25" i="4"/>
  <c r="E24" i="4"/>
  <c r="D24" i="4"/>
  <c r="E23" i="4"/>
  <c r="D23" i="4"/>
  <c r="E22" i="4"/>
  <c r="D22" i="4"/>
  <c r="E18" i="4"/>
  <c r="D18" i="4"/>
  <c r="E9" i="4"/>
  <c r="D9" i="4"/>
  <c r="E7" i="4"/>
  <c r="D7" i="4"/>
  <c r="E10" i="4"/>
  <c r="D10" i="4"/>
  <c r="E6" i="4"/>
  <c r="D6" i="4"/>
  <c r="E5" i="4"/>
  <c r="D5" i="4"/>
  <c r="E16" i="4"/>
  <c r="D16" i="4"/>
  <c r="C4" i="15"/>
  <c r="D4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R4" i="15"/>
  <c r="S4" i="15"/>
  <c r="T4" i="15"/>
  <c r="U4" i="15"/>
  <c r="V4" i="15"/>
  <c r="W4" i="15"/>
  <c r="X4" i="15"/>
  <c r="Y4" i="15"/>
  <c r="Z4" i="15"/>
  <c r="AA4" i="15"/>
  <c r="AB4" i="15"/>
  <c r="AC4" i="15"/>
  <c r="AD4" i="15"/>
  <c r="AE4" i="15"/>
  <c r="AF4" i="15"/>
  <c r="AG4" i="15"/>
  <c r="AH4" i="15"/>
  <c r="AI4" i="15"/>
  <c r="AJ4" i="15"/>
  <c r="B5" i="15"/>
  <c r="B5" i="14"/>
  <c r="B5" i="13"/>
  <c r="B6" i="13"/>
  <c r="C6" i="12"/>
  <c r="D6" i="12"/>
  <c r="B6" i="12"/>
  <c r="B5" i="11"/>
  <c r="B5" i="9"/>
  <c r="B5" i="7"/>
  <c r="B5" i="5"/>
  <c r="G5" i="3"/>
  <c r="AA5" i="3"/>
  <c r="Z5" i="3"/>
  <c r="Y5" i="3"/>
  <c r="X5" i="3"/>
  <c r="W5" i="3"/>
  <c r="V5" i="3"/>
  <c r="U5" i="3"/>
  <c r="T5" i="3"/>
  <c r="S5" i="3"/>
  <c r="R5" i="3"/>
  <c r="Q5" i="3"/>
  <c r="O5" i="3"/>
  <c r="P5" i="3"/>
  <c r="N5" i="3"/>
  <c r="M5" i="3"/>
  <c r="L5" i="3"/>
  <c r="K5" i="3"/>
  <c r="J5" i="3"/>
  <c r="I5" i="3"/>
  <c r="H5" i="3"/>
  <c r="F5" i="3"/>
  <c r="E5" i="3"/>
  <c r="D5" i="3"/>
  <c r="C5" i="3"/>
  <c r="B5" i="3"/>
  <c r="B5" i="12"/>
  <c r="B4" i="9"/>
  <c r="AQ9" i="24"/>
  <c r="AP9" i="24"/>
  <c r="AO9" i="24"/>
  <c r="AN9" i="24"/>
  <c r="AM9" i="24"/>
  <c r="AL9" i="24"/>
  <c r="AK9" i="24"/>
  <c r="AJ9" i="24"/>
  <c r="AI9" i="24"/>
  <c r="AH9" i="24"/>
  <c r="AG9" i="24"/>
  <c r="AF9" i="24"/>
  <c r="AE9" i="24"/>
  <c r="AD9" i="24"/>
  <c r="AC9" i="24"/>
  <c r="AB9" i="24"/>
  <c r="AA9" i="24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AQ8" i="24"/>
  <c r="AP8" i="24"/>
  <c r="AO8" i="24"/>
  <c r="AN8" i="24"/>
  <c r="AM8" i="24"/>
  <c r="AL8" i="24"/>
  <c r="AK8" i="24"/>
  <c r="AJ8" i="24"/>
  <c r="AI8" i="24"/>
  <c r="AH8" i="24"/>
  <c r="AG8" i="24"/>
  <c r="AF8" i="24"/>
  <c r="AE8" i="24"/>
  <c r="AD8" i="24"/>
  <c r="AC8" i="24"/>
  <c r="AB8" i="24"/>
  <c r="AA8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M6" i="12"/>
  <c r="L6" i="12"/>
  <c r="K6" i="12"/>
  <c r="M5" i="12"/>
  <c r="L5" i="12"/>
  <c r="K5" i="12"/>
  <c r="M4" i="12"/>
  <c r="L4" i="12"/>
  <c r="K4" i="1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U4" i="19"/>
  <c r="T4" i="19"/>
  <c r="S4" i="19"/>
  <c r="R4" i="19"/>
  <c r="Q4" i="19"/>
  <c r="P4" i="19"/>
  <c r="O4" i="19"/>
  <c r="N4" i="19"/>
  <c r="M4" i="19"/>
  <c r="L4" i="19"/>
  <c r="K4" i="19"/>
  <c r="J4" i="19"/>
  <c r="I4" i="19"/>
  <c r="AO16" i="29"/>
  <c r="AN16" i="29"/>
  <c r="AM16" i="29"/>
  <c r="AH16" i="29"/>
  <c r="AG16" i="29"/>
  <c r="AF16" i="29"/>
  <c r="AA16" i="29"/>
  <c r="Z16" i="29"/>
  <c r="Y16" i="29"/>
  <c r="T16" i="29"/>
  <c r="S16" i="29"/>
  <c r="R16" i="29"/>
  <c r="M16" i="29"/>
  <c r="L16" i="29"/>
  <c r="K16" i="29"/>
  <c r="F16" i="29"/>
  <c r="E16" i="29"/>
  <c r="D16" i="29"/>
  <c r="AO24" i="29"/>
  <c r="AN24" i="29"/>
  <c r="AM24" i="29"/>
  <c r="AH24" i="29"/>
  <c r="AG24" i="29"/>
  <c r="AF24" i="29"/>
  <c r="AA24" i="29"/>
  <c r="Z24" i="29"/>
  <c r="Y24" i="29"/>
  <c r="T24" i="29"/>
  <c r="S24" i="29"/>
  <c r="R24" i="29"/>
  <c r="M24" i="29"/>
  <c r="L24" i="29"/>
  <c r="K24" i="29"/>
  <c r="F24" i="29"/>
  <c r="E24" i="29"/>
  <c r="D24" i="29"/>
  <c r="AO23" i="29"/>
  <c r="AN23" i="29"/>
  <c r="AM23" i="29"/>
  <c r="AH23" i="29"/>
  <c r="AG23" i="29"/>
  <c r="AF23" i="29"/>
  <c r="AA23" i="29"/>
  <c r="Z23" i="29"/>
  <c r="Y23" i="29"/>
  <c r="T23" i="29"/>
  <c r="S23" i="29"/>
  <c r="R23" i="29"/>
  <c r="M23" i="29"/>
  <c r="L23" i="29"/>
  <c r="K23" i="29"/>
  <c r="F23" i="29"/>
  <c r="E23" i="29"/>
  <c r="D23" i="29"/>
  <c r="AO2" i="29"/>
  <c r="AN2" i="29"/>
  <c r="AM2" i="29"/>
  <c r="AH2" i="29"/>
  <c r="AG2" i="29"/>
  <c r="AF2" i="29"/>
  <c r="AA2" i="29"/>
  <c r="Z2" i="29"/>
  <c r="Y2" i="29"/>
  <c r="T2" i="29"/>
  <c r="S2" i="29"/>
  <c r="R2" i="29"/>
  <c r="M2" i="29"/>
  <c r="L2" i="29"/>
  <c r="K2" i="29"/>
  <c r="F2" i="29"/>
  <c r="E2" i="29"/>
  <c r="D2" i="29"/>
  <c r="AO28" i="29"/>
  <c r="AM28" i="29"/>
  <c r="AH28" i="29"/>
  <c r="AG28" i="29"/>
  <c r="AF28" i="29"/>
  <c r="AA28" i="29"/>
  <c r="Y28" i="29"/>
  <c r="T28" i="29"/>
  <c r="R28" i="29"/>
  <c r="M28" i="29"/>
  <c r="K28" i="29"/>
  <c r="F28" i="29"/>
  <c r="E28" i="29"/>
  <c r="D28" i="29"/>
  <c r="AO27" i="29"/>
  <c r="AM27" i="29"/>
  <c r="AH27" i="29"/>
  <c r="AG27" i="29"/>
  <c r="AF27" i="29"/>
  <c r="AA27" i="29"/>
  <c r="Z27" i="29"/>
  <c r="Y27" i="29"/>
  <c r="T27" i="29"/>
  <c r="S27" i="29"/>
  <c r="R27" i="29"/>
  <c r="M27" i="29"/>
  <c r="L27" i="29"/>
  <c r="K27" i="29"/>
  <c r="F27" i="29"/>
  <c r="E27" i="29"/>
  <c r="D27" i="29"/>
  <c r="AO12" i="29"/>
  <c r="AM12" i="29"/>
  <c r="AH12" i="29"/>
  <c r="AG12" i="29"/>
  <c r="AF12" i="29"/>
  <c r="AA12" i="29"/>
  <c r="Y12" i="29"/>
  <c r="T12" i="29"/>
  <c r="S12" i="29"/>
  <c r="R12" i="29"/>
  <c r="M12" i="29"/>
  <c r="L12" i="29"/>
  <c r="K12" i="29"/>
  <c r="F12" i="29"/>
  <c r="E12" i="29"/>
  <c r="D12" i="29"/>
  <c r="AO10" i="29"/>
  <c r="AM10" i="29"/>
  <c r="AH10" i="29"/>
  <c r="AG10" i="29"/>
  <c r="AF10" i="29"/>
  <c r="AA10" i="29"/>
  <c r="Y10" i="29"/>
  <c r="T10" i="29"/>
  <c r="S10" i="29"/>
  <c r="R10" i="29"/>
  <c r="M10" i="29"/>
  <c r="L10" i="29"/>
  <c r="K10" i="29"/>
  <c r="F10" i="29"/>
  <c r="E10" i="29"/>
  <c r="D10" i="29"/>
  <c r="AO9" i="29"/>
  <c r="AN9" i="29"/>
  <c r="AM9" i="29"/>
  <c r="AH9" i="29"/>
  <c r="AG9" i="29"/>
  <c r="AF9" i="29"/>
  <c r="AA9" i="29"/>
  <c r="Z9" i="29"/>
  <c r="Y9" i="29"/>
  <c r="T9" i="29"/>
  <c r="S9" i="29"/>
  <c r="R9" i="29"/>
  <c r="M9" i="29"/>
  <c r="L9" i="29"/>
  <c r="K9" i="29"/>
  <c r="F9" i="29"/>
  <c r="E9" i="29"/>
  <c r="D9" i="29"/>
  <c r="AO8" i="29"/>
  <c r="AN8" i="29"/>
  <c r="AM8" i="29"/>
  <c r="AH8" i="29"/>
  <c r="AG8" i="29"/>
  <c r="AF8" i="29"/>
  <c r="AA8" i="29"/>
  <c r="Z8" i="29"/>
  <c r="Y8" i="29"/>
  <c r="T8" i="29"/>
  <c r="S8" i="29"/>
  <c r="R8" i="29"/>
  <c r="M8" i="29"/>
  <c r="L8" i="29"/>
  <c r="K8" i="29"/>
  <c r="F8" i="29"/>
  <c r="E8" i="29"/>
  <c r="D8" i="29"/>
  <c r="AO7" i="29"/>
  <c r="AN7" i="29"/>
  <c r="AM7" i="29"/>
  <c r="AH7" i="29"/>
  <c r="AG7" i="29"/>
  <c r="AF7" i="29"/>
  <c r="AA7" i="29"/>
  <c r="Z7" i="29"/>
  <c r="Y7" i="29"/>
  <c r="T7" i="29"/>
  <c r="S7" i="29"/>
  <c r="R7" i="29"/>
  <c r="M7" i="29"/>
  <c r="L7" i="29"/>
  <c r="K7" i="29"/>
  <c r="F7" i="29"/>
  <c r="E7" i="29"/>
  <c r="D7" i="29"/>
  <c r="AO11" i="29"/>
  <c r="AN11" i="29"/>
  <c r="AM11" i="29"/>
  <c r="AH11" i="29"/>
  <c r="AG11" i="29"/>
  <c r="AF11" i="29"/>
  <c r="AA11" i="29"/>
  <c r="Z11" i="29"/>
  <c r="Y11" i="29"/>
  <c r="T11" i="29"/>
  <c r="S11" i="29"/>
  <c r="R11" i="29"/>
  <c r="M11" i="29"/>
  <c r="L11" i="29"/>
  <c r="K11" i="29"/>
  <c r="F11" i="29"/>
  <c r="E11" i="29"/>
  <c r="D11" i="29"/>
  <c r="AO5" i="29"/>
  <c r="AN5" i="29"/>
  <c r="AM5" i="29"/>
  <c r="AH5" i="29"/>
  <c r="AG5" i="29"/>
  <c r="AF5" i="29"/>
  <c r="AA5" i="29"/>
  <c r="Z5" i="29"/>
  <c r="Y5" i="29"/>
  <c r="T5" i="29"/>
  <c r="S5" i="29"/>
  <c r="R5" i="29"/>
  <c r="M5" i="29"/>
  <c r="L5" i="29"/>
  <c r="K5" i="29"/>
  <c r="F5" i="29"/>
  <c r="E5" i="29"/>
  <c r="D5" i="29"/>
  <c r="AO21" i="29"/>
  <c r="AN21" i="29"/>
  <c r="AM21" i="29"/>
  <c r="AH21" i="29"/>
  <c r="AG21" i="29"/>
  <c r="AF21" i="29"/>
  <c r="AA21" i="29"/>
  <c r="Z21" i="29"/>
  <c r="Y21" i="29"/>
  <c r="T21" i="29"/>
  <c r="S21" i="29"/>
  <c r="R21" i="29"/>
  <c r="M21" i="29"/>
  <c r="L21" i="29"/>
  <c r="K21" i="29"/>
  <c r="F21" i="29"/>
  <c r="E21" i="29"/>
  <c r="D21" i="29"/>
  <c r="AO20" i="29"/>
  <c r="AN20" i="29"/>
  <c r="AM20" i="29"/>
  <c r="AH20" i="29"/>
  <c r="AG20" i="29"/>
  <c r="AF20" i="29"/>
  <c r="AA20" i="29"/>
  <c r="Z20" i="29"/>
  <c r="Y20" i="29"/>
  <c r="T20" i="29"/>
  <c r="S20" i="29"/>
  <c r="R20" i="29"/>
  <c r="M20" i="29"/>
  <c r="L20" i="29"/>
  <c r="K20" i="29"/>
  <c r="F20" i="29"/>
  <c r="E20" i="29"/>
  <c r="D20" i="29"/>
  <c r="AO25" i="29"/>
  <c r="AM25" i="29"/>
  <c r="AH25" i="29"/>
  <c r="AF25" i="29"/>
  <c r="AA25" i="29"/>
  <c r="Y25" i="29"/>
  <c r="T25" i="29"/>
  <c r="R25" i="29"/>
  <c r="M25" i="29"/>
  <c r="K25" i="29"/>
  <c r="F25" i="29"/>
  <c r="E25" i="29"/>
  <c r="D25" i="29"/>
  <c r="AO26" i="29"/>
  <c r="AN26" i="29"/>
  <c r="AM26" i="29"/>
  <c r="AH26" i="29"/>
  <c r="AG26" i="29"/>
  <c r="AF26" i="29"/>
  <c r="AA26" i="29"/>
  <c r="Z26" i="29"/>
  <c r="Y26" i="29"/>
  <c r="T26" i="29"/>
  <c r="S26" i="29"/>
  <c r="R26" i="29"/>
  <c r="M26" i="29"/>
  <c r="L26" i="29"/>
  <c r="K26" i="29"/>
  <c r="F26" i="29"/>
  <c r="E26" i="29"/>
  <c r="D26" i="29"/>
  <c r="AO6" i="29"/>
  <c r="AN6" i="29"/>
  <c r="AM6" i="29"/>
  <c r="AH6" i="29"/>
  <c r="AF6" i="29"/>
  <c r="AA6" i="29"/>
  <c r="Z6" i="29"/>
  <c r="Y6" i="29"/>
  <c r="T6" i="29"/>
  <c r="R6" i="29"/>
  <c r="M6" i="29"/>
  <c r="K6" i="29"/>
  <c r="F6" i="29"/>
  <c r="E6" i="29"/>
  <c r="D6" i="29"/>
  <c r="AO4" i="29"/>
  <c r="AN4" i="29"/>
  <c r="AM4" i="29"/>
  <c r="AH4" i="29"/>
  <c r="AF4" i="29"/>
  <c r="AA4" i="29"/>
  <c r="Z4" i="29"/>
  <c r="Y4" i="29"/>
  <c r="T4" i="29"/>
  <c r="R4" i="29"/>
  <c r="M4" i="29"/>
  <c r="K4" i="29"/>
  <c r="F4" i="29"/>
  <c r="E4" i="29"/>
  <c r="D4" i="29"/>
  <c r="AO14" i="29"/>
  <c r="AN14" i="29"/>
  <c r="AM14" i="29"/>
  <c r="AH14" i="29"/>
  <c r="AF14" i="29"/>
  <c r="AA14" i="29"/>
  <c r="Z14" i="29"/>
  <c r="Y14" i="29"/>
  <c r="T14" i="29"/>
  <c r="R14" i="29"/>
  <c r="M14" i="29"/>
  <c r="K14" i="29"/>
  <c r="F14" i="29"/>
  <c r="E14" i="29"/>
  <c r="D14" i="29"/>
  <c r="AO3" i="29"/>
  <c r="AN3" i="29"/>
  <c r="AM3" i="29"/>
  <c r="AH3" i="29"/>
  <c r="AG3" i="29"/>
  <c r="AF3" i="29"/>
  <c r="AA3" i="29"/>
  <c r="Z3" i="29"/>
  <c r="Y3" i="29"/>
  <c r="T3" i="29"/>
  <c r="S3" i="29"/>
  <c r="R3" i="29"/>
  <c r="M3" i="29"/>
  <c r="L3" i="29"/>
  <c r="K3" i="29"/>
  <c r="F3" i="29"/>
  <c r="E3" i="29"/>
  <c r="D3" i="29"/>
  <c r="AO22" i="29"/>
  <c r="AN22" i="29"/>
  <c r="AM22" i="29"/>
  <c r="AH22" i="29"/>
  <c r="AG22" i="29"/>
  <c r="AF22" i="29"/>
  <c r="AA22" i="29"/>
  <c r="Z22" i="29"/>
  <c r="Y22" i="29"/>
  <c r="T22" i="29"/>
  <c r="S22" i="29"/>
  <c r="R22" i="29"/>
  <c r="M22" i="29"/>
  <c r="L22" i="29"/>
  <c r="K22" i="29"/>
  <c r="F22" i="29"/>
  <c r="E22" i="29"/>
  <c r="D22" i="29"/>
  <c r="AO19" i="29"/>
  <c r="AN19" i="29"/>
  <c r="AM19" i="29"/>
  <c r="AH19" i="29"/>
  <c r="AG19" i="29"/>
  <c r="AF19" i="29"/>
  <c r="AA19" i="29"/>
  <c r="Z19" i="29"/>
  <c r="Y19" i="29"/>
  <c r="T19" i="29"/>
  <c r="S19" i="29"/>
  <c r="R19" i="29"/>
  <c r="M19" i="29"/>
  <c r="L19" i="29"/>
  <c r="K19" i="29"/>
  <c r="F19" i="29"/>
  <c r="E19" i="29"/>
  <c r="D19" i="29"/>
  <c r="AO18" i="29"/>
  <c r="AN18" i="29"/>
  <c r="AM18" i="29"/>
  <c r="AH18" i="29"/>
  <c r="AG18" i="29"/>
  <c r="AF18" i="29"/>
  <c r="AA18" i="29"/>
  <c r="Z18" i="29"/>
  <c r="Y18" i="29"/>
  <c r="T18" i="29"/>
  <c r="S18" i="29"/>
  <c r="R18" i="29"/>
  <c r="M18" i="29"/>
  <c r="L18" i="29"/>
  <c r="K18" i="29"/>
  <c r="F18" i="29"/>
  <c r="E18" i="29"/>
  <c r="D18" i="29"/>
  <c r="AO13" i="29"/>
  <c r="AM13" i="29"/>
  <c r="AH13" i="29"/>
  <c r="AG13" i="29"/>
  <c r="AF13" i="29"/>
  <c r="AA13" i="29"/>
  <c r="Z13" i="29"/>
  <c r="Y13" i="29"/>
  <c r="T13" i="29"/>
  <c r="S13" i="29"/>
  <c r="R13" i="29"/>
  <c r="M13" i="29"/>
  <c r="L13" i="29"/>
  <c r="K13" i="29"/>
  <c r="F13" i="29"/>
  <c r="E13" i="29"/>
  <c r="D13" i="29"/>
  <c r="AO15" i="29"/>
  <c r="AN15" i="29"/>
  <c r="AM15" i="29"/>
  <c r="AH15" i="29"/>
  <c r="AG15" i="29"/>
  <c r="AF15" i="29"/>
  <c r="AA15" i="29"/>
  <c r="Z15" i="29"/>
  <c r="Y15" i="29"/>
  <c r="T15" i="29"/>
  <c r="S15" i="29"/>
  <c r="R15" i="29"/>
  <c r="M15" i="29"/>
  <c r="L15" i="29"/>
  <c r="K15" i="29"/>
  <c r="F15" i="29"/>
  <c r="E15" i="29"/>
  <c r="D15" i="29"/>
  <c r="AO17" i="29"/>
  <c r="AN17" i="29"/>
  <c r="AM17" i="29"/>
  <c r="AH17" i="29"/>
  <c r="AG17" i="29"/>
  <c r="AF17" i="29"/>
  <c r="AA17" i="29"/>
  <c r="Z17" i="29"/>
  <c r="Y17" i="29"/>
  <c r="T17" i="29"/>
  <c r="S17" i="29"/>
  <c r="R17" i="29"/>
  <c r="M17" i="29"/>
  <c r="L17" i="29"/>
  <c r="K17" i="29"/>
  <c r="F17" i="29"/>
  <c r="E17" i="29"/>
  <c r="D17" i="29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AB40" i="18"/>
  <c r="AA40" i="18"/>
  <c r="Z40" i="18"/>
  <c r="Y40" i="18"/>
  <c r="T40" i="18"/>
  <c r="S40" i="18"/>
  <c r="R40" i="18"/>
  <c r="Q40" i="18"/>
  <c r="P40" i="18"/>
  <c r="O40" i="18"/>
  <c r="N40" i="18"/>
  <c r="L40" i="18"/>
  <c r="K40" i="18"/>
  <c r="I40" i="18"/>
  <c r="H40" i="18"/>
  <c r="G40" i="18"/>
  <c r="F40" i="18"/>
  <c r="E40" i="18"/>
  <c r="C40" i="18"/>
  <c r="B40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L33" i="18"/>
  <c r="H33" i="18"/>
  <c r="G33" i="18"/>
  <c r="F33" i="18"/>
  <c r="E33" i="18"/>
  <c r="D33" i="18"/>
  <c r="C33" i="18"/>
  <c r="B33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AB26" i="18"/>
  <c r="AA26" i="18"/>
  <c r="Z26" i="18"/>
  <c r="Y26" i="18"/>
  <c r="W26" i="18"/>
  <c r="T26" i="18"/>
  <c r="S26" i="18"/>
  <c r="R26" i="18"/>
  <c r="Q26" i="18"/>
  <c r="P26" i="18"/>
  <c r="O26" i="18"/>
  <c r="N26" i="18"/>
  <c r="L26" i="18"/>
  <c r="K26" i="18"/>
  <c r="J26" i="18"/>
  <c r="I26" i="18"/>
  <c r="H26" i="18"/>
  <c r="G26" i="18"/>
  <c r="F26" i="18"/>
  <c r="E26" i="18"/>
  <c r="D26" i="18"/>
  <c r="C26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AB19" i="18"/>
  <c r="AA19" i="18"/>
  <c r="Z19" i="18"/>
  <c r="Y19" i="18"/>
  <c r="W19" i="18"/>
  <c r="V19" i="18"/>
  <c r="U19" i="18"/>
  <c r="T19" i="18"/>
  <c r="S19" i="18"/>
  <c r="R19" i="18"/>
  <c r="Q19" i="18"/>
  <c r="P19" i="18"/>
  <c r="O19" i="18"/>
  <c r="N19" i="18"/>
  <c r="L19" i="18"/>
  <c r="H19" i="18"/>
  <c r="G19" i="18"/>
  <c r="F19" i="18"/>
  <c r="E19" i="18"/>
  <c r="D19" i="18"/>
  <c r="C19" i="18"/>
  <c r="B19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AB12" i="18"/>
  <c r="AA12" i="18"/>
  <c r="Z12" i="18"/>
  <c r="Y12" i="18"/>
  <c r="W12" i="18"/>
  <c r="V12" i="18"/>
  <c r="U12" i="18"/>
  <c r="T12" i="18"/>
  <c r="S12" i="18"/>
  <c r="R12" i="18"/>
  <c r="Q12" i="18"/>
  <c r="P12" i="18"/>
  <c r="O12" i="18"/>
  <c r="N12" i="18"/>
  <c r="L12" i="18"/>
  <c r="H12" i="18"/>
  <c r="G12" i="18"/>
  <c r="F12" i="18"/>
  <c r="E12" i="18"/>
  <c r="D12" i="18"/>
  <c r="C12" i="18"/>
  <c r="B12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T4" i="28"/>
  <c r="R4" i="28"/>
  <c r="M4" i="28"/>
  <c r="F4" i="28"/>
  <c r="E4" i="28"/>
  <c r="D4" i="28"/>
  <c r="T21" i="28"/>
  <c r="S21" i="28"/>
  <c r="R21" i="28"/>
  <c r="M21" i="28"/>
  <c r="L21" i="28"/>
  <c r="K21" i="28"/>
  <c r="F21" i="28"/>
  <c r="E21" i="28"/>
  <c r="D21" i="28"/>
  <c r="T11" i="28"/>
  <c r="S11" i="28"/>
  <c r="R11" i="28"/>
  <c r="M11" i="28"/>
  <c r="L11" i="28"/>
  <c r="K11" i="28"/>
  <c r="F11" i="28"/>
  <c r="E11" i="28"/>
  <c r="D11" i="28"/>
  <c r="T17" i="28"/>
  <c r="S17" i="28"/>
  <c r="R17" i="28"/>
  <c r="M17" i="28"/>
  <c r="L17" i="28"/>
  <c r="K17" i="28"/>
  <c r="F17" i="28"/>
  <c r="E17" i="28"/>
  <c r="D17" i="28"/>
  <c r="T18" i="28"/>
  <c r="S18" i="28"/>
  <c r="R18" i="28"/>
  <c r="M18" i="28"/>
  <c r="L18" i="28"/>
  <c r="K18" i="28"/>
  <c r="F18" i="28"/>
  <c r="E18" i="28"/>
  <c r="D18" i="28"/>
  <c r="T12" i="28"/>
  <c r="S12" i="28"/>
  <c r="R12" i="28"/>
  <c r="M12" i="28"/>
  <c r="L12" i="28"/>
  <c r="K12" i="28"/>
  <c r="F12" i="28"/>
  <c r="E12" i="28"/>
  <c r="D12" i="28"/>
  <c r="T19" i="28"/>
  <c r="S19" i="28"/>
  <c r="R19" i="28"/>
  <c r="M19" i="28"/>
  <c r="L19" i="28"/>
  <c r="K19" i="28"/>
  <c r="F19" i="28"/>
  <c r="E19" i="28"/>
  <c r="D19" i="28"/>
  <c r="T13" i="28"/>
  <c r="R13" i="28"/>
  <c r="M13" i="28"/>
  <c r="L13" i="28"/>
  <c r="K13" i="28"/>
  <c r="F13" i="28"/>
  <c r="E13" i="28"/>
  <c r="D13" i="28"/>
  <c r="T20" i="28"/>
  <c r="S20" i="28"/>
  <c r="R20" i="28"/>
  <c r="M20" i="28"/>
  <c r="L20" i="28"/>
  <c r="K20" i="28"/>
  <c r="F20" i="28"/>
  <c r="E20" i="28"/>
  <c r="D20" i="28"/>
  <c r="T16" i="28"/>
  <c r="S16" i="28"/>
  <c r="R16" i="28"/>
  <c r="M16" i="28"/>
  <c r="L16" i="28"/>
  <c r="K16" i="28"/>
  <c r="F16" i="28"/>
  <c r="E16" i="28"/>
  <c r="D16" i="28"/>
  <c r="T15" i="28"/>
  <c r="S15" i="28"/>
  <c r="R15" i="28"/>
  <c r="M15" i="28"/>
  <c r="L15" i="28"/>
  <c r="K15" i="28"/>
  <c r="F15" i="28"/>
  <c r="E15" i="28"/>
  <c r="D15" i="28"/>
  <c r="T14" i="28"/>
  <c r="S14" i="28"/>
  <c r="R14" i="28"/>
  <c r="M14" i="28"/>
  <c r="L14" i="28"/>
  <c r="K14" i="28"/>
  <c r="F14" i="28"/>
  <c r="E14" i="28"/>
  <c r="D14" i="28"/>
  <c r="T24" i="28"/>
  <c r="R24" i="28"/>
  <c r="M24" i="28"/>
  <c r="L24" i="28"/>
  <c r="K24" i="28"/>
  <c r="F24" i="28"/>
  <c r="E24" i="28"/>
  <c r="D24" i="28"/>
  <c r="T23" i="28"/>
  <c r="S23" i="28"/>
  <c r="R23" i="28"/>
  <c r="M23" i="28"/>
  <c r="L23" i="28"/>
  <c r="K23" i="28"/>
  <c r="F23" i="28"/>
  <c r="E23" i="28"/>
  <c r="D23" i="28"/>
  <c r="T22" i="28"/>
  <c r="S22" i="28"/>
  <c r="R22" i="28"/>
  <c r="M22" i="28"/>
  <c r="L22" i="28"/>
  <c r="K22" i="28"/>
  <c r="F22" i="28"/>
  <c r="E22" i="28"/>
  <c r="D22" i="28"/>
  <c r="T3" i="28"/>
  <c r="R3" i="28"/>
  <c r="M3" i="28"/>
  <c r="K3" i="28"/>
  <c r="F3" i="28"/>
  <c r="T2" i="28"/>
  <c r="S2" i="28"/>
  <c r="R2" i="28"/>
  <c r="M2" i="28"/>
  <c r="L2" i="28"/>
  <c r="K2" i="28"/>
  <c r="F2" i="28"/>
  <c r="E2" i="28"/>
  <c r="D2" i="28"/>
  <c r="T8" i="28"/>
  <c r="S8" i="28"/>
  <c r="R8" i="28"/>
  <c r="M8" i="28"/>
  <c r="L8" i="28"/>
  <c r="K8" i="28"/>
  <c r="F8" i="28"/>
  <c r="E8" i="28"/>
  <c r="D8" i="28"/>
  <c r="T10" i="28"/>
  <c r="S10" i="28"/>
  <c r="R10" i="28"/>
  <c r="M10" i="28"/>
  <c r="L10" i="28"/>
  <c r="K10" i="28"/>
  <c r="F10" i="28"/>
  <c r="E10" i="28"/>
  <c r="D10" i="28"/>
  <c r="T7" i="28"/>
  <c r="S7" i="28"/>
  <c r="R7" i="28"/>
  <c r="M7" i="28"/>
  <c r="L7" i="28"/>
  <c r="K7" i="28"/>
  <c r="F7" i="28"/>
  <c r="E7" i="28"/>
  <c r="D7" i="28"/>
  <c r="T9" i="28"/>
  <c r="S9" i="28"/>
  <c r="R9" i="28"/>
  <c r="M9" i="28"/>
  <c r="L9" i="28"/>
  <c r="K9" i="28"/>
  <c r="F9" i="28"/>
  <c r="E9" i="28"/>
  <c r="D9" i="28"/>
  <c r="T6" i="28"/>
  <c r="R6" i="28"/>
  <c r="M6" i="28"/>
  <c r="L6" i="28"/>
  <c r="K6" i="28"/>
  <c r="F6" i="28"/>
  <c r="E6" i="28"/>
  <c r="D6" i="28"/>
  <c r="T5" i="28"/>
  <c r="S5" i="28"/>
  <c r="R5" i="28"/>
  <c r="M5" i="28"/>
  <c r="L5" i="28"/>
  <c r="K5" i="28"/>
  <c r="F5" i="28"/>
  <c r="E5" i="28"/>
  <c r="D5" i="28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W19" i="17"/>
  <c r="V19" i="17"/>
  <c r="U19" i="17"/>
  <c r="T19" i="17"/>
  <c r="S19" i="17"/>
  <c r="R19" i="17"/>
  <c r="P19" i="17"/>
  <c r="O19" i="17"/>
  <c r="N19" i="17"/>
  <c r="M19" i="17"/>
  <c r="K19" i="17"/>
  <c r="J19" i="17"/>
  <c r="H19" i="17"/>
  <c r="G19" i="17"/>
  <c r="F19" i="17"/>
  <c r="E19" i="17"/>
  <c r="D19" i="17"/>
  <c r="B19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X6" i="17"/>
  <c r="W6" i="17"/>
  <c r="V6" i="17"/>
  <c r="U6" i="17"/>
  <c r="T6" i="17"/>
  <c r="S6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B6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X4" i="17"/>
  <c r="W4" i="17"/>
  <c r="V4" i="17"/>
  <c r="U4" i="17"/>
  <c r="T4" i="17"/>
  <c r="S4" i="17"/>
  <c r="R4" i="17"/>
  <c r="Q4" i="17"/>
  <c r="P4" i="17"/>
  <c r="O4" i="17"/>
  <c r="N4" i="17"/>
  <c r="M4" i="17"/>
  <c r="L4" i="17"/>
  <c r="K4" i="17"/>
  <c r="J4" i="17"/>
  <c r="I4" i="17"/>
  <c r="H4" i="17"/>
  <c r="G4" i="17"/>
  <c r="F4" i="17"/>
  <c r="E4" i="17"/>
  <c r="D4" i="17"/>
  <c r="C4" i="17"/>
  <c r="B4" i="17"/>
  <c r="E9" i="27"/>
  <c r="D9" i="27"/>
  <c r="E7" i="27"/>
  <c r="D7" i="27"/>
  <c r="E13" i="27"/>
  <c r="D13" i="27"/>
  <c r="E2" i="27"/>
  <c r="D2" i="27"/>
  <c r="E8" i="27"/>
  <c r="D8" i="27"/>
  <c r="E14" i="27"/>
  <c r="D14" i="27"/>
  <c r="E12" i="27"/>
  <c r="D12" i="27"/>
  <c r="E11" i="27"/>
  <c r="D11" i="27"/>
  <c r="E10" i="27"/>
  <c r="D10" i="27"/>
  <c r="E6" i="27"/>
  <c r="D6" i="27"/>
  <c r="E5" i="27"/>
  <c r="D5" i="27"/>
  <c r="E3" i="27"/>
  <c r="D3" i="27"/>
  <c r="E4" i="27"/>
  <c r="D4" i="27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F21" i="26"/>
  <c r="E21" i="26"/>
  <c r="D21" i="26"/>
  <c r="F9" i="26"/>
  <c r="E9" i="26"/>
  <c r="D9" i="26"/>
  <c r="F20" i="26"/>
  <c r="E20" i="26"/>
  <c r="D20" i="26"/>
  <c r="F8" i="26"/>
  <c r="E8" i="26"/>
  <c r="D8" i="26"/>
  <c r="F10" i="26"/>
  <c r="E10" i="26"/>
  <c r="D10" i="26"/>
  <c r="F7" i="26"/>
  <c r="E7" i="26"/>
  <c r="D7" i="26"/>
  <c r="F3" i="26"/>
  <c r="E3" i="26"/>
  <c r="D3" i="26"/>
  <c r="F25" i="26"/>
  <c r="E25" i="26"/>
  <c r="D25" i="26"/>
  <c r="F26" i="26"/>
  <c r="E26" i="26"/>
  <c r="D26" i="26"/>
  <c r="F11" i="26"/>
  <c r="E11" i="26"/>
  <c r="D11" i="26"/>
  <c r="F6" i="26"/>
  <c r="E6" i="26"/>
  <c r="D6" i="26"/>
  <c r="F5" i="26"/>
  <c r="E5" i="26"/>
  <c r="D5" i="26"/>
  <c r="F17" i="26"/>
  <c r="E17" i="26"/>
  <c r="D17" i="26"/>
  <c r="F16" i="26"/>
  <c r="E16" i="26"/>
  <c r="D16" i="26"/>
  <c r="F18" i="26"/>
  <c r="E18" i="26"/>
  <c r="D18" i="26"/>
  <c r="F15" i="26"/>
  <c r="E15" i="26"/>
  <c r="D15" i="26"/>
  <c r="F14" i="26"/>
  <c r="E14" i="26"/>
  <c r="D14" i="26"/>
  <c r="F24" i="26"/>
  <c r="E24" i="26"/>
  <c r="D24" i="26"/>
  <c r="F35" i="26"/>
  <c r="E35" i="26"/>
  <c r="D35" i="26"/>
  <c r="F34" i="26"/>
  <c r="E34" i="26"/>
  <c r="D34" i="26"/>
  <c r="F33" i="26"/>
  <c r="E33" i="26"/>
  <c r="D33" i="26"/>
  <c r="F32" i="26"/>
  <c r="E32" i="26"/>
  <c r="D32" i="26"/>
  <c r="F31" i="26"/>
  <c r="E31" i="26"/>
  <c r="D31" i="26"/>
  <c r="F30" i="26"/>
  <c r="E30" i="26"/>
  <c r="D30" i="26"/>
  <c r="F29" i="26"/>
  <c r="E29" i="26"/>
  <c r="D29" i="26"/>
  <c r="F28" i="26"/>
  <c r="E28" i="26"/>
  <c r="D28" i="26"/>
  <c r="F27" i="26"/>
  <c r="E27" i="26"/>
  <c r="D27" i="26"/>
  <c r="F23" i="26"/>
  <c r="E23" i="26"/>
  <c r="D23" i="26"/>
  <c r="F22" i="26"/>
  <c r="E22" i="26"/>
  <c r="D22" i="26"/>
  <c r="F2" i="26"/>
  <c r="E2" i="26"/>
  <c r="D2" i="26"/>
  <c r="F13" i="26"/>
  <c r="E13" i="26"/>
  <c r="D13" i="26"/>
  <c r="F19" i="26"/>
  <c r="E19" i="26"/>
  <c r="D19" i="26"/>
  <c r="F12" i="26"/>
  <c r="E12" i="26"/>
  <c r="D12" i="26"/>
  <c r="F4" i="26"/>
  <c r="E4" i="26"/>
  <c r="D4" i="26"/>
  <c r="F36" i="26"/>
  <c r="E36" i="26"/>
  <c r="D36" i="26"/>
  <c r="AJ5" i="15"/>
  <c r="AI5" i="15"/>
  <c r="AH5" i="15"/>
  <c r="AG5" i="15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AC23" i="25"/>
  <c r="AB23" i="25"/>
  <c r="AA23" i="25"/>
  <c r="U23" i="25"/>
  <c r="T23" i="25"/>
  <c r="S23" i="25"/>
  <c r="M23" i="25"/>
  <c r="L23" i="25"/>
  <c r="K23" i="25"/>
  <c r="F23" i="25"/>
  <c r="E23" i="25"/>
  <c r="D23" i="25"/>
  <c r="AC22" i="25"/>
  <c r="AB22" i="25"/>
  <c r="AA22" i="25"/>
  <c r="U22" i="25"/>
  <c r="T22" i="25"/>
  <c r="S22" i="25"/>
  <c r="M22" i="25"/>
  <c r="L22" i="25"/>
  <c r="K22" i="25"/>
  <c r="F22" i="25"/>
  <c r="E22" i="25"/>
  <c r="D22" i="25"/>
  <c r="AC21" i="25"/>
  <c r="AB21" i="25"/>
  <c r="AA21" i="25"/>
  <c r="U21" i="25"/>
  <c r="T21" i="25"/>
  <c r="S21" i="25"/>
  <c r="M21" i="25"/>
  <c r="L21" i="25"/>
  <c r="K21" i="25"/>
  <c r="F21" i="25"/>
  <c r="E21" i="25"/>
  <c r="D21" i="25"/>
  <c r="AC20" i="25"/>
  <c r="AB20" i="25"/>
  <c r="AA20" i="25"/>
  <c r="U20" i="25"/>
  <c r="T20" i="25"/>
  <c r="S20" i="25"/>
  <c r="M20" i="25"/>
  <c r="L20" i="25"/>
  <c r="K20" i="25"/>
  <c r="F20" i="25"/>
  <c r="E20" i="25"/>
  <c r="D20" i="25"/>
  <c r="AC19" i="25"/>
  <c r="AB19" i="25"/>
  <c r="AA19" i="25"/>
  <c r="U19" i="25"/>
  <c r="T19" i="25"/>
  <c r="S19" i="25"/>
  <c r="M19" i="25"/>
  <c r="L19" i="25"/>
  <c r="K19" i="25"/>
  <c r="F19" i="25"/>
  <c r="E19" i="25"/>
  <c r="D19" i="25"/>
  <c r="AC18" i="25"/>
  <c r="AB18" i="25"/>
  <c r="AA18" i="25"/>
  <c r="U18" i="25"/>
  <c r="T18" i="25"/>
  <c r="S18" i="25"/>
  <c r="M18" i="25"/>
  <c r="L18" i="25"/>
  <c r="K18" i="25"/>
  <c r="F18" i="25"/>
  <c r="E18" i="25"/>
  <c r="D18" i="25"/>
  <c r="AC17" i="25"/>
  <c r="AB17" i="25"/>
  <c r="AA17" i="25"/>
  <c r="U17" i="25"/>
  <c r="T17" i="25"/>
  <c r="S17" i="25"/>
  <c r="M17" i="25"/>
  <c r="L17" i="25"/>
  <c r="K17" i="25"/>
  <c r="F17" i="25"/>
  <c r="E17" i="25"/>
  <c r="D17" i="25"/>
  <c r="AC16" i="25"/>
  <c r="AB16" i="25"/>
  <c r="AA16" i="25"/>
  <c r="U16" i="25"/>
  <c r="T16" i="25"/>
  <c r="S16" i="25"/>
  <c r="M16" i="25"/>
  <c r="L16" i="25"/>
  <c r="K16" i="25"/>
  <c r="F16" i="25"/>
  <c r="E16" i="25"/>
  <c r="D16" i="25"/>
  <c r="AC15" i="25"/>
  <c r="AB15" i="25"/>
  <c r="AA15" i="25"/>
  <c r="U15" i="25"/>
  <c r="T15" i="25"/>
  <c r="S15" i="25"/>
  <c r="M15" i="25"/>
  <c r="L15" i="25"/>
  <c r="K15" i="25"/>
  <c r="F15" i="25"/>
  <c r="E15" i="25"/>
  <c r="D15" i="25"/>
  <c r="AC14" i="25"/>
  <c r="AB14" i="25"/>
  <c r="AA14" i="25"/>
  <c r="U14" i="25"/>
  <c r="T14" i="25"/>
  <c r="S14" i="25"/>
  <c r="M14" i="25"/>
  <c r="L14" i="25"/>
  <c r="K14" i="25"/>
  <c r="F14" i="25"/>
  <c r="E14" i="25"/>
  <c r="D14" i="25"/>
  <c r="AC13" i="25"/>
  <c r="AB13" i="25"/>
  <c r="AA13" i="25"/>
  <c r="U13" i="25"/>
  <c r="T13" i="25"/>
  <c r="S13" i="25"/>
  <c r="M13" i="25"/>
  <c r="L13" i="25"/>
  <c r="K13" i="25"/>
  <c r="F13" i="25"/>
  <c r="E13" i="25"/>
  <c r="D13" i="25"/>
  <c r="AC12" i="25"/>
  <c r="AB12" i="25"/>
  <c r="AA12" i="25"/>
  <c r="U12" i="25"/>
  <c r="T12" i="25"/>
  <c r="S12" i="25"/>
  <c r="M12" i="25"/>
  <c r="L12" i="25"/>
  <c r="K12" i="25"/>
  <c r="F12" i="25"/>
  <c r="E12" i="25"/>
  <c r="D12" i="25"/>
  <c r="AC11" i="25"/>
  <c r="AB11" i="25"/>
  <c r="AA11" i="25"/>
  <c r="U11" i="25"/>
  <c r="T11" i="25"/>
  <c r="S11" i="25"/>
  <c r="M11" i="25"/>
  <c r="L11" i="25"/>
  <c r="K11" i="25"/>
  <c r="F11" i="25"/>
  <c r="E11" i="25"/>
  <c r="D11" i="25"/>
  <c r="AC10" i="25"/>
  <c r="AB10" i="25"/>
  <c r="AA10" i="25"/>
  <c r="U10" i="25"/>
  <c r="T10" i="25"/>
  <c r="S10" i="25"/>
  <c r="M10" i="25"/>
  <c r="L10" i="25"/>
  <c r="K10" i="25"/>
  <c r="F10" i="25"/>
  <c r="E10" i="25"/>
  <c r="D10" i="25"/>
  <c r="AC9" i="25"/>
  <c r="AB9" i="25"/>
  <c r="AA9" i="25"/>
  <c r="U9" i="25"/>
  <c r="T9" i="25"/>
  <c r="S9" i="25"/>
  <c r="M9" i="25"/>
  <c r="L9" i="25"/>
  <c r="K9" i="25"/>
  <c r="F9" i="25"/>
  <c r="E9" i="25"/>
  <c r="D9" i="25"/>
  <c r="AC8" i="25"/>
  <c r="AB8" i="25"/>
  <c r="AA8" i="25"/>
  <c r="U8" i="25"/>
  <c r="T8" i="25"/>
  <c r="S8" i="25"/>
  <c r="M8" i="25"/>
  <c r="L8" i="25"/>
  <c r="K8" i="25"/>
  <c r="F8" i="25"/>
  <c r="E8" i="25"/>
  <c r="D8" i="25"/>
  <c r="AC5" i="25"/>
  <c r="AB5" i="25"/>
  <c r="AA5" i="25"/>
  <c r="U5" i="25"/>
  <c r="T5" i="25"/>
  <c r="S5" i="25"/>
  <c r="M5" i="25"/>
  <c r="L5" i="25"/>
  <c r="K5" i="25"/>
  <c r="F5" i="25"/>
  <c r="E5" i="25"/>
  <c r="D5" i="25"/>
  <c r="AC7" i="25"/>
  <c r="AB7" i="25"/>
  <c r="AA7" i="25"/>
  <c r="U7" i="25"/>
  <c r="T7" i="25"/>
  <c r="S7" i="25"/>
  <c r="M7" i="25"/>
  <c r="L7" i="25"/>
  <c r="K7" i="25"/>
  <c r="F7" i="25"/>
  <c r="E7" i="25"/>
  <c r="D7" i="25"/>
  <c r="AC24" i="25"/>
  <c r="AB24" i="25"/>
  <c r="AA24" i="25"/>
  <c r="U24" i="25"/>
  <c r="T24" i="25"/>
  <c r="S24" i="25"/>
  <c r="M24" i="25"/>
  <c r="L24" i="25"/>
  <c r="K24" i="25"/>
  <c r="F24" i="25"/>
  <c r="E24" i="25"/>
  <c r="D24" i="25"/>
  <c r="AC33" i="25"/>
  <c r="AB33" i="25"/>
  <c r="AA33" i="25"/>
  <c r="U33" i="25"/>
  <c r="T33" i="25"/>
  <c r="S33" i="25"/>
  <c r="M33" i="25"/>
  <c r="L33" i="25"/>
  <c r="K33" i="25"/>
  <c r="F33" i="25"/>
  <c r="E33" i="25"/>
  <c r="D33" i="25"/>
  <c r="AC32" i="25"/>
  <c r="AB32" i="25"/>
  <c r="AA32" i="25"/>
  <c r="U32" i="25"/>
  <c r="T32" i="25"/>
  <c r="S32" i="25"/>
  <c r="M32" i="25"/>
  <c r="L32" i="25"/>
  <c r="K32" i="25"/>
  <c r="F32" i="25"/>
  <c r="E32" i="25"/>
  <c r="D32" i="25"/>
  <c r="AC40" i="25"/>
  <c r="AB40" i="25"/>
  <c r="AA40" i="25"/>
  <c r="U40" i="25"/>
  <c r="T40" i="25"/>
  <c r="S40" i="25"/>
  <c r="M40" i="25"/>
  <c r="L40" i="25"/>
  <c r="K40" i="25"/>
  <c r="F40" i="25"/>
  <c r="E40" i="25"/>
  <c r="D40" i="25"/>
  <c r="AC39" i="25"/>
  <c r="AB39" i="25"/>
  <c r="AA39" i="25"/>
  <c r="U39" i="25"/>
  <c r="T39" i="25"/>
  <c r="S39" i="25"/>
  <c r="M39" i="25"/>
  <c r="L39" i="25"/>
  <c r="K39" i="25"/>
  <c r="F39" i="25"/>
  <c r="E39" i="25"/>
  <c r="D39" i="25"/>
  <c r="AC38" i="25"/>
  <c r="AB38" i="25"/>
  <c r="AA38" i="25"/>
  <c r="U38" i="25"/>
  <c r="T38" i="25"/>
  <c r="S38" i="25"/>
  <c r="M38" i="25"/>
  <c r="L38" i="25"/>
  <c r="K38" i="25"/>
  <c r="F38" i="25"/>
  <c r="E38" i="25"/>
  <c r="D38" i="25"/>
  <c r="AC37" i="25"/>
  <c r="AB37" i="25"/>
  <c r="AA37" i="25"/>
  <c r="U37" i="25"/>
  <c r="T37" i="25"/>
  <c r="S37" i="25"/>
  <c r="M37" i="25"/>
  <c r="L37" i="25"/>
  <c r="K37" i="25"/>
  <c r="F37" i="25"/>
  <c r="E37" i="25"/>
  <c r="D37" i="25"/>
  <c r="AC31" i="25"/>
  <c r="AB31" i="25"/>
  <c r="AA31" i="25"/>
  <c r="U31" i="25"/>
  <c r="T31" i="25"/>
  <c r="S31" i="25"/>
  <c r="M31" i="25"/>
  <c r="L31" i="25"/>
  <c r="K31" i="25"/>
  <c r="F31" i="25"/>
  <c r="E31" i="25"/>
  <c r="D31" i="25"/>
  <c r="AC35" i="25"/>
  <c r="AB35" i="25"/>
  <c r="AA35" i="25"/>
  <c r="U35" i="25"/>
  <c r="T35" i="25"/>
  <c r="S35" i="25"/>
  <c r="M35" i="25"/>
  <c r="L35" i="25"/>
  <c r="K35" i="25"/>
  <c r="F35" i="25"/>
  <c r="E35" i="25"/>
  <c r="D35" i="25"/>
  <c r="AC34" i="25"/>
  <c r="AB34" i="25"/>
  <c r="AA34" i="25"/>
  <c r="U34" i="25"/>
  <c r="T34" i="25"/>
  <c r="S34" i="25"/>
  <c r="M34" i="25"/>
  <c r="L34" i="25"/>
  <c r="K34" i="25"/>
  <c r="F34" i="25"/>
  <c r="E34" i="25"/>
  <c r="D34" i="25"/>
  <c r="AC28" i="25"/>
  <c r="AB28" i="25"/>
  <c r="AA28" i="25"/>
  <c r="U28" i="25"/>
  <c r="T28" i="25"/>
  <c r="S28" i="25"/>
  <c r="M28" i="25"/>
  <c r="L28" i="25"/>
  <c r="K28" i="25"/>
  <c r="F28" i="25"/>
  <c r="E28" i="25"/>
  <c r="D28" i="25"/>
  <c r="AC27" i="25"/>
  <c r="AB27" i="25"/>
  <c r="AA27" i="25"/>
  <c r="U27" i="25"/>
  <c r="T27" i="25"/>
  <c r="S27" i="25"/>
  <c r="M27" i="25"/>
  <c r="L27" i="25"/>
  <c r="K27" i="25"/>
  <c r="F27" i="25"/>
  <c r="E27" i="25"/>
  <c r="D27" i="25"/>
  <c r="AC26" i="25"/>
  <c r="AB26" i="25"/>
  <c r="AA26" i="25"/>
  <c r="U26" i="25"/>
  <c r="T26" i="25"/>
  <c r="S26" i="25"/>
  <c r="M26" i="25"/>
  <c r="L26" i="25"/>
  <c r="K26" i="25"/>
  <c r="F26" i="25"/>
  <c r="E26" i="25"/>
  <c r="D26" i="25"/>
  <c r="AC6" i="25"/>
  <c r="AB6" i="25"/>
  <c r="AA6" i="25"/>
  <c r="U6" i="25"/>
  <c r="T6" i="25"/>
  <c r="S6" i="25"/>
  <c r="M6" i="25"/>
  <c r="L6" i="25"/>
  <c r="K6" i="25"/>
  <c r="F6" i="25"/>
  <c r="E6" i="25"/>
  <c r="D6" i="25"/>
  <c r="AC29" i="25"/>
  <c r="AB29" i="25"/>
  <c r="AA29" i="25"/>
  <c r="U29" i="25"/>
  <c r="T29" i="25"/>
  <c r="S29" i="25"/>
  <c r="M29" i="25"/>
  <c r="L29" i="25"/>
  <c r="K29" i="25"/>
  <c r="F29" i="25"/>
  <c r="E29" i="25"/>
  <c r="D29" i="25"/>
  <c r="AC25" i="25"/>
  <c r="AB25" i="25"/>
  <c r="AA25" i="25"/>
  <c r="U25" i="25"/>
  <c r="T25" i="25"/>
  <c r="S25" i="25"/>
  <c r="M25" i="25"/>
  <c r="L25" i="25"/>
  <c r="K25" i="25"/>
  <c r="F25" i="25"/>
  <c r="E25" i="25"/>
  <c r="D25" i="25"/>
  <c r="AC2" i="25"/>
  <c r="AB2" i="25"/>
  <c r="AA2" i="25"/>
  <c r="U2" i="25"/>
  <c r="T2" i="25"/>
  <c r="S2" i="25"/>
  <c r="M2" i="25"/>
  <c r="L2" i="25"/>
  <c r="K2" i="25"/>
  <c r="F2" i="25"/>
  <c r="E2" i="25"/>
  <c r="D2" i="25"/>
  <c r="AC4" i="25"/>
  <c r="AB4" i="25"/>
  <c r="AA4" i="25"/>
  <c r="U4" i="25"/>
  <c r="T4" i="25"/>
  <c r="S4" i="25"/>
  <c r="M4" i="25"/>
  <c r="L4" i="25"/>
  <c r="K4" i="25"/>
  <c r="F4" i="25"/>
  <c r="E4" i="25"/>
  <c r="D4" i="25"/>
  <c r="AC3" i="25"/>
  <c r="AB3" i="25"/>
  <c r="AA3" i="25"/>
  <c r="U3" i="25"/>
  <c r="T3" i="25"/>
  <c r="S3" i="25"/>
  <c r="M3" i="25"/>
  <c r="L3" i="25"/>
  <c r="K3" i="25"/>
  <c r="F3" i="25"/>
  <c r="E3" i="25"/>
  <c r="D3" i="25"/>
  <c r="AC30" i="25"/>
  <c r="AB30" i="25"/>
  <c r="AA30" i="25"/>
  <c r="U30" i="25"/>
  <c r="T30" i="25"/>
  <c r="S30" i="25"/>
  <c r="M30" i="25"/>
  <c r="L30" i="25"/>
  <c r="K30" i="25"/>
  <c r="F30" i="25"/>
  <c r="E30" i="25"/>
  <c r="D30" i="25"/>
  <c r="AC36" i="25"/>
  <c r="AB36" i="25"/>
  <c r="AA36" i="25"/>
  <c r="U36" i="25"/>
  <c r="T36" i="25"/>
  <c r="S36" i="25"/>
  <c r="M36" i="25"/>
  <c r="L36" i="25"/>
  <c r="K36" i="25"/>
  <c r="F36" i="25"/>
  <c r="E36" i="25"/>
  <c r="D36" i="25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AN6" i="14"/>
  <c r="AM6" i="14"/>
  <c r="AL6" i="14"/>
  <c r="AK6" i="14"/>
  <c r="AJ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B6" i="14"/>
  <c r="AN5" i="14"/>
  <c r="AM5" i="14"/>
  <c r="AL5" i="14"/>
  <c r="AK5" i="14"/>
  <c r="AJ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H5" i="14"/>
  <c r="G5" i="14"/>
  <c r="F5" i="14"/>
  <c r="E5" i="14"/>
  <c r="D5" i="14"/>
  <c r="C5" i="14"/>
  <c r="AN4" i="14"/>
  <c r="AM4" i="14"/>
  <c r="AL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C4" i="14"/>
  <c r="B4" i="14"/>
  <c r="F26" i="24"/>
  <c r="E26" i="24"/>
  <c r="D26" i="24"/>
  <c r="F29" i="24"/>
  <c r="E29" i="24"/>
  <c r="D29" i="24"/>
  <c r="F10" i="24"/>
  <c r="E10" i="24"/>
  <c r="D10" i="24"/>
  <c r="F36" i="24"/>
  <c r="E36" i="24"/>
  <c r="D36" i="24"/>
  <c r="F27" i="24"/>
  <c r="E27" i="24"/>
  <c r="D27" i="24"/>
  <c r="F11" i="24"/>
  <c r="E11" i="24"/>
  <c r="D11" i="24"/>
  <c r="F9" i="24"/>
  <c r="E9" i="24"/>
  <c r="D9" i="24"/>
  <c r="F8" i="24"/>
  <c r="E8" i="24"/>
  <c r="D8" i="24"/>
  <c r="F2" i="24"/>
  <c r="E2" i="24"/>
  <c r="D2" i="24"/>
  <c r="F7" i="24"/>
  <c r="E7" i="24"/>
  <c r="D7" i="24"/>
  <c r="F12" i="24"/>
  <c r="E12" i="24"/>
  <c r="D12" i="24"/>
  <c r="F21" i="24"/>
  <c r="E21" i="24"/>
  <c r="D21" i="24"/>
  <c r="F20" i="24"/>
  <c r="E20" i="24"/>
  <c r="D20" i="24"/>
  <c r="F19" i="24"/>
  <c r="E19" i="24"/>
  <c r="D19" i="24"/>
  <c r="F18" i="24"/>
  <c r="E18" i="24"/>
  <c r="D18" i="24"/>
  <c r="F17" i="24"/>
  <c r="E17" i="24"/>
  <c r="D17" i="24"/>
  <c r="F16" i="24"/>
  <c r="E16" i="24"/>
  <c r="D16" i="24"/>
  <c r="F15" i="24"/>
  <c r="E15" i="24"/>
  <c r="D15" i="24"/>
  <c r="F23" i="24"/>
  <c r="E23" i="24"/>
  <c r="D23" i="24"/>
  <c r="F22" i="24"/>
  <c r="E22" i="24"/>
  <c r="D22" i="24"/>
  <c r="F30" i="24"/>
  <c r="E30" i="24"/>
  <c r="D30" i="24"/>
  <c r="F28" i="24"/>
  <c r="E28" i="24"/>
  <c r="D28" i="24"/>
  <c r="F35" i="24"/>
  <c r="E35" i="24"/>
  <c r="D35" i="24"/>
  <c r="F34" i="24"/>
  <c r="E34" i="24"/>
  <c r="D34" i="24"/>
  <c r="F24" i="24"/>
  <c r="E24" i="24"/>
  <c r="D24" i="24"/>
  <c r="F13" i="24"/>
  <c r="E13" i="24"/>
  <c r="D13" i="24"/>
  <c r="F14" i="24"/>
  <c r="E14" i="24"/>
  <c r="D14" i="24"/>
  <c r="F6" i="24"/>
  <c r="E6" i="24"/>
  <c r="D6" i="24"/>
  <c r="F5" i="24"/>
  <c r="E5" i="24"/>
  <c r="D5" i="24"/>
  <c r="F3" i="24"/>
  <c r="E3" i="24"/>
  <c r="D3" i="24"/>
  <c r="F4" i="24"/>
  <c r="E4" i="24"/>
  <c r="D4" i="24"/>
  <c r="F31" i="24"/>
  <c r="E31" i="24"/>
  <c r="D31" i="24"/>
  <c r="F25" i="24"/>
  <c r="E25" i="24"/>
  <c r="D25" i="24"/>
  <c r="F33" i="24"/>
  <c r="E33" i="24"/>
  <c r="D33" i="24"/>
  <c r="F32" i="24"/>
  <c r="E32" i="24"/>
  <c r="D32" i="24"/>
  <c r="AJ6" i="13"/>
  <c r="AI6" i="13"/>
  <c r="AH6" i="13"/>
  <c r="AG6" i="13"/>
  <c r="AF6" i="13"/>
  <c r="AE6" i="13"/>
  <c r="AD6" i="13"/>
  <c r="AC6" i="13"/>
  <c r="AB6" i="13"/>
  <c r="AA6" i="13"/>
  <c r="Z6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AJ5" i="13"/>
  <c r="AI5" i="13"/>
  <c r="AH5" i="13"/>
  <c r="AG5" i="13"/>
  <c r="AF5" i="13"/>
  <c r="AE5" i="13"/>
  <c r="AD5" i="13"/>
  <c r="AC5" i="13"/>
  <c r="AB5" i="13"/>
  <c r="AA5" i="13"/>
  <c r="Z5" i="13"/>
  <c r="Y5" i="13"/>
  <c r="X5" i="13"/>
  <c r="W5" i="13"/>
  <c r="V5" i="13"/>
  <c r="U5" i="13"/>
  <c r="T5" i="13"/>
  <c r="S5" i="13"/>
  <c r="R5" i="13"/>
  <c r="Q5" i="13"/>
  <c r="P5" i="13"/>
  <c r="O5" i="13"/>
  <c r="N5" i="13"/>
  <c r="M5" i="13"/>
  <c r="L5" i="13"/>
  <c r="K5" i="13"/>
  <c r="J5" i="13"/>
  <c r="I5" i="13"/>
  <c r="H5" i="13"/>
  <c r="G5" i="13"/>
  <c r="F5" i="13"/>
  <c r="E5" i="13"/>
  <c r="D5" i="13"/>
  <c r="C5" i="13"/>
  <c r="AJ4" i="13"/>
  <c r="AI4" i="13"/>
  <c r="AH4" i="13"/>
  <c r="AG4" i="13"/>
  <c r="AF4" i="13"/>
  <c r="AE4" i="13"/>
  <c r="AD4" i="13"/>
  <c r="AC4" i="13"/>
  <c r="AB4" i="13"/>
  <c r="AA4" i="13"/>
  <c r="Z4" i="13"/>
  <c r="Y4" i="13"/>
  <c r="X4" i="13"/>
  <c r="W4" i="13"/>
  <c r="V4" i="13"/>
  <c r="U4" i="13"/>
  <c r="T4" i="13"/>
  <c r="S4" i="13"/>
  <c r="R4" i="13"/>
  <c r="Q4" i="13"/>
  <c r="P4" i="13"/>
  <c r="O4" i="13"/>
  <c r="N4" i="13"/>
  <c r="M4" i="13"/>
  <c r="L4" i="13"/>
  <c r="K4" i="13"/>
  <c r="J4" i="13"/>
  <c r="I4" i="13"/>
  <c r="H4" i="13"/>
  <c r="G4" i="13"/>
  <c r="F4" i="13"/>
  <c r="E4" i="13"/>
  <c r="D4" i="13"/>
  <c r="C4" i="13"/>
  <c r="B4" i="13"/>
  <c r="F4" i="23"/>
  <c r="E4" i="23"/>
  <c r="D4" i="23"/>
  <c r="F3" i="23"/>
  <c r="E3" i="23"/>
  <c r="D3" i="23"/>
  <c r="F2" i="23"/>
  <c r="E2" i="23"/>
  <c r="D2" i="23"/>
  <c r="D5" i="12"/>
  <c r="C5" i="12"/>
  <c r="D4" i="12"/>
  <c r="C4" i="12"/>
  <c r="B4" i="12"/>
  <c r="E2" i="22"/>
  <c r="D2" i="22"/>
  <c r="E17" i="22"/>
  <c r="D17" i="22"/>
  <c r="E3" i="22"/>
  <c r="D3" i="22"/>
  <c r="E15" i="22"/>
  <c r="D15" i="22"/>
  <c r="E14" i="22"/>
  <c r="D14" i="22"/>
  <c r="E8" i="22"/>
  <c r="D8" i="22"/>
  <c r="E7" i="22"/>
  <c r="D7" i="22"/>
  <c r="E10" i="22"/>
  <c r="D10" i="22"/>
  <c r="E9" i="22"/>
  <c r="D9" i="22"/>
  <c r="E16" i="22"/>
  <c r="D16" i="22"/>
  <c r="E21" i="22"/>
  <c r="D21" i="22"/>
  <c r="E20" i="22"/>
  <c r="D20" i="22"/>
  <c r="E19" i="22"/>
  <c r="D19" i="22"/>
  <c r="E18" i="22"/>
  <c r="D18" i="22"/>
  <c r="E13" i="22"/>
  <c r="D13" i="22"/>
  <c r="E12" i="22"/>
  <c r="D12" i="22"/>
  <c r="E11" i="22"/>
  <c r="D11" i="22"/>
  <c r="E6" i="22"/>
  <c r="D6" i="22"/>
  <c r="E4" i="22"/>
  <c r="D4" i="22"/>
  <c r="E5" i="22"/>
  <c r="D5" i="22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C4" i="11"/>
  <c r="B4" i="11"/>
  <c r="E6" i="21"/>
  <c r="D6" i="21"/>
  <c r="E13" i="21"/>
  <c r="D13" i="21"/>
  <c r="E12" i="21"/>
  <c r="D12" i="21"/>
  <c r="E11" i="21"/>
  <c r="D11" i="21"/>
  <c r="E10" i="21"/>
  <c r="D10" i="21"/>
  <c r="E14" i="21"/>
  <c r="D14" i="21"/>
  <c r="E4" i="21"/>
  <c r="D4" i="21"/>
  <c r="E3" i="21"/>
  <c r="D3" i="21"/>
  <c r="E15" i="21"/>
  <c r="D15" i="21"/>
  <c r="E2" i="21"/>
  <c r="D2" i="21"/>
  <c r="E5" i="21"/>
  <c r="D5" i="21"/>
  <c r="E9" i="21"/>
  <c r="D9" i="21"/>
  <c r="E7" i="21"/>
  <c r="D7" i="21"/>
  <c r="E8" i="21"/>
  <c r="D8" i="21"/>
  <c r="O5" i="9"/>
  <c r="N5" i="9"/>
  <c r="M5" i="9"/>
  <c r="L5" i="9"/>
  <c r="K5" i="9"/>
  <c r="J5" i="9"/>
  <c r="I5" i="9"/>
  <c r="H5" i="9"/>
  <c r="G5" i="9"/>
  <c r="F5" i="9"/>
  <c r="E5" i="9"/>
  <c r="D5" i="9"/>
  <c r="C5" i="9"/>
  <c r="O4" i="9"/>
  <c r="N4" i="9"/>
  <c r="M4" i="9"/>
  <c r="L4" i="9"/>
  <c r="K4" i="9"/>
  <c r="J4" i="9"/>
  <c r="I4" i="9"/>
  <c r="H4" i="9"/>
  <c r="G4" i="9"/>
  <c r="F4" i="9"/>
  <c r="E4" i="9"/>
  <c r="D4" i="9"/>
  <c r="C4" i="9"/>
  <c r="E5" i="20"/>
  <c r="D5" i="20"/>
  <c r="E15" i="20"/>
  <c r="D15" i="20"/>
  <c r="E4" i="20"/>
  <c r="D4" i="20"/>
  <c r="E3" i="20"/>
  <c r="D3" i="20"/>
  <c r="E18" i="20"/>
  <c r="D18" i="20"/>
  <c r="E13" i="20"/>
  <c r="D13" i="20"/>
  <c r="E14" i="20"/>
  <c r="D14" i="20"/>
  <c r="E9" i="20"/>
  <c r="D9" i="20"/>
  <c r="E11" i="20"/>
  <c r="D11" i="20"/>
  <c r="E10" i="20"/>
  <c r="D10" i="20"/>
  <c r="E12" i="20"/>
  <c r="D12" i="20"/>
  <c r="E7" i="20"/>
  <c r="D7" i="20"/>
  <c r="E6" i="20"/>
  <c r="D6" i="20"/>
  <c r="E8" i="20"/>
  <c r="D8" i="20"/>
  <c r="E2" i="20"/>
  <c r="D2" i="20"/>
  <c r="E17" i="20"/>
  <c r="D17" i="20"/>
  <c r="E16" i="20"/>
  <c r="D16" i="20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E2" i="19"/>
  <c r="D2" i="19"/>
  <c r="E12" i="19"/>
  <c r="D12" i="19"/>
  <c r="E3" i="19"/>
  <c r="D3" i="19"/>
  <c r="E11" i="19"/>
  <c r="D11" i="19"/>
  <c r="E7" i="19"/>
  <c r="D7" i="19"/>
  <c r="E10" i="19"/>
  <c r="D10" i="19"/>
  <c r="E6" i="19"/>
  <c r="D6" i="19"/>
  <c r="E5" i="19"/>
  <c r="D5" i="19"/>
  <c r="E8" i="19"/>
  <c r="D8" i="19"/>
  <c r="E4" i="19"/>
  <c r="D4" i="19"/>
  <c r="E14" i="19"/>
  <c r="D14" i="19"/>
  <c r="E9" i="19"/>
  <c r="D9" i="19"/>
  <c r="E13" i="19"/>
  <c r="D13" i="19"/>
  <c r="N5" i="5"/>
  <c r="M5" i="5"/>
  <c r="L5" i="5"/>
  <c r="K5" i="5"/>
  <c r="J5" i="5"/>
  <c r="I5" i="5"/>
  <c r="H5" i="5"/>
  <c r="G5" i="5"/>
  <c r="F5" i="5"/>
  <c r="E5" i="5"/>
  <c r="D5" i="5"/>
  <c r="C5" i="5"/>
  <c r="N4" i="5"/>
  <c r="M4" i="5"/>
  <c r="L4" i="5"/>
  <c r="K4" i="5"/>
  <c r="J4" i="5"/>
  <c r="I4" i="5"/>
  <c r="H4" i="5"/>
  <c r="G4" i="5"/>
  <c r="F4" i="5"/>
  <c r="E4" i="5"/>
  <c r="D4" i="5"/>
  <c r="C4" i="5"/>
  <c r="B4" i="5"/>
  <c r="G4" i="3"/>
  <c r="AA4" i="3"/>
  <c r="Z4" i="3"/>
  <c r="Y4" i="3"/>
  <c r="X4" i="3"/>
  <c r="W4" i="3"/>
  <c r="V4" i="3"/>
  <c r="U4" i="3"/>
  <c r="T4" i="3"/>
  <c r="S4" i="3"/>
  <c r="R4" i="3"/>
  <c r="Q4" i="3"/>
  <c r="O4" i="3"/>
  <c r="P4" i="3"/>
  <c r="N4" i="3"/>
  <c r="M4" i="3"/>
  <c r="L4" i="3"/>
  <c r="K4" i="3"/>
  <c r="J4" i="3"/>
  <c r="I4" i="3"/>
  <c r="H4" i="3"/>
  <c r="E4" i="3"/>
  <c r="D4" i="3"/>
  <c r="C4" i="3"/>
  <c r="B4" i="3"/>
</calcChain>
</file>

<file path=xl/sharedStrings.xml><?xml version="1.0" encoding="utf-8"?>
<sst xmlns="http://schemas.openxmlformats.org/spreadsheetml/2006/main" count="3041" uniqueCount="398">
  <si>
    <t>BfrD</t>
  </si>
  <si>
    <t>BfrB</t>
  </si>
  <si>
    <t>BfnH</t>
  </si>
  <si>
    <t xml:space="preserve">FecA </t>
  </si>
  <si>
    <t>FhuA</t>
  </si>
  <si>
    <t>FhuE</t>
  </si>
  <si>
    <t>FoxA</t>
  </si>
  <si>
    <t>FrpB</t>
  </si>
  <si>
    <t>Fup</t>
  </si>
  <si>
    <t>FyuA</t>
  </si>
  <si>
    <t>Hhr</t>
  </si>
  <si>
    <t>Hemophilin</t>
  </si>
  <si>
    <t>Hex</t>
  </si>
  <si>
    <t>HasR</t>
  </si>
  <si>
    <t>HemR</t>
  </si>
  <si>
    <t>Hgp</t>
  </si>
  <si>
    <t>HmbR</t>
  </si>
  <si>
    <t>Hup</t>
  </si>
  <si>
    <t>HxuA</t>
  </si>
  <si>
    <t>HxuD</t>
  </si>
  <si>
    <t>HxuB</t>
  </si>
  <si>
    <t>HxuC</t>
  </si>
  <si>
    <t>IreA</t>
  </si>
  <si>
    <t>Irp</t>
  </si>
  <si>
    <t>Miu</t>
  </si>
  <si>
    <t>Nbr</t>
  </si>
  <si>
    <t>OMHR</t>
  </si>
  <si>
    <t>OmpU</t>
  </si>
  <si>
    <t>OmpW</t>
  </si>
  <si>
    <t>PE</t>
  </si>
  <si>
    <t>PfhR</t>
  </si>
  <si>
    <t>PirA</t>
  </si>
  <si>
    <t>StaA</t>
  </si>
  <si>
    <t>StaB</t>
  </si>
  <si>
    <t>TbpA</t>
  </si>
  <si>
    <t>TbpC</t>
  </si>
  <si>
    <t>TbpD</t>
  </si>
  <si>
    <t>TdX</t>
  </si>
  <si>
    <t>Gas</t>
  </si>
  <si>
    <t>Rup</t>
  </si>
  <si>
    <t>ViuA</t>
  </si>
  <si>
    <t>Full Name</t>
  </si>
  <si>
    <t>Actinobacillus pleuropneumoniae</t>
  </si>
  <si>
    <t xml:space="preserve"> </t>
  </si>
  <si>
    <t>*T</t>
  </si>
  <si>
    <t>Aggregatibacter actinomycetemcomitans</t>
  </si>
  <si>
    <t>Avibacterium paragallinarum</t>
  </si>
  <si>
    <t>Gallibacterium anatis</t>
  </si>
  <si>
    <t>Glaesserella parasuis</t>
  </si>
  <si>
    <t>Haemophilus ducreyi</t>
  </si>
  <si>
    <t>Haemophilus haemolyticus</t>
  </si>
  <si>
    <t>Haemophilus influenzae</t>
  </si>
  <si>
    <t>Haemophilus parainfluenzae</t>
  </si>
  <si>
    <t>Histophilus somni</t>
  </si>
  <si>
    <t>Mannheimia haemolytica</t>
  </si>
  <si>
    <t>Pasteurella multocida</t>
  </si>
  <si>
    <t>Name</t>
  </si>
  <si>
    <t>Host</t>
  </si>
  <si>
    <t>Pigs</t>
  </si>
  <si>
    <t>Aggregatibacter actinomycetemcomians</t>
  </si>
  <si>
    <t>Human</t>
  </si>
  <si>
    <t>Birds</t>
  </si>
  <si>
    <t xml:space="preserve">Haemophilus influenzae All </t>
  </si>
  <si>
    <t xml:space="preserve">Haemophilus influenzae Non-typeable </t>
  </si>
  <si>
    <t>Haemophilus influenzae type aegyptius</t>
  </si>
  <si>
    <t xml:space="preserve">Haemophilus influenzae Typeable </t>
  </si>
  <si>
    <t>Cows</t>
  </si>
  <si>
    <t xml:space="preserve">Mannheimia haemolytica All </t>
  </si>
  <si>
    <t>Mannheimia haemolytica Genotype 1</t>
  </si>
  <si>
    <t>Mannheimia haemolytica Genotype 2</t>
  </si>
  <si>
    <t xml:space="preserve">Pasteurella multocida All </t>
  </si>
  <si>
    <t>Multiple</t>
  </si>
  <si>
    <t>Pasteurella multocida Avian</t>
  </si>
  <si>
    <t>Pasteurella multocida Bovine</t>
  </si>
  <si>
    <t>Pasteurella multocida Human</t>
  </si>
  <si>
    <t xml:space="preserve">Pasteurella multocida Rabbit </t>
  </si>
  <si>
    <t>Rabbit</t>
  </si>
  <si>
    <t>Pasteurella multocida Swine</t>
  </si>
  <si>
    <t>OmpU6</t>
  </si>
  <si>
    <t>FR</t>
  </si>
  <si>
    <t>Fre 2</t>
  </si>
  <si>
    <t>Fup1</t>
  </si>
  <si>
    <t>FrpB1</t>
  </si>
  <si>
    <t>FrpB3</t>
  </si>
  <si>
    <t>TbpA2</t>
  </si>
  <si>
    <t>TbpB1A</t>
  </si>
  <si>
    <t>TbpB1A_2</t>
  </si>
  <si>
    <t>TbpB1B</t>
  </si>
  <si>
    <t>TbpB1C</t>
  </si>
  <si>
    <t>FhuA1</t>
  </si>
  <si>
    <t>FhuA2</t>
  </si>
  <si>
    <t>FhuA3</t>
  </si>
  <si>
    <t>OmpW3</t>
  </si>
  <si>
    <t>HmbR4 (HpuA/B)</t>
  </si>
  <si>
    <t>TbpB</t>
  </si>
  <si>
    <t>TbpB Like</t>
  </si>
  <si>
    <t>Hgp10</t>
  </si>
  <si>
    <t>TbpA6</t>
  </si>
  <si>
    <t>TbpB2</t>
  </si>
  <si>
    <t>IrpA1</t>
  </si>
  <si>
    <t>IrpB1</t>
  </si>
  <si>
    <t>OmpM8 - TTTTTTTTT Possibly phase variable</t>
  </si>
  <si>
    <t>FrpB2</t>
  </si>
  <si>
    <t>Presence</t>
  </si>
  <si>
    <t>Functional</t>
  </si>
  <si>
    <t>% in Genomes</t>
  </si>
  <si>
    <t>% Functional</t>
  </si>
  <si>
    <t>n = 26</t>
  </si>
  <si>
    <t>TbpA4</t>
  </si>
  <si>
    <t>OmpU4.3</t>
  </si>
  <si>
    <t>FyuA1.1</t>
  </si>
  <si>
    <t>Nbr3.2</t>
  </si>
  <si>
    <t>HasR2</t>
  </si>
  <si>
    <t>Hgp1.3</t>
  </si>
  <si>
    <t>OmpW4.3</t>
  </si>
  <si>
    <t>Hup2</t>
  </si>
  <si>
    <t>PE3</t>
  </si>
  <si>
    <t>FrpB7</t>
  </si>
  <si>
    <t>PirA1.1</t>
  </si>
  <si>
    <t>FecA2.2</t>
  </si>
  <si>
    <t>Genes</t>
  </si>
  <si>
    <t>% Present</t>
  </si>
  <si>
    <t xml:space="preserve"> StaA1.1</t>
  </si>
  <si>
    <t>StaB1</t>
  </si>
  <si>
    <t>bfrD</t>
  </si>
  <si>
    <t>Hhr2.2 (formally HasR3)</t>
  </si>
  <si>
    <t>Hemophilin2</t>
  </si>
  <si>
    <t>Hex2</t>
  </si>
  <si>
    <t>HxuD1</t>
  </si>
  <si>
    <t>HxuB2 (in all)</t>
  </si>
  <si>
    <t>HxuC2</t>
  </si>
  <si>
    <t>HmbR3 - CGTTTTTTTGA</t>
  </si>
  <si>
    <t>OMHR2</t>
  </si>
  <si>
    <t>Nbr2.2 - PM0803</t>
  </si>
  <si>
    <t>TbpB-Like</t>
  </si>
  <si>
    <t>FhuA4</t>
  </si>
  <si>
    <t>FhuA5</t>
  </si>
  <si>
    <t>OmpW4.2</t>
  </si>
  <si>
    <t>Fup2</t>
  </si>
  <si>
    <t>% Presence</t>
  </si>
  <si>
    <t>StaA1.1</t>
  </si>
  <si>
    <t>HxuB2</t>
  </si>
  <si>
    <t xml:space="preserve">HxuD1 </t>
  </si>
  <si>
    <t>Fup3</t>
  </si>
  <si>
    <t>TbpBlike</t>
  </si>
  <si>
    <t>Fishing Rod</t>
  </si>
  <si>
    <t>Fre6</t>
  </si>
  <si>
    <t>OmpW1.2</t>
  </si>
  <si>
    <t>OmpM2 - Beside HemB</t>
  </si>
  <si>
    <t>OmpM3</t>
  </si>
  <si>
    <t>OmpM4</t>
  </si>
  <si>
    <t>OmpM7</t>
  </si>
  <si>
    <t>FR2</t>
  </si>
  <si>
    <t>FR1</t>
  </si>
  <si>
    <t>Fre3</t>
  </si>
  <si>
    <t>HxuA2</t>
  </si>
  <si>
    <t>HxuB3</t>
  </si>
  <si>
    <t>hxuC3</t>
  </si>
  <si>
    <t>tbpB1A</t>
  </si>
  <si>
    <t>tbpB1B</t>
  </si>
  <si>
    <t>tbpB2</t>
  </si>
  <si>
    <t>OmpU2</t>
  </si>
  <si>
    <t xml:space="preserve">FyuA3 </t>
  </si>
  <si>
    <t>hup5</t>
  </si>
  <si>
    <t>FrpB5</t>
  </si>
  <si>
    <t>irp2</t>
  </si>
  <si>
    <t>irp5</t>
  </si>
  <si>
    <t>fhuE1</t>
  </si>
  <si>
    <t>ompW4.2</t>
  </si>
  <si>
    <t>fhuA1</t>
  </si>
  <si>
    <t>HemR2</t>
  </si>
  <si>
    <t>Hgp9</t>
  </si>
  <si>
    <t>Functional only/Total</t>
  </si>
  <si>
    <t>StaA1.2</t>
  </si>
  <si>
    <t>StaB1 - (Formally Fiu)</t>
  </si>
  <si>
    <t>IreA1 (formally NotFepA)</t>
  </si>
  <si>
    <t>Rup1 - beside ireA</t>
  </si>
  <si>
    <t>BnfH3 - Four phenotypes - renamed from FecA</t>
  </si>
  <si>
    <t>BnfH2</t>
  </si>
  <si>
    <t>BnfH4.1</t>
  </si>
  <si>
    <t>BnfH4.2</t>
  </si>
  <si>
    <t>FyuA2</t>
  </si>
  <si>
    <t>FyuA1.1 (same as hpara, aact)</t>
  </si>
  <si>
    <t>hup1</t>
  </si>
  <si>
    <t>TbpA1</t>
  </si>
  <si>
    <t>OmpU1</t>
  </si>
  <si>
    <t>Pe1</t>
  </si>
  <si>
    <t>Hhr3.1 (like the HasR beside HgbA in Pm)</t>
  </si>
  <si>
    <t>Hhr3.2</t>
  </si>
  <si>
    <t>Hemophilin1.1</t>
  </si>
  <si>
    <t>Hemophilin1.2</t>
  </si>
  <si>
    <t>Hex1.1 (Hemophilin exporter)</t>
  </si>
  <si>
    <t>Hgp1.1</t>
  </si>
  <si>
    <t>Hgp2</t>
  </si>
  <si>
    <t>Hgp3</t>
  </si>
  <si>
    <t>Hgp7.2</t>
  </si>
  <si>
    <t>FecA2.1 (near gyrA)</t>
  </si>
  <si>
    <t>BfrB1.2 (Formally FcuA (formally BauA)) - 75% similar AA to Hi's</t>
  </si>
  <si>
    <t>Fishing Rod 1</t>
  </si>
  <si>
    <t>Fishing Rod 2  - AAAGCTGAAGAAACTCGT</t>
  </si>
  <si>
    <t>Fre1</t>
  </si>
  <si>
    <t>OmpM6.1 - in strain 2019 it's surrounded by "haem" genes</t>
  </si>
  <si>
    <t>TbpB like</t>
  </si>
  <si>
    <t>Fishing Rod 3  - TbpBLike - 29 - ACAACCAGCTACTCCAGC</t>
  </si>
  <si>
    <t>OmpU4.1</t>
  </si>
  <si>
    <t>OmpM5</t>
  </si>
  <si>
    <t>All</t>
  </si>
  <si>
    <t>OmpM1</t>
  </si>
  <si>
    <t>FyuA1.2</t>
  </si>
  <si>
    <t>BfrB1.1</t>
  </si>
  <si>
    <t>Nbr3.1</t>
  </si>
  <si>
    <t>hemR1</t>
  </si>
  <si>
    <t>hxuA1</t>
  </si>
  <si>
    <t>hxuB1</t>
  </si>
  <si>
    <t>hxuC1</t>
  </si>
  <si>
    <t>tbpB</t>
  </si>
  <si>
    <t>ompU1</t>
  </si>
  <si>
    <t>TbpB2_A</t>
  </si>
  <si>
    <t>TbpB2_B</t>
  </si>
  <si>
    <t>TbpB2_C</t>
  </si>
  <si>
    <t>TbpB2_D</t>
  </si>
  <si>
    <t>PE1</t>
  </si>
  <si>
    <t>Hhr3.1</t>
  </si>
  <si>
    <t>Hex1.2</t>
  </si>
  <si>
    <t>Hgp1.2</t>
  </si>
  <si>
    <t>hgp2 2nd Gene</t>
  </si>
  <si>
    <t>Hgp2 3rd Gene</t>
  </si>
  <si>
    <t>Hgp3 2nd Gene</t>
  </si>
  <si>
    <t>Hgp3 3rd Gene</t>
  </si>
  <si>
    <t>Hgp4</t>
  </si>
  <si>
    <t>Hgp5</t>
  </si>
  <si>
    <t>hgp5 2nd Gene</t>
  </si>
  <si>
    <t>Hgp6</t>
  </si>
  <si>
    <t>Hgp7.1</t>
  </si>
  <si>
    <t>Hgp8</t>
  </si>
  <si>
    <t>aegyptius</t>
  </si>
  <si>
    <t>Typeable</t>
  </si>
  <si>
    <t>Non-typeable</t>
  </si>
  <si>
    <t>ViuA1</t>
  </si>
  <si>
    <t>FhuA6</t>
  </si>
  <si>
    <t>Fup4</t>
  </si>
  <si>
    <t>Hup1</t>
  </si>
  <si>
    <t>BfnH2</t>
  </si>
  <si>
    <t>OmpU4.2</t>
  </si>
  <si>
    <t>OmpU5</t>
  </si>
  <si>
    <t>TbpB3A</t>
  </si>
  <si>
    <t>TbpB3B</t>
  </si>
  <si>
    <t>TbpB4</t>
  </si>
  <si>
    <t>TbpB5</t>
  </si>
  <si>
    <t>TbpB6</t>
  </si>
  <si>
    <t>PE2</t>
  </si>
  <si>
    <t>Hhr4</t>
  </si>
  <si>
    <t>HmbR5</t>
  </si>
  <si>
    <t>HmbR7</t>
  </si>
  <si>
    <t>HmbR6.1</t>
  </si>
  <si>
    <t>HmbR6.2</t>
  </si>
  <si>
    <t>Fishing rod 2</t>
  </si>
  <si>
    <t>FrpB6</t>
  </si>
  <si>
    <t>PirA2</t>
  </si>
  <si>
    <t xml:space="preserve">FecA2.3 </t>
  </si>
  <si>
    <t>Fishing Rod 3</t>
  </si>
  <si>
    <t>FR4</t>
  </si>
  <si>
    <t>OmpM6.2</t>
  </si>
  <si>
    <t>FR5</t>
  </si>
  <si>
    <t>OmpO1</t>
  </si>
  <si>
    <t>hgp14</t>
  </si>
  <si>
    <t>HemR3</t>
  </si>
  <si>
    <t>Hup4.1</t>
  </si>
  <si>
    <t>Hup4.2</t>
  </si>
  <si>
    <t>tbpA</t>
  </si>
  <si>
    <t>tbpB1</t>
  </si>
  <si>
    <t>TbpD1</t>
  </si>
  <si>
    <t>Nbr4</t>
  </si>
  <si>
    <t>FrpB4.2</t>
  </si>
  <si>
    <t>TbpC1.2</t>
  </si>
  <si>
    <t>Irp3</t>
  </si>
  <si>
    <t>ompW1.3</t>
  </si>
  <si>
    <t>Fishing Rod 2</t>
  </si>
  <si>
    <t>Fre4</t>
  </si>
  <si>
    <t>Fre5</t>
  </si>
  <si>
    <t>FoxA1</t>
  </si>
  <si>
    <t>BfnH1.1</t>
  </si>
  <si>
    <t>BfnH1.2</t>
  </si>
  <si>
    <t>TbpA3</t>
  </si>
  <si>
    <t>TbpB1</t>
  </si>
  <si>
    <t>hxuA3</t>
  </si>
  <si>
    <t>hxuB4</t>
  </si>
  <si>
    <t>hxuC4</t>
  </si>
  <si>
    <t>OmpU3</t>
  </si>
  <si>
    <t>hup6</t>
  </si>
  <si>
    <t>Miu1</t>
  </si>
  <si>
    <t>HmbR2</t>
  </si>
  <si>
    <t>Irp6</t>
  </si>
  <si>
    <t>Irp1</t>
  </si>
  <si>
    <t>frpB4.1</t>
  </si>
  <si>
    <t>ompW2</t>
  </si>
  <si>
    <t>FhuE1</t>
  </si>
  <si>
    <t>% Functional/Genomes</t>
  </si>
  <si>
    <t>Genotype 1</t>
  </si>
  <si>
    <t>Genotype 2</t>
  </si>
  <si>
    <t>G1</t>
  </si>
  <si>
    <t>G2</t>
  </si>
  <si>
    <t>irpA4</t>
  </si>
  <si>
    <t>HmbR1</t>
  </si>
  <si>
    <t>Hhr1</t>
  </si>
  <si>
    <t>irpA7</t>
  </si>
  <si>
    <t>IrpA8</t>
  </si>
  <si>
    <t>OMHRA</t>
  </si>
  <si>
    <t>hasR1</t>
  </si>
  <si>
    <t>Hhr2.1</t>
  </si>
  <si>
    <t>Hemophilin3</t>
  </si>
  <si>
    <t>Hex3</t>
  </si>
  <si>
    <t>pfhR1</t>
  </si>
  <si>
    <t>pfhR_2  (2nd gene)</t>
  </si>
  <si>
    <t>Nbr1</t>
  </si>
  <si>
    <t>Nbr2.1</t>
  </si>
  <si>
    <t>Hgp11</t>
  </si>
  <si>
    <t xml:space="preserve">Hgp11 non-identical </t>
  </si>
  <si>
    <t>Hgp12</t>
  </si>
  <si>
    <t>Hgp13</t>
  </si>
  <si>
    <t>TbpC1.1</t>
  </si>
  <si>
    <t>TbpC1.1 second gene</t>
  </si>
  <si>
    <t>fecA1</t>
  </si>
  <si>
    <t>ompW1.1</t>
  </si>
  <si>
    <t>PE4</t>
  </si>
  <si>
    <t>Hup3</t>
  </si>
  <si>
    <t>% No Function vs Genome No</t>
  </si>
  <si>
    <t>Avian</t>
  </si>
  <si>
    <t>Bovine</t>
  </si>
  <si>
    <t>Swine</t>
  </si>
  <si>
    <t>OmpM</t>
  </si>
  <si>
    <t>OmpO</t>
  </si>
  <si>
    <t>Functional %</t>
  </si>
  <si>
    <t xml:space="preserve">Bfb (formally BfrB) Comparative analysis of the genome sequences of Bordetella pertussis, Bordetella parapertussis and Bordetella bronchiseptica (52.78% ID) - Formally FcuA </t>
  </si>
  <si>
    <t xml:space="preserve">Cur - Catecholate uptake receptor (Cur) - Formally BfnH </t>
  </si>
  <si>
    <t>FcmF (ferrichrome mentabolism gene A - abbreviation for ferrichrome is Fc) - changed from FhuA</t>
  </si>
  <si>
    <t>Fishing Rod (FR)</t>
  </si>
  <si>
    <t>Fishinng Rod Ex (Fre)</t>
  </si>
  <si>
    <t>FrpB/FetA - ALP1299 (Fe-regulated protein A)</t>
  </si>
  <si>
    <t xml:space="preserve">Fup = Formally BauA. Ferric uptake protein. </t>
  </si>
  <si>
    <t>Gas - Gallibacterium anatis siderophore receptor</t>
  </si>
  <si>
    <t>HasR (Formally HasR2)</t>
  </si>
  <si>
    <t>Hex (Hemophilin Exporter)</t>
  </si>
  <si>
    <t>Hgp(A-H)</t>
  </si>
  <si>
    <t xml:space="preserve">Hhr (formally HasR1 and 3) Hemophilin heme receptor </t>
  </si>
  <si>
    <t>Hup(A-F)</t>
  </si>
  <si>
    <t>HxuA1</t>
  </si>
  <si>
    <t>HxuD - I think both of these just have a huge amount of junk in a loop to deflect immune efforts</t>
  </si>
  <si>
    <t>Irp1 - 8</t>
  </si>
  <si>
    <t>Iup - FhuA - N.mening FhuA (formally bfrD) found in Neisseria spp</t>
  </si>
  <si>
    <t>Miu (Mann New)</t>
  </si>
  <si>
    <t>Nbr (nutrient binding receptor ) - PM0803</t>
  </si>
  <si>
    <t>OMHR (A and B)</t>
  </si>
  <si>
    <t>PmuA - Pasteurellaceae metal uptake A  - Formally FyuA</t>
  </si>
  <si>
    <t>Rup - Respiratory tract iron uptake protein 1  (formally CirA) - No close matches - Found in Neisseria (many), Haemophilus parahaemolyticus, H. parainfluenzae (C2008001710), Haemophilus pittmaniae, Aggregatibacter Segnis</t>
  </si>
  <si>
    <t>TbpB/hTbpB</t>
  </si>
  <si>
    <t>TdX - HD0646</t>
  </si>
  <si>
    <t>Cur</t>
  </si>
  <si>
    <t>PmuA</t>
  </si>
  <si>
    <t>Iup</t>
  </si>
  <si>
    <t>FepA</t>
  </si>
  <si>
    <t>Cur1.1</t>
  </si>
  <si>
    <t>Cur1.2</t>
  </si>
  <si>
    <t>FhuI</t>
  </si>
  <si>
    <t>FhuH</t>
  </si>
  <si>
    <t>FcmA</t>
  </si>
  <si>
    <t>Hhr (standalone)</t>
  </si>
  <si>
    <t>FcmA1</t>
  </si>
  <si>
    <t>FcmA3</t>
  </si>
  <si>
    <t>FcmA2</t>
  </si>
  <si>
    <t>FR hTbpB4</t>
  </si>
  <si>
    <t>OmpM9</t>
  </si>
  <si>
    <t>FhuI1</t>
  </si>
  <si>
    <t>FhuI2</t>
  </si>
  <si>
    <t>FhuI3</t>
  </si>
  <si>
    <t>FcmA (2)</t>
  </si>
  <si>
    <t>Hgp (2)</t>
  </si>
  <si>
    <t>Hgp (3)</t>
  </si>
  <si>
    <t>Hgp (4)</t>
  </si>
  <si>
    <t>Hgp (5)</t>
  </si>
  <si>
    <t>Hgp (6)</t>
  </si>
  <si>
    <t xml:space="preserve">  </t>
  </si>
  <si>
    <t>OmpO (2)</t>
  </si>
  <si>
    <t>OmpU (2)</t>
  </si>
  <si>
    <t>PlpE</t>
  </si>
  <si>
    <t>PlpF</t>
  </si>
  <si>
    <t>PlpD</t>
  </si>
  <si>
    <t>Hup (2)</t>
  </si>
  <si>
    <t>OmpM (2)</t>
  </si>
  <si>
    <t>TbpA (2)</t>
  </si>
  <si>
    <t>FepA (2)</t>
  </si>
  <si>
    <t>No.</t>
  </si>
  <si>
    <t>IrpA</t>
  </si>
  <si>
    <t>IrpA (2)</t>
  </si>
  <si>
    <t>IrpA (3)</t>
  </si>
  <si>
    <t>NbrA</t>
  </si>
  <si>
    <t>FepA (3)</t>
  </si>
  <si>
    <t>GasA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</si>
</sst>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333333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rgb="FF0A0A0A"/>
      <name val="Arial"/>
      <family val="2"/>
    </font>
    <font>
      <sz val="11"/>
      <color theme="1"/>
      <name val="Arial"/>
      <family val="2"/>
    </font>
    <font>
      <b/>
      <sz val="12"/>
      <color rgb="FF0A0A0A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ptos"/>
      <family val="2"/>
    </font>
    <font>
      <b/>
      <i/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2"/>
      <color rgb="FF1C1D1E"/>
      <name val="Arial"/>
      <family val="2"/>
    </font>
    <font>
      <b/>
      <i/>
      <sz val="12"/>
      <color rgb="FF333333"/>
      <name val="Arial"/>
      <family val="2"/>
    </font>
    <font>
      <sz val="11"/>
      <color theme="1"/>
      <name val="Aptos"/>
      <family val="2"/>
    </font>
    <font>
      <b/>
      <i/>
      <sz val="12"/>
      <color rgb="FF212121"/>
      <name val="Arial"/>
      <family val="2"/>
    </font>
    <font>
      <b/>
      <i/>
      <sz val="12"/>
      <color rgb="FF0A0A0A"/>
      <name val="Arial"/>
      <family val="2"/>
    </font>
    <font>
      <b/>
      <sz val="11"/>
      <color theme="1"/>
      <name val="Arial"/>
      <family val="2"/>
    </font>
    <font>
      <b/>
      <i/>
      <sz val="12"/>
      <name val="Arial"/>
      <family val="2"/>
    </font>
    <font>
      <b/>
      <i/>
      <sz val="12"/>
      <color indexed="8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9" fontId="4" fillId="0" borderId="1" xfId="1" applyFont="1" applyBorder="1" applyAlignment="1">
      <alignment horizontal="center"/>
    </xf>
    <xf numFmtId="9" fontId="4" fillId="4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1" xfId="0" applyFont="1" applyBorder="1"/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3" fillId="11" borderId="1" xfId="0" applyFont="1" applyFill="1" applyBorder="1" applyAlignment="1">
      <alignment horizontal="left"/>
    </xf>
    <xf numFmtId="9" fontId="10" fillId="0" borderId="1" xfId="1" applyFont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/>
    <xf numFmtId="0" fontId="4" fillId="2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/>
    </xf>
    <xf numFmtId="15" fontId="3" fillId="0" borderId="1" xfId="0" applyNumberFormat="1" applyFont="1" applyBorder="1" applyAlignment="1">
      <alignment horizontal="left"/>
    </xf>
    <xf numFmtId="0" fontId="13" fillId="0" borderId="0" xfId="0" applyFont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4" fillId="12" borderId="1" xfId="0" applyFont="1" applyFill="1" applyBorder="1" applyAlignment="1">
      <alignment horizontal="left" vertical="center"/>
    </xf>
    <xf numFmtId="0" fontId="14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0" fontId="16" fillId="1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/>
    </xf>
    <xf numFmtId="0" fontId="14" fillId="14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center"/>
    </xf>
    <xf numFmtId="0" fontId="13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13" fillId="2" borderId="1" xfId="0" applyFont="1" applyFill="1" applyBorder="1"/>
    <xf numFmtId="0" fontId="1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10" fillId="0" borderId="1" xfId="0" applyFont="1" applyBorder="1"/>
    <xf numFmtId="9" fontId="10" fillId="0" borderId="1" xfId="1" applyFont="1" applyBorder="1"/>
    <xf numFmtId="0" fontId="14" fillId="2" borderId="1" xfId="0" applyFont="1" applyFill="1" applyBorder="1" applyAlignment="1">
      <alignment horizontal="center"/>
    </xf>
    <xf numFmtId="0" fontId="18" fillId="0" borderId="0" xfId="0" applyFont="1"/>
    <xf numFmtId="0" fontId="19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8" fillId="0" borderId="1" xfId="0" applyFont="1" applyBorder="1"/>
    <xf numFmtId="0" fontId="14" fillId="2" borderId="0" xfId="0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3" fillId="2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23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left"/>
    </xf>
    <xf numFmtId="0" fontId="3" fillId="3" borderId="0" xfId="0" applyFont="1" applyFill="1" applyAlignment="1">
      <alignment horizontal="center"/>
    </xf>
    <xf numFmtId="9" fontId="4" fillId="4" borderId="3" xfId="1" applyFont="1" applyFill="1" applyBorder="1" applyAlignment="1">
      <alignment horizontal="center"/>
    </xf>
    <xf numFmtId="9" fontId="10" fillId="0" borderId="1" xfId="1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9" fontId="4" fillId="17" borderId="1" xfId="1" applyFont="1" applyFill="1" applyBorder="1" applyAlignment="1">
      <alignment horizontal="center"/>
    </xf>
    <xf numFmtId="0" fontId="0" fillId="17" borderId="0" xfId="0" applyFill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2" fontId="3" fillId="2" borderId="1" xfId="0" applyNumberFormat="1" applyFont="1" applyFill="1" applyBorder="1" applyAlignment="1">
      <alignment horizontal="left" vertical="center"/>
    </xf>
    <xf numFmtId="2" fontId="14" fillId="0" borderId="1" xfId="0" applyNumberFormat="1" applyFont="1" applyBorder="1" applyAlignment="1">
      <alignment horizontal="left" vertical="center"/>
    </xf>
    <xf numFmtId="2" fontId="13" fillId="2" borderId="1" xfId="0" applyNumberFormat="1" applyFont="1" applyFill="1" applyBorder="1"/>
    <xf numFmtId="2" fontId="14" fillId="2" borderId="1" xfId="0" applyNumberFormat="1" applyFont="1" applyFill="1" applyBorder="1" applyAlignment="1">
      <alignment horizontal="left" vertical="center"/>
    </xf>
    <xf numFmtId="2" fontId="14" fillId="14" borderId="1" xfId="0" applyNumberFormat="1" applyFont="1" applyFill="1" applyBorder="1" applyAlignment="1">
      <alignment horizontal="left"/>
    </xf>
    <xf numFmtId="2" fontId="14" fillId="14" borderId="1" xfId="0" applyNumberFormat="1" applyFont="1" applyFill="1" applyBorder="1" applyAlignment="1">
      <alignment horizontal="left" vertical="center"/>
    </xf>
    <xf numFmtId="2" fontId="14" fillId="3" borderId="1" xfId="0" applyNumberFormat="1" applyFont="1" applyFill="1" applyBorder="1" applyAlignment="1">
      <alignment horizontal="left" vertical="center"/>
    </xf>
    <xf numFmtId="2" fontId="14" fillId="15" borderId="1" xfId="0" applyNumberFormat="1" applyFont="1" applyFill="1" applyBorder="1" applyAlignment="1">
      <alignment horizontal="left"/>
    </xf>
    <xf numFmtId="2" fontId="5" fillId="7" borderId="1" xfId="0" applyNumberFormat="1" applyFont="1" applyFill="1" applyBorder="1" applyAlignment="1">
      <alignment horizontal="left" vertical="center"/>
    </xf>
    <xf numFmtId="2" fontId="14" fillId="15" borderId="1" xfId="0" applyNumberFormat="1" applyFont="1" applyFill="1" applyBorder="1" applyAlignment="1">
      <alignment horizontal="left" vertical="center"/>
    </xf>
    <xf numFmtId="2" fontId="0" fillId="0" borderId="0" xfId="0" applyNumberFormat="1"/>
    <xf numFmtId="2" fontId="3" fillId="0" borderId="1" xfId="0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2" fontId="4" fillId="4" borderId="1" xfId="1" applyNumberFormat="1" applyFont="1" applyFill="1" applyBorder="1" applyAlignment="1">
      <alignment horizontal="center"/>
    </xf>
    <xf numFmtId="2" fontId="4" fillId="4" borderId="3" xfId="1" applyNumberFormat="1" applyFont="1" applyFill="1" applyBorder="1" applyAlignment="1">
      <alignment horizontal="center"/>
    </xf>
    <xf numFmtId="0" fontId="3" fillId="18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19" borderId="1" xfId="0" applyFont="1" applyFill="1" applyBorder="1" applyAlignment="1">
      <alignment horizontal="left"/>
    </xf>
    <xf numFmtId="0" fontId="3" fillId="20" borderId="1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center"/>
    </xf>
    <xf numFmtId="9" fontId="10" fillId="0" borderId="0" xfId="1" applyFont="1" applyFill="1" applyBorder="1" applyAlignment="1">
      <alignment horizontal="center"/>
    </xf>
    <xf numFmtId="15" fontId="8" fillId="0" borderId="0" xfId="0" applyNumberFormat="1" applyFont="1" applyAlignment="1">
      <alignment horizontal="left"/>
    </xf>
    <xf numFmtId="0" fontId="10" fillId="0" borderId="0" xfId="0" applyFont="1"/>
    <xf numFmtId="9" fontId="10" fillId="0" borderId="0" xfId="1" applyFont="1" applyBorder="1" applyAlignment="1">
      <alignment horizontal="center"/>
    </xf>
    <xf numFmtId="9" fontId="21" fillId="0" borderId="1" xfId="1" applyFont="1" applyBorder="1" applyAlignment="1">
      <alignment horizontal="center"/>
    </xf>
    <xf numFmtId="9" fontId="21" fillId="0" borderId="1" xfId="1" applyFont="1" applyFill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9" fontId="10" fillId="4" borderId="1" xfId="1" applyFont="1" applyFill="1" applyBorder="1" applyAlignment="1">
      <alignment horizontal="center"/>
    </xf>
    <xf numFmtId="9" fontId="10" fillId="4" borderId="3" xfId="1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9" fontId="10" fillId="5" borderId="1" xfId="1" applyFont="1" applyFill="1" applyBorder="1" applyAlignment="1">
      <alignment horizontal="center"/>
    </xf>
    <xf numFmtId="9" fontId="10" fillId="6" borderId="1" xfId="1" applyFont="1" applyFill="1" applyBorder="1" applyAlignment="1">
      <alignment horizontal="center"/>
    </xf>
    <xf numFmtId="9" fontId="10" fillId="0" borderId="0" xfId="1" applyFont="1" applyAlignment="1">
      <alignment horizontal="center"/>
    </xf>
    <xf numFmtId="9" fontId="10" fillId="0" borderId="4" xfId="1" applyFont="1" applyFill="1" applyBorder="1" applyAlignment="1">
      <alignment horizontal="center"/>
    </xf>
    <xf numFmtId="9" fontId="24" fillId="5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35D1-9B9A-423B-9E4C-2F149DAB0203}">
  <dimension ref="A1:BN30"/>
  <sheetViews>
    <sheetView topLeftCell="A2" zoomScale="115" zoomScaleNormal="115" workbookViewId="0">
      <selection activeCell="M28" sqref="M28"/>
    </sheetView>
  </sheetViews>
  <sheetFormatPr defaultRowHeight="15" x14ac:dyDescent="0.25"/>
  <cols>
    <col min="1" max="1" width="42.5703125" style="147" bestFit="1" customWidth="1"/>
    <col min="2" max="2" width="11" style="147" bestFit="1" customWidth="1"/>
    <col min="3" max="17" width="9.140625" style="147"/>
    <col min="18" max="18" width="19.28515625" style="147" customWidth="1"/>
    <col min="19" max="19" width="9.140625" style="147"/>
    <col min="20" max="20" width="17" style="147" bestFit="1" customWidth="1"/>
    <col min="21" max="21" width="9.5703125" style="147" bestFit="1" customWidth="1"/>
    <col min="22" max="22" width="9.140625" style="147"/>
    <col min="29" max="65" width="9.140625" style="147"/>
    <col min="66" max="66" width="42.5703125" style="147" bestFit="1" customWidth="1"/>
    <col min="67" max="16384" width="9.140625" style="147"/>
  </cols>
  <sheetData>
    <row r="1" spans="1:66" customFormat="1" x14ac:dyDescent="0.25">
      <c r="A1" t="s">
        <v>391</v>
      </c>
      <c r="C1">
        <v>1</v>
      </c>
      <c r="D1">
        <v>8</v>
      </c>
      <c r="F1">
        <v>2</v>
      </c>
      <c r="G1">
        <v>3</v>
      </c>
      <c r="J1">
        <v>4</v>
      </c>
      <c r="K1">
        <v>5</v>
      </c>
      <c r="L1">
        <v>6</v>
      </c>
      <c r="M1">
        <v>7</v>
      </c>
      <c r="N1">
        <v>9</v>
      </c>
      <c r="O1">
        <v>10</v>
      </c>
      <c r="P1">
        <v>11</v>
      </c>
      <c r="Q1">
        <v>12</v>
      </c>
      <c r="S1">
        <v>13</v>
      </c>
      <c r="T1">
        <v>14</v>
      </c>
      <c r="U1">
        <v>15</v>
      </c>
      <c r="V1">
        <v>16</v>
      </c>
      <c r="W1">
        <v>17</v>
      </c>
      <c r="AC1">
        <v>18</v>
      </c>
      <c r="AD1">
        <v>19</v>
      </c>
      <c r="AE1">
        <v>20</v>
      </c>
      <c r="AF1">
        <v>21</v>
      </c>
      <c r="AG1">
        <v>22</v>
      </c>
      <c r="AH1">
        <v>23</v>
      </c>
      <c r="AI1">
        <v>24</v>
      </c>
      <c r="AJ1">
        <v>25</v>
      </c>
      <c r="AK1">
        <v>26</v>
      </c>
      <c r="AN1">
        <v>27</v>
      </c>
      <c r="AO1">
        <v>28</v>
      </c>
      <c r="AP1">
        <v>29</v>
      </c>
      <c r="AQ1">
        <v>30</v>
      </c>
      <c r="AR1">
        <v>31</v>
      </c>
      <c r="AT1">
        <v>32</v>
      </c>
      <c r="AV1">
        <v>33</v>
      </c>
      <c r="AX1">
        <v>34</v>
      </c>
      <c r="AY1">
        <v>35</v>
      </c>
      <c r="AZ1">
        <v>36</v>
      </c>
      <c r="BA1" s="147">
        <v>37</v>
      </c>
      <c r="BB1" s="147">
        <v>38</v>
      </c>
      <c r="BC1" s="147">
        <v>39</v>
      </c>
      <c r="BD1" s="147">
        <v>40</v>
      </c>
      <c r="BE1" s="147">
        <v>41</v>
      </c>
      <c r="BF1" s="147">
        <v>42</v>
      </c>
      <c r="BG1" s="147">
        <v>43</v>
      </c>
      <c r="BH1" s="147">
        <v>44</v>
      </c>
      <c r="BJ1" s="147">
        <v>46</v>
      </c>
      <c r="BK1" s="147">
        <v>47</v>
      </c>
      <c r="BL1" s="147">
        <v>48</v>
      </c>
      <c r="BM1" s="147">
        <v>49</v>
      </c>
    </row>
    <row r="2" spans="1:66" ht="15" customHeight="1" x14ac:dyDescent="0.25">
      <c r="A2" s="150" t="s">
        <v>56</v>
      </c>
      <c r="B2" s="150" t="s">
        <v>57</v>
      </c>
      <c r="C2" s="96" t="s">
        <v>357</v>
      </c>
      <c r="D2" s="96" t="s">
        <v>365</v>
      </c>
      <c r="E2" s="96" t="s">
        <v>375</v>
      </c>
      <c r="F2" s="96" t="s">
        <v>3</v>
      </c>
      <c r="G2" s="96" t="s">
        <v>360</v>
      </c>
      <c r="H2" s="96" t="s">
        <v>390</v>
      </c>
      <c r="I2" s="96" t="s">
        <v>396</v>
      </c>
      <c r="J2" s="96" t="s">
        <v>5</v>
      </c>
      <c r="K2" s="96" t="s">
        <v>364</v>
      </c>
      <c r="L2" s="96" t="s">
        <v>363</v>
      </c>
      <c r="M2" s="96" t="s">
        <v>6</v>
      </c>
      <c r="N2" s="96" t="s">
        <v>7</v>
      </c>
      <c r="O2" s="96" t="s">
        <v>8</v>
      </c>
      <c r="P2" s="96" t="s">
        <v>397</v>
      </c>
      <c r="Q2" s="96" t="s">
        <v>13</v>
      </c>
      <c r="R2" s="151" t="s">
        <v>366</v>
      </c>
      <c r="S2" s="96" t="s">
        <v>10</v>
      </c>
      <c r="T2" s="96" t="s">
        <v>11</v>
      </c>
      <c r="U2" s="96" t="s">
        <v>12</v>
      </c>
      <c r="V2" s="96" t="s">
        <v>14</v>
      </c>
      <c r="W2" s="96" t="s">
        <v>15</v>
      </c>
      <c r="X2" s="96" t="s">
        <v>376</v>
      </c>
      <c r="Y2" s="96" t="s">
        <v>377</v>
      </c>
      <c r="Z2" s="96" t="s">
        <v>378</v>
      </c>
      <c r="AA2" s="96" t="s">
        <v>379</v>
      </c>
      <c r="AB2" s="96" t="s">
        <v>380</v>
      </c>
      <c r="AC2" s="96" t="s">
        <v>16</v>
      </c>
      <c r="AD2" s="96" t="s">
        <v>17</v>
      </c>
      <c r="AE2" s="96" t="s">
        <v>387</v>
      </c>
      <c r="AF2" s="96" t="s">
        <v>18</v>
      </c>
      <c r="AG2" s="96" t="s">
        <v>20</v>
      </c>
      <c r="AH2" s="96" t="s">
        <v>21</v>
      </c>
      <c r="AI2" s="96" t="s">
        <v>19</v>
      </c>
      <c r="AJ2" s="96" t="s">
        <v>22</v>
      </c>
      <c r="AK2" s="96" t="s">
        <v>392</v>
      </c>
      <c r="AL2" s="96" t="s">
        <v>393</v>
      </c>
      <c r="AM2" s="96" t="s">
        <v>394</v>
      </c>
      <c r="AN2" s="96" t="s">
        <v>359</v>
      </c>
      <c r="AO2" s="96" t="s">
        <v>24</v>
      </c>
      <c r="AP2" s="96" t="s">
        <v>395</v>
      </c>
      <c r="AQ2" s="96" t="s">
        <v>26</v>
      </c>
      <c r="AR2" s="96" t="s">
        <v>330</v>
      </c>
      <c r="AS2" s="96" t="s">
        <v>388</v>
      </c>
      <c r="AT2" s="96" t="s">
        <v>331</v>
      </c>
      <c r="AU2" s="96" t="s">
        <v>382</v>
      </c>
      <c r="AV2" s="96" t="s">
        <v>27</v>
      </c>
      <c r="AW2" s="96" t="s">
        <v>383</v>
      </c>
      <c r="AX2" s="96" t="s">
        <v>28</v>
      </c>
      <c r="AY2" s="96" t="s">
        <v>29</v>
      </c>
      <c r="AZ2" s="96" t="s">
        <v>30</v>
      </c>
      <c r="BA2" s="96" t="s">
        <v>386</v>
      </c>
      <c r="BB2" s="96" t="s">
        <v>384</v>
      </c>
      <c r="BC2" s="96" t="s">
        <v>385</v>
      </c>
      <c r="BD2" s="96" t="s">
        <v>358</v>
      </c>
      <c r="BE2" s="96" t="s">
        <v>39</v>
      </c>
      <c r="BF2" s="96" t="s">
        <v>32</v>
      </c>
      <c r="BG2" s="96" t="s">
        <v>33</v>
      </c>
      <c r="BH2" s="96" t="s">
        <v>34</v>
      </c>
      <c r="BI2" s="96" t="s">
        <v>389</v>
      </c>
      <c r="BJ2" s="96" t="s">
        <v>35</v>
      </c>
      <c r="BK2" s="96" t="s">
        <v>36</v>
      </c>
      <c r="BL2" s="96" t="s">
        <v>37</v>
      </c>
      <c r="BM2" s="96" t="s">
        <v>40</v>
      </c>
      <c r="BN2" s="150" t="s">
        <v>56</v>
      </c>
    </row>
    <row r="3" spans="1:66" ht="15" customHeight="1" x14ac:dyDescent="0.2">
      <c r="A3" s="39" t="s">
        <v>42</v>
      </c>
      <c r="B3" s="152" t="s">
        <v>58</v>
      </c>
      <c r="C3" s="117"/>
      <c r="D3" s="117">
        <v>1</v>
      </c>
      <c r="E3" s="117">
        <v>1</v>
      </c>
      <c r="F3" s="117"/>
      <c r="G3" s="117"/>
      <c r="H3" s="117"/>
      <c r="I3" s="117"/>
      <c r="J3" s="117"/>
      <c r="K3" s="117"/>
      <c r="L3" s="117">
        <v>1</v>
      </c>
      <c r="M3" s="117"/>
      <c r="N3" s="117">
        <v>1</v>
      </c>
      <c r="O3" s="117">
        <v>0.9375</v>
      </c>
      <c r="P3" s="117"/>
      <c r="Q3" s="117"/>
      <c r="R3" s="117"/>
      <c r="S3" s="117"/>
      <c r="T3" s="117"/>
      <c r="U3" s="117"/>
      <c r="V3" s="117"/>
      <c r="W3" s="39">
        <v>1</v>
      </c>
      <c r="X3" s="39" t="s">
        <v>43</v>
      </c>
      <c r="Y3" s="39" t="s">
        <v>43</v>
      </c>
      <c r="Z3" s="39" t="s">
        <v>43</v>
      </c>
      <c r="AA3" s="39" t="s">
        <v>43</v>
      </c>
      <c r="AB3" s="39" t="s">
        <v>43</v>
      </c>
      <c r="AC3" s="117">
        <v>1</v>
      </c>
      <c r="AD3" s="117"/>
      <c r="AE3" s="117"/>
      <c r="AF3" s="117"/>
      <c r="AG3" s="117"/>
      <c r="AH3" s="117"/>
      <c r="AI3" s="117"/>
      <c r="AJ3" s="117"/>
      <c r="AK3" s="117">
        <v>1</v>
      </c>
      <c r="AL3" s="117">
        <v>1</v>
      </c>
      <c r="AM3" s="117"/>
      <c r="AN3" s="117"/>
      <c r="AO3" s="117"/>
      <c r="AP3" s="117"/>
      <c r="AQ3" s="117"/>
      <c r="AR3" s="117">
        <v>1</v>
      </c>
      <c r="AS3" s="117"/>
      <c r="AT3" s="117"/>
      <c r="AU3" s="117"/>
      <c r="AV3" s="117">
        <v>1</v>
      </c>
      <c r="AW3" s="117"/>
      <c r="AX3" s="117">
        <v>1</v>
      </c>
      <c r="AY3" s="117"/>
      <c r="AZ3" s="117"/>
      <c r="BA3" s="117"/>
      <c r="BB3" s="117"/>
      <c r="BC3" s="117"/>
      <c r="BD3" s="117"/>
      <c r="BE3" s="117"/>
      <c r="BF3" s="117"/>
      <c r="BG3" s="117"/>
      <c r="BH3" s="117">
        <v>1</v>
      </c>
      <c r="BI3" s="117">
        <v>1</v>
      </c>
      <c r="BJ3" s="117"/>
      <c r="BK3" s="117"/>
      <c r="BL3" s="117">
        <v>1</v>
      </c>
      <c r="BM3" s="117"/>
      <c r="BN3" s="39" t="s">
        <v>42</v>
      </c>
    </row>
    <row r="4" spans="1:66" ht="15" customHeight="1" x14ac:dyDescent="0.2">
      <c r="A4" s="39" t="s">
        <v>59</v>
      </c>
      <c r="B4" s="152" t="s">
        <v>60</v>
      </c>
      <c r="C4" s="117"/>
      <c r="D4" s="117">
        <v>1</v>
      </c>
      <c r="E4" s="117"/>
      <c r="F4" s="117">
        <v>1</v>
      </c>
      <c r="G4" s="117">
        <v>0.88461538461538458</v>
      </c>
      <c r="H4" s="117"/>
      <c r="I4" s="117"/>
      <c r="J4" s="117"/>
      <c r="K4" s="117"/>
      <c r="L4" s="117"/>
      <c r="M4" s="117"/>
      <c r="N4" s="117"/>
      <c r="O4" s="117"/>
      <c r="P4" s="117"/>
      <c r="Q4" s="117">
        <v>1</v>
      </c>
      <c r="R4" s="117"/>
      <c r="S4" s="117"/>
      <c r="T4" s="117"/>
      <c r="U4" s="117"/>
      <c r="V4" s="117"/>
      <c r="W4" s="39">
        <v>1</v>
      </c>
      <c r="X4" s="39"/>
      <c r="Y4" s="39"/>
      <c r="Z4" s="39"/>
      <c r="AA4" s="39"/>
      <c r="AB4" s="39"/>
      <c r="AC4" s="117"/>
      <c r="AD4" s="117">
        <v>1</v>
      </c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>
        <v>1</v>
      </c>
      <c r="AQ4" s="117"/>
      <c r="AR4" s="117"/>
      <c r="AS4" s="117"/>
      <c r="AT4" s="117"/>
      <c r="AU4" s="117"/>
      <c r="AV4" s="117">
        <v>1</v>
      </c>
      <c r="AW4" s="117"/>
      <c r="AX4" s="117">
        <v>1</v>
      </c>
      <c r="AY4" s="117">
        <v>1</v>
      </c>
      <c r="AZ4" s="117"/>
      <c r="BA4" s="117"/>
      <c r="BB4" s="117"/>
      <c r="BC4" s="117"/>
      <c r="BD4" s="117">
        <v>0.61538461538461542</v>
      </c>
      <c r="BE4" s="117"/>
      <c r="BF4" s="117"/>
      <c r="BG4" s="117"/>
      <c r="BH4" s="117">
        <v>1</v>
      </c>
      <c r="BI4" s="117"/>
      <c r="BJ4" s="117"/>
      <c r="BK4" s="117"/>
      <c r="BL4" s="117"/>
      <c r="BM4" s="117"/>
      <c r="BN4" s="39" t="s">
        <v>59</v>
      </c>
    </row>
    <row r="5" spans="1:66" ht="15" customHeight="1" x14ac:dyDescent="0.2">
      <c r="A5" s="39" t="s">
        <v>46</v>
      </c>
      <c r="B5" s="152" t="s">
        <v>61</v>
      </c>
      <c r="C5" s="117"/>
      <c r="D5" s="117"/>
      <c r="E5" s="117"/>
      <c r="F5" s="117"/>
      <c r="G5" s="117"/>
      <c r="H5" s="117"/>
      <c r="I5" s="117"/>
      <c r="J5" s="117"/>
      <c r="K5" s="117"/>
      <c r="L5" s="117">
        <v>1</v>
      </c>
      <c r="M5" s="117"/>
      <c r="N5" s="117"/>
      <c r="O5" s="117">
        <v>0.64</v>
      </c>
      <c r="P5" s="117"/>
      <c r="Q5" s="117"/>
      <c r="S5" s="117">
        <v>9.0909090909090912E-2</v>
      </c>
      <c r="T5" s="117">
        <v>9.0909090909090912E-2</v>
      </c>
      <c r="U5" s="117">
        <v>9.0909090909090912E-2</v>
      </c>
      <c r="V5" s="117"/>
      <c r="W5" s="39"/>
      <c r="X5" s="39"/>
      <c r="Y5" s="39"/>
      <c r="Z5" s="39"/>
      <c r="AA5" s="39"/>
      <c r="AB5" s="39"/>
      <c r="AC5" s="117">
        <v>1</v>
      </c>
      <c r="AD5" s="117"/>
      <c r="AE5" s="117"/>
      <c r="AF5" s="117"/>
      <c r="AG5" s="117">
        <v>1</v>
      </c>
      <c r="AH5" s="117">
        <v>1</v>
      </c>
      <c r="AI5" s="117">
        <v>1</v>
      </c>
      <c r="AJ5" s="117"/>
      <c r="AK5" s="117"/>
      <c r="AL5" s="117"/>
      <c r="AM5" s="117"/>
      <c r="AN5" s="117">
        <v>0.45454545454545453</v>
      </c>
      <c r="AO5" s="117"/>
      <c r="AP5" s="117">
        <v>1</v>
      </c>
      <c r="AQ5" s="117">
        <v>1</v>
      </c>
      <c r="AR5" s="117"/>
      <c r="AS5" s="117"/>
      <c r="AT5" s="117"/>
      <c r="AU5" s="117"/>
      <c r="AV5" s="117"/>
      <c r="AW5" s="117"/>
      <c r="AX5" s="117">
        <v>1</v>
      </c>
      <c r="AY5" s="117"/>
      <c r="AZ5" s="117"/>
      <c r="BA5" s="117"/>
      <c r="BB5" s="117"/>
      <c r="BC5" s="117"/>
      <c r="BD5" s="117"/>
      <c r="BE5" s="117"/>
      <c r="BF5" s="117">
        <v>0.54545454545454541</v>
      </c>
      <c r="BG5" s="117">
        <v>0.54545454545454541</v>
      </c>
      <c r="BH5" s="117"/>
      <c r="BI5" s="117"/>
      <c r="BJ5" s="117"/>
      <c r="BK5" s="117"/>
      <c r="BL5" s="117"/>
      <c r="BM5" s="117"/>
      <c r="BN5" s="39" t="s">
        <v>46</v>
      </c>
    </row>
    <row r="6" spans="1:66" ht="15" customHeight="1" x14ac:dyDescent="0.2">
      <c r="A6" s="39" t="s">
        <v>47</v>
      </c>
      <c r="B6" s="152" t="s">
        <v>61</v>
      </c>
      <c r="C6" s="117"/>
      <c r="D6" s="117"/>
      <c r="E6" s="117"/>
      <c r="F6" s="117"/>
      <c r="G6" s="117"/>
      <c r="H6" s="117"/>
      <c r="I6" s="117"/>
      <c r="J6" s="117"/>
      <c r="K6" s="117"/>
      <c r="L6" s="117">
        <v>0.1111111111111111</v>
      </c>
      <c r="M6" s="117"/>
      <c r="N6" s="117"/>
      <c r="O6" s="117">
        <v>0.77777777777777779</v>
      </c>
      <c r="P6" s="117">
        <v>0.88888888888888884</v>
      </c>
      <c r="Q6" s="117"/>
      <c r="R6" s="117"/>
      <c r="S6" s="117"/>
      <c r="T6" s="117"/>
      <c r="U6" s="117"/>
      <c r="V6" s="117"/>
      <c r="W6" s="39"/>
      <c r="X6" s="39"/>
      <c r="Y6" s="39"/>
      <c r="Z6" s="39"/>
      <c r="AA6" s="39"/>
      <c r="AB6" s="39"/>
      <c r="AC6" s="117"/>
      <c r="AD6" s="117"/>
      <c r="AE6" s="117"/>
      <c r="AF6" s="117"/>
      <c r="AG6" s="117">
        <v>0.77777777777777779</v>
      </c>
      <c r="AH6" s="117">
        <v>0.88888888888888884</v>
      </c>
      <c r="AI6" s="117">
        <v>0.77777777777777779</v>
      </c>
      <c r="AJ6" s="117"/>
      <c r="AK6" s="117"/>
      <c r="AL6" s="117"/>
      <c r="AM6" s="117"/>
      <c r="AN6" s="117"/>
      <c r="AO6" s="117"/>
      <c r="AP6" s="117"/>
      <c r="AQ6" s="117"/>
      <c r="AR6" s="117">
        <v>1</v>
      </c>
      <c r="AS6" s="117">
        <v>0.1111111111111111</v>
      </c>
      <c r="AT6" s="117"/>
      <c r="AU6" s="117"/>
      <c r="AV6" s="117">
        <v>0.44</v>
      </c>
      <c r="AW6" s="117">
        <v>0.44</v>
      </c>
      <c r="AX6" s="117">
        <v>1</v>
      </c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39" t="s">
        <v>47</v>
      </c>
    </row>
    <row r="7" spans="1:66" ht="15" customHeight="1" x14ac:dyDescent="0.2">
      <c r="A7" s="39" t="s">
        <v>48</v>
      </c>
      <c r="B7" s="152" t="s">
        <v>58</v>
      </c>
      <c r="C7" s="117"/>
      <c r="D7" s="117">
        <v>0.6071428571428571</v>
      </c>
      <c r="E7" s="145"/>
      <c r="F7" s="117"/>
      <c r="G7" s="117"/>
      <c r="H7" s="117"/>
      <c r="I7" s="117"/>
      <c r="J7" s="117">
        <v>0.39285714285714285</v>
      </c>
      <c r="K7" s="117"/>
      <c r="L7" s="117">
        <v>0.6428571428571429</v>
      </c>
      <c r="M7" s="117"/>
      <c r="O7" s="117">
        <v>0.42857142857142855</v>
      </c>
      <c r="P7" s="117"/>
      <c r="Q7" s="117"/>
      <c r="R7" s="117"/>
      <c r="S7" s="117"/>
      <c r="T7" s="117"/>
      <c r="U7" s="117"/>
      <c r="V7" s="117"/>
      <c r="W7" s="86"/>
      <c r="X7" s="86"/>
      <c r="Y7" s="86"/>
      <c r="Z7" s="86"/>
      <c r="AA7" s="86"/>
      <c r="AB7" s="86"/>
      <c r="AC7" s="117"/>
      <c r="AD7" s="117">
        <v>0.21428571428571427</v>
      </c>
      <c r="AE7" s="117"/>
      <c r="AF7" s="117">
        <v>1</v>
      </c>
      <c r="AG7" s="117">
        <v>1</v>
      </c>
      <c r="AH7" s="117">
        <v>1</v>
      </c>
      <c r="AI7" s="117"/>
      <c r="AJ7" s="117"/>
      <c r="AK7" s="117">
        <v>1</v>
      </c>
      <c r="AL7" s="117">
        <v>0.39285714285714285</v>
      </c>
      <c r="AM7" s="117"/>
      <c r="AN7" s="117"/>
      <c r="AO7" s="117"/>
      <c r="AP7" s="117"/>
      <c r="AQ7" s="117"/>
      <c r="AR7" s="117">
        <v>0.7857142857142857</v>
      </c>
      <c r="AS7" s="117"/>
      <c r="AT7" s="117"/>
      <c r="AU7" s="117"/>
      <c r="AV7" s="117">
        <v>1</v>
      </c>
      <c r="AW7" s="147" t="s">
        <v>43</v>
      </c>
      <c r="AX7" s="117">
        <v>0.21428571428571427</v>
      </c>
      <c r="AY7" s="117"/>
      <c r="AZ7" s="117"/>
      <c r="BA7" s="117"/>
      <c r="BB7" s="117"/>
      <c r="BC7" s="117"/>
      <c r="BD7" s="117">
        <v>0.42857142857142855</v>
      </c>
      <c r="BE7" s="117"/>
      <c r="BF7" s="117"/>
      <c r="BG7" s="117"/>
      <c r="BH7" s="117">
        <v>1</v>
      </c>
      <c r="BI7" s="117"/>
      <c r="BJ7" s="117"/>
      <c r="BK7" s="117"/>
      <c r="BL7" s="117"/>
      <c r="BM7" s="117"/>
      <c r="BN7" s="39" t="s">
        <v>48</v>
      </c>
    </row>
    <row r="8" spans="1:66" ht="15" customHeight="1" x14ac:dyDescent="0.2">
      <c r="A8" s="39" t="s">
        <v>49</v>
      </c>
      <c r="B8" s="152" t="s">
        <v>60</v>
      </c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>
        <v>0.875</v>
      </c>
      <c r="W8" s="39">
        <v>1</v>
      </c>
      <c r="X8" s="39"/>
      <c r="Y8" s="39"/>
      <c r="Z8" s="39"/>
      <c r="AA8" s="39"/>
      <c r="AB8" s="39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>
        <v>1</v>
      </c>
      <c r="BM8" s="117"/>
      <c r="BN8" s="39" t="s">
        <v>49</v>
      </c>
    </row>
    <row r="9" spans="1:66" ht="15" customHeight="1" x14ac:dyDescent="0.2">
      <c r="A9" s="39" t="s">
        <v>50</v>
      </c>
      <c r="B9" s="152" t="s">
        <v>60</v>
      </c>
      <c r="C9" s="117">
        <v>1</v>
      </c>
      <c r="D9" s="117">
        <v>0.2</v>
      </c>
      <c r="E9" s="117"/>
      <c r="F9" s="117">
        <v>0.2</v>
      </c>
      <c r="G9" s="117"/>
      <c r="H9" s="117"/>
      <c r="I9" s="117"/>
      <c r="J9" s="117"/>
      <c r="K9" s="117">
        <v>0.2</v>
      </c>
      <c r="L9" s="117"/>
      <c r="M9" s="117"/>
      <c r="N9" s="117"/>
      <c r="O9" s="117"/>
      <c r="P9" s="117"/>
      <c r="Q9" s="117"/>
      <c r="R9" s="86"/>
      <c r="S9" s="117">
        <v>0.8</v>
      </c>
      <c r="T9" s="117">
        <v>0.8</v>
      </c>
      <c r="U9" s="117">
        <v>0.8</v>
      </c>
      <c r="V9" s="117"/>
      <c r="W9" s="39">
        <v>1</v>
      </c>
      <c r="X9" s="117">
        <v>0.8</v>
      </c>
      <c r="Y9" s="39"/>
      <c r="Z9" s="39"/>
      <c r="AA9" s="39"/>
      <c r="AB9" s="39"/>
      <c r="AC9" s="117"/>
      <c r="AD9" s="117">
        <v>1</v>
      </c>
      <c r="AE9" s="117"/>
      <c r="AF9" s="117"/>
      <c r="AG9" s="117"/>
      <c r="AH9" s="117"/>
      <c r="AI9" s="117"/>
      <c r="AJ9" s="117">
        <v>0.4</v>
      </c>
      <c r="AK9" s="117"/>
      <c r="AL9" s="117"/>
      <c r="AM9" s="117"/>
      <c r="AN9" s="117"/>
      <c r="AO9" s="117"/>
      <c r="AP9" s="117"/>
      <c r="AQ9" s="117"/>
      <c r="AR9" s="117">
        <v>1</v>
      </c>
      <c r="AS9" s="117">
        <v>0.2</v>
      </c>
      <c r="AT9" s="117"/>
      <c r="AU9" s="117"/>
      <c r="AV9" s="117">
        <v>0.8</v>
      </c>
      <c r="AW9" s="117">
        <v>0.4</v>
      </c>
      <c r="AX9" s="117"/>
      <c r="AY9" s="117">
        <v>1</v>
      </c>
      <c r="AZ9" s="117"/>
      <c r="BA9" s="117"/>
      <c r="BB9" s="117"/>
      <c r="BC9" s="117"/>
      <c r="BD9" s="117">
        <v>0.6</v>
      </c>
      <c r="BE9" s="117">
        <v>0.4</v>
      </c>
      <c r="BF9" s="117">
        <v>0.2</v>
      </c>
      <c r="BG9" s="117">
        <v>0.2</v>
      </c>
      <c r="BH9" s="117">
        <v>0.4</v>
      </c>
      <c r="BI9" s="117"/>
      <c r="BJ9" s="117"/>
      <c r="BK9" s="117"/>
      <c r="BL9" s="117"/>
      <c r="BM9" s="117"/>
      <c r="BN9" s="39" t="s">
        <v>50</v>
      </c>
    </row>
    <row r="10" spans="1:66" ht="15" customHeight="1" x14ac:dyDescent="0.2">
      <c r="A10" s="153" t="s">
        <v>62</v>
      </c>
      <c r="B10" s="152" t="s">
        <v>60</v>
      </c>
      <c r="C10" s="117"/>
      <c r="D10" s="117"/>
      <c r="E10" s="117"/>
      <c r="F10" s="117"/>
      <c r="G10" s="117"/>
      <c r="H10" s="117"/>
      <c r="I10" s="117"/>
      <c r="J10" s="117"/>
      <c r="K10" s="117">
        <v>0.20183486238532111</v>
      </c>
      <c r="L10" s="117"/>
      <c r="M10" s="117"/>
      <c r="N10" s="117"/>
      <c r="O10" s="117"/>
      <c r="P10" s="117"/>
      <c r="Q10" s="117"/>
      <c r="R10" s="86"/>
      <c r="S10" s="117">
        <v>1.834862385321101E-2</v>
      </c>
      <c r="T10" s="117">
        <v>1.834862385321101E-2</v>
      </c>
      <c r="U10" s="117">
        <v>1.834862385321101E-2</v>
      </c>
      <c r="V10" s="117">
        <v>0.97247706422018354</v>
      </c>
      <c r="W10" s="39">
        <v>1</v>
      </c>
      <c r="X10" s="39">
        <v>1</v>
      </c>
      <c r="Y10" s="39">
        <f>101/109</f>
        <v>0.92660550458715596</v>
      </c>
      <c r="Z10" s="39">
        <f>31/109</f>
        <v>0.28440366972477066</v>
      </c>
      <c r="AA10" s="39">
        <f>11/109</f>
        <v>0.10091743119266056</v>
      </c>
      <c r="AB10" s="39">
        <f>5/109</f>
        <v>4.5871559633027525E-2</v>
      </c>
      <c r="AC10" s="117"/>
      <c r="AD10" s="117">
        <v>1</v>
      </c>
      <c r="AE10" s="117"/>
      <c r="AF10" s="117">
        <v>1</v>
      </c>
      <c r="AG10" s="117">
        <v>1</v>
      </c>
      <c r="AH10" s="117">
        <v>1</v>
      </c>
      <c r="AI10" s="117"/>
      <c r="AJ10" s="117"/>
      <c r="AK10" s="117"/>
      <c r="AL10" s="117"/>
      <c r="AM10" s="117"/>
      <c r="AN10" s="117"/>
      <c r="AO10" s="117"/>
      <c r="AP10" s="117">
        <v>0.88990825688073394</v>
      </c>
      <c r="AQ10" s="117"/>
      <c r="AR10" s="117">
        <v>5.5045871559633031E-2</v>
      </c>
      <c r="AS10" s="117" t="s">
        <v>43</v>
      </c>
      <c r="AT10" s="117"/>
      <c r="AU10" s="117"/>
      <c r="AV10" s="117">
        <v>1</v>
      </c>
      <c r="AW10" s="117">
        <v>0.14678899082568808</v>
      </c>
      <c r="AX10" s="117"/>
      <c r="AY10" s="117">
        <v>1</v>
      </c>
      <c r="AZ10" s="117"/>
      <c r="BA10" s="117"/>
      <c r="BB10" s="117"/>
      <c r="BC10" s="117"/>
      <c r="BD10" s="117">
        <v>0.34862385321100919</v>
      </c>
      <c r="BE10" s="117"/>
      <c r="BF10" s="117"/>
      <c r="BG10" s="117"/>
      <c r="BH10" s="117">
        <v>1</v>
      </c>
      <c r="BI10" s="117"/>
      <c r="BJ10" s="117"/>
      <c r="BK10" s="117"/>
      <c r="BL10" s="117"/>
      <c r="BM10" s="117"/>
      <c r="BN10" s="153" t="s">
        <v>62</v>
      </c>
    </row>
    <row r="11" spans="1:66" ht="15" customHeight="1" x14ac:dyDescent="0.2">
      <c r="A11" s="153" t="s">
        <v>64</v>
      </c>
      <c r="B11" s="152" t="s">
        <v>60</v>
      </c>
      <c r="C11" s="117"/>
      <c r="D11" s="117"/>
      <c r="E11" s="117"/>
      <c r="F11" s="117"/>
      <c r="G11" s="117"/>
      <c r="H11" s="117"/>
      <c r="I11" s="117"/>
      <c r="J11" s="117"/>
      <c r="K11" s="117">
        <v>0.26315789473684209</v>
      </c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>
        <v>0.94736842105263153</v>
      </c>
      <c r="W11" s="39">
        <v>1</v>
      </c>
      <c r="X11" s="39">
        <v>1</v>
      </c>
      <c r="Y11" s="39">
        <v>1</v>
      </c>
      <c r="Z11" s="39">
        <v>0.157894736842105</v>
      </c>
      <c r="AA11" s="39" t="s">
        <v>43</v>
      </c>
      <c r="AB11" s="39" t="s">
        <v>43</v>
      </c>
      <c r="AC11" s="117"/>
      <c r="AD11" s="117">
        <v>1</v>
      </c>
      <c r="AE11" s="117"/>
      <c r="AF11" s="117">
        <v>1</v>
      </c>
      <c r="AG11" s="117">
        <v>1</v>
      </c>
      <c r="AH11" s="117">
        <v>1</v>
      </c>
      <c r="AI11" s="117"/>
      <c r="AJ11" s="117"/>
      <c r="AK11" s="117"/>
      <c r="AL11" s="117"/>
      <c r="AM11" s="117"/>
      <c r="AN11" s="117"/>
      <c r="AO11" s="117"/>
      <c r="AP11" s="117">
        <v>0.36842105263157893</v>
      </c>
      <c r="AQ11" s="117"/>
      <c r="AR11" s="117">
        <v>5.2631578947368418E-2</v>
      </c>
      <c r="AS11" s="117"/>
      <c r="AT11" s="117"/>
      <c r="AU11" s="117"/>
      <c r="AV11" s="117">
        <v>1</v>
      </c>
      <c r="AW11" s="117"/>
      <c r="AX11" s="117"/>
      <c r="AY11" s="117">
        <v>1</v>
      </c>
      <c r="AZ11" s="117"/>
      <c r="BA11" s="117"/>
      <c r="BB11" s="117"/>
      <c r="BC11" s="117"/>
      <c r="BD11" s="117">
        <v>0.57894736842105265</v>
      </c>
      <c r="BE11" s="117"/>
      <c r="BF11" s="117"/>
      <c r="BG11" s="117"/>
      <c r="BH11" s="117">
        <v>1</v>
      </c>
      <c r="BI11" s="117"/>
      <c r="BJ11" s="117"/>
      <c r="BK11" s="117"/>
      <c r="BL11" s="117"/>
      <c r="BM11" s="117"/>
      <c r="BN11" s="153" t="s">
        <v>64</v>
      </c>
    </row>
    <row r="12" spans="1:66" ht="15" customHeight="1" x14ac:dyDescent="0.2">
      <c r="A12" s="153" t="s">
        <v>65</v>
      </c>
      <c r="B12" s="152" t="s">
        <v>60</v>
      </c>
      <c r="C12" s="117"/>
      <c r="D12" s="117"/>
      <c r="E12" s="117"/>
      <c r="F12" s="117"/>
      <c r="G12" s="117"/>
      <c r="H12" s="117"/>
      <c r="I12" s="117"/>
      <c r="J12" s="117"/>
      <c r="K12" s="117" t="s">
        <v>43</v>
      </c>
      <c r="L12" s="117"/>
      <c r="M12" s="117"/>
      <c r="N12" s="117"/>
      <c r="O12" s="117"/>
      <c r="P12" s="117"/>
      <c r="Q12" s="117"/>
      <c r="R12" s="86"/>
      <c r="S12" s="117">
        <v>6.25E-2</v>
      </c>
      <c r="T12" s="117">
        <v>6.25E-2</v>
      </c>
      <c r="U12" s="117">
        <v>6.25E-2</v>
      </c>
      <c r="V12" s="117">
        <v>1</v>
      </c>
      <c r="W12" s="39">
        <v>1</v>
      </c>
      <c r="X12" s="39">
        <v>1</v>
      </c>
      <c r="Y12" s="39">
        <f>10/16</f>
        <v>0.625</v>
      </c>
      <c r="Z12" s="39">
        <f>4/16</f>
        <v>0.25</v>
      </c>
      <c r="AA12" s="39">
        <f>3/16</f>
        <v>0.1875</v>
      </c>
      <c r="AB12" s="39"/>
      <c r="AC12" s="117"/>
      <c r="AD12" s="117">
        <v>1</v>
      </c>
      <c r="AE12" s="117"/>
      <c r="AF12" s="117">
        <v>1</v>
      </c>
      <c r="AG12" s="117">
        <v>1</v>
      </c>
      <c r="AH12" s="117">
        <v>1</v>
      </c>
      <c r="AI12" s="117"/>
      <c r="AJ12" s="117"/>
      <c r="AK12" s="117"/>
      <c r="AL12" s="117"/>
      <c r="AM12" s="117"/>
      <c r="AN12" s="117"/>
      <c r="AO12" s="117"/>
      <c r="AP12" s="117">
        <v>1</v>
      </c>
      <c r="AQ12" s="117"/>
      <c r="AR12" s="117">
        <v>0.1875</v>
      </c>
      <c r="AS12" s="117"/>
      <c r="AT12" s="117"/>
      <c r="AU12" s="117"/>
      <c r="AV12" s="117">
        <v>1</v>
      </c>
      <c r="AW12" s="117">
        <v>0.75</v>
      </c>
      <c r="AX12" s="117"/>
      <c r="AY12" s="117">
        <v>1</v>
      </c>
      <c r="AZ12" s="117"/>
      <c r="BA12" s="117"/>
      <c r="BB12" s="117"/>
      <c r="BC12" s="117"/>
      <c r="BD12" s="117">
        <v>0.4375</v>
      </c>
      <c r="BE12" s="117"/>
      <c r="BF12" s="117"/>
      <c r="BG12" s="117"/>
      <c r="BH12" s="117">
        <v>1</v>
      </c>
      <c r="BI12" s="117"/>
      <c r="BJ12" s="117"/>
      <c r="BK12" s="117"/>
      <c r="BL12" s="117"/>
      <c r="BM12" s="117"/>
      <c r="BN12" s="153" t="s">
        <v>65</v>
      </c>
    </row>
    <row r="13" spans="1:66" ht="15" customHeight="1" x14ac:dyDescent="0.2">
      <c r="A13" s="153" t="s">
        <v>63</v>
      </c>
      <c r="B13" s="152" t="s">
        <v>60</v>
      </c>
      <c r="C13" s="117"/>
      <c r="D13" s="117"/>
      <c r="E13" s="117"/>
      <c r="F13" s="117"/>
      <c r="G13" s="117"/>
      <c r="H13" s="117"/>
      <c r="I13" s="117"/>
      <c r="J13" s="117"/>
      <c r="K13" s="117">
        <v>0.30434782608695699</v>
      </c>
      <c r="L13" s="117"/>
      <c r="M13" s="117"/>
      <c r="N13" s="117"/>
      <c r="O13" s="117"/>
      <c r="P13" s="117"/>
      <c r="Q13" s="117"/>
      <c r="R13" s="86"/>
      <c r="S13" s="117">
        <v>2.1739130434782608E-2</v>
      </c>
      <c r="T13" s="117">
        <v>2.1739130434782608E-2</v>
      </c>
      <c r="U13" s="117">
        <v>2.1739130434782608E-2</v>
      </c>
      <c r="V13" s="117">
        <v>0.97826086956521741</v>
      </c>
      <c r="W13" s="39">
        <f>46/46</f>
        <v>1</v>
      </c>
      <c r="X13" s="39">
        <f>46/46</f>
        <v>1</v>
      </c>
      <c r="Y13" s="39">
        <f>45/46</f>
        <v>0.97826086956521741</v>
      </c>
      <c r="Z13" s="39">
        <f>12/46</f>
        <v>0.2608695652173913</v>
      </c>
      <c r="AA13" s="39">
        <f>4/46</f>
        <v>8.6956521739130432E-2</v>
      </c>
      <c r="AB13" s="39">
        <f>1/46</f>
        <v>2.1739130434782608E-2</v>
      </c>
      <c r="AC13" s="117"/>
      <c r="AD13" s="117">
        <v>1</v>
      </c>
      <c r="AE13" s="117"/>
      <c r="AF13" s="117">
        <v>1</v>
      </c>
      <c r="AG13" s="117">
        <v>1</v>
      </c>
      <c r="AH13" s="117">
        <v>1</v>
      </c>
      <c r="AI13" s="117"/>
      <c r="AJ13" s="117"/>
      <c r="AK13" s="117"/>
      <c r="AL13" s="117"/>
      <c r="AM13" s="117"/>
      <c r="AN13" s="117"/>
      <c r="AO13" s="117"/>
      <c r="AP13" s="117">
        <v>0.95652173913043503</v>
      </c>
      <c r="AQ13" s="117"/>
      <c r="AR13" s="117">
        <v>2.1739130434782608E-2</v>
      </c>
      <c r="AS13" s="117"/>
      <c r="AT13" s="117"/>
      <c r="AU13" s="117"/>
      <c r="AV13" s="117">
        <v>1</v>
      </c>
      <c r="AW13" s="117" t="s">
        <v>43</v>
      </c>
      <c r="AX13" s="117"/>
      <c r="AY13" s="117">
        <v>1</v>
      </c>
      <c r="AZ13" s="117"/>
      <c r="BA13" s="117"/>
      <c r="BB13" s="117"/>
      <c r="BC13" s="117"/>
      <c r="BD13" s="117">
        <v>0.28260869565217389</v>
      </c>
      <c r="BE13" s="117"/>
      <c r="BF13" s="117"/>
      <c r="BG13" s="117"/>
      <c r="BH13" s="117">
        <v>1</v>
      </c>
      <c r="BI13" s="117"/>
      <c r="BJ13" s="117"/>
      <c r="BK13" s="117"/>
      <c r="BL13" s="117"/>
      <c r="BM13" s="117"/>
      <c r="BN13" s="153" t="s">
        <v>63</v>
      </c>
    </row>
    <row r="14" spans="1:66" ht="15" customHeight="1" x14ac:dyDescent="0.2">
      <c r="A14" s="39" t="s">
        <v>52</v>
      </c>
      <c r="B14" s="152" t="s">
        <v>60</v>
      </c>
      <c r="C14" s="117">
        <v>1</v>
      </c>
      <c r="D14" s="117">
        <v>0.3888888888888889</v>
      </c>
      <c r="E14" s="117"/>
      <c r="F14" s="117">
        <v>0.27777777777777779</v>
      </c>
      <c r="G14" s="117">
        <v>1</v>
      </c>
      <c r="H14" s="117">
        <v>0.16</v>
      </c>
      <c r="I14" s="117">
        <v>0.06</v>
      </c>
      <c r="J14" s="117"/>
      <c r="K14" s="117"/>
      <c r="L14" s="117">
        <v>5.5555555555555552E-2</v>
      </c>
      <c r="M14" s="117"/>
      <c r="N14" s="117"/>
      <c r="O14" s="117">
        <v>0.1111111111111111</v>
      </c>
      <c r="P14" s="117"/>
      <c r="Q14" s="117"/>
      <c r="R14" s="117">
        <v>0.1111111111111111</v>
      </c>
      <c r="S14" s="117"/>
      <c r="T14" s="117"/>
      <c r="U14" s="117"/>
      <c r="V14" s="117"/>
      <c r="W14" s="39"/>
      <c r="X14" s="39"/>
      <c r="Y14" s="39"/>
      <c r="Z14" s="39"/>
      <c r="AA14" s="39"/>
      <c r="AB14" s="39"/>
      <c r="AC14" s="117">
        <v>0.72222222222222221</v>
      </c>
      <c r="AD14" s="117">
        <v>0.27777777777777779</v>
      </c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>
        <v>0.16666666666666666</v>
      </c>
      <c r="AS14" s="117"/>
      <c r="AT14" s="117">
        <v>0.27777777777777779</v>
      </c>
      <c r="AU14" s="117">
        <v>0.06</v>
      </c>
      <c r="AV14" s="117">
        <v>0.94444444444444442</v>
      </c>
      <c r="AW14" s="117"/>
      <c r="AX14" s="117"/>
      <c r="AY14" s="117">
        <v>1</v>
      </c>
      <c r="AZ14" s="117"/>
      <c r="BA14" s="117"/>
      <c r="BB14" s="117"/>
      <c r="BC14" s="117"/>
      <c r="BD14" s="117">
        <v>0.77777777777777779</v>
      </c>
      <c r="BE14" s="117"/>
      <c r="BF14" s="117"/>
      <c r="BG14" s="117"/>
      <c r="BH14" s="117"/>
      <c r="BI14" s="117"/>
      <c r="BJ14" s="117"/>
      <c r="BK14" s="117"/>
      <c r="BL14" s="117"/>
      <c r="BM14" s="117">
        <v>0.22222222222222221</v>
      </c>
      <c r="BN14" s="39" t="s">
        <v>52</v>
      </c>
    </row>
    <row r="15" spans="1:66" ht="15" customHeight="1" x14ac:dyDescent="0.2">
      <c r="A15" s="117" t="s">
        <v>53</v>
      </c>
      <c r="B15" s="152" t="s">
        <v>66</v>
      </c>
      <c r="C15" s="117"/>
      <c r="D15" s="117">
        <v>0.875</v>
      </c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>
        <v>0.91666666666666663</v>
      </c>
      <c r="W15" s="117">
        <v>1</v>
      </c>
      <c r="X15" s="117"/>
      <c r="Y15" s="117"/>
      <c r="Z15" s="117"/>
      <c r="AA15" s="117"/>
      <c r="AB15" s="117"/>
      <c r="AC15" s="117"/>
      <c r="AD15" s="117">
        <v>1</v>
      </c>
      <c r="AE15" s="117">
        <v>1</v>
      </c>
      <c r="AF15" s="117"/>
      <c r="AG15" s="117"/>
      <c r="AH15" s="117"/>
      <c r="AI15" s="117"/>
      <c r="AJ15" s="117"/>
      <c r="AK15" s="117">
        <v>1</v>
      </c>
      <c r="AL15" s="117"/>
      <c r="AM15" s="117"/>
      <c r="AN15" s="117"/>
      <c r="AO15" s="117"/>
      <c r="AP15" s="117">
        <v>1</v>
      </c>
      <c r="AQ15" s="117"/>
      <c r="AR15" s="117"/>
      <c r="AS15" s="117"/>
      <c r="AT15" s="117"/>
      <c r="AU15" s="117"/>
      <c r="AV15" s="117">
        <v>0.96</v>
      </c>
      <c r="AW15" s="117"/>
      <c r="AX15" s="117">
        <v>1</v>
      </c>
      <c r="AY15" s="117"/>
      <c r="AZ15" s="117"/>
      <c r="BA15" s="117"/>
      <c r="BB15" s="117"/>
      <c r="BC15" s="117"/>
      <c r="BD15" s="117"/>
      <c r="BE15" s="117"/>
      <c r="BF15" s="117"/>
      <c r="BG15" s="117"/>
      <c r="BH15" s="117">
        <v>1</v>
      </c>
      <c r="BI15" s="117"/>
      <c r="BJ15" s="117">
        <v>1</v>
      </c>
      <c r="BK15" s="117">
        <v>1</v>
      </c>
      <c r="BL15" s="117"/>
      <c r="BM15" s="117"/>
      <c r="BN15" s="117" t="s">
        <v>53</v>
      </c>
    </row>
    <row r="16" spans="1:66" ht="15" customHeight="1" x14ac:dyDescent="0.2">
      <c r="A16" s="160" t="s">
        <v>67</v>
      </c>
      <c r="B16" s="152" t="s">
        <v>66</v>
      </c>
      <c r="C16" s="117">
        <v>1</v>
      </c>
      <c r="D16" s="117">
        <v>1</v>
      </c>
      <c r="E16" s="117"/>
      <c r="F16" s="117"/>
      <c r="G16" s="117"/>
      <c r="H16" s="117"/>
      <c r="I16" s="117"/>
      <c r="J16" s="117">
        <v>0.97979797979797978</v>
      </c>
      <c r="K16" s="117"/>
      <c r="L16" s="117"/>
      <c r="M16" s="117">
        <v>1</v>
      </c>
      <c r="N16" s="117"/>
      <c r="O16" s="117"/>
      <c r="P16" s="117"/>
      <c r="Q16" s="117"/>
      <c r="R16" s="117"/>
      <c r="S16" s="117"/>
      <c r="T16" s="117"/>
      <c r="U16" s="117"/>
      <c r="V16" s="117"/>
      <c r="W16" s="39"/>
      <c r="X16" s="39"/>
      <c r="Y16" s="39"/>
      <c r="Z16" s="39"/>
      <c r="AA16" s="39"/>
      <c r="AB16" s="39"/>
      <c r="AC16" s="117">
        <v>1</v>
      </c>
      <c r="AD16" s="117">
        <v>1</v>
      </c>
      <c r="AE16" s="117"/>
      <c r="AF16" s="117">
        <v>0.97979797979797978</v>
      </c>
      <c r="AG16" s="117">
        <v>0.97979797979797978</v>
      </c>
      <c r="AH16" s="117">
        <v>0.97979797979797978</v>
      </c>
      <c r="AI16" s="117"/>
      <c r="AJ16" s="117"/>
      <c r="AK16" s="117">
        <v>1</v>
      </c>
      <c r="AL16" s="117">
        <v>1</v>
      </c>
      <c r="AM16" s="86"/>
      <c r="AN16" s="117"/>
      <c r="AO16" s="117">
        <v>1</v>
      </c>
      <c r="AP16" s="117"/>
      <c r="AQ16" s="117"/>
      <c r="AR16" s="117">
        <v>1</v>
      </c>
      <c r="AS16" s="117"/>
      <c r="AT16" s="117"/>
      <c r="AU16" s="117"/>
      <c r="AV16" s="117">
        <v>0.98989898989898994</v>
      </c>
      <c r="AW16" s="117"/>
      <c r="AX16" s="117">
        <v>1</v>
      </c>
      <c r="AY16" s="117"/>
      <c r="AZ16" s="117"/>
      <c r="BA16" s="117"/>
      <c r="BB16" s="117"/>
      <c r="BC16" s="117"/>
      <c r="BD16" s="117"/>
      <c r="BE16" s="117"/>
      <c r="BF16" s="117"/>
      <c r="BG16" s="117"/>
      <c r="BH16" s="117">
        <v>1</v>
      </c>
      <c r="BI16" s="117"/>
      <c r="BJ16" s="117"/>
      <c r="BK16" s="117"/>
      <c r="BL16" s="117"/>
      <c r="BM16" s="117"/>
      <c r="BN16" s="156" t="s">
        <v>67</v>
      </c>
    </row>
    <row r="17" spans="1:66" ht="15" customHeight="1" x14ac:dyDescent="0.2">
      <c r="A17" s="160" t="s">
        <v>68</v>
      </c>
      <c r="B17" s="152" t="s">
        <v>66</v>
      </c>
      <c r="C17" s="117">
        <v>1</v>
      </c>
      <c r="D17" s="117">
        <v>1</v>
      </c>
      <c r="E17" s="117"/>
      <c r="F17" s="117"/>
      <c r="G17" s="117"/>
      <c r="H17" s="117"/>
      <c r="I17" s="117"/>
      <c r="J17" s="117">
        <v>1</v>
      </c>
      <c r="K17" s="117"/>
      <c r="L17" s="117"/>
      <c r="M17" s="117">
        <v>1</v>
      </c>
      <c r="N17" s="117"/>
      <c r="O17" s="117"/>
      <c r="P17" s="117"/>
      <c r="Q17" s="117"/>
      <c r="R17" s="117"/>
      <c r="S17" s="117"/>
      <c r="T17" s="117"/>
      <c r="U17" s="117"/>
      <c r="V17" s="117"/>
      <c r="W17" s="39"/>
      <c r="X17" s="39"/>
      <c r="Y17" s="39"/>
      <c r="Z17" s="39"/>
      <c r="AA17" s="39"/>
      <c r="AB17" s="39"/>
      <c r="AC17" s="117">
        <v>1</v>
      </c>
      <c r="AD17" s="117">
        <v>1</v>
      </c>
      <c r="AE17" s="117"/>
      <c r="AF17" s="117">
        <v>1</v>
      </c>
      <c r="AG17" s="117">
        <v>1</v>
      </c>
      <c r="AH17" s="117">
        <v>1</v>
      </c>
      <c r="AI17" s="117"/>
      <c r="AJ17" s="117"/>
      <c r="AK17" s="117">
        <v>1</v>
      </c>
      <c r="AL17" s="117">
        <v>1</v>
      </c>
      <c r="AM17" s="117" t="s">
        <v>43</v>
      </c>
      <c r="AN17" s="117"/>
      <c r="AO17" s="117">
        <v>1</v>
      </c>
      <c r="AP17" s="145"/>
      <c r="AQ17" s="117"/>
      <c r="AR17" s="117">
        <v>1</v>
      </c>
      <c r="AS17" s="117"/>
      <c r="AT17" s="117"/>
      <c r="AU17" s="117"/>
      <c r="AV17" s="117">
        <v>1</v>
      </c>
      <c r="AW17" s="117"/>
      <c r="AX17" s="117">
        <v>1</v>
      </c>
      <c r="AY17" s="117"/>
      <c r="AZ17" s="117"/>
      <c r="BA17" s="117"/>
      <c r="BB17" s="117"/>
      <c r="BC17" s="117"/>
      <c r="BD17" s="117"/>
      <c r="BE17" s="117"/>
      <c r="BF17" s="117"/>
      <c r="BG17" s="117"/>
      <c r="BH17" s="117">
        <v>1</v>
      </c>
      <c r="BI17" s="117"/>
      <c r="BJ17" s="117"/>
      <c r="BK17" s="117"/>
      <c r="BL17" s="117"/>
      <c r="BM17" s="117"/>
      <c r="BN17" s="156" t="s">
        <v>68</v>
      </c>
    </row>
    <row r="18" spans="1:66" ht="15" customHeight="1" x14ac:dyDescent="0.2">
      <c r="A18" s="160" t="s">
        <v>69</v>
      </c>
      <c r="B18" s="152" t="s">
        <v>66</v>
      </c>
      <c r="C18" s="117">
        <v>1</v>
      </c>
      <c r="D18" s="117">
        <v>1</v>
      </c>
      <c r="E18" s="117"/>
      <c r="F18" s="117"/>
      <c r="G18" s="117"/>
      <c r="H18" s="117"/>
      <c r="I18" s="117"/>
      <c r="J18" s="117">
        <v>0</v>
      </c>
      <c r="K18" s="117"/>
      <c r="L18" s="117"/>
      <c r="M18" s="117">
        <v>1</v>
      </c>
      <c r="N18" s="117"/>
      <c r="O18" s="117"/>
      <c r="P18" s="117"/>
      <c r="Q18" s="117"/>
      <c r="R18" s="117"/>
      <c r="S18" s="117"/>
      <c r="T18" s="117"/>
      <c r="U18" s="117"/>
      <c r="V18" s="117"/>
      <c r="W18" s="39"/>
      <c r="X18" s="39"/>
      <c r="Y18" s="39"/>
      <c r="Z18" s="39"/>
      <c r="AA18" s="39"/>
      <c r="AB18" s="39"/>
      <c r="AC18" s="117">
        <v>1</v>
      </c>
      <c r="AD18" s="117">
        <v>1</v>
      </c>
      <c r="AE18" s="117"/>
      <c r="AF18" s="117">
        <v>1</v>
      </c>
      <c r="AG18" s="117">
        <v>1</v>
      </c>
      <c r="AH18" s="117">
        <v>1</v>
      </c>
      <c r="AI18" s="117"/>
      <c r="AJ18" s="117"/>
      <c r="AK18" s="117">
        <v>1</v>
      </c>
      <c r="AL18" s="117">
        <v>1</v>
      </c>
      <c r="AM18" s="117" t="s">
        <v>43</v>
      </c>
      <c r="AN18" s="117"/>
      <c r="AO18" s="117">
        <v>1</v>
      </c>
      <c r="AP18" s="145"/>
      <c r="AQ18" s="117"/>
      <c r="AR18" s="117">
        <v>1</v>
      </c>
      <c r="AS18" s="117"/>
      <c r="AT18" s="117"/>
      <c r="AU18" s="117"/>
      <c r="AV18" s="117">
        <v>1</v>
      </c>
      <c r="AW18" s="117"/>
      <c r="AX18" s="117">
        <v>1</v>
      </c>
      <c r="AY18" s="117"/>
      <c r="AZ18" s="117"/>
      <c r="BA18" s="117"/>
      <c r="BB18" s="117"/>
      <c r="BC18" s="117"/>
      <c r="BD18" s="117"/>
      <c r="BE18" s="117"/>
      <c r="BF18" s="117"/>
      <c r="BG18" s="117"/>
      <c r="BH18" s="117">
        <v>1</v>
      </c>
      <c r="BI18" s="117"/>
      <c r="BJ18" s="117"/>
      <c r="BK18" s="117"/>
      <c r="BL18" s="117"/>
      <c r="BM18" s="117"/>
      <c r="BN18" s="156" t="s">
        <v>69</v>
      </c>
    </row>
    <row r="19" spans="1:66" ht="15" customHeight="1" x14ac:dyDescent="0.2">
      <c r="A19" s="157" t="s">
        <v>70</v>
      </c>
      <c r="B19" s="157" t="s">
        <v>71</v>
      </c>
      <c r="C19" s="117"/>
      <c r="D19" s="117"/>
      <c r="E19" s="117"/>
      <c r="F19" s="117">
        <v>0.5092592592592593</v>
      </c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>
        <v>0.62962962962962965</v>
      </c>
      <c r="R19" s="117">
        <v>0.43518518518518517</v>
      </c>
      <c r="S19" s="117">
        <v>2.7777777777777776E-2</v>
      </c>
      <c r="T19" s="117">
        <v>2.7777777777777776E-2</v>
      </c>
      <c r="U19" s="117">
        <v>2.7777777777777776E-2</v>
      </c>
      <c r="V19" s="117">
        <v>0.69444444444444442</v>
      </c>
      <c r="W19" s="39">
        <f>108/108</f>
        <v>1</v>
      </c>
      <c r="X19" s="39">
        <f>107/108</f>
        <v>0.9907407407407407</v>
      </c>
      <c r="Y19" s="39">
        <f>55/108</f>
        <v>0.5092592592592593</v>
      </c>
      <c r="Z19" s="117"/>
      <c r="AA19" s="117"/>
      <c r="AB19" s="117"/>
      <c r="AC19" s="117">
        <v>0.97222222222222221</v>
      </c>
      <c r="AD19" s="117">
        <v>0.37962962962962965</v>
      </c>
      <c r="AE19" s="117"/>
      <c r="AF19" s="117"/>
      <c r="AG19" s="117"/>
      <c r="AH19" s="117"/>
      <c r="AI19" s="117"/>
      <c r="AJ19" s="117"/>
      <c r="AK19" s="117">
        <v>0.97222222222222221</v>
      </c>
      <c r="AL19" s="117">
        <v>0.97222222222222221</v>
      </c>
      <c r="AM19" s="117">
        <v>1</v>
      </c>
      <c r="AN19" s="117"/>
      <c r="AO19" s="117"/>
      <c r="AP19" s="117">
        <v>0.98148148148148151</v>
      </c>
      <c r="AQ19" s="117">
        <v>0.76851851851851849</v>
      </c>
      <c r="AR19" s="86"/>
      <c r="AS19" s="86"/>
      <c r="AT19" s="86"/>
      <c r="AV19" s="117">
        <v>1</v>
      </c>
      <c r="AW19" s="117"/>
      <c r="AX19" s="117">
        <v>0.9907407407407407</v>
      </c>
      <c r="AY19" s="117">
        <v>1</v>
      </c>
      <c r="AZ19" s="117">
        <v>1</v>
      </c>
      <c r="BA19" s="117">
        <v>0.9907407407407407</v>
      </c>
      <c r="BB19" s="117">
        <v>0.79629629629629628</v>
      </c>
      <c r="BC19" s="117">
        <v>0.59259259259259256</v>
      </c>
      <c r="BD19" s="117"/>
      <c r="BE19" s="117"/>
      <c r="BF19" s="117"/>
      <c r="BG19" s="117"/>
      <c r="BH19" s="117"/>
      <c r="BI19" s="117"/>
      <c r="BJ19" s="117">
        <v>0.25</v>
      </c>
      <c r="BK19" s="117"/>
      <c r="BL19" s="117"/>
      <c r="BM19" s="117"/>
      <c r="BN19" s="157" t="s">
        <v>70</v>
      </c>
    </row>
    <row r="20" spans="1:66" ht="15" customHeight="1" x14ac:dyDescent="0.2">
      <c r="A20" s="157" t="s">
        <v>72</v>
      </c>
      <c r="B20" s="157" t="s">
        <v>61</v>
      </c>
      <c r="C20" s="117"/>
      <c r="D20" s="117"/>
      <c r="E20" s="117"/>
      <c r="F20" s="117">
        <v>0.35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>
        <v>0.25</v>
      </c>
      <c r="R20" s="117">
        <v>0.27500000000000002</v>
      </c>
      <c r="S20" s="117">
        <v>0</v>
      </c>
      <c r="T20" s="117"/>
      <c r="U20" s="117"/>
      <c r="V20" s="117">
        <v>0.45</v>
      </c>
      <c r="W20" s="39">
        <v>1</v>
      </c>
      <c r="X20" s="39">
        <v>1</v>
      </c>
      <c r="Y20" s="39">
        <f>34/40</f>
        <v>0.85</v>
      </c>
      <c r="Z20" s="117"/>
      <c r="AA20" s="117"/>
      <c r="AB20" s="117"/>
      <c r="AC20" s="117">
        <v>0.97499999999999998</v>
      </c>
      <c r="AD20" s="117">
        <v>7.4999999999999997E-2</v>
      </c>
      <c r="AE20" s="117"/>
      <c r="AF20" s="117"/>
      <c r="AG20" s="117"/>
      <c r="AH20" s="117"/>
      <c r="AI20" s="117"/>
      <c r="AJ20" s="117"/>
      <c r="AK20" s="117">
        <v>0.97499999999999998</v>
      </c>
      <c r="AL20" s="117">
        <v>0.95</v>
      </c>
      <c r="AM20" s="117">
        <v>1</v>
      </c>
      <c r="AN20" s="117"/>
      <c r="AO20" s="117"/>
      <c r="AP20" s="117">
        <v>0.97499999999999998</v>
      </c>
      <c r="AQ20" s="117">
        <v>0.65</v>
      </c>
      <c r="AR20" s="86"/>
      <c r="AS20" s="86"/>
      <c r="AT20" s="86"/>
      <c r="AU20" s="159"/>
      <c r="AV20" s="117">
        <v>1</v>
      </c>
      <c r="AW20" s="117"/>
      <c r="AX20" s="117">
        <v>1</v>
      </c>
      <c r="AY20" s="117">
        <v>1</v>
      </c>
      <c r="AZ20" s="117">
        <v>1</v>
      </c>
      <c r="BA20" s="117">
        <v>0.97499999999999998</v>
      </c>
      <c r="BB20" s="117">
        <v>0.9</v>
      </c>
      <c r="BC20" s="117">
        <v>0.27500000000000002</v>
      </c>
      <c r="BD20" s="117"/>
      <c r="BE20" s="117"/>
      <c r="BF20" s="117"/>
      <c r="BG20" s="117"/>
      <c r="BH20" s="117"/>
      <c r="BI20" s="117"/>
      <c r="BJ20" s="117">
        <v>0.05</v>
      </c>
      <c r="BK20" s="117"/>
      <c r="BL20" s="117"/>
      <c r="BM20" s="117"/>
      <c r="BN20" s="157" t="s">
        <v>72</v>
      </c>
    </row>
    <row r="21" spans="1:66" ht="15" customHeight="1" x14ac:dyDescent="0.2">
      <c r="A21" s="157" t="s">
        <v>73</v>
      </c>
      <c r="B21" s="157" t="s">
        <v>66</v>
      </c>
      <c r="C21" s="117"/>
      <c r="D21" s="117"/>
      <c r="E21" s="117"/>
      <c r="F21" s="117">
        <v>0.64516129032258063</v>
      </c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>
        <v>0.87096774193548387</v>
      </c>
      <c r="R21" s="117">
        <v>0.5161290322580645</v>
      </c>
      <c r="S21" s="117">
        <v>0</v>
      </c>
      <c r="T21" s="117"/>
      <c r="U21" s="117"/>
      <c r="V21" s="117">
        <v>0.83870967741935487</v>
      </c>
      <c r="W21" s="39">
        <v>1</v>
      </c>
      <c r="X21" s="39">
        <f>30/31</f>
        <v>0.967741935483871</v>
      </c>
      <c r="Y21" s="39">
        <f>8/31</f>
        <v>0.25806451612903225</v>
      </c>
      <c r="Z21" s="117"/>
      <c r="AA21" s="117"/>
      <c r="AB21" s="117"/>
      <c r="AC21" s="117">
        <v>0.967741935483871</v>
      </c>
      <c r="AD21" s="117">
        <v>0.64516129032258063</v>
      </c>
      <c r="AE21" s="117"/>
      <c r="AF21" s="117"/>
      <c r="AG21" s="117"/>
      <c r="AH21" s="117"/>
      <c r="AI21" s="117"/>
      <c r="AJ21" s="117"/>
      <c r="AK21" s="117">
        <v>0.967741935483871</v>
      </c>
      <c r="AL21" s="117">
        <v>1</v>
      </c>
      <c r="AM21" s="117">
        <v>1</v>
      </c>
      <c r="AN21" s="117"/>
      <c r="AO21" s="117"/>
      <c r="AP21" s="117">
        <v>0.64516129032258063</v>
      </c>
      <c r="AQ21" s="117">
        <v>0.93548387096774188</v>
      </c>
      <c r="AR21" s="86"/>
      <c r="AS21" s="86"/>
      <c r="AT21" s="86"/>
      <c r="AU21" s="159"/>
      <c r="AV21" s="117">
        <v>1</v>
      </c>
      <c r="AW21" s="117"/>
      <c r="AX21" s="117">
        <v>0.9677</v>
      </c>
      <c r="AY21" s="117">
        <v>1</v>
      </c>
      <c r="AZ21" s="117">
        <v>1</v>
      </c>
      <c r="BA21" s="117">
        <v>1</v>
      </c>
      <c r="BB21" s="117">
        <v>0.64516129032258063</v>
      </c>
      <c r="BC21" s="117">
        <v>0.90322580645161288</v>
      </c>
      <c r="BD21" s="117"/>
      <c r="BE21" s="117"/>
      <c r="BF21" s="117"/>
      <c r="BG21" s="117"/>
      <c r="BH21" s="117"/>
      <c r="BI21" s="117"/>
      <c r="BJ21" s="117">
        <v>0.67741935483870963</v>
      </c>
      <c r="BK21" s="117"/>
      <c r="BL21" s="117"/>
      <c r="BM21" s="117"/>
      <c r="BN21" s="157" t="s">
        <v>73</v>
      </c>
    </row>
    <row r="22" spans="1:66" ht="15" customHeight="1" x14ac:dyDescent="0.2">
      <c r="A22" s="157" t="s">
        <v>77</v>
      </c>
      <c r="B22" s="157" t="s">
        <v>58</v>
      </c>
      <c r="C22" s="117"/>
      <c r="D22" s="117"/>
      <c r="E22" s="117"/>
      <c r="F22" s="117">
        <v>0.91666666666666663</v>
      </c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>
        <v>1</v>
      </c>
      <c r="R22" s="117">
        <v>0.41666666666666669</v>
      </c>
      <c r="S22" s="117">
        <v>0.16666666666666666</v>
      </c>
      <c r="T22" s="117">
        <v>0.16666666666666666</v>
      </c>
      <c r="U22" s="117">
        <v>0.16666666666666666</v>
      </c>
      <c r="V22" s="117">
        <v>1</v>
      </c>
      <c r="W22" s="39">
        <v>1</v>
      </c>
      <c r="X22" s="39">
        <v>1</v>
      </c>
      <c r="Y22" s="39">
        <f>3/12</f>
        <v>0.25</v>
      </c>
      <c r="Z22" s="117"/>
      <c r="AA22" s="117"/>
      <c r="AB22" s="117"/>
      <c r="AC22" s="117">
        <v>1</v>
      </c>
      <c r="AD22" s="117">
        <v>0.5</v>
      </c>
      <c r="AE22" s="117"/>
      <c r="AF22" s="117"/>
      <c r="AG22" s="117"/>
      <c r="AH22" s="117"/>
      <c r="AI22" s="117"/>
      <c r="AJ22" s="117"/>
      <c r="AK22" s="117">
        <v>0.91666666666666663</v>
      </c>
      <c r="AL22" s="117">
        <v>0.91666666666666663</v>
      </c>
      <c r="AM22" s="117">
        <v>1</v>
      </c>
      <c r="AN22" s="117"/>
      <c r="AO22" s="117"/>
      <c r="AP22" s="117">
        <v>1</v>
      </c>
      <c r="AQ22" s="117">
        <v>1</v>
      </c>
      <c r="AR22" s="86"/>
      <c r="AS22" s="86"/>
      <c r="AT22" s="86"/>
      <c r="AU22" s="159"/>
      <c r="AV22" s="117">
        <v>1</v>
      </c>
      <c r="AW22" s="117"/>
      <c r="AX22" s="117">
        <v>1</v>
      </c>
      <c r="AY22" s="117">
        <v>1</v>
      </c>
      <c r="AZ22" s="117">
        <v>1</v>
      </c>
      <c r="BA22" s="117">
        <v>1</v>
      </c>
      <c r="BB22" s="117">
        <v>0.83333333333333337</v>
      </c>
      <c r="BC22" s="117">
        <v>0.58333333333333337</v>
      </c>
      <c r="BD22" s="117"/>
      <c r="BE22" s="117"/>
      <c r="BF22" s="117"/>
      <c r="BG22" s="117"/>
      <c r="BH22" s="117"/>
      <c r="BI22" s="117"/>
      <c r="BJ22" s="117">
        <v>8.3333333333333329E-2</v>
      </c>
      <c r="BK22" s="117"/>
      <c r="BL22" s="117"/>
      <c r="BM22" s="117"/>
      <c r="BN22" s="157" t="s">
        <v>77</v>
      </c>
    </row>
    <row r="23" spans="1:66" ht="15" customHeight="1" x14ac:dyDescent="0.2">
      <c r="A23" s="157" t="s">
        <v>74</v>
      </c>
      <c r="B23" s="157" t="s">
        <v>60</v>
      </c>
      <c r="C23" s="117"/>
      <c r="D23" s="117"/>
      <c r="E23" s="117"/>
      <c r="F23" s="117">
        <v>0.54545454545454541</v>
      </c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>
        <v>0.63636363636363635</v>
      </c>
      <c r="R23" s="117">
        <v>0.72727272727272729</v>
      </c>
      <c r="S23" s="117">
        <v>0</v>
      </c>
      <c r="T23" s="117"/>
      <c r="U23" s="117"/>
      <c r="V23" s="117">
        <v>0.54545454545454541</v>
      </c>
      <c r="W23" s="39">
        <v>1</v>
      </c>
      <c r="X23" s="39">
        <v>1</v>
      </c>
      <c r="Y23" s="39">
        <f>4/11</f>
        <v>0.36363636363636365</v>
      </c>
      <c r="Z23" s="117"/>
      <c r="AA23" s="117"/>
      <c r="AB23" s="117"/>
      <c r="AC23" s="117">
        <v>1</v>
      </c>
      <c r="AD23" s="117">
        <v>0.36363636363636365</v>
      </c>
      <c r="AE23" s="117"/>
      <c r="AF23" s="117"/>
      <c r="AG23" s="117"/>
      <c r="AH23" s="117"/>
      <c r="AI23" s="117"/>
      <c r="AJ23" s="117"/>
      <c r="AK23" s="117">
        <v>1</v>
      </c>
      <c r="AL23" s="117">
        <v>1</v>
      </c>
      <c r="AM23" s="117">
        <v>1</v>
      </c>
      <c r="AN23" s="117"/>
      <c r="AO23" s="117"/>
      <c r="AP23" s="117">
        <v>0.72727272727272729</v>
      </c>
      <c r="AQ23" s="117">
        <v>0.54545454545454541</v>
      </c>
      <c r="AR23" s="86"/>
      <c r="AS23" s="86"/>
      <c r="AT23" s="86"/>
      <c r="AU23" s="159"/>
      <c r="AV23" s="117">
        <v>1</v>
      </c>
      <c r="AW23" s="117"/>
      <c r="AX23" s="117">
        <v>1</v>
      </c>
      <c r="AY23" s="117">
        <v>1</v>
      </c>
      <c r="AZ23" s="117">
        <v>1</v>
      </c>
      <c r="BA23" s="117">
        <v>1</v>
      </c>
      <c r="BB23" s="117">
        <v>0.72727272727272729</v>
      </c>
      <c r="BC23" s="117">
        <v>0.54545454545454541</v>
      </c>
      <c r="BD23" s="117"/>
      <c r="BE23" s="117"/>
      <c r="BF23" s="117"/>
      <c r="BG23" s="117"/>
      <c r="BH23" s="117"/>
      <c r="BI23" s="117"/>
      <c r="BJ23" s="117">
        <v>0.18181818181818182</v>
      </c>
      <c r="BK23" s="117"/>
      <c r="BL23" s="117"/>
      <c r="BM23" s="117"/>
      <c r="BN23" s="157" t="s">
        <v>74</v>
      </c>
    </row>
    <row r="24" spans="1:66" ht="15" customHeight="1" x14ac:dyDescent="0.2">
      <c r="A24" s="157" t="s">
        <v>75</v>
      </c>
      <c r="B24" s="157" t="s">
        <v>76</v>
      </c>
      <c r="C24" s="117"/>
      <c r="D24" s="117"/>
      <c r="E24" s="117"/>
      <c r="F24" s="117">
        <v>0.14285714285714285</v>
      </c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>
        <v>1</v>
      </c>
      <c r="R24" s="117">
        <v>0</v>
      </c>
      <c r="S24" s="117">
        <v>0.14285714285714285</v>
      </c>
      <c r="T24" s="117">
        <v>0.14285714285714285</v>
      </c>
      <c r="U24" s="117">
        <v>0.14285714285714285</v>
      </c>
      <c r="V24" s="117">
        <v>1</v>
      </c>
      <c r="W24" s="39">
        <v>1</v>
      </c>
      <c r="X24" s="39">
        <v>1</v>
      </c>
      <c r="Y24" s="39">
        <f>1/7</f>
        <v>0.14285714285714285</v>
      </c>
      <c r="Z24" s="117"/>
      <c r="AA24" s="117"/>
      <c r="AB24" s="117"/>
      <c r="AC24" s="117">
        <v>1</v>
      </c>
      <c r="AD24" s="117">
        <v>0.8571428571428571</v>
      </c>
      <c r="AE24" s="117"/>
      <c r="AF24" s="117"/>
      <c r="AG24" s="117"/>
      <c r="AH24" s="117"/>
      <c r="AI24" s="117"/>
      <c r="AJ24" s="117"/>
      <c r="AK24" s="117">
        <v>1</v>
      </c>
      <c r="AL24" s="117">
        <v>1</v>
      </c>
      <c r="AM24" s="117">
        <v>1</v>
      </c>
      <c r="AN24" s="117"/>
      <c r="AO24" s="117"/>
      <c r="AP24" s="117">
        <v>1</v>
      </c>
      <c r="AQ24" s="117">
        <v>0.8571428571428571</v>
      </c>
      <c r="AR24" s="86"/>
      <c r="AS24" s="86"/>
      <c r="AT24" s="86"/>
      <c r="AU24" s="159"/>
      <c r="AV24" s="117">
        <v>1</v>
      </c>
      <c r="AW24" s="117"/>
      <c r="AX24" s="117">
        <v>1</v>
      </c>
      <c r="AY24" s="117">
        <v>1</v>
      </c>
      <c r="AZ24" s="117">
        <v>1</v>
      </c>
      <c r="BA24" s="117">
        <v>1</v>
      </c>
      <c r="BB24" s="117">
        <v>0.8571428571428571</v>
      </c>
      <c r="BC24" s="117">
        <v>1</v>
      </c>
      <c r="BD24" s="117"/>
      <c r="BE24" s="117"/>
      <c r="BF24" s="117"/>
      <c r="BG24" s="117"/>
      <c r="BH24" s="117"/>
      <c r="BI24" s="117"/>
      <c r="BJ24" s="117">
        <v>0</v>
      </c>
      <c r="BK24" s="117"/>
      <c r="BL24" s="117"/>
      <c r="BM24" s="117"/>
      <c r="BN24" s="157" t="s">
        <v>75</v>
      </c>
    </row>
    <row r="30" spans="1:66" x14ac:dyDescent="0.25">
      <c r="AO30" s="147" t="s">
        <v>43</v>
      </c>
    </row>
  </sheetData>
  <autoFilter ref="A2:BN2" xr:uid="{6C5E35D1-9B9A-423B-9E4C-2F149DAB0203}"/>
  <phoneticPr fontId="25" type="noConversion"/>
  <conditionalFormatting sqref="A7">
    <cfRule type="colorScale" priority="8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19:B24 A3:A6 A8:A18">
    <cfRule type="colorScale" priority="10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O7:V7 C7:M7 AX7:BM7 AC7:AV7">
    <cfRule type="colorScale" priority="37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W8:Z8 W10:Z11 W9 Y9:Z9 W3:AB6 AA8:AB11 AB12 W13:AB24">
    <cfRule type="colorScale" priority="3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W12:AA12">
    <cfRule type="colorScale" priority="1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X9">
    <cfRule type="colorScale" priority="2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AV19:AV24">
    <cfRule type="colorScale" priority="4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D8:BM24 AP16 N6:R6 C3:M6 N5:Q5 N11:R11 N12:Q13 N9:Q10 S3:V6 S8:V24 AC16:AO18 AU20:AU24 AC19:AQ24 AW19:BC24 N3:R4 N8:R8 N14:R24 AC8:BC15 AQ16:BC18 AC3:BM6 C8:M24">
    <cfRule type="colorScale" priority="36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N3:BN6 BN8:BN24">
    <cfRule type="colorScale" priority="6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BN7">
    <cfRule type="colorScale" priority="5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D1FE-380C-48FF-9CED-4AC0952E51C1}">
  <dimension ref="A1:Y18"/>
  <sheetViews>
    <sheetView workbookViewId="0">
      <selection activeCell="H3" sqref="H3:Y10"/>
    </sheetView>
  </sheetViews>
  <sheetFormatPr defaultRowHeight="15" x14ac:dyDescent="0.25"/>
  <sheetData>
    <row r="1" spans="1:25" x14ac:dyDescent="0.25">
      <c r="A1" s="31"/>
      <c r="B1" s="31" t="s">
        <v>103</v>
      </c>
      <c r="C1" s="31" t="s">
        <v>104</v>
      </c>
      <c r="D1" s="31" t="s">
        <v>139</v>
      </c>
      <c r="E1" s="31" t="s">
        <v>106</v>
      </c>
    </row>
    <row r="2" spans="1:25" ht="15.75" x14ac:dyDescent="0.25">
      <c r="A2" s="34" t="s">
        <v>124</v>
      </c>
      <c r="B2" s="31">
        <v>5</v>
      </c>
      <c r="C2" s="31">
        <v>4</v>
      </c>
      <c r="D2" s="39">
        <f t="shared" ref="D2:D18" si="0">B2/11</f>
        <v>0.45454545454545453</v>
      </c>
      <c r="E2" s="39">
        <f t="shared" ref="E2:E18" si="1">C2/B2</f>
        <v>0.8</v>
      </c>
    </row>
    <row r="3" spans="1:25" ht="15.75" x14ac:dyDescent="0.25">
      <c r="A3" s="35" t="s">
        <v>135</v>
      </c>
      <c r="B3" s="31">
        <v>7</v>
      </c>
      <c r="C3" s="31">
        <v>6</v>
      </c>
      <c r="D3" s="39">
        <f t="shared" si="0"/>
        <v>0.63636363636363635</v>
      </c>
      <c r="E3" s="39">
        <f t="shared" si="1"/>
        <v>0.8571428571428571</v>
      </c>
      <c r="H3" s="31"/>
      <c r="I3" s="34" t="s">
        <v>124</v>
      </c>
      <c r="J3" s="35" t="s">
        <v>135</v>
      </c>
      <c r="K3" s="35" t="s">
        <v>136</v>
      </c>
      <c r="L3" s="38" t="s">
        <v>138</v>
      </c>
      <c r="M3" s="35" t="s">
        <v>126</v>
      </c>
      <c r="N3" s="18" t="s">
        <v>127</v>
      </c>
      <c r="O3" s="35" t="s">
        <v>125</v>
      </c>
      <c r="P3" s="36" t="s">
        <v>131</v>
      </c>
      <c r="Q3" s="37" t="s">
        <v>129</v>
      </c>
      <c r="R3" s="37" t="s">
        <v>130</v>
      </c>
      <c r="S3" s="36" t="s">
        <v>128</v>
      </c>
      <c r="T3" s="36" t="s">
        <v>133</v>
      </c>
      <c r="U3" s="36" t="s">
        <v>132</v>
      </c>
      <c r="V3" s="34" t="s">
        <v>137</v>
      </c>
      <c r="W3" s="32" t="s">
        <v>140</v>
      </c>
      <c r="X3" s="33" t="s">
        <v>123</v>
      </c>
      <c r="Y3" s="35" t="s">
        <v>134</v>
      </c>
    </row>
    <row r="4" spans="1:25" ht="15.75" x14ac:dyDescent="0.25">
      <c r="A4" s="35" t="s">
        <v>136</v>
      </c>
      <c r="B4" s="31">
        <v>4</v>
      </c>
      <c r="C4" s="31">
        <v>4</v>
      </c>
      <c r="D4" s="39">
        <f t="shared" si="0"/>
        <v>0.36363636363636365</v>
      </c>
      <c r="E4" s="39">
        <f t="shared" si="1"/>
        <v>1</v>
      </c>
      <c r="H4" s="31" t="s">
        <v>103</v>
      </c>
      <c r="I4" s="31">
        <v>5</v>
      </c>
      <c r="J4" s="31">
        <v>7</v>
      </c>
      <c r="K4" s="31">
        <v>4</v>
      </c>
      <c r="L4" s="31">
        <v>6</v>
      </c>
      <c r="M4" s="31">
        <v>1</v>
      </c>
      <c r="N4" s="31">
        <v>1</v>
      </c>
      <c r="O4" s="31">
        <v>1</v>
      </c>
      <c r="P4" s="31">
        <v>11</v>
      </c>
      <c r="Q4" s="31">
        <v>11</v>
      </c>
      <c r="R4" s="31">
        <v>11</v>
      </c>
      <c r="S4" s="31">
        <v>11</v>
      </c>
      <c r="T4" s="31">
        <v>11</v>
      </c>
      <c r="U4" s="31">
        <v>11</v>
      </c>
      <c r="V4" s="31">
        <v>11</v>
      </c>
      <c r="W4" s="31">
        <v>6</v>
      </c>
      <c r="X4" s="31">
        <v>6</v>
      </c>
      <c r="Y4" s="31">
        <v>11</v>
      </c>
    </row>
    <row r="5" spans="1:25" ht="15.75" x14ac:dyDescent="0.25">
      <c r="A5" s="38" t="s">
        <v>138</v>
      </c>
      <c r="B5" s="31">
        <v>6</v>
      </c>
      <c r="C5" s="31">
        <v>1</v>
      </c>
      <c r="D5" s="39">
        <f t="shared" si="0"/>
        <v>0.54545454545454541</v>
      </c>
      <c r="E5" s="39">
        <f t="shared" si="1"/>
        <v>0.16666666666666666</v>
      </c>
      <c r="H5" s="31" t="s">
        <v>104</v>
      </c>
      <c r="I5" s="31">
        <v>4</v>
      </c>
      <c r="J5" s="31">
        <v>6</v>
      </c>
      <c r="K5" s="31">
        <v>4</v>
      </c>
      <c r="L5" s="31">
        <v>1</v>
      </c>
      <c r="M5" s="31">
        <v>1</v>
      </c>
      <c r="N5" s="31">
        <v>1</v>
      </c>
      <c r="O5" s="31">
        <v>1</v>
      </c>
      <c r="P5" s="31">
        <v>10</v>
      </c>
      <c r="Q5" s="31">
        <v>11</v>
      </c>
      <c r="R5" s="31">
        <v>11</v>
      </c>
      <c r="S5" s="31">
        <v>11</v>
      </c>
      <c r="T5" s="31">
        <v>11</v>
      </c>
      <c r="U5" s="31">
        <v>10</v>
      </c>
      <c r="V5" s="31">
        <v>11</v>
      </c>
      <c r="W5" s="31">
        <v>6</v>
      </c>
      <c r="X5" s="31">
        <v>6</v>
      </c>
      <c r="Y5" s="31">
        <v>11</v>
      </c>
    </row>
    <row r="6" spans="1:25" ht="15.75" x14ac:dyDescent="0.25">
      <c r="A6" s="35" t="s">
        <v>126</v>
      </c>
      <c r="B6" s="31">
        <v>1</v>
      </c>
      <c r="C6" s="31">
        <v>1</v>
      </c>
      <c r="D6" s="39">
        <f t="shared" si="0"/>
        <v>9.0909090909090912E-2</v>
      </c>
      <c r="E6" s="39">
        <f t="shared" si="1"/>
        <v>1</v>
      </c>
      <c r="H6" s="31" t="s">
        <v>139</v>
      </c>
      <c r="I6" s="39">
        <f t="shared" ref="I6:Y6" si="2">I4/11</f>
        <v>0.45454545454545453</v>
      </c>
      <c r="J6" s="39">
        <f t="shared" si="2"/>
        <v>0.63636363636363635</v>
      </c>
      <c r="K6" s="39">
        <f t="shared" si="2"/>
        <v>0.36363636363636365</v>
      </c>
      <c r="L6" s="39">
        <f t="shared" si="2"/>
        <v>0.54545454545454541</v>
      </c>
      <c r="M6" s="39">
        <f t="shared" si="2"/>
        <v>9.0909090909090912E-2</v>
      </c>
      <c r="N6" s="39">
        <f t="shared" si="2"/>
        <v>9.0909090909090912E-2</v>
      </c>
      <c r="O6" s="39">
        <f t="shared" si="2"/>
        <v>9.0909090909090912E-2</v>
      </c>
      <c r="P6" s="39">
        <f t="shared" si="2"/>
        <v>1</v>
      </c>
      <c r="Q6" s="39">
        <f t="shared" si="2"/>
        <v>1</v>
      </c>
      <c r="R6" s="39">
        <f t="shared" si="2"/>
        <v>1</v>
      </c>
      <c r="S6" s="39">
        <f t="shared" si="2"/>
        <v>1</v>
      </c>
      <c r="T6" s="39">
        <f t="shared" si="2"/>
        <v>1</v>
      </c>
      <c r="U6" s="39">
        <f t="shared" si="2"/>
        <v>1</v>
      </c>
      <c r="V6" s="39">
        <f t="shared" si="2"/>
        <v>1</v>
      </c>
      <c r="W6" s="39">
        <f t="shared" si="2"/>
        <v>0.54545454545454541</v>
      </c>
      <c r="X6" s="39">
        <f t="shared" si="2"/>
        <v>0.54545454545454541</v>
      </c>
      <c r="Y6" s="39">
        <f t="shared" si="2"/>
        <v>1</v>
      </c>
    </row>
    <row r="7" spans="1:25" ht="15.75" x14ac:dyDescent="0.25">
      <c r="A7" s="18" t="s">
        <v>127</v>
      </c>
      <c r="B7" s="31">
        <v>1</v>
      </c>
      <c r="C7" s="31">
        <v>1</v>
      </c>
      <c r="D7" s="39">
        <f t="shared" si="0"/>
        <v>9.0909090909090912E-2</v>
      </c>
      <c r="E7" s="39">
        <f t="shared" si="1"/>
        <v>1</v>
      </c>
      <c r="H7" s="31" t="s">
        <v>106</v>
      </c>
      <c r="I7" s="39">
        <f t="shared" ref="I7:Y7" si="3">I5/I4</f>
        <v>0.8</v>
      </c>
      <c r="J7" s="39">
        <f t="shared" si="3"/>
        <v>0.8571428571428571</v>
      </c>
      <c r="K7" s="39">
        <f t="shared" si="3"/>
        <v>1</v>
      </c>
      <c r="L7" s="39">
        <f t="shared" si="3"/>
        <v>0.16666666666666666</v>
      </c>
      <c r="M7" s="39">
        <f t="shared" si="3"/>
        <v>1</v>
      </c>
      <c r="N7" s="39">
        <f t="shared" si="3"/>
        <v>1</v>
      </c>
      <c r="O7" s="39">
        <f t="shared" si="3"/>
        <v>1</v>
      </c>
      <c r="P7" s="39">
        <f t="shared" si="3"/>
        <v>0.90909090909090906</v>
      </c>
      <c r="Q7" s="39">
        <f t="shared" si="3"/>
        <v>1</v>
      </c>
      <c r="R7" s="39">
        <f t="shared" si="3"/>
        <v>1</v>
      </c>
      <c r="S7" s="39">
        <f t="shared" si="3"/>
        <v>1</v>
      </c>
      <c r="T7" s="39">
        <f t="shared" si="3"/>
        <v>1</v>
      </c>
      <c r="U7" s="39">
        <f t="shared" si="3"/>
        <v>0.90909090909090906</v>
      </c>
      <c r="V7" s="39">
        <f t="shared" si="3"/>
        <v>1</v>
      </c>
      <c r="W7" s="39">
        <f t="shared" si="3"/>
        <v>1</v>
      </c>
      <c r="X7" s="39">
        <f t="shared" si="3"/>
        <v>1</v>
      </c>
      <c r="Y7" s="39">
        <f t="shared" si="3"/>
        <v>1</v>
      </c>
    </row>
    <row r="8" spans="1:25" ht="15.75" x14ac:dyDescent="0.25">
      <c r="A8" s="35" t="s">
        <v>125</v>
      </c>
      <c r="B8" s="31">
        <v>1</v>
      </c>
      <c r="C8" s="31">
        <v>1</v>
      </c>
      <c r="D8" s="39">
        <f t="shared" si="0"/>
        <v>9.0909090909090912E-2</v>
      </c>
      <c r="E8" s="39">
        <f t="shared" si="1"/>
        <v>1</v>
      </c>
    </row>
    <row r="9" spans="1:25" ht="15.75" x14ac:dyDescent="0.25">
      <c r="A9" s="36" t="s">
        <v>131</v>
      </c>
      <c r="B9" s="31">
        <v>11</v>
      </c>
      <c r="C9" s="31">
        <v>10</v>
      </c>
      <c r="D9" s="39">
        <f t="shared" si="0"/>
        <v>1</v>
      </c>
      <c r="E9" s="39">
        <f t="shared" si="1"/>
        <v>0.90909090909090906</v>
      </c>
      <c r="H9" t="s">
        <v>139</v>
      </c>
      <c r="I9">
        <v>0.45454545454545453</v>
      </c>
      <c r="J9">
        <v>0.63636363636363635</v>
      </c>
      <c r="K9">
        <v>0.36363636363636365</v>
      </c>
      <c r="L9">
        <v>0.54545454545454541</v>
      </c>
      <c r="M9">
        <v>9.0909090909090912E-2</v>
      </c>
      <c r="N9">
        <v>9.0909090909090912E-2</v>
      </c>
      <c r="O9">
        <v>9.0909090909090912E-2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0.54545454545454541</v>
      </c>
      <c r="X9">
        <v>0.54545454545454541</v>
      </c>
      <c r="Y9">
        <v>1</v>
      </c>
    </row>
    <row r="10" spans="1:25" ht="15.75" x14ac:dyDescent="0.25">
      <c r="A10" s="37" t="s">
        <v>129</v>
      </c>
      <c r="B10" s="31">
        <v>11</v>
      </c>
      <c r="C10" s="31">
        <v>11</v>
      </c>
      <c r="D10" s="39">
        <f t="shared" si="0"/>
        <v>1</v>
      </c>
      <c r="E10" s="39">
        <f t="shared" si="1"/>
        <v>1</v>
      </c>
      <c r="H10" t="s">
        <v>106</v>
      </c>
      <c r="I10">
        <v>0.8</v>
      </c>
      <c r="J10">
        <v>0.8571428571428571</v>
      </c>
      <c r="K10">
        <v>1</v>
      </c>
      <c r="L10">
        <v>0.16666666666666666</v>
      </c>
      <c r="M10">
        <v>1</v>
      </c>
      <c r="N10">
        <v>1</v>
      </c>
      <c r="O10">
        <v>1</v>
      </c>
      <c r="P10">
        <v>0.90909090909090906</v>
      </c>
      <c r="Q10">
        <v>1</v>
      </c>
      <c r="R10">
        <v>1</v>
      </c>
      <c r="S10">
        <v>1</v>
      </c>
      <c r="T10">
        <v>1</v>
      </c>
      <c r="U10">
        <v>0.90909090909090906</v>
      </c>
      <c r="V10">
        <v>1</v>
      </c>
      <c r="W10">
        <v>1</v>
      </c>
      <c r="X10">
        <v>1</v>
      </c>
      <c r="Y10">
        <v>1</v>
      </c>
    </row>
    <row r="11" spans="1:25" ht="15.75" x14ac:dyDescent="0.25">
      <c r="A11" s="37" t="s">
        <v>130</v>
      </c>
      <c r="B11" s="31">
        <v>11</v>
      </c>
      <c r="C11" s="31">
        <v>11</v>
      </c>
      <c r="D11" s="39">
        <f t="shared" si="0"/>
        <v>1</v>
      </c>
      <c r="E11" s="39">
        <f t="shared" si="1"/>
        <v>1</v>
      </c>
    </row>
    <row r="12" spans="1:25" ht="15.75" x14ac:dyDescent="0.25">
      <c r="A12" s="36" t="s">
        <v>128</v>
      </c>
      <c r="B12" s="31">
        <v>11</v>
      </c>
      <c r="C12" s="31">
        <v>11</v>
      </c>
      <c r="D12" s="39">
        <f t="shared" si="0"/>
        <v>1</v>
      </c>
      <c r="E12" s="39">
        <f t="shared" si="1"/>
        <v>1</v>
      </c>
    </row>
    <row r="13" spans="1:25" ht="15.75" x14ac:dyDescent="0.25">
      <c r="A13" s="36" t="s">
        <v>133</v>
      </c>
      <c r="B13" s="31">
        <v>11</v>
      </c>
      <c r="C13" s="31">
        <v>11</v>
      </c>
      <c r="D13" s="39">
        <f t="shared" si="0"/>
        <v>1</v>
      </c>
      <c r="E13" s="39">
        <f t="shared" si="1"/>
        <v>1</v>
      </c>
    </row>
    <row r="14" spans="1:25" ht="15.75" x14ac:dyDescent="0.25">
      <c r="A14" s="36" t="s">
        <v>132</v>
      </c>
      <c r="B14" s="31">
        <v>11</v>
      </c>
      <c r="C14" s="31">
        <v>10</v>
      </c>
      <c r="D14" s="39">
        <f t="shared" si="0"/>
        <v>1</v>
      </c>
      <c r="E14" s="39">
        <f t="shared" si="1"/>
        <v>0.90909090909090906</v>
      </c>
    </row>
    <row r="15" spans="1:25" ht="15.75" x14ac:dyDescent="0.25">
      <c r="A15" s="34" t="s">
        <v>137</v>
      </c>
      <c r="B15" s="31">
        <v>11</v>
      </c>
      <c r="C15" s="31">
        <v>11</v>
      </c>
      <c r="D15" s="39">
        <f t="shared" si="0"/>
        <v>1</v>
      </c>
      <c r="E15" s="39">
        <f t="shared" si="1"/>
        <v>1</v>
      </c>
    </row>
    <row r="16" spans="1:25" ht="15.75" x14ac:dyDescent="0.25">
      <c r="A16" s="32" t="s">
        <v>140</v>
      </c>
      <c r="B16" s="31">
        <v>6</v>
      </c>
      <c r="C16" s="31">
        <v>6</v>
      </c>
      <c r="D16" s="39">
        <f t="shared" si="0"/>
        <v>0.54545454545454541</v>
      </c>
      <c r="E16" s="39">
        <f t="shared" si="1"/>
        <v>1</v>
      </c>
    </row>
    <row r="17" spans="1:5" ht="15.75" x14ac:dyDescent="0.25">
      <c r="A17" s="33" t="s">
        <v>123</v>
      </c>
      <c r="B17" s="31">
        <v>6</v>
      </c>
      <c r="C17" s="31">
        <v>6</v>
      </c>
      <c r="D17" s="39">
        <f t="shared" si="0"/>
        <v>0.54545454545454541</v>
      </c>
      <c r="E17" s="39">
        <f t="shared" si="1"/>
        <v>1</v>
      </c>
    </row>
    <row r="18" spans="1:5" ht="15.75" x14ac:dyDescent="0.25">
      <c r="A18" s="35" t="s">
        <v>134</v>
      </c>
      <c r="B18" s="31">
        <v>11</v>
      </c>
      <c r="C18" s="31">
        <v>11</v>
      </c>
      <c r="D18" s="39">
        <f t="shared" si="0"/>
        <v>1</v>
      </c>
      <c r="E18" s="39">
        <f t="shared" si="1"/>
        <v>1</v>
      </c>
    </row>
  </sheetData>
  <autoFilter ref="A1:E1" xr:uid="{8110D1FE-380C-48FF-9CED-4AC0952E51C1}">
    <sortState xmlns:xlrd2="http://schemas.microsoft.com/office/spreadsheetml/2017/richdata2" ref="A2:E18">
      <sortCondition ref="A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3E46-F4CC-4500-B7AD-F4CE49FF41BA}">
  <dimension ref="A1:O5"/>
  <sheetViews>
    <sheetView workbookViewId="0">
      <selection activeCell="O4" sqref="O4"/>
    </sheetView>
  </sheetViews>
  <sheetFormatPr defaultRowHeight="15" x14ac:dyDescent="0.25"/>
  <sheetData>
    <row r="1" spans="1:15" ht="15.75" x14ac:dyDescent="0.25">
      <c r="A1" s="13"/>
      <c r="B1" s="1" t="s">
        <v>130</v>
      </c>
      <c r="C1" s="35" t="s">
        <v>141</v>
      </c>
      <c r="D1" s="1" t="s">
        <v>142</v>
      </c>
      <c r="E1" s="40" t="s">
        <v>143</v>
      </c>
      <c r="F1" s="41" t="s">
        <v>136</v>
      </c>
      <c r="G1" s="42" t="s">
        <v>144</v>
      </c>
      <c r="H1" s="43" t="s">
        <v>145</v>
      </c>
      <c r="I1" s="43" t="s">
        <v>146</v>
      </c>
      <c r="J1" s="44" t="s">
        <v>147</v>
      </c>
      <c r="K1" s="44" t="s">
        <v>148</v>
      </c>
      <c r="L1" s="45" t="s">
        <v>149</v>
      </c>
      <c r="M1" s="45" t="s">
        <v>150</v>
      </c>
      <c r="N1" s="45" t="s">
        <v>151</v>
      </c>
      <c r="O1" s="1" t="s">
        <v>38</v>
      </c>
    </row>
    <row r="2" spans="1:15" ht="15.75" x14ac:dyDescent="0.25">
      <c r="A2" s="1" t="s">
        <v>103</v>
      </c>
      <c r="B2" s="13">
        <v>8</v>
      </c>
      <c r="C2" s="13">
        <v>7</v>
      </c>
      <c r="D2" s="13">
        <v>7</v>
      </c>
      <c r="E2" s="13">
        <v>7</v>
      </c>
      <c r="F2" s="13">
        <v>1</v>
      </c>
      <c r="G2" s="13">
        <v>1</v>
      </c>
      <c r="H2" s="13">
        <v>7</v>
      </c>
      <c r="I2" s="13">
        <v>7</v>
      </c>
      <c r="J2" s="13">
        <v>9</v>
      </c>
      <c r="K2" s="13">
        <v>5</v>
      </c>
      <c r="L2" s="13">
        <v>2</v>
      </c>
      <c r="M2" s="13">
        <v>1</v>
      </c>
      <c r="N2" s="13">
        <v>1</v>
      </c>
      <c r="O2" s="13">
        <v>8</v>
      </c>
    </row>
    <row r="3" spans="1:15" ht="15.75" x14ac:dyDescent="0.25">
      <c r="A3" s="1" t="s">
        <v>104</v>
      </c>
      <c r="B3" s="13">
        <v>6</v>
      </c>
      <c r="C3" s="13">
        <v>7</v>
      </c>
      <c r="D3" s="13">
        <v>7</v>
      </c>
      <c r="E3" s="13">
        <v>7</v>
      </c>
      <c r="F3" s="13">
        <v>1</v>
      </c>
      <c r="G3" s="13">
        <v>1</v>
      </c>
      <c r="H3" s="13">
        <v>5</v>
      </c>
      <c r="I3" s="13">
        <v>5</v>
      </c>
      <c r="J3" s="13">
        <v>9</v>
      </c>
      <c r="K3" s="13">
        <v>3</v>
      </c>
      <c r="L3" s="13">
        <v>2</v>
      </c>
      <c r="M3" s="13">
        <v>1</v>
      </c>
      <c r="N3" s="13">
        <v>1</v>
      </c>
      <c r="O3" s="13">
        <v>8</v>
      </c>
    </row>
    <row r="4" spans="1:15" ht="15.75" x14ac:dyDescent="0.25">
      <c r="A4" s="1" t="s">
        <v>139</v>
      </c>
      <c r="B4" s="11">
        <f>B2/9</f>
        <v>0.88888888888888884</v>
      </c>
      <c r="C4" s="11">
        <f t="shared" ref="C4:O4" si="0">C2/9</f>
        <v>0.77777777777777779</v>
      </c>
      <c r="D4" s="11">
        <f t="shared" si="0"/>
        <v>0.77777777777777779</v>
      </c>
      <c r="E4" s="11">
        <f t="shared" si="0"/>
        <v>0.77777777777777779</v>
      </c>
      <c r="F4" s="11">
        <f t="shared" si="0"/>
        <v>0.1111111111111111</v>
      </c>
      <c r="G4" s="11">
        <f t="shared" si="0"/>
        <v>0.1111111111111111</v>
      </c>
      <c r="H4" s="11">
        <f t="shared" si="0"/>
        <v>0.77777777777777779</v>
      </c>
      <c r="I4" s="11">
        <f t="shared" si="0"/>
        <v>0.77777777777777779</v>
      </c>
      <c r="J4" s="11">
        <f t="shared" si="0"/>
        <v>1</v>
      </c>
      <c r="K4" s="11">
        <f t="shared" si="0"/>
        <v>0.55555555555555558</v>
      </c>
      <c r="L4" s="11">
        <f t="shared" si="0"/>
        <v>0.22222222222222221</v>
      </c>
      <c r="M4" s="11">
        <f t="shared" si="0"/>
        <v>0.1111111111111111</v>
      </c>
      <c r="N4" s="11">
        <f t="shared" si="0"/>
        <v>0.1111111111111111</v>
      </c>
      <c r="O4" s="11">
        <f t="shared" si="0"/>
        <v>0.88888888888888884</v>
      </c>
    </row>
    <row r="5" spans="1:15" ht="15.75" x14ac:dyDescent="0.25">
      <c r="A5" s="1" t="s">
        <v>106</v>
      </c>
      <c r="B5" s="11">
        <f>B3/B2</f>
        <v>0.75</v>
      </c>
      <c r="C5" s="11">
        <f t="shared" ref="C5:O5" si="1">C3/C2</f>
        <v>1</v>
      </c>
      <c r="D5" s="11">
        <f t="shared" si="1"/>
        <v>1</v>
      </c>
      <c r="E5" s="11">
        <f t="shared" si="1"/>
        <v>1</v>
      </c>
      <c r="F5" s="11">
        <f t="shared" si="1"/>
        <v>1</v>
      </c>
      <c r="G5" s="11">
        <f t="shared" si="1"/>
        <v>1</v>
      </c>
      <c r="H5" s="11">
        <f t="shared" si="1"/>
        <v>0.7142857142857143</v>
      </c>
      <c r="I5" s="11">
        <f t="shared" si="1"/>
        <v>0.7142857142857143</v>
      </c>
      <c r="J5" s="11">
        <f t="shared" si="1"/>
        <v>1</v>
      </c>
      <c r="K5" s="11">
        <f t="shared" si="1"/>
        <v>0.6</v>
      </c>
      <c r="L5" s="11">
        <f t="shared" si="1"/>
        <v>1</v>
      </c>
      <c r="M5" s="11">
        <f t="shared" si="1"/>
        <v>1</v>
      </c>
      <c r="N5" s="11">
        <f t="shared" si="1"/>
        <v>1</v>
      </c>
      <c r="O5" s="11">
        <f t="shared" si="1"/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F24E-A81A-414F-A306-E5632FAB0DCE}">
  <dimension ref="A1:V15"/>
  <sheetViews>
    <sheetView workbookViewId="0">
      <selection activeCell="H5" sqref="H5:V12"/>
    </sheetView>
  </sheetViews>
  <sheetFormatPr defaultRowHeight="15" x14ac:dyDescent="0.25"/>
  <sheetData>
    <row r="1" spans="1:22" ht="15.75" x14ac:dyDescent="0.25">
      <c r="A1" s="13"/>
      <c r="B1" s="1" t="s">
        <v>103</v>
      </c>
      <c r="C1" s="1" t="s">
        <v>104</v>
      </c>
      <c r="D1" s="1" t="s">
        <v>139</v>
      </c>
      <c r="E1" s="1" t="s">
        <v>106</v>
      </c>
    </row>
    <row r="2" spans="1:22" ht="15.75" x14ac:dyDescent="0.25">
      <c r="A2" s="41" t="s">
        <v>136</v>
      </c>
      <c r="B2" s="13">
        <v>1</v>
      </c>
      <c r="C2" s="13">
        <v>1</v>
      </c>
      <c r="D2" s="11">
        <f t="shared" ref="D2:D15" si="0">B2/9</f>
        <v>0.1111111111111111</v>
      </c>
      <c r="E2" s="11">
        <f t="shared" ref="E2:E15" si="1">C2/B2</f>
        <v>1</v>
      </c>
    </row>
    <row r="3" spans="1:22" ht="15.75" x14ac:dyDescent="0.25">
      <c r="A3" s="43" t="s">
        <v>145</v>
      </c>
      <c r="B3" s="13">
        <v>7</v>
      </c>
      <c r="C3" s="13">
        <v>5</v>
      </c>
      <c r="D3" s="11">
        <f t="shared" si="0"/>
        <v>0.77777777777777779</v>
      </c>
      <c r="E3" s="11">
        <f t="shared" si="1"/>
        <v>0.7142857142857143</v>
      </c>
    </row>
    <row r="4" spans="1:22" ht="15.75" x14ac:dyDescent="0.25">
      <c r="A4" s="43" t="s">
        <v>146</v>
      </c>
      <c r="B4" s="13">
        <v>7</v>
      </c>
      <c r="C4" s="13">
        <v>5</v>
      </c>
      <c r="D4" s="11">
        <f t="shared" si="0"/>
        <v>0.77777777777777779</v>
      </c>
      <c r="E4" s="11">
        <f t="shared" si="1"/>
        <v>0.7142857142857143</v>
      </c>
    </row>
    <row r="5" spans="1:22" ht="15.75" x14ac:dyDescent="0.25">
      <c r="A5" s="40" t="s">
        <v>143</v>
      </c>
      <c r="B5" s="13">
        <v>7</v>
      </c>
      <c r="C5" s="13">
        <v>7</v>
      </c>
      <c r="D5" s="11">
        <f t="shared" si="0"/>
        <v>0.77777777777777779</v>
      </c>
      <c r="E5" s="11">
        <f t="shared" si="1"/>
        <v>1</v>
      </c>
      <c r="H5" s="13"/>
      <c r="I5" s="41" t="s">
        <v>136</v>
      </c>
      <c r="J5" s="43" t="s">
        <v>145</v>
      </c>
      <c r="K5" s="43" t="s">
        <v>146</v>
      </c>
      <c r="L5" s="40" t="s">
        <v>143</v>
      </c>
      <c r="M5" s="1" t="s">
        <v>38</v>
      </c>
      <c r="N5" s="35" t="s">
        <v>141</v>
      </c>
      <c r="O5" s="1" t="s">
        <v>130</v>
      </c>
      <c r="P5" s="1" t="s">
        <v>142</v>
      </c>
      <c r="Q5" s="44" t="s">
        <v>148</v>
      </c>
      <c r="R5" s="45" t="s">
        <v>149</v>
      </c>
      <c r="S5" s="45" t="s">
        <v>150</v>
      </c>
      <c r="T5" s="45" t="s">
        <v>151</v>
      </c>
      <c r="U5" s="44" t="s">
        <v>147</v>
      </c>
      <c r="V5" s="42" t="s">
        <v>144</v>
      </c>
    </row>
    <row r="6" spans="1:22" ht="15.75" x14ac:dyDescent="0.25">
      <c r="A6" s="1" t="s">
        <v>38</v>
      </c>
      <c r="B6" s="13">
        <v>8</v>
      </c>
      <c r="C6" s="13">
        <v>8</v>
      </c>
      <c r="D6" s="11">
        <f t="shared" si="0"/>
        <v>0.88888888888888884</v>
      </c>
      <c r="E6" s="11">
        <f t="shared" si="1"/>
        <v>1</v>
      </c>
      <c r="H6" s="1" t="s">
        <v>103</v>
      </c>
      <c r="I6" s="13">
        <v>1</v>
      </c>
      <c r="J6" s="13">
        <v>7</v>
      </c>
      <c r="K6" s="13">
        <v>7</v>
      </c>
      <c r="L6" s="13">
        <v>7</v>
      </c>
      <c r="M6" s="13">
        <v>8</v>
      </c>
      <c r="N6" s="13">
        <v>7</v>
      </c>
      <c r="O6" s="13">
        <v>8</v>
      </c>
      <c r="P6" s="13">
        <v>7</v>
      </c>
      <c r="Q6" s="13">
        <v>5</v>
      </c>
      <c r="R6" s="13">
        <v>2</v>
      </c>
      <c r="S6" s="13">
        <v>1</v>
      </c>
      <c r="T6" s="13">
        <v>1</v>
      </c>
      <c r="U6" s="13">
        <v>9</v>
      </c>
      <c r="V6" s="13">
        <v>1</v>
      </c>
    </row>
    <row r="7" spans="1:22" ht="15.75" x14ac:dyDescent="0.25">
      <c r="A7" s="35" t="s">
        <v>141</v>
      </c>
      <c r="B7" s="13">
        <v>7</v>
      </c>
      <c r="C7" s="13">
        <v>7</v>
      </c>
      <c r="D7" s="11">
        <f t="shared" si="0"/>
        <v>0.77777777777777779</v>
      </c>
      <c r="E7" s="11">
        <f t="shared" si="1"/>
        <v>1</v>
      </c>
      <c r="H7" s="1" t="s">
        <v>104</v>
      </c>
      <c r="I7" s="13">
        <v>1</v>
      </c>
      <c r="J7" s="13">
        <v>5</v>
      </c>
      <c r="K7" s="13">
        <v>5</v>
      </c>
      <c r="L7" s="13">
        <v>7</v>
      </c>
      <c r="M7" s="13">
        <v>8</v>
      </c>
      <c r="N7" s="13">
        <v>7</v>
      </c>
      <c r="O7" s="13">
        <v>6</v>
      </c>
      <c r="P7" s="13">
        <v>7</v>
      </c>
      <c r="Q7" s="13">
        <v>3</v>
      </c>
      <c r="R7" s="13">
        <v>2</v>
      </c>
      <c r="S7" s="13">
        <v>1</v>
      </c>
      <c r="T7" s="13">
        <v>1</v>
      </c>
      <c r="U7" s="13">
        <v>9</v>
      </c>
      <c r="V7" s="13">
        <v>1</v>
      </c>
    </row>
    <row r="8" spans="1:22" ht="15.75" x14ac:dyDescent="0.25">
      <c r="A8" s="1" t="s">
        <v>130</v>
      </c>
      <c r="B8" s="13">
        <v>8</v>
      </c>
      <c r="C8" s="13">
        <v>6</v>
      </c>
      <c r="D8" s="11">
        <f t="shared" si="0"/>
        <v>0.88888888888888884</v>
      </c>
      <c r="E8" s="11">
        <f t="shared" si="1"/>
        <v>0.75</v>
      </c>
      <c r="H8" s="1" t="s">
        <v>139</v>
      </c>
      <c r="I8" s="11">
        <f t="shared" ref="I8:V8" si="2">I6/9</f>
        <v>0.1111111111111111</v>
      </c>
      <c r="J8" s="11">
        <f t="shared" si="2"/>
        <v>0.77777777777777779</v>
      </c>
      <c r="K8" s="11">
        <f t="shared" si="2"/>
        <v>0.77777777777777779</v>
      </c>
      <c r="L8" s="11">
        <f t="shared" si="2"/>
        <v>0.77777777777777779</v>
      </c>
      <c r="M8" s="11">
        <f t="shared" si="2"/>
        <v>0.88888888888888884</v>
      </c>
      <c r="N8" s="11">
        <f t="shared" si="2"/>
        <v>0.77777777777777779</v>
      </c>
      <c r="O8" s="11">
        <f t="shared" si="2"/>
        <v>0.88888888888888884</v>
      </c>
      <c r="P8" s="11">
        <f t="shared" si="2"/>
        <v>0.77777777777777779</v>
      </c>
      <c r="Q8" s="11">
        <f t="shared" si="2"/>
        <v>0.55555555555555558</v>
      </c>
      <c r="R8" s="11">
        <f t="shared" si="2"/>
        <v>0.22222222222222221</v>
      </c>
      <c r="S8" s="11">
        <f t="shared" si="2"/>
        <v>0.1111111111111111</v>
      </c>
      <c r="T8" s="11">
        <f t="shared" si="2"/>
        <v>0.1111111111111111</v>
      </c>
      <c r="U8" s="11">
        <f t="shared" si="2"/>
        <v>1</v>
      </c>
      <c r="V8" s="11">
        <f t="shared" si="2"/>
        <v>0.1111111111111111</v>
      </c>
    </row>
    <row r="9" spans="1:22" ht="15.75" x14ac:dyDescent="0.25">
      <c r="A9" s="1" t="s">
        <v>142</v>
      </c>
      <c r="B9" s="13">
        <v>7</v>
      </c>
      <c r="C9" s="13">
        <v>7</v>
      </c>
      <c r="D9" s="11">
        <f t="shared" si="0"/>
        <v>0.77777777777777779</v>
      </c>
      <c r="E9" s="11">
        <f t="shared" si="1"/>
        <v>1</v>
      </c>
      <c r="H9" s="1" t="s">
        <v>106</v>
      </c>
      <c r="I9" s="11">
        <f t="shared" ref="I9:V9" si="3">I7/I6</f>
        <v>1</v>
      </c>
      <c r="J9" s="11">
        <f t="shared" si="3"/>
        <v>0.7142857142857143</v>
      </c>
      <c r="K9" s="11">
        <f t="shared" si="3"/>
        <v>0.7142857142857143</v>
      </c>
      <c r="L9" s="11">
        <f t="shared" si="3"/>
        <v>1</v>
      </c>
      <c r="M9" s="11">
        <f t="shared" si="3"/>
        <v>1</v>
      </c>
      <c r="N9" s="11">
        <f t="shared" si="3"/>
        <v>1</v>
      </c>
      <c r="O9" s="11">
        <f t="shared" si="3"/>
        <v>0.75</v>
      </c>
      <c r="P9" s="11">
        <f t="shared" si="3"/>
        <v>1</v>
      </c>
      <c r="Q9" s="11">
        <f t="shared" si="3"/>
        <v>0.6</v>
      </c>
      <c r="R9" s="11">
        <f t="shared" si="3"/>
        <v>1</v>
      </c>
      <c r="S9" s="11">
        <f t="shared" si="3"/>
        <v>1</v>
      </c>
      <c r="T9" s="11">
        <f t="shared" si="3"/>
        <v>1</v>
      </c>
      <c r="U9" s="11">
        <f t="shared" si="3"/>
        <v>1</v>
      </c>
      <c r="V9" s="11">
        <f t="shared" si="3"/>
        <v>1</v>
      </c>
    </row>
    <row r="10" spans="1:22" ht="15.75" x14ac:dyDescent="0.25">
      <c r="A10" s="44" t="s">
        <v>148</v>
      </c>
      <c r="B10" s="13">
        <v>5</v>
      </c>
      <c r="C10" s="13">
        <v>3</v>
      </c>
      <c r="D10" s="11">
        <f t="shared" si="0"/>
        <v>0.55555555555555558</v>
      </c>
      <c r="E10" s="11">
        <f t="shared" si="1"/>
        <v>0.6</v>
      </c>
    </row>
    <row r="11" spans="1:22" ht="15.75" x14ac:dyDescent="0.25">
      <c r="A11" s="45" t="s">
        <v>149</v>
      </c>
      <c r="B11" s="13">
        <v>2</v>
      </c>
      <c r="C11" s="13">
        <v>2</v>
      </c>
      <c r="D11" s="11">
        <f t="shared" si="0"/>
        <v>0.22222222222222221</v>
      </c>
      <c r="E11" s="11">
        <f t="shared" si="1"/>
        <v>1</v>
      </c>
      <c r="I11">
        <v>0.1111111111111111</v>
      </c>
      <c r="J11">
        <v>0.77777777777777779</v>
      </c>
      <c r="K11">
        <v>0.77777777777777779</v>
      </c>
      <c r="L11">
        <v>0.77777777777777779</v>
      </c>
      <c r="M11">
        <v>0.88888888888888884</v>
      </c>
      <c r="N11">
        <v>0.77777777777777779</v>
      </c>
      <c r="O11">
        <v>0.88888888888888884</v>
      </c>
      <c r="P11">
        <v>0.77777777777777779</v>
      </c>
      <c r="Q11">
        <v>0.55555555555555558</v>
      </c>
      <c r="R11">
        <v>0.22222222222222221</v>
      </c>
      <c r="S11">
        <v>0.1111111111111111</v>
      </c>
      <c r="T11">
        <v>0.1111111111111111</v>
      </c>
      <c r="U11">
        <v>1</v>
      </c>
      <c r="V11">
        <v>0.1111111111111111</v>
      </c>
    </row>
    <row r="12" spans="1:22" ht="15.75" x14ac:dyDescent="0.25">
      <c r="A12" s="45" t="s">
        <v>150</v>
      </c>
      <c r="B12" s="13">
        <v>1</v>
      </c>
      <c r="C12" s="13">
        <v>1</v>
      </c>
      <c r="D12" s="11">
        <f t="shared" si="0"/>
        <v>0.1111111111111111</v>
      </c>
      <c r="E12" s="11">
        <f t="shared" si="1"/>
        <v>1</v>
      </c>
      <c r="I12">
        <v>1</v>
      </c>
      <c r="J12">
        <v>0.7142857142857143</v>
      </c>
      <c r="K12">
        <v>0.7142857142857143</v>
      </c>
      <c r="L12">
        <v>1</v>
      </c>
      <c r="M12">
        <v>1</v>
      </c>
      <c r="N12">
        <v>1</v>
      </c>
      <c r="O12">
        <v>0.75</v>
      </c>
      <c r="P12">
        <v>1</v>
      </c>
      <c r="Q12">
        <v>0.6</v>
      </c>
      <c r="R12">
        <v>1</v>
      </c>
      <c r="S12">
        <v>1</v>
      </c>
      <c r="T12">
        <v>1</v>
      </c>
      <c r="U12">
        <v>1</v>
      </c>
      <c r="V12">
        <v>1</v>
      </c>
    </row>
    <row r="13" spans="1:22" ht="15.75" x14ac:dyDescent="0.25">
      <c r="A13" s="45" t="s">
        <v>151</v>
      </c>
      <c r="B13" s="13">
        <v>1</v>
      </c>
      <c r="C13" s="13">
        <v>1</v>
      </c>
      <c r="D13" s="11">
        <f t="shared" si="0"/>
        <v>0.1111111111111111</v>
      </c>
      <c r="E13" s="11">
        <f t="shared" si="1"/>
        <v>1</v>
      </c>
    </row>
    <row r="14" spans="1:22" ht="15.75" x14ac:dyDescent="0.25">
      <c r="A14" s="44" t="s">
        <v>147</v>
      </c>
      <c r="B14" s="13">
        <v>9</v>
      </c>
      <c r="C14" s="13">
        <v>9</v>
      </c>
      <c r="D14" s="11">
        <f t="shared" si="0"/>
        <v>1</v>
      </c>
      <c r="E14" s="11">
        <f t="shared" si="1"/>
        <v>1</v>
      </c>
    </row>
    <row r="15" spans="1:22" ht="15.75" x14ac:dyDescent="0.25">
      <c r="A15" s="42" t="s">
        <v>144</v>
      </c>
      <c r="B15" s="13">
        <v>1</v>
      </c>
      <c r="C15" s="13">
        <v>1</v>
      </c>
      <c r="D15" s="11">
        <f t="shared" si="0"/>
        <v>0.1111111111111111</v>
      </c>
      <c r="E15" s="11">
        <f t="shared" si="1"/>
        <v>1</v>
      </c>
    </row>
  </sheetData>
  <autoFilter ref="A1:E1" xr:uid="{BF5EF24E-A81A-414F-A306-E5632FAB0DCE}">
    <sortState xmlns:xlrd2="http://schemas.microsoft.com/office/spreadsheetml/2017/richdata2" ref="A2:E15">
      <sortCondition ref="A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A661-1AC9-4EB6-AB0F-A3420C8F1DC4}">
  <dimension ref="A1:U5"/>
  <sheetViews>
    <sheetView workbookViewId="0">
      <selection activeCell="S7" sqref="S7"/>
    </sheetView>
  </sheetViews>
  <sheetFormatPr defaultRowHeight="15" x14ac:dyDescent="0.25"/>
  <sheetData>
    <row r="1" spans="1:21" ht="15.75" x14ac:dyDescent="0.25">
      <c r="A1" s="31"/>
      <c r="B1" s="23" t="s">
        <v>152</v>
      </c>
      <c r="C1" s="23" t="s">
        <v>153</v>
      </c>
      <c r="D1" s="23" t="s">
        <v>154</v>
      </c>
      <c r="E1" s="46" t="s">
        <v>155</v>
      </c>
      <c r="F1" s="46" t="s">
        <v>156</v>
      </c>
      <c r="G1" s="47" t="s">
        <v>157</v>
      </c>
      <c r="H1" s="48" t="s">
        <v>84</v>
      </c>
      <c r="I1" s="49" t="s">
        <v>158</v>
      </c>
      <c r="J1" s="50" t="s">
        <v>159</v>
      </c>
      <c r="K1" s="49" t="s">
        <v>160</v>
      </c>
      <c r="L1" s="36" t="s">
        <v>161</v>
      </c>
      <c r="M1" s="34" t="s">
        <v>162</v>
      </c>
      <c r="N1" s="2" t="s">
        <v>163</v>
      </c>
      <c r="O1" s="2" t="s">
        <v>164</v>
      </c>
      <c r="P1" s="2" t="s">
        <v>8</v>
      </c>
      <c r="Q1" s="51" t="s">
        <v>165</v>
      </c>
      <c r="R1" s="51" t="s">
        <v>166</v>
      </c>
      <c r="S1" s="35" t="s">
        <v>167</v>
      </c>
      <c r="T1" s="36" t="s">
        <v>168</v>
      </c>
      <c r="U1" s="52" t="s">
        <v>169</v>
      </c>
    </row>
    <row r="2" spans="1:21" ht="15.75" x14ac:dyDescent="0.25">
      <c r="A2" s="1" t="s">
        <v>103</v>
      </c>
      <c r="B2" s="13">
        <v>2</v>
      </c>
      <c r="C2" s="31">
        <v>15</v>
      </c>
      <c r="D2" s="31">
        <v>17</v>
      </c>
      <c r="E2" s="31">
        <v>27</v>
      </c>
      <c r="F2" s="31">
        <v>27</v>
      </c>
      <c r="G2" s="31">
        <v>27</v>
      </c>
      <c r="H2" s="31">
        <v>27</v>
      </c>
      <c r="I2" s="31">
        <v>16</v>
      </c>
      <c r="J2" s="31">
        <v>4</v>
      </c>
      <c r="K2" s="31">
        <v>7</v>
      </c>
      <c r="L2" s="31">
        <v>27</v>
      </c>
      <c r="M2" s="31">
        <v>11</v>
      </c>
      <c r="N2" s="31">
        <v>5</v>
      </c>
      <c r="O2" s="31">
        <v>16</v>
      </c>
      <c r="P2" s="31">
        <v>12</v>
      </c>
      <c r="Q2" s="31">
        <v>27</v>
      </c>
      <c r="R2" s="31">
        <v>12</v>
      </c>
      <c r="S2" s="31">
        <v>11</v>
      </c>
      <c r="T2" s="31">
        <v>5</v>
      </c>
      <c r="U2" s="31">
        <v>17</v>
      </c>
    </row>
    <row r="3" spans="1:21" ht="15.75" x14ac:dyDescent="0.25">
      <c r="A3" s="1" t="s">
        <v>104</v>
      </c>
      <c r="B3" s="13">
        <v>2</v>
      </c>
      <c r="C3" s="31">
        <v>8</v>
      </c>
      <c r="D3" s="31">
        <v>10</v>
      </c>
      <c r="E3" s="31">
        <v>25</v>
      </c>
      <c r="F3" s="31">
        <v>27</v>
      </c>
      <c r="G3" s="31">
        <v>27</v>
      </c>
      <c r="H3" s="31">
        <v>27</v>
      </c>
      <c r="I3" s="31">
        <v>16</v>
      </c>
      <c r="J3" s="31">
        <v>4</v>
      </c>
      <c r="K3" s="31">
        <v>7</v>
      </c>
      <c r="L3" s="31">
        <v>27</v>
      </c>
      <c r="M3" s="31">
        <v>2</v>
      </c>
      <c r="N3" s="31">
        <v>5</v>
      </c>
      <c r="O3" s="31">
        <v>13</v>
      </c>
      <c r="P3" s="31">
        <v>0</v>
      </c>
      <c r="Q3" s="31">
        <v>27</v>
      </c>
      <c r="R3" s="31">
        <v>11</v>
      </c>
      <c r="S3" s="31">
        <v>0</v>
      </c>
      <c r="T3" s="31">
        <v>5</v>
      </c>
      <c r="U3" s="31">
        <v>4</v>
      </c>
    </row>
    <row r="4" spans="1:21" ht="15.75" x14ac:dyDescent="0.25">
      <c r="A4" s="1" t="s">
        <v>139</v>
      </c>
      <c r="B4" s="11">
        <f>B2/27</f>
        <v>7.407407407407407E-2</v>
      </c>
      <c r="C4" s="11">
        <f t="shared" ref="C4:U4" si="0">C2/27</f>
        <v>0.55555555555555558</v>
      </c>
      <c r="D4" s="11">
        <f t="shared" si="0"/>
        <v>0.62962962962962965</v>
      </c>
      <c r="E4" s="11">
        <f t="shared" si="0"/>
        <v>1</v>
      </c>
      <c r="F4" s="11">
        <f t="shared" si="0"/>
        <v>1</v>
      </c>
      <c r="G4" s="11">
        <f t="shared" si="0"/>
        <v>1</v>
      </c>
      <c r="H4" s="11">
        <f t="shared" si="0"/>
        <v>1</v>
      </c>
      <c r="I4" s="11">
        <f t="shared" si="0"/>
        <v>0.59259259259259256</v>
      </c>
      <c r="J4" s="11">
        <f t="shared" si="0"/>
        <v>0.14814814814814814</v>
      </c>
      <c r="K4" s="11">
        <f t="shared" si="0"/>
        <v>0.25925925925925924</v>
      </c>
      <c r="L4" s="11">
        <f t="shared" si="0"/>
        <v>1</v>
      </c>
      <c r="M4" s="11">
        <f t="shared" si="0"/>
        <v>0.40740740740740738</v>
      </c>
      <c r="N4" s="11">
        <f t="shared" si="0"/>
        <v>0.18518518518518517</v>
      </c>
      <c r="O4" s="11">
        <f t="shared" si="0"/>
        <v>0.59259259259259256</v>
      </c>
      <c r="P4" s="11">
        <f t="shared" si="0"/>
        <v>0.44444444444444442</v>
      </c>
      <c r="Q4" s="11">
        <f t="shared" si="0"/>
        <v>1</v>
      </c>
      <c r="R4" s="11">
        <f t="shared" si="0"/>
        <v>0.44444444444444442</v>
      </c>
      <c r="S4" s="11">
        <f t="shared" si="0"/>
        <v>0.40740740740740738</v>
      </c>
      <c r="T4" s="11">
        <f t="shared" si="0"/>
        <v>0.18518518518518517</v>
      </c>
      <c r="U4" s="11">
        <f t="shared" si="0"/>
        <v>0.62962962962962965</v>
      </c>
    </row>
    <row r="5" spans="1:21" ht="15.75" x14ac:dyDescent="0.25">
      <c r="A5" s="1" t="s">
        <v>106</v>
      </c>
      <c r="B5" s="11">
        <f>B3/B2</f>
        <v>1</v>
      </c>
      <c r="C5" s="11">
        <f t="shared" ref="C5:U5" si="1">C3/C2</f>
        <v>0.53333333333333333</v>
      </c>
      <c r="D5" s="11">
        <f t="shared" si="1"/>
        <v>0.58823529411764708</v>
      </c>
      <c r="E5" s="11">
        <f t="shared" si="1"/>
        <v>0.92592592592592593</v>
      </c>
      <c r="F5" s="11">
        <f t="shared" si="1"/>
        <v>1</v>
      </c>
      <c r="G5" s="11">
        <f t="shared" si="1"/>
        <v>1</v>
      </c>
      <c r="H5" s="11">
        <f t="shared" si="1"/>
        <v>1</v>
      </c>
      <c r="I5" s="11">
        <f t="shared" si="1"/>
        <v>1</v>
      </c>
      <c r="J5" s="11">
        <f t="shared" si="1"/>
        <v>1</v>
      </c>
      <c r="K5" s="11">
        <f t="shared" si="1"/>
        <v>1</v>
      </c>
      <c r="L5" s="11">
        <f t="shared" si="1"/>
        <v>1</v>
      </c>
      <c r="M5" s="11">
        <f t="shared" si="1"/>
        <v>0.18181818181818182</v>
      </c>
      <c r="N5" s="11">
        <f t="shared" si="1"/>
        <v>1</v>
      </c>
      <c r="O5" s="11">
        <f t="shared" si="1"/>
        <v>0.8125</v>
      </c>
      <c r="P5" s="11">
        <f t="shared" si="1"/>
        <v>0</v>
      </c>
      <c r="Q5" s="11">
        <f t="shared" si="1"/>
        <v>1</v>
      </c>
      <c r="R5" s="11">
        <f t="shared" si="1"/>
        <v>0.91666666666666663</v>
      </c>
      <c r="S5" s="11">
        <f t="shared" si="1"/>
        <v>0</v>
      </c>
      <c r="T5" s="11">
        <f t="shared" si="1"/>
        <v>1</v>
      </c>
      <c r="U5" s="11">
        <f t="shared" si="1"/>
        <v>0.23529411764705882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C9B5-E249-48D2-BF50-14865794086D}">
  <dimension ref="A1:AB21"/>
  <sheetViews>
    <sheetView workbookViewId="0">
      <selection activeCell="H3" sqref="H3:AB10"/>
    </sheetView>
  </sheetViews>
  <sheetFormatPr defaultRowHeight="15" x14ac:dyDescent="0.25"/>
  <sheetData>
    <row r="1" spans="1:28" ht="15.75" x14ac:dyDescent="0.25">
      <c r="A1" s="31"/>
      <c r="B1" s="1" t="s">
        <v>103</v>
      </c>
      <c r="C1" s="1" t="s">
        <v>104</v>
      </c>
      <c r="D1" s="1" t="s">
        <v>139</v>
      </c>
      <c r="E1" s="1" t="s">
        <v>106</v>
      </c>
    </row>
    <row r="2" spans="1:28" ht="15.75" x14ac:dyDescent="0.25">
      <c r="A2" s="52" t="s">
        <v>169</v>
      </c>
      <c r="B2" s="31">
        <v>17</v>
      </c>
      <c r="C2" s="31">
        <v>4</v>
      </c>
      <c r="D2" s="11">
        <f t="shared" ref="D2:D21" si="0">B2/27</f>
        <v>0.62962962962962965</v>
      </c>
      <c r="E2" s="11">
        <f t="shared" ref="E2:E21" si="1">C2/B2</f>
        <v>0.23529411764705882</v>
      </c>
    </row>
    <row r="3" spans="1:28" ht="15.75" x14ac:dyDescent="0.25">
      <c r="A3" s="35" t="s">
        <v>167</v>
      </c>
      <c r="B3" s="31">
        <v>11</v>
      </c>
      <c r="C3" s="31">
        <v>0</v>
      </c>
      <c r="D3" s="11">
        <f t="shared" si="0"/>
        <v>0.40740740740740738</v>
      </c>
      <c r="E3" s="11">
        <f t="shared" si="1"/>
        <v>0</v>
      </c>
      <c r="H3" s="31"/>
      <c r="I3" s="52" t="s">
        <v>169</v>
      </c>
      <c r="J3" s="35" t="s">
        <v>167</v>
      </c>
      <c r="K3" s="23" t="s">
        <v>153</v>
      </c>
      <c r="L3" s="23" t="s">
        <v>152</v>
      </c>
      <c r="M3" s="23" t="s">
        <v>154</v>
      </c>
      <c r="N3" s="2" t="s">
        <v>164</v>
      </c>
      <c r="O3" s="2" t="s">
        <v>8</v>
      </c>
      <c r="P3" s="34" t="s">
        <v>162</v>
      </c>
      <c r="Q3" s="2" t="s">
        <v>163</v>
      </c>
      <c r="R3" s="46" t="s">
        <v>155</v>
      </c>
      <c r="S3" s="46" t="s">
        <v>156</v>
      </c>
      <c r="T3" s="47" t="s">
        <v>157</v>
      </c>
      <c r="U3" s="51" t="s">
        <v>165</v>
      </c>
      <c r="V3" s="51" t="s">
        <v>166</v>
      </c>
      <c r="W3" s="36" t="s">
        <v>161</v>
      </c>
      <c r="X3" s="36" t="s">
        <v>168</v>
      </c>
      <c r="Y3" s="48" t="s">
        <v>84</v>
      </c>
      <c r="Z3" s="49" t="s">
        <v>158</v>
      </c>
      <c r="AA3" s="50" t="s">
        <v>159</v>
      </c>
      <c r="AB3" s="49" t="s">
        <v>160</v>
      </c>
    </row>
    <row r="4" spans="1:28" ht="15.75" x14ac:dyDescent="0.25">
      <c r="A4" s="23" t="s">
        <v>153</v>
      </c>
      <c r="B4" s="31">
        <v>15</v>
      </c>
      <c r="C4" s="31">
        <v>8</v>
      </c>
      <c r="D4" s="11">
        <f t="shared" si="0"/>
        <v>0.55555555555555558</v>
      </c>
      <c r="E4" s="11">
        <f t="shared" si="1"/>
        <v>0.53333333333333333</v>
      </c>
      <c r="H4" s="1" t="s">
        <v>103</v>
      </c>
      <c r="I4" s="31">
        <v>17</v>
      </c>
      <c r="J4" s="31">
        <v>11</v>
      </c>
      <c r="K4" s="31">
        <v>15</v>
      </c>
      <c r="L4" s="13">
        <v>2</v>
      </c>
      <c r="M4" s="31">
        <v>17</v>
      </c>
      <c r="N4" s="31">
        <v>16</v>
      </c>
      <c r="O4" s="31">
        <v>12</v>
      </c>
      <c r="P4" s="31">
        <v>11</v>
      </c>
      <c r="Q4" s="31">
        <v>5</v>
      </c>
      <c r="R4" s="31">
        <v>27</v>
      </c>
      <c r="S4" s="31">
        <v>27</v>
      </c>
      <c r="T4" s="31">
        <v>27</v>
      </c>
      <c r="U4" s="31">
        <v>27</v>
      </c>
      <c r="V4" s="31">
        <v>12</v>
      </c>
      <c r="W4" s="31">
        <v>27</v>
      </c>
      <c r="X4" s="31">
        <v>5</v>
      </c>
      <c r="Y4" s="31">
        <v>27</v>
      </c>
      <c r="Z4" s="31">
        <v>16</v>
      </c>
      <c r="AA4" s="31">
        <v>4</v>
      </c>
      <c r="AB4" s="31">
        <v>7</v>
      </c>
    </row>
    <row r="5" spans="1:28" ht="15.75" x14ac:dyDescent="0.25">
      <c r="A5" s="23" t="s">
        <v>152</v>
      </c>
      <c r="B5" s="13">
        <v>2</v>
      </c>
      <c r="C5" s="13">
        <v>2</v>
      </c>
      <c r="D5" s="11">
        <f t="shared" si="0"/>
        <v>7.407407407407407E-2</v>
      </c>
      <c r="E5" s="11">
        <f t="shared" si="1"/>
        <v>1</v>
      </c>
      <c r="H5" s="1" t="s">
        <v>104</v>
      </c>
      <c r="I5" s="31">
        <v>4</v>
      </c>
      <c r="J5" s="31">
        <v>0</v>
      </c>
      <c r="K5" s="31">
        <v>8</v>
      </c>
      <c r="L5" s="13">
        <v>2</v>
      </c>
      <c r="M5" s="31">
        <v>10</v>
      </c>
      <c r="N5" s="31">
        <v>13</v>
      </c>
      <c r="O5" s="31">
        <v>0</v>
      </c>
      <c r="P5" s="31">
        <v>2</v>
      </c>
      <c r="Q5" s="31">
        <v>5</v>
      </c>
      <c r="R5" s="31">
        <v>25</v>
      </c>
      <c r="S5" s="31">
        <v>27</v>
      </c>
      <c r="T5" s="31">
        <v>27</v>
      </c>
      <c r="U5" s="31">
        <v>27</v>
      </c>
      <c r="V5" s="31">
        <v>11</v>
      </c>
      <c r="W5" s="31">
        <v>27</v>
      </c>
      <c r="X5" s="31">
        <v>5</v>
      </c>
      <c r="Y5" s="31">
        <v>27</v>
      </c>
      <c r="Z5" s="31">
        <v>16</v>
      </c>
      <c r="AA5" s="31">
        <v>4</v>
      </c>
      <c r="AB5" s="31">
        <v>7</v>
      </c>
    </row>
    <row r="6" spans="1:28" ht="15.75" x14ac:dyDescent="0.25">
      <c r="A6" s="23" t="s">
        <v>154</v>
      </c>
      <c r="B6" s="31">
        <v>17</v>
      </c>
      <c r="C6" s="31">
        <v>10</v>
      </c>
      <c r="D6" s="11">
        <f t="shared" si="0"/>
        <v>0.62962962962962965</v>
      </c>
      <c r="E6" s="11">
        <f t="shared" si="1"/>
        <v>0.58823529411764708</v>
      </c>
      <c r="H6" s="1" t="s">
        <v>139</v>
      </c>
      <c r="I6" s="11">
        <f t="shared" ref="I6:AB6" si="2">I4/27</f>
        <v>0.62962962962962965</v>
      </c>
      <c r="J6" s="11">
        <f t="shared" si="2"/>
        <v>0.40740740740740738</v>
      </c>
      <c r="K6" s="11">
        <f t="shared" si="2"/>
        <v>0.55555555555555558</v>
      </c>
      <c r="L6" s="11">
        <f t="shared" si="2"/>
        <v>7.407407407407407E-2</v>
      </c>
      <c r="M6" s="11">
        <f t="shared" si="2"/>
        <v>0.62962962962962965</v>
      </c>
      <c r="N6" s="11">
        <f t="shared" si="2"/>
        <v>0.59259259259259256</v>
      </c>
      <c r="O6" s="11">
        <f t="shared" si="2"/>
        <v>0.44444444444444442</v>
      </c>
      <c r="P6" s="11">
        <f t="shared" si="2"/>
        <v>0.40740740740740738</v>
      </c>
      <c r="Q6" s="11">
        <f t="shared" si="2"/>
        <v>0.18518518518518517</v>
      </c>
      <c r="R6" s="11">
        <f t="shared" si="2"/>
        <v>1</v>
      </c>
      <c r="S6" s="11">
        <f t="shared" si="2"/>
        <v>1</v>
      </c>
      <c r="T6" s="11">
        <f t="shared" si="2"/>
        <v>1</v>
      </c>
      <c r="U6" s="11">
        <f t="shared" si="2"/>
        <v>1</v>
      </c>
      <c r="V6" s="11">
        <f t="shared" si="2"/>
        <v>0.44444444444444442</v>
      </c>
      <c r="W6" s="11">
        <f t="shared" si="2"/>
        <v>1</v>
      </c>
      <c r="X6" s="11">
        <f t="shared" si="2"/>
        <v>0.18518518518518517</v>
      </c>
      <c r="Y6" s="11">
        <f t="shared" si="2"/>
        <v>1</v>
      </c>
      <c r="Z6" s="11">
        <f t="shared" si="2"/>
        <v>0.59259259259259256</v>
      </c>
      <c r="AA6" s="11">
        <f t="shared" si="2"/>
        <v>0.14814814814814814</v>
      </c>
      <c r="AB6" s="11">
        <f t="shared" si="2"/>
        <v>0.25925925925925924</v>
      </c>
    </row>
    <row r="7" spans="1:28" ht="15.75" x14ac:dyDescent="0.25">
      <c r="A7" s="2" t="s">
        <v>164</v>
      </c>
      <c r="B7" s="31">
        <v>16</v>
      </c>
      <c r="C7" s="31">
        <v>13</v>
      </c>
      <c r="D7" s="11">
        <f t="shared" si="0"/>
        <v>0.59259259259259256</v>
      </c>
      <c r="E7" s="11">
        <f t="shared" si="1"/>
        <v>0.8125</v>
      </c>
      <c r="H7" s="1" t="s">
        <v>106</v>
      </c>
      <c r="I7" s="11">
        <f t="shared" ref="I7:AB7" si="3">I5/I4</f>
        <v>0.23529411764705882</v>
      </c>
      <c r="J7" s="11">
        <f t="shared" si="3"/>
        <v>0</v>
      </c>
      <c r="K7" s="11">
        <f t="shared" si="3"/>
        <v>0.53333333333333333</v>
      </c>
      <c r="L7" s="11">
        <f t="shared" si="3"/>
        <v>1</v>
      </c>
      <c r="M7" s="11">
        <f t="shared" si="3"/>
        <v>0.58823529411764708</v>
      </c>
      <c r="N7" s="11">
        <f t="shared" si="3"/>
        <v>0.8125</v>
      </c>
      <c r="O7" s="11">
        <f t="shared" si="3"/>
        <v>0</v>
      </c>
      <c r="P7" s="11">
        <f t="shared" si="3"/>
        <v>0.18181818181818182</v>
      </c>
      <c r="Q7" s="11">
        <f t="shared" si="3"/>
        <v>1</v>
      </c>
      <c r="R7" s="11">
        <f t="shared" si="3"/>
        <v>0.92592592592592593</v>
      </c>
      <c r="S7" s="11">
        <f t="shared" si="3"/>
        <v>1</v>
      </c>
      <c r="T7" s="11">
        <f t="shared" si="3"/>
        <v>1</v>
      </c>
      <c r="U7" s="11">
        <f t="shared" si="3"/>
        <v>1</v>
      </c>
      <c r="V7" s="11">
        <f t="shared" si="3"/>
        <v>0.91666666666666663</v>
      </c>
      <c r="W7" s="11">
        <f t="shared" si="3"/>
        <v>1</v>
      </c>
      <c r="X7" s="11">
        <f t="shared" si="3"/>
        <v>1</v>
      </c>
      <c r="Y7" s="11">
        <f t="shared" si="3"/>
        <v>1</v>
      </c>
      <c r="Z7" s="11">
        <f t="shared" si="3"/>
        <v>1</v>
      </c>
      <c r="AA7" s="11">
        <f t="shared" si="3"/>
        <v>1</v>
      </c>
      <c r="AB7" s="11">
        <f t="shared" si="3"/>
        <v>1</v>
      </c>
    </row>
    <row r="8" spans="1:28" ht="15.75" x14ac:dyDescent="0.25">
      <c r="A8" s="2" t="s">
        <v>8</v>
      </c>
      <c r="B8" s="31">
        <v>12</v>
      </c>
      <c r="C8" s="31">
        <v>0</v>
      </c>
      <c r="D8" s="11">
        <f t="shared" si="0"/>
        <v>0.44444444444444442</v>
      </c>
      <c r="E8" s="11">
        <f t="shared" si="1"/>
        <v>0</v>
      </c>
    </row>
    <row r="9" spans="1:28" ht="15.75" x14ac:dyDescent="0.25">
      <c r="A9" s="34" t="s">
        <v>162</v>
      </c>
      <c r="B9" s="31">
        <v>11</v>
      </c>
      <c r="C9" s="31">
        <v>2</v>
      </c>
      <c r="D9" s="11">
        <f t="shared" si="0"/>
        <v>0.40740740740740738</v>
      </c>
      <c r="E9" s="11">
        <f t="shared" si="1"/>
        <v>0.18181818181818182</v>
      </c>
      <c r="H9" t="s">
        <v>139</v>
      </c>
      <c r="I9">
        <v>0.62962962962962965</v>
      </c>
      <c r="J9">
        <v>0.40740740740740738</v>
      </c>
      <c r="K9">
        <v>0.55555555555555558</v>
      </c>
      <c r="L9">
        <v>7.407407407407407E-2</v>
      </c>
      <c r="M9">
        <v>0.62962962962962965</v>
      </c>
      <c r="N9">
        <v>0.59259259259259256</v>
      </c>
      <c r="O9">
        <v>0.44444444444444442</v>
      </c>
      <c r="P9">
        <v>0.40740740740740738</v>
      </c>
      <c r="Q9">
        <v>0.18518518518518517</v>
      </c>
      <c r="R9">
        <v>1</v>
      </c>
      <c r="S9">
        <v>1</v>
      </c>
      <c r="T9">
        <v>1</v>
      </c>
      <c r="U9">
        <v>1</v>
      </c>
      <c r="V9">
        <v>0.44444444444444442</v>
      </c>
      <c r="W9">
        <v>1</v>
      </c>
      <c r="X9">
        <v>0.18518518518518517</v>
      </c>
      <c r="Y9">
        <v>1</v>
      </c>
      <c r="Z9">
        <v>0.59259259259259256</v>
      </c>
      <c r="AA9">
        <v>0.14814814814814814</v>
      </c>
      <c r="AB9">
        <v>0.25925925925925924</v>
      </c>
    </row>
    <row r="10" spans="1:28" ht="15.75" x14ac:dyDescent="0.25">
      <c r="A10" s="2" t="s">
        <v>163</v>
      </c>
      <c r="B10" s="31">
        <v>5</v>
      </c>
      <c r="C10" s="31">
        <v>5</v>
      </c>
      <c r="D10" s="11">
        <f t="shared" si="0"/>
        <v>0.18518518518518517</v>
      </c>
      <c r="E10" s="11">
        <f t="shared" si="1"/>
        <v>1</v>
      </c>
      <c r="H10" t="s">
        <v>106</v>
      </c>
      <c r="I10">
        <v>0.23529411764705882</v>
      </c>
      <c r="J10">
        <v>0</v>
      </c>
      <c r="K10">
        <v>0.53333333333333333</v>
      </c>
      <c r="L10">
        <v>1</v>
      </c>
      <c r="M10">
        <v>0.58823529411764708</v>
      </c>
      <c r="N10">
        <v>0.8125</v>
      </c>
      <c r="O10">
        <v>0</v>
      </c>
      <c r="P10">
        <v>0.18181818181818182</v>
      </c>
      <c r="Q10">
        <v>1</v>
      </c>
      <c r="R10">
        <v>0.92592592592592593</v>
      </c>
      <c r="S10">
        <v>1</v>
      </c>
      <c r="T10">
        <v>1</v>
      </c>
      <c r="U10">
        <v>1</v>
      </c>
      <c r="V10">
        <v>0.91666666666666663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</row>
    <row r="11" spans="1:28" ht="15.75" x14ac:dyDescent="0.25">
      <c r="A11" s="46" t="s">
        <v>155</v>
      </c>
      <c r="B11" s="31">
        <v>27</v>
      </c>
      <c r="C11" s="31">
        <v>25</v>
      </c>
      <c r="D11" s="11">
        <f t="shared" si="0"/>
        <v>1</v>
      </c>
      <c r="E11" s="11">
        <f t="shared" si="1"/>
        <v>0.92592592592592593</v>
      </c>
    </row>
    <row r="12" spans="1:28" ht="15.75" x14ac:dyDescent="0.25">
      <c r="A12" s="46" t="s">
        <v>156</v>
      </c>
      <c r="B12" s="31">
        <v>27</v>
      </c>
      <c r="C12" s="31">
        <v>27</v>
      </c>
      <c r="D12" s="11">
        <f t="shared" si="0"/>
        <v>1</v>
      </c>
      <c r="E12" s="11">
        <f t="shared" si="1"/>
        <v>1</v>
      </c>
    </row>
    <row r="13" spans="1:28" ht="15.75" x14ac:dyDescent="0.25">
      <c r="A13" s="47" t="s">
        <v>157</v>
      </c>
      <c r="B13" s="31">
        <v>27</v>
      </c>
      <c r="C13" s="31">
        <v>27</v>
      </c>
      <c r="D13" s="11">
        <f t="shared" si="0"/>
        <v>1</v>
      </c>
      <c r="E13" s="11">
        <f t="shared" si="1"/>
        <v>1</v>
      </c>
    </row>
    <row r="14" spans="1:28" ht="15.75" x14ac:dyDescent="0.25">
      <c r="A14" s="51" t="s">
        <v>165</v>
      </c>
      <c r="B14" s="31">
        <v>27</v>
      </c>
      <c r="C14" s="31">
        <v>27</v>
      </c>
      <c r="D14" s="11">
        <f t="shared" si="0"/>
        <v>1</v>
      </c>
      <c r="E14" s="11">
        <f t="shared" si="1"/>
        <v>1</v>
      </c>
    </row>
    <row r="15" spans="1:28" ht="15.75" x14ac:dyDescent="0.25">
      <c r="A15" s="51" t="s">
        <v>166</v>
      </c>
      <c r="B15" s="31">
        <v>12</v>
      </c>
      <c r="C15" s="31">
        <v>11</v>
      </c>
      <c r="D15" s="11">
        <f t="shared" si="0"/>
        <v>0.44444444444444442</v>
      </c>
      <c r="E15" s="11">
        <f t="shared" si="1"/>
        <v>0.91666666666666663</v>
      </c>
    </row>
    <row r="16" spans="1:28" ht="15.75" x14ac:dyDescent="0.25">
      <c r="A16" s="36" t="s">
        <v>161</v>
      </c>
      <c r="B16" s="31">
        <v>27</v>
      </c>
      <c r="C16" s="31">
        <v>27</v>
      </c>
      <c r="D16" s="11">
        <f t="shared" si="0"/>
        <v>1</v>
      </c>
      <c r="E16" s="11">
        <f t="shared" si="1"/>
        <v>1</v>
      </c>
    </row>
    <row r="17" spans="1:5" ht="15.75" x14ac:dyDescent="0.25">
      <c r="A17" s="36" t="s">
        <v>168</v>
      </c>
      <c r="B17" s="31">
        <v>5</v>
      </c>
      <c r="C17" s="31">
        <v>5</v>
      </c>
      <c r="D17" s="11">
        <f t="shared" si="0"/>
        <v>0.18518518518518517</v>
      </c>
      <c r="E17" s="11">
        <f t="shared" si="1"/>
        <v>1</v>
      </c>
    </row>
    <row r="18" spans="1:5" ht="15.75" x14ac:dyDescent="0.25">
      <c r="A18" s="48" t="s">
        <v>84</v>
      </c>
      <c r="B18" s="31">
        <v>27</v>
      </c>
      <c r="C18" s="31">
        <v>27</v>
      </c>
      <c r="D18" s="11">
        <f t="shared" si="0"/>
        <v>1</v>
      </c>
      <c r="E18" s="11">
        <f t="shared" si="1"/>
        <v>1</v>
      </c>
    </row>
    <row r="19" spans="1:5" ht="15.75" x14ac:dyDescent="0.25">
      <c r="A19" s="49" t="s">
        <v>158</v>
      </c>
      <c r="B19" s="31">
        <v>16</v>
      </c>
      <c r="C19" s="31">
        <v>16</v>
      </c>
      <c r="D19" s="11">
        <f t="shared" si="0"/>
        <v>0.59259259259259256</v>
      </c>
      <c r="E19" s="11">
        <f t="shared" si="1"/>
        <v>1</v>
      </c>
    </row>
    <row r="20" spans="1:5" ht="15.75" x14ac:dyDescent="0.25">
      <c r="A20" s="50" t="s">
        <v>159</v>
      </c>
      <c r="B20" s="31">
        <v>4</v>
      </c>
      <c r="C20" s="31">
        <v>4</v>
      </c>
      <c r="D20" s="11">
        <f t="shared" si="0"/>
        <v>0.14814814814814814</v>
      </c>
      <c r="E20" s="11">
        <f t="shared" si="1"/>
        <v>1</v>
      </c>
    </row>
    <row r="21" spans="1:5" ht="15.75" x14ac:dyDescent="0.25">
      <c r="A21" s="49" t="s">
        <v>160</v>
      </c>
      <c r="B21" s="31">
        <v>7</v>
      </c>
      <c r="C21" s="31">
        <v>7</v>
      </c>
      <c r="D21" s="11">
        <f t="shared" si="0"/>
        <v>0.25925925925925924</v>
      </c>
      <c r="E21" s="11">
        <f t="shared" si="1"/>
        <v>1</v>
      </c>
    </row>
  </sheetData>
  <autoFilter ref="A1:E1" xr:uid="{4B4FC9B5-E249-48D2-BF50-14865794086D}">
    <sortState xmlns:xlrd2="http://schemas.microsoft.com/office/spreadsheetml/2017/richdata2" ref="A2:E21">
      <sortCondition ref="A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9038-4A57-424F-A1EB-44FB8960453C}">
  <dimension ref="A1:M9"/>
  <sheetViews>
    <sheetView workbookViewId="0">
      <selection activeCell="C1" sqref="C1"/>
    </sheetView>
  </sheetViews>
  <sheetFormatPr defaultRowHeight="15" x14ac:dyDescent="0.25"/>
  <cols>
    <col min="1" max="1" width="24.5703125" bestFit="1" customWidth="1"/>
  </cols>
  <sheetData>
    <row r="1" spans="1:13" ht="15.75" x14ac:dyDescent="0.25">
      <c r="A1" s="13" t="s">
        <v>43</v>
      </c>
      <c r="B1" s="53" t="s">
        <v>170</v>
      </c>
      <c r="C1" s="16" t="s">
        <v>171</v>
      </c>
      <c r="D1" s="16" t="s">
        <v>37</v>
      </c>
    </row>
    <row r="2" spans="1:13" ht="15.75" x14ac:dyDescent="0.25">
      <c r="A2" s="1" t="s">
        <v>103</v>
      </c>
      <c r="B2" s="13">
        <v>8</v>
      </c>
      <c r="C2" s="13">
        <v>8</v>
      </c>
      <c r="D2" s="13">
        <v>8</v>
      </c>
    </row>
    <row r="3" spans="1:13" ht="15.75" x14ac:dyDescent="0.25">
      <c r="A3" s="1" t="s">
        <v>104</v>
      </c>
      <c r="B3" s="13">
        <v>7</v>
      </c>
      <c r="C3" s="13">
        <v>8</v>
      </c>
      <c r="D3" s="13">
        <v>8</v>
      </c>
      <c r="H3" s="13" t="s">
        <v>43</v>
      </c>
      <c r="I3" s="1" t="s">
        <v>103</v>
      </c>
      <c r="J3" s="1" t="s">
        <v>104</v>
      </c>
      <c r="K3" s="1" t="s">
        <v>139</v>
      </c>
      <c r="L3" s="1" t="s">
        <v>106</v>
      </c>
      <c r="M3" s="1" t="s">
        <v>172</v>
      </c>
    </row>
    <row r="4" spans="1:13" ht="15.75" x14ac:dyDescent="0.25">
      <c r="A4" s="1" t="s">
        <v>139</v>
      </c>
      <c r="B4" s="11">
        <f>B2/8</f>
        <v>1</v>
      </c>
      <c r="C4" s="11">
        <f t="shared" ref="C4:D4" si="0">C2/8</f>
        <v>1</v>
      </c>
      <c r="D4" s="11">
        <f t="shared" si="0"/>
        <v>1</v>
      </c>
      <c r="H4" s="53" t="s">
        <v>170</v>
      </c>
      <c r="I4" s="13">
        <v>8</v>
      </c>
      <c r="J4" s="13">
        <v>7</v>
      </c>
      <c r="K4" s="11">
        <f>I4/8</f>
        <v>1</v>
      </c>
      <c r="L4" s="11">
        <f>J4/I4</f>
        <v>0.875</v>
      </c>
      <c r="M4" s="11">
        <f>J4/8</f>
        <v>0.875</v>
      </c>
    </row>
    <row r="5" spans="1:13" ht="15.75" x14ac:dyDescent="0.25">
      <c r="A5" s="1" t="s">
        <v>106</v>
      </c>
      <c r="B5" s="11">
        <f>B3/B2</f>
        <v>0.875</v>
      </c>
      <c r="C5" s="11">
        <f t="shared" ref="C5:D5" si="1">C3/C2</f>
        <v>1</v>
      </c>
      <c r="D5" s="11">
        <f t="shared" si="1"/>
        <v>1</v>
      </c>
      <c r="H5" s="16" t="s">
        <v>171</v>
      </c>
      <c r="I5" s="13">
        <v>8</v>
      </c>
      <c r="J5" s="13">
        <v>8</v>
      </c>
      <c r="K5" s="11">
        <f>I5/8</f>
        <v>1</v>
      </c>
      <c r="L5" s="11">
        <f>J5/I5</f>
        <v>1</v>
      </c>
      <c r="M5" s="11">
        <f>J5/8</f>
        <v>1</v>
      </c>
    </row>
    <row r="6" spans="1:13" ht="15.75" x14ac:dyDescent="0.25">
      <c r="A6" s="1" t="s">
        <v>172</v>
      </c>
      <c r="B6" s="11">
        <f>B3/B2</f>
        <v>0.875</v>
      </c>
      <c r="C6" s="11">
        <f t="shared" ref="C6:D6" si="2">C3/C2</f>
        <v>1</v>
      </c>
      <c r="D6" s="11">
        <f t="shared" si="2"/>
        <v>1</v>
      </c>
      <c r="H6" s="16" t="s">
        <v>37</v>
      </c>
      <c r="I6" s="13">
        <v>8</v>
      </c>
      <c r="J6" s="13">
        <v>8</v>
      </c>
      <c r="K6" s="11">
        <f>I6/8</f>
        <v>1</v>
      </c>
      <c r="L6" s="11">
        <f>J6/I6</f>
        <v>1</v>
      </c>
      <c r="M6" s="11">
        <f>J6/8</f>
        <v>1</v>
      </c>
    </row>
    <row r="8" spans="1:13" x14ac:dyDescent="0.25">
      <c r="B8">
        <v>0.875</v>
      </c>
      <c r="C8">
        <v>1</v>
      </c>
      <c r="D8">
        <v>1</v>
      </c>
    </row>
    <row r="9" spans="1:13" x14ac:dyDescent="0.25">
      <c r="B9">
        <v>0.875</v>
      </c>
      <c r="C9">
        <v>1</v>
      </c>
      <c r="D9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5AF8-3D87-4E59-879D-3B586B920DF3}">
  <dimension ref="A1:F4"/>
  <sheetViews>
    <sheetView workbookViewId="0">
      <selection activeCell="I12" sqref="I12"/>
    </sheetView>
  </sheetViews>
  <sheetFormatPr defaultRowHeight="15" x14ac:dyDescent="0.25"/>
  <sheetData>
    <row r="1" spans="1:6" ht="15.75" x14ac:dyDescent="0.25">
      <c r="A1" s="13" t="s">
        <v>43</v>
      </c>
      <c r="B1" s="1" t="s">
        <v>103</v>
      </c>
      <c r="C1" s="1" t="s">
        <v>104</v>
      </c>
      <c r="D1" s="1" t="s">
        <v>139</v>
      </c>
      <c r="E1" s="1" t="s">
        <v>106</v>
      </c>
      <c r="F1" s="1" t="s">
        <v>172</v>
      </c>
    </row>
    <row r="2" spans="1:6" ht="15.75" x14ac:dyDescent="0.25">
      <c r="A2" s="53" t="s">
        <v>170</v>
      </c>
      <c r="B2" s="13">
        <v>8</v>
      </c>
      <c r="C2" s="13">
        <v>7</v>
      </c>
      <c r="D2" s="11">
        <f>B2/8</f>
        <v>1</v>
      </c>
      <c r="E2" s="11">
        <f>C2/B2</f>
        <v>0.875</v>
      </c>
      <c r="F2" s="11">
        <f>C2/8</f>
        <v>0.875</v>
      </c>
    </row>
    <row r="3" spans="1:6" ht="15.75" x14ac:dyDescent="0.25">
      <c r="A3" s="16" t="s">
        <v>171</v>
      </c>
      <c r="B3" s="13">
        <v>8</v>
      </c>
      <c r="C3" s="13">
        <v>8</v>
      </c>
      <c r="D3" s="11">
        <f>B3/8</f>
        <v>1</v>
      </c>
      <c r="E3" s="11">
        <f>C3/B3</f>
        <v>1</v>
      </c>
      <c r="F3" s="11">
        <f>C3/8</f>
        <v>1</v>
      </c>
    </row>
    <row r="4" spans="1:6" ht="15.75" x14ac:dyDescent="0.25">
      <c r="A4" s="16" t="s">
        <v>37</v>
      </c>
      <c r="B4" s="13">
        <v>8</v>
      </c>
      <c r="C4" s="13">
        <v>8</v>
      </c>
      <c r="D4" s="11">
        <f>B4/8</f>
        <v>1</v>
      </c>
      <c r="E4" s="11">
        <f>C4/B4</f>
        <v>1</v>
      </c>
      <c r="F4" s="11">
        <f>C4/8</f>
        <v>1</v>
      </c>
    </row>
  </sheetData>
  <autoFilter ref="A1:F1" xr:uid="{57D05AF8-3D87-4E59-879D-3B586B920DF3}">
    <sortState xmlns:xlrd2="http://schemas.microsoft.com/office/spreadsheetml/2017/richdata2" ref="A2:F4">
      <sortCondition ref="A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61D3-2860-41C8-BEA9-359D559B22BA}">
  <dimension ref="A1:AJ6"/>
  <sheetViews>
    <sheetView workbookViewId="0">
      <selection activeCell="Y1" sqref="Y1"/>
    </sheetView>
  </sheetViews>
  <sheetFormatPr defaultRowHeight="15" x14ac:dyDescent="0.25"/>
  <sheetData>
    <row r="1" spans="1:36" ht="15.75" x14ac:dyDescent="0.25">
      <c r="A1" s="13" t="s">
        <v>43</v>
      </c>
      <c r="B1" s="54" t="s">
        <v>173</v>
      </c>
      <c r="C1" s="37" t="s">
        <v>174</v>
      </c>
      <c r="D1" s="35" t="s">
        <v>175</v>
      </c>
      <c r="E1" s="35" t="s">
        <v>176</v>
      </c>
      <c r="F1" s="34" t="s">
        <v>177</v>
      </c>
      <c r="G1" s="34" t="s">
        <v>178</v>
      </c>
      <c r="H1" s="34" t="s">
        <v>179</v>
      </c>
      <c r="I1" s="34" t="s">
        <v>180</v>
      </c>
      <c r="J1" s="34" t="s">
        <v>181</v>
      </c>
      <c r="K1" s="34" t="s">
        <v>182</v>
      </c>
      <c r="L1" s="55" t="s">
        <v>183</v>
      </c>
      <c r="M1" s="56" t="s">
        <v>184</v>
      </c>
      <c r="N1" s="57" t="s">
        <v>94</v>
      </c>
      <c r="O1" s="58" t="s">
        <v>185</v>
      </c>
      <c r="P1" s="59" t="s">
        <v>186</v>
      </c>
      <c r="Q1" s="60" t="s">
        <v>187</v>
      </c>
      <c r="R1" s="60" t="s">
        <v>188</v>
      </c>
      <c r="S1" s="61" t="s">
        <v>189</v>
      </c>
      <c r="T1" s="61" t="s">
        <v>190</v>
      </c>
      <c r="U1" s="61" t="s">
        <v>191</v>
      </c>
      <c r="V1" s="62" t="s">
        <v>192</v>
      </c>
      <c r="W1" s="62" t="s">
        <v>193</v>
      </c>
      <c r="X1" s="62" t="s">
        <v>194</v>
      </c>
      <c r="Y1" s="62" t="s">
        <v>195</v>
      </c>
      <c r="Z1" s="16" t="s">
        <v>7</v>
      </c>
      <c r="AA1" s="2" t="s">
        <v>196</v>
      </c>
      <c r="AB1" s="2" t="s">
        <v>197</v>
      </c>
      <c r="AC1" s="50" t="s">
        <v>198</v>
      </c>
      <c r="AD1" s="50" t="s">
        <v>199</v>
      </c>
      <c r="AE1" s="63" t="s">
        <v>200</v>
      </c>
      <c r="AF1" s="2" t="s">
        <v>201</v>
      </c>
      <c r="AG1" s="64" t="s">
        <v>202</v>
      </c>
      <c r="AH1" s="65" t="s">
        <v>203</v>
      </c>
      <c r="AI1" s="65" t="s">
        <v>204</v>
      </c>
      <c r="AJ1" s="34" t="s">
        <v>205</v>
      </c>
    </row>
    <row r="2" spans="1:36" ht="15.75" x14ac:dyDescent="0.25">
      <c r="A2" s="1" t="s">
        <v>103</v>
      </c>
      <c r="B2" s="13">
        <v>1</v>
      </c>
      <c r="C2" s="13">
        <v>1</v>
      </c>
      <c r="D2" s="13">
        <v>2</v>
      </c>
      <c r="E2" s="13">
        <v>2</v>
      </c>
      <c r="F2" s="13">
        <v>2</v>
      </c>
      <c r="G2" s="13">
        <v>1</v>
      </c>
      <c r="H2" s="13">
        <v>1</v>
      </c>
      <c r="I2" s="13">
        <v>1</v>
      </c>
      <c r="J2" s="13">
        <v>2</v>
      </c>
      <c r="K2" s="13">
        <v>1</v>
      </c>
      <c r="L2" s="13">
        <v>5</v>
      </c>
      <c r="M2" s="13">
        <v>2</v>
      </c>
      <c r="N2" s="13">
        <v>2</v>
      </c>
      <c r="O2" s="13">
        <v>2</v>
      </c>
      <c r="P2" s="13">
        <v>5</v>
      </c>
      <c r="Q2" s="13">
        <v>3</v>
      </c>
      <c r="R2" s="13">
        <v>1</v>
      </c>
      <c r="S2" s="13">
        <v>3</v>
      </c>
      <c r="T2" s="13">
        <v>1</v>
      </c>
      <c r="U2" s="13">
        <v>4</v>
      </c>
      <c r="V2" s="13">
        <v>3</v>
      </c>
      <c r="W2" s="13">
        <v>2</v>
      </c>
      <c r="X2" s="13">
        <v>1</v>
      </c>
      <c r="Y2" s="13">
        <v>3</v>
      </c>
      <c r="Z2" s="13">
        <v>1</v>
      </c>
      <c r="AA2" s="13">
        <v>1</v>
      </c>
      <c r="AB2" s="13">
        <v>1</v>
      </c>
      <c r="AC2" s="13">
        <v>1</v>
      </c>
      <c r="AD2" s="13">
        <v>1</v>
      </c>
      <c r="AE2" s="13">
        <v>1</v>
      </c>
      <c r="AF2" s="13">
        <v>5</v>
      </c>
      <c r="AG2" s="13">
        <v>2</v>
      </c>
      <c r="AH2" s="13">
        <v>1</v>
      </c>
      <c r="AI2" s="13">
        <v>4</v>
      </c>
      <c r="AJ2" s="13">
        <v>1</v>
      </c>
    </row>
    <row r="3" spans="1:36" ht="15.75" x14ac:dyDescent="0.25">
      <c r="A3" s="1" t="s">
        <v>104</v>
      </c>
      <c r="B3" s="13">
        <v>1</v>
      </c>
      <c r="C3" s="13">
        <v>1</v>
      </c>
      <c r="D3" s="13">
        <v>2</v>
      </c>
      <c r="E3" s="13">
        <v>1</v>
      </c>
      <c r="F3" s="13">
        <v>2</v>
      </c>
      <c r="G3" s="13">
        <v>1</v>
      </c>
      <c r="H3" s="13">
        <v>1</v>
      </c>
      <c r="I3" s="13">
        <v>1</v>
      </c>
      <c r="J3" s="13">
        <v>2</v>
      </c>
      <c r="K3" s="13">
        <v>1</v>
      </c>
      <c r="L3" s="13">
        <v>5</v>
      </c>
      <c r="M3" s="13">
        <v>2</v>
      </c>
      <c r="N3" s="13">
        <v>2</v>
      </c>
      <c r="O3" s="13">
        <v>2</v>
      </c>
      <c r="P3" s="13">
        <v>5</v>
      </c>
      <c r="Q3" s="13">
        <v>3</v>
      </c>
      <c r="R3" s="13">
        <v>1</v>
      </c>
      <c r="S3" s="13">
        <v>3</v>
      </c>
      <c r="T3" s="13">
        <v>1</v>
      </c>
      <c r="U3" s="13">
        <v>4</v>
      </c>
      <c r="V3" s="13">
        <v>3</v>
      </c>
      <c r="W3" s="13">
        <v>2</v>
      </c>
      <c r="X3" s="13">
        <v>1</v>
      </c>
      <c r="Y3" s="13">
        <v>3</v>
      </c>
      <c r="Z3" s="13">
        <v>0</v>
      </c>
      <c r="AA3" s="13">
        <v>1</v>
      </c>
      <c r="AB3" s="13">
        <v>1</v>
      </c>
      <c r="AC3" s="13">
        <v>1</v>
      </c>
      <c r="AD3" s="13">
        <v>1</v>
      </c>
      <c r="AE3" s="13">
        <v>1</v>
      </c>
      <c r="AF3" s="13">
        <v>4</v>
      </c>
      <c r="AG3" s="13">
        <v>2</v>
      </c>
      <c r="AH3" s="13">
        <v>1</v>
      </c>
      <c r="AI3" s="13">
        <v>4</v>
      </c>
      <c r="AJ3" s="13">
        <v>1</v>
      </c>
    </row>
    <row r="4" spans="1:36" ht="15.75" x14ac:dyDescent="0.25">
      <c r="A4" s="1" t="s">
        <v>139</v>
      </c>
      <c r="B4" s="11">
        <f>B2/5</f>
        <v>0.2</v>
      </c>
      <c r="C4" s="11">
        <f>C2/5</f>
        <v>0.2</v>
      </c>
      <c r="D4" s="11">
        <f t="shared" ref="D4:AJ4" si="0">D2/5</f>
        <v>0.4</v>
      </c>
      <c r="E4" s="11">
        <f t="shared" si="0"/>
        <v>0.4</v>
      </c>
      <c r="F4" s="11">
        <f t="shared" si="0"/>
        <v>0.4</v>
      </c>
      <c r="G4" s="11">
        <f t="shared" si="0"/>
        <v>0.2</v>
      </c>
      <c r="H4" s="11">
        <f t="shared" si="0"/>
        <v>0.2</v>
      </c>
      <c r="I4" s="11">
        <f t="shared" si="0"/>
        <v>0.2</v>
      </c>
      <c r="J4" s="11">
        <f t="shared" si="0"/>
        <v>0.4</v>
      </c>
      <c r="K4" s="11">
        <f t="shared" si="0"/>
        <v>0.2</v>
      </c>
      <c r="L4" s="11">
        <f t="shared" si="0"/>
        <v>1</v>
      </c>
      <c r="M4" s="11">
        <f t="shared" si="0"/>
        <v>0.4</v>
      </c>
      <c r="N4" s="11">
        <f t="shared" si="0"/>
        <v>0.4</v>
      </c>
      <c r="O4" s="11">
        <f t="shared" si="0"/>
        <v>0.4</v>
      </c>
      <c r="P4" s="11">
        <f t="shared" si="0"/>
        <v>1</v>
      </c>
      <c r="Q4" s="11">
        <f t="shared" si="0"/>
        <v>0.6</v>
      </c>
      <c r="R4" s="11">
        <f t="shared" si="0"/>
        <v>0.2</v>
      </c>
      <c r="S4" s="11">
        <f t="shared" si="0"/>
        <v>0.6</v>
      </c>
      <c r="T4" s="11">
        <f t="shared" si="0"/>
        <v>0.2</v>
      </c>
      <c r="U4" s="11">
        <f t="shared" si="0"/>
        <v>0.8</v>
      </c>
      <c r="V4" s="11">
        <f t="shared" si="0"/>
        <v>0.6</v>
      </c>
      <c r="W4" s="11">
        <f t="shared" si="0"/>
        <v>0.4</v>
      </c>
      <c r="X4" s="11">
        <f t="shared" si="0"/>
        <v>0.2</v>
      </c>
      <c r="Y4" s="11">
        <f t="shared" si="0"/>
        <v>0.6</v>
      </c>
      <c r="Z4" s="11">
        <f t="shared" si="0"/>
        <v>0.2</v>
      </c>
      <c r="AA4" s="11">
        <f t="shared" si="0"/>
        <v>0.2</v>
      </c>
      <c r="AB4" s="11">
        <f t="shared" si="0"/>
        <v>0.2</v>
      </c>
      <c r="AC4" s="11">
        <f t="shared" si="0"/>
        <v>0.2</v>
      </c>
      <c r="AD4" s="11">
        <f t="shared" si="0"/>
        <v>0.2</v>
      </c>
      <c r="AE4" s="11">
        <f t="shared" si="0"/>
        <v>0.2</v>
      </c>
      <c r="AF4" s="11">
        <f t="shared" si="0"/>
        <v>1</v>
      </c>
      <c r="AG4" s="11">
        <f t="shared" si="0"/>
        <v>0.4</v>
      </c>
      <c r="AH4" s="11">
        <f t="shared" si="0"/>
        <v>0.2</v>
      </c>
      <c r="AI4" s="11">
        <f t="shared" si="0"/>
        <v>0.8</v>
      </c>
      <c r="AJ4" s="11">
        <f t="shared" si="0"/>
        <v>0.2</v>
      </c>
    </row>
    <row r="5" spans="1:36" ht="15.75" x14ac:dyDescent="0.25">
      <c r="A5" s="1" t="s">
        <v>106</v>
      </c>
      <c r="B5" s="11">
        <f>B3/B2</f>
        <v>1</v>
      </c>
      <c r="C5" s="11">
        <f>C3/C2</f>
        <v>1</v>
      </c>
      <c r="D5" s="11">
        <f t="shared" ref="D5:AJ5" si="1">D3/D2</f>
        <v>1</v>
      </c>
      <c r="E5" s="11">
        <f t="shared" si="1"/>
        <v>0.5</v>
      </c>
      <c r="F5" s="11">
        <f t="shared" si="1"/>
        <v>1</v>
      </c>
      <c r="G5" s="11">
        <f t="shared" si="1"/>
        <v>1</v>
      </c>
      <c r="H5" s="11">
        <f t="shared" si="1"/>
        <v>1</v>
      </c>
      <c r="I5" s="11">
        <f t="shared" si="1"/>
        <v>1</v>
      </c>
      <c r="J5" s="11">
        <f t="shared" si="1"/>
        <v>1</v>
      </c>
      <c r="K5" s="11">
        <f t="shared" si="1"/>
        <v>1</v>
      </c>
      <c r="L5" s="11">
        <f t="shared" si="1"/>
        <v>1</v>
      </c>
      <c r="M5" s="11">
        <f t="shared" si="1"/>
        <v>1</v>
      </c>
      <c r="N5" s="11">
        <f t="shared" si="1"/>
        <v>1</v>
      </c>
      <c r="O5" s="11">
        <f t="shared" si="1"/>
        <v>1</v>
      </c>
      <c r="P5" s="11">
        <f t="shared" si="1"/>
        <v>1</v>
      </c>
      <c r="Q5" s="11">
        <f t="shared" si="1"/>
        <v>1</v>
      </c>
      <c r="R5" s="11">
        <f t="shared" si="1"/>
        <v>1</v>
      </c>
      <c r="S5" s="11">
        <f t="shared" si="1"/>
        <v>1</v>
      </c>
      <c r="T5" s="11">
        <f t="shared" si="1"/>
        <v>1</v>
      </c>
      <c r="U5" s="11">
        <f t="shared" si="1"/>
        <v>1</v>
      </c>
      <c r="V5" s="11">
        <f t="shared" si="1"/>
        <v>1</v>
      </c>
      <c r="W5" s="11">
        <f t="shared" si="1"/>
        <v>1</v>
      </c>
      <c r="X5" s="11">
        <f t="shared" si="1"/>
        <v>1</v>
      </c>
      <c r="Y5" s="11">
        <f t="shared" si="1"/>
        <v>1</v>
      </c>
      <c r="Z5" s="11">
        <f t="shared" si="1"/>
        <v>0</v>
      </c>
      <c r="AA5" s="11">
        <f t="shared" si="1"/>
        <v>1</v>
      </c>
      <c r="AB5" s="11">
        <f t="shared" si="1"/>
        <v>1</v>
      </c>
      <c r="AC5" s="11">
        <f t="shared" si="1"/>
        <v>1</v>
      </c>
      <c r="AD5" s="11">
        <f t="shared" si="1"/>
        <v>1</v>
      </c>
      <c r="AE5" s="11">
        <f t="shared" si="1"/>
        <v>1</v>
      </c>
      <c r="AF5" s="11">
        <f t="shared" si="1"/>
        <v>0.8</v>
      </c>
      <c r="AG5" s="11">
        <f t="shared" si="1"/>
        <v>1</v>
      </c>
      <c r="AH5" s="11">
        <f t="shared" si="1"/>
        <v>1</v>
      </c>
      <c r="AI5" s="11">
        <f t="shared" si="1"/>
        <v>1</v>
      </c>
      <c r="AJ5" s="11">
        <f t="shared" si="1"/>
        <v>1</v>
      </c>
    </row>
    <row r="6" spans="1:36" ht="15.75" x14ac:dyDescent="0.25">
      <c r="A6" s="1" t="s">
        <v>172</v>
      </c>
      <c r="B6" s="11">
        <f>B3/5</f>
        <v>0.2</v>
      </c>
      <c r="C6" s="11">
        <f>C3/5</f>
        <v>0.2</v>
      </c>
      <c r="D6" s="11">
        <f t="shared" ref="D6:AJ6" si="2">D3/5</f>
        <v>0.4</v>
      </c>
      <c r="E6" s="11">
        <f t="shared" si="2"/>
        <v>0.2</v>
      </c>
      <c r="F6" s="11">
        <f t="shared" si="2"/>
        <v>0.4</v>
      </c>
      <c r="G6" s="11">
        <f t="shared" si="2"/>
        <v>0.2</v>
      </c>
      <c r="H6" s="11">
        <f t="shared" si="2"/>
        <v>0.2</v>
      </c>
      <c r="I6" s="11">
        <f t="shared" si="2"/>
        <v>0.2</v>
      </c>
      <c r="J6" s="11">
        <f t="shared" si="2"/>
        <v>0.4</v>
      </c>
      <c r="K6" s="11">
        <f t="shared" si="2"/>
        <v>0.2</v>
      </c>
      <c r="L6" s="11">
        <f t="shared" si="2"/>
        <v>1</v>
      </c>
      <c r="M6" s="11">
        <f t="shared" si="2"/>
        <v>0.4</v>
      </c>
      <c r="N6" s="11">
        <f t="shared" si="2"/>
        <v>0.4</v>
      </c>
      <c r="O6" s="11">
        <f t="shared" si="2"/>
        <v>0.4</v>
      </c>
      <c r="P6" s="11">
        <f t="shared" si="2"/>
        <v>1</v>
      </c>
      <c r="Q6" s="11">
        <f t="shared" si="2"/>
        <v>0.6</v>
      </c>
      <c r="R6" s="11">
        <f t="shared" si="2"/>
        <v>0.2</v>
      </c>
      <c r="S6" s="11">
        <f t="shared" si="2"/>
        <v>0.6</v>
      </c>
      <c r="T6" s="11">
        <f t="shared" si="2"/>
        <v>0.2</v>
      </c>
      <c r="U6" s="11">
        <f t="shared" si="2"/>
        <v>0.8</v>
      </c>
      <c r="V6" s="11">
        <f t="shared" si="2"/>
        <v>0.6</v>
      </c>
      <c r="W6" s="11">
        <f t="shared" si="2"/>
        <v>0.4</v>
      </c>
      <c r="X6" s="11">
        <f t="shared" si="2"/>
        <v>0.2</v>
      </c>
      <c r="Y6" s="11">
        <f t="shared" si="2"/>
        <v>0.6</v>
      </c>
      <c r="Z6" s="11">
        <f t="shared" si="2"/>
        <v>0</v>
      </c>
      <c r="AA6" s="11">
        <f t="shared" si="2"/>
        <v>0.2</v>
      </c>
      <c r="AB6" s="11">
        <f t="shared" si="2"/>
        <v>0.2</v>
      </c>
      <c r="AC6" s="11">
        <f t="shared" si="2"/>
        <v>0.2</v>
      </c>
      <c r="AD6" s="11">
        <f t="shared" si="2"/>
        <v>0.2</v>
      </c>
      <c r="AE6" s="11">
        <f t="shared" si="2"/>
        <v>0.2</v>
      </c>
      <c r="AF6" s="11">
        <f t="shared" si="2"/>
        <v>0.8</v>
      </c>
      <c r="AG6" s="11">
        <f t="shared" si="2"/>
        <v>0.4</v>
      </c>
      <c r="AH6" s="11">
        <f t="shared" si="2"/>
        <v>0.2</v>
      </c>
      <c r="AI6" s="11">
        <f t="shared" si="2"/>
        <v>0.8</v>
      </c>
      <c r="AJ6" s="11">
        <f t="shared" si="2"/>
        <v>0.2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F46A-FB4A-4575-8BCD-A4941DA1D1EC}">
  <dimension ref="A1:AQ36"/>
  <sheetViews>
    <sheetView topLeftCell="P1" workbookViewId="0">
      <selection activeCell="I12" sqref="I4:AQ12"/>
    </sheetView>
  </sheetViews>
  <sheetFormatPr defaultRowHeight="15" x14ac:dyDescent="0.25"/>
  <sheetData>
    <row r="1" spans="1:43" ht="15.75" x14ac:dyDescent="0.25">
      <c r="A1" s="13" t="s">
        <v>43</v>
      </c>
      <c r="B1" s="1" t="s">
        <v>103</v>
      </c>
      <c r="C1" s="1" t="s">
        <v>104</v>
      </c>
      <c r="D1" s="1" t="s">
        <v>139</v>
      </c>
      <c r="E1" s="1" t="s">
        <v>106</v>
      </c>
      <c r="F1" s="1" t="s">
        <v>172</v>
      </c>
    </row>
    <row r="2" spans="1:43" ht="15.75" x14ac:dyDescent="0.25">
      <c r="A2" s="2" t="s">
        <v>197</v>
      </c>
      <c r="B2" s="13">
        <v>1</v>
      </c>
      <c r="C2" s="13">
        <v>1</v>
      </c>
      <c r="D2" s="11">
        <f t="shared" ref="D2:D36" si="0">B2/5</f>
        <v>0.2</v>
      </c>
      <c r="E2" s="11">
        <f t="shared" ref="E2:E36" si="1">C2/B2</f>
        <v>1</v>
      </c>
      <c r="F2" s="11">
        <f t="shared" ref="F2:F36" si="2">C2/5</f>
        <v>0.2</v>
      </c>
    </row>
    <row r="3" spans="1:43" ht="15.75" x14ac:dyDescent="0.25">
      <c r="A3" s="34" t="s">
        <v>178</v>
      </c>
      <c r="B3" s="13">
        <v>1</v>
      </c>
      <c r="C3" s="13">
        <v>1</v>
      </c>
      <c r="D3" s="11">
        <f t="shared" si="0"/>
        <v>0.2</v>
      </c>
      <c r="E3" s="11">
        <f t="shared" si="1"/>
        <v>1</v>
      </c>
      <c r="F3" s="11">
        <f t="shared" si="2"/>
        <v>0.2</v>
      </c>
    </row>
    <row r="4" spans="1:43" ht="15.75" x14ac:dyDescent="0.25">
      <c r="A4" s="34" t="s">
        <v>177</v>
      </c>
      <c r="B4" s="13">
        <v>2</v>
      </c>
      <c r="C4" s="13">
        <v>2</v>
      </c>
      <c r="D4" s="11">
        <f t="shared" si="0"/>
        <v>0.4</v>
      </c>
      <c r="E4" s="11">
        <f t="shared" si="1"/>
        <v>1</v>
      </c>
      <c r="F4" s="11">
        <f t="shared" si="2"/>
        <v>0.4</v>
      </c>
      <c r="I4" s="2" t="s">
        <v>197</v>
      </c>
      <c r="J4" s="34" t="s">
        <v>178</v>
      </c>
      <c r="K4" s="34" t="s">
        <v>177</v>
      </c>
      <c r="L4" s="34" t="s">
        <v>179</v>
      </c>
      <c r="M4" s="34" t="s">
        <v>180</v>
      </c>
      <c r="N4" s="2" t="s">
        <v>196</v>
      </c>
      <c r="O4" s="50" t="s">
        <v>198</v>
      </c>
      <c r="P4" s="50" t="s">
        <v>199</v>
      </c>
      <c r="Q4" s="65" t="s">
        <v>203</v>
      </c>
      <c r="R4" s="63" t="s">
        <v>200</v>
      </c>
      <c r="S4" s="16" t="s">
        <v>7</v>
      </c>
      <c r="T4" s="34" t="s">
        <v>182</v>
      </c>
      <c r="U4" s="34" t="s">
        <v>181</v>
      </c>
      <c r="V4" s="61" t="s">
        <v>189</v>
      </c>
      <c r="W4" s="61" t="s">
        <v>190</v>
      </c>
      <c r="X4" s="61" t="s">
        <v>191</v>
      </c>
      <c r="Y4" s="62" t="s">
        <v>192</v>
      </c>
      <c r="Z4" s="62" t="s">
        <v>193</v>
      </c>
      <c r="AA4" s="62" t="s">
        <v>194</v>
      </c>
      <c r="AB4" s="62" t="s">
        <v>195</v>
      </c>
      <c r="AC4" s="60" t="s">
        <v>187</v>
      </c>
      <c r="AD4" s="60" t="s">
        <v>188</v>
      </c>
      <c r="AE4" s="55" t="s">
        <v>183</v>
      </c>
      <c r="AF4" s="35" t="s">
        <v>175</v>
      </c>
      <c r="AG4" s="34" t="s">
        <v>205</v>
      </c>
      <c r="AH4" s="2" t="s">
        <v>201</v>
      </c>
      <c r="AI4" s="58" t="s">
        <v>185</v>
      </c>
      <c r="AJ4" s="65" t="s">
        <v>204</v>
      </c>
      <c r="AK4" s="59" t="s">
        <v>186</v>
      </c>
      <c r="AL4" s="35" t="s">
        <v>176</v>
      </c>
      <c r="AM4" s="54" t="s">
        <v>173</v>
      </c>
      <c r="AN4" s="37" t="s">
        <v>174</v>
      </c>
      <c r="AO4" s="56" t="s">
        <v>184</v>
      </c>
      <c r="AP4" s="57" t="s">
        <v>94</v>
      </c>
      <c r="AQ4" s="64" t="s">
        <v>202</v>
      </c>
    </row>
    <row r="5" spans="1:43" ht="15.75" x14ac:dyDescent="0.25">
      <c r="A5" s="34" t="s">
        <v>179</v>
      </c>
      <c r="B5" s="13">
        <v>1</v>
      </c>
      <c r="C5" s="13">
        <v>1</v>
      </c>
      <c r="D5" s="11">
        <f t="shared" si="0"/>
        <v>0.2</v>
      </c>
      <c r="E5" s="11">
        <f t="shared" si="1"/>
        <v>1</v>
      </c>
      <c r="F5" s="11">
        <f t="shared" si="2"/>
        <v>0.2</v>
      </c>
      <c r="I5" s="13">
        <v>1</v>
      </c>
      <c r="J5" s="13">
        <v>1</v>
      </c>
      <c r="K5" s="13">
        <v>2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1</v>
      </c>
      <c r="S5" s="13">
        <v>1</v>
      </c>
      <c r="T5" s="13">
        <v>1</v>
      </c>
      <c r="U5" s="13">
        <v>2</v>
      </c>
      <c r="V5" s="13">
        <v>3</v>
      </c>
      <c r="W5" s="13">
        <v>1</v>
      </c>
      <c r="X5" s="13">
        <v>4</v>
      </c>
      <c r="Y5" s="13">
        <v>3</v>
      </c>
      <c r="Z5" s="13">
        <v>2</v>
      </c>
      <c r="AA5" s="13">
        <v>1</v>
      </c>
      <c r="AB5" s="13">
        <v>3</v>
      </c>
      <c r="AC5" s="13">
        <v>3</v>
      </c>
      <c r="AD5" s="13">
        <v>1</v>
      </c>
      <c r="AE5" s="13">
        <v>5</v>
      </c>
      <c r="AF5" s="13">
        <v>2</v>
      </c>
      <c r="AG5" s="13">
        <v>1</v>
      </c>
      <c r="AH5" s="13">
        <v>5</v>
      </c>
      <c r="AI5" s="13">
        <v>2</v>
      </c>
      <c r="AJ5" s="13">
        <v>4</v>
      </c>
      <c r="AK5" s="13">
        <v>5</v>
      </c>
      <c r="AL5" s="13">
        <v>2</v>
      </c>
      <c r="AM5" s="13">
        <v>1</v>
      </c>
      <c r="AN5" s="13">
        <v>1</v>
      </c>
      <c r="AO5" s="13">
        <v>2</v>
      </c>
      <c r="AP5" s="13">
        <v>2</v>
      </c>
      <c r="AQ5" s="13">
        <v>2</v>
      </c>
    </row>
    <row r="6" spans="1:43" ht="15.75" x14ac:dyDescent="0.25">
      <c r="A6" s="34" t="s">
        <v>180</v>
      </c>
      <c r="B6" s="13">
        <v>1</v>
      </c>
      <c r="C6" s="13">
        <v>1</v>
      </c>
      <c r="D6" s="11">
        <f t="shared" si="0"/>
        <v>0.2</v>
      </c>
      <c r="E6" s="11">
        <f t="shared" si="1"/>
        <v>1</v>
      </c>
      <c r="F6" s="11">
        <f t="shared" si="2"/>
        <v>0.2</v>
      </c>
      <c r="I6" s="13">
        <v>1</v>
      </c>
      <c r="J6" s="13">
        <v>1</v>
      </c>
      <c r="K6" s="13">
        <v>2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0</v>
      </c>
      <c r="T6" s="13">
        <v>1</v>
      </c>
      <c r="U6" s="13">
        <v>2</v>
      </c>
      <c r="V6" s="13">
        <v>3</v>
      </c>
      <c r="W6" s="13">
        <v>1</v>
      </c>
      <c r="X6" s="13">
        <v>4</v>
      </c>
      <c r="Y6" s="13">
        <v>3</v>
      </c>
      <c r="Z6" s="13">
        <v>2</v>
      </c>
      <c r="AA6" s="13">
        <v>1</v>
      </c>
      <c r="AB6" s="13">
        <v>3</v>
      </c>
      <c r="AC6" s="13">
        <v>3</v>
      </c>
      <c r="AD6" s="13">
        <v>1</v>
      </c>
      <c r="AE6" s="13">
        <v>5</v>
      </c>
      <c r="AF6" s="13">
        <v>2</v>
      </c>
      <c r="AG6" s="13">
        <v>1</v>
      </c>
      <c r="AH6" s="13">
        <v>4</v>
      </c>
      <c r="AI6" s="13">
        <v>2</v>
      </c>
      <c r="AJ6" s="13">
        <v>4</v>
      </c>
      <c r="AK6" s="13">
        <v>5</v>
      </c>
      <c r="AL6" s="13">
        <v>1</v>
      </c>
      <c r="AM6" s="13">
        <v>1</v>
      </c>
      <c r="AN6" s="13">
        <v>1</v>
      </c>
      <c r="AO6" s="13">
        <v>2</v>
      </c>
      <c r="AP6" s="13">
        <v>2</v>
      </c>
      <c r="AQ6" s="13">
        <v>2</v>
      </c>
    </row>
    <row r="7" spans="1:43" ht="15.75" x14ac:dyDescent="0.25">
      <c r="A7" s="2" t="s">
        <v>196</v>
      </c>
      <c r="B7" s="13">
        <v>1</v>
      </c>
      <c r="C7" s="13">
        <v>1</v>
      </c>
      <c r="D7" s="11">
        <f t="shared" si="0"/>
        <v>0.2</v>
      </c>
      <c r="E7" s="11">
        <f t="shared" si="1"/>
        <v>1</v>
      </c>
      <c r="F7" s="11">
        <f t="shared" si="2"/>
        <v>0.2</v>
      </c>
      <c r="I7" s="11">
        <f t="shared" ref="I7:AQ7" si="3">I5/5</f>
        <v>0.2</v>
      </c>
      <c r="J7" s="11">
        <f t="shared" si="3"/>
        <v>0.2</v>
      </c>
      <c r="K7" s="11">
        <f t="shared" si="3"/>
        <v>0.4</v>
      </c>
      <c r="L7" s="11">
        <f t="shared" si="3"/>
        <v>0.2</v>
      </c>
      <c r="M7" s="11">
        <f t="shared" si="3"/>
        <v>0.2</v>
      </c>
      <c r="N7" s="11">
        <f t="shared" si="3"/>
        <v>0.2</v>
      </c>
      <c r="O7" s="11">
        <f t="shared" si="3"/>
        <v>0.2</v>
      </c>
      <c r="P7" s="11">
        <f t="shared" si="3"/>
        <v>0.2</v>
      </c>
      <c r="Q7" s="11">
        <f t="shared" si="3"/>
        <v>0.2</v>
      </c>
      <c r="R7" s="11">
        <f t="shared" si="3"/>
        <v>0.2</v>
      </c>
      <c r="S7" s="11">
        <f t="shared" si="3"/>
        <v>0.2</v>
      </c>
      <c r="T7" s="11">
        <f t="shared" si="3"/>
        <v>0.2</v>
      </c>
      <c r="U7" s="11">
        <f t="shared" si="3"/>
        <v>0.4</v>
      </c>
      <c r="V7" s="11">
        <f t="shared" si="3"/>
        <v>0.6</v>
      </c>
      <c r="W7" s="11">
        <f t="shared" si="3"/>
        <v>0.2</v>
      </c>
      <c r="X7" s="11">
        <f t="shared" si="3"/>
        <v>0.8</v>
      </c>
      <c r="Y7" s="11">
        <f t="shared" si="3"/>
        <v>0.6</v>
      </c>
      <c r="Z7" s="11">
        <f t="shared" si="3"/>
        <v>0.4</v>
      </c>
      <c r="AA7" s="11">
        <f t="shared" si="3"/>
        <v>0.2</v>
      </c>
      <c r="AB7" s="11">
        <f t="shared" si="3"/>
        <v>0.6</v>
      </c>
      <c r="AC7" s="11">
        <f t="shared" si="3"/>
        <v>0.6</v>
      </c>
      <c r="AD7" s="11">
        <f t="shared" si="3"/>
        <v>0.2</v>
      </c>
      <c r="AE7" s="11">
        <f t="shared" si="3"/>
        <v>1</v>
      </c>
      <c r="AF7" s="11">
        <f t="shared" si="3"/>
        <v>0.4</v>
      </c>
      <c r="AG7" s="11">
        <f t="shared" si="3"/>
        <v>0.2</v>
      </c>
      <c r="AH7" s="11">
        <f t="shared" si="3"/>
        <v>1</v>
      </c>
      <c r="AI7" s="11">
        <f t="shared" si="3"/>
        <v>0.4</v>
      </c>
      <c r="AJ7" s="11">
        <f t="shared" si="3"/>
        <v>0.8</v>
      </c>
      <c r="AK7" s="11">
        <f t="shared" si="3"/>
        <v>1</v>
      </c>
      <c r="AL7" s="11">
        <f t="shared" si="3"/>
        <v>0.4</v>
      </c>
      <c r="AM7" s="11">
        <f t="shared" si="3"/>
        <v>0.2</v>
      </c>
      <c r="AN7" s="11">
        <f t="shared" si="3"/>
        <v>0.2</v>
      </c>
      <c r="AO7" s="11">
        <f t="shared" si="3"/>
        <v>0.4</v>
      </c>
      <c r="AP7" s="11">
        <f t="shared" si="3"/>
        <v>0.4</v>
      </c>
      <c r="AQ7" s="11">
        <f t="shared" si="3"/>
        <v>0.4</v>
      </c>
    </row>
    <row r="8" spans="1:43" ht="15.75" x14ac:dyDescent="0.25">
      <c r="A8" s="50" t="s">
        <v>198</v>
      </c>
      <c r="B8" s="13">
        <v>1</v>
      </c>
      <c r="C8" s="13">
        <v>1</v>
      </c>
      <c r="D8" s="11">
        <f t="shared" si="0"/>
        <v>0.2</v>
      </c>
      <c r="E8" s="11">
        <f t="shared" si="1"/>
        <v>1</v>
      </c>
      <c r="F8" s="11">
        <f t="shared" si="2"/>
        <v>0.2</v>
      </c>
      <c r="I8" s="11">
        <f t="shared" ref="I8:AQ8" si="4">I6/I5</f>
        <v>1</v>
      </c>
      <c r="J8" s="11">
        <f t="shared" si="4"/>
        <v>1</v>
      </c>
      <c r="K8" s="11">
        <f t="shared" si="4"/>
        <v>1</v>
      </c>
      <c r="L8" s="11">
        <f t="shared" si="4"/>
        <v>1</v>
      </c>
      <c r="M8" s="11">
        <f t="shared" si="4"/>
        <v>1</v>
      </c>
      <c r="N8" s="11">
        <f t="shared" si="4"/>
        <v>1</v>
      </c>
      <c r="O8" s="11">
        <f t="shared" si="4"/>
        <v>1</v>
      </c>
      <c r="P8" s="11">
        <f t="shared" si="4"/>
        <v>1</v>
      </c>
      <c r="Q8" s="11">
        <f t="shared" si="4"/>
        <v>1</v>
      </c>
      <c r="R8" s="11">
        <f t="shared" si="4"/>
        <v>1</v>
      </c>
      <c r="S8" s="11">
        <f t="shared" si="4"/>
        <v>0</v>
      </c>
      <c r="T8" s="11">
        <f t="shared" si="4"/>
        <v>1</v>
      </c>
      <c r="U8" s="11">
        <f t="shared" si="4"/>
        <v>1</v>
      </c>
      <c r="V8" s="11">
        <f t="shared" si="4"/>
        <v>1</v>
      </c>
      <c r="W8" s="11">
        <f t="shared" si="4"/>
        <v>1</v>
      </c>
      <c r="X8" s="11">
        <f t="shared" si="4"/>
        <v>1</v>
      </c>
      <c r="Y8" s="11">
        <f t="shared" si="4"/>
        <v>1</v>
      </c>
      <c r="Z8" s="11">
        <f t="shared" si="4"/>
        <v>1</v>
      </c>
      <c r="AA8" s="11">
        <f t="shared" si="4"/>
        <v>1</v>
      </c>
      <c r="AB8" s="11">
        <f t="shared" si="4"/>
        <v>1</v>
      </c>
      <c r="AC8" s="11">
        <f t="shared" si="4"/>
        <v>1</v>
      </c>
      <c r="AD8" s="11">
        <f t="shared" si="4"/>
        <v>1</v>
      </c>
      <c r="AE8" s="11">
        <f t="shared" si="4"/>
        <v>1</v>
      </c>
      <c r="AF8" s="11">
        <f t="shared" si="4"/>
        <v>1</v>
      </c>
      <c r="AG8" s="11">
        <f t="shared" si="4"/>
        <v>1</v>
      </c>
      <c r="AH8" s="11">
        <f t="shared" si="4"/>
        <v>0.8</v>
      </c>
      <c r="AI8" s="11">
        <f t="shared" si="4"/>
        <v>1</v>
      </c>
      <c r="AJ8" s="11">
        <f t="shared" si="4"/>
        <v>1</v>
      </c>
      <c r="AK8" s="11">
        <f t="shared" si="4"/>
        <v>1</v>
      </c>
      <c r="AL8" s="11">
        <f t="shared" si="4"/>
        <v>0.5</v>
      </c>
      <c r="AM8" s="11">
        <f t="shared" si="4"/>
        <v>1</v>
      </c>
      <c r="AN8" s="11">
        <f t="shared" si="4"/>
        <v>1</v>
      </c>
      <c r="AO8" s="11">
        <f t="shared" si="4"/>
        <v>1</v>
      </c>
      <c r="AP8" s="11">
        <f t="shared" si="4"/>
        <v>1</v>
      </c>
      <c r="AQ8" s="11">
        <f t="shared" si="4"/>
        <v>1</v>
      </c>
    </row>
    <row r="9" spans="1:43" ht="15.75" x14ac:dyDescent="0.25">
      <c r="A9" s="50" t="s">
        <v>199</v>
      </c>
      <c r="B9" s="13">
        <v>1</v>
      </c>
      <c r="C9" s="13">
        <v>1</v>
      </c>
      <c r="D9" s="11">
        <f t="shared" si="0"/>
        <v>0.2</v>
      </c>
      <c r="E9" s="11">
        <f t="shared" si="1"/>
        <v>1</v>
      </c>
      <c r="F9" s="11">
        <f t="shared" si="2"/>
        <v>0.2</v>
      </c>
      <c r="I9" s="11">
        <f t="shared" ref="I9:AQ9" si="5">I6/5</f>
        <v>0.2</v>
      </c>
      <c r="J9" s="11">
        <f t="shared" si="5"/>
        <v>0.2</v>
      </c>
      <c r="K9" s="11">
        <f t="shared" si="5"/>
        <v>0.4</v>
      </c>
      <c r="L9" s="11">
        <f t="shared" si="5"/>
        <v>0.2</v>
      </c>
      <c r="M9" s="11">
        <f t="shared" si="5"/>
        <v>0.2</v>
      </c>
      <c r="N9" s="11">
        <f t="shared" si="5"/>
        <v>0.2</v>
      </c>
      <c r="O9" s="11">
        <f t="shared" si="5"/>
        <v>0.2</v>
      </c>
      <c r="P9" s="11">
        <f t="shared" si="5"/>
        <v>0.2</v>
      </c>
      <c r="Q9" s="11">
        <f t="shared" si="5"/>
        <v>0.2</v>
      </c>
      <c r="R9" s="11">
        <f t="shared" si="5"/>
        <v>0.2</v>
      </c>
      <c r="S9" s="11">
        <f t="shared" si="5"/>
        <v>0</v>
      </c>
      <c r="T9" s="11">
        <f t="shared" si="5"/>
        <v>0.2</v>
      </c>
      <c r="U9" s="11">
        <f t="shared" si="5"/>
        <v>0.4</v>
      </c>
      <c r="V9" s="11">
        <f t="shared" si="5"/>
        <v>0.6</v>
      </c>
      <c r="W9" s="11">
        <f t="shared" si="5"/>
        <v>0.2</v>
      </c>
      <c r="X9" s="11">
        <f t="shared" si="5"/>
        <v>0.8</v>
      </c>
      <c r="Y9" s="11">
        <f t="shared" si="5"/>
        <v>0.6</v>
      </c>
      <c r="Z9" s="11">
        <f t="shared" si="5"/>
        <v>0.4</v>
      </c>
      <c r="AA9" s="11">
        <f t="shared" si="5"/>
        <v>0.2</v>
      </c>
      <c r="AB9" s="11">
        <f t="shared" si="5"/>
        <v>0.6</v>
      </c>
      <c r="AC9" s="11">
        <f t="shared" si="5"/>
        <v>0.6</v>
      </c>
      <c r="AD9" s="11">
        <f t="shared" si="5"/>
        <v>0.2</v>
      </c>
      <c r="AE9" s="11">
        <f t="shared" si="5"/>
        <v>1</v>
      </c>
      <c r="AF9" s="11">
        <f t="shared" si="5"/>
        <v>0.4</v>
      </c>
      <c r="AG9" s="11">
        <f t="shared" si="5"/>
        <v>0.2</v>
      </c>
      <c r="AH9" s="11">
        <f t="shared" si="5"/>
        <v>0.8</v>
      </c>
      <c r="AI9" s="11">
        <f t="shared" si="5"/>
        <v>0.4</v>
      </c>
      <c r="AJ9" s="11">
        <f t="shared" si="5"/>
        <v>0.8</v>
      </c>
      <c r="AK9" s="11">
        <f t="shared" si="5"/>
        <v>1</v>
      </c>
      <c r="AL9" s="11">
        <f t="shared" si="5"/>
        <v>0.2</v>
      </c>
      <c r="AM9" s="11">
        <f t="shared" si="5"/>
        <v>0.2</v>
      </c>
      <c r="AN9" s="11">
        <f t="shared" si="5"/>
        <v>0.2</v>
      </c>
      <c r="AO9" s="11">
        <f t="shared" si="5"/>
        <v>0.4</v>
      </c>
      <c r="AP9" s="11">
        <f t="shared" si="5"/>
        <v>0.4</v>
      </c>
      <c r="AQ9" s="11">
        <f t="shared" si="5"/>
        <v>0.4</v>
      </c>
    </row>
    <row r="10" spans="1:43" ht="15.75" x14ac:dyDescent="0.25">
      <c r="A10" s="65" t="s">
        <v>203</v>
      </c>
      <c r="B10" s="13">
        <v>1</v>
      </c>
      <c r="C10" s="13">
        <v>1</v>
      </c>
      <c r="D10" s="11">
        <f t="shared" si="0"/>
        <v>0.2</v>
      </c>
      <c r="E10" s="11">
        <f t="shared" si="1"/>
        <v>1</v>
      </c>
      <c r="F10" s="11">
        <f t="shared" si="2"/>
        <v>0.2</v>
      </c>
    </row>
    <row r="11" spans="1:43" ht="15.75" x14ac:dyDescent="0.25">
      <c r="A11" s="63" t="s">
        <v>200</v>
      </c>
      <c r="B11" s="13">
        <v>1</v>
      </c>
      <c r="C11" s="13">
        <v>1</v>
      </c>
      <c r="D11" s="11">
        <f t="shared" si="0"/>
        <v>0.2</v>
      </c>
      <c r="E11" s="11">
        <f t="shared" si="1"/>
        <v>1</v>
      </c>
      <c r="F11" s="11">
        <f t="shared" si="2"/>
        <v>0.2</v>
      </c>
      <c r="I11">
        <v>0.2</v>
      </c>
      <c r="J11">
        <v>0.2</v>
      </c>
      <c r="K11">
        <v>0.4</v>
      </c>
      <c r="L11">
        <v>0.2</v>
      </c>
      <c r="M11">
        <v>0.2</v>
      </c>
      <c r="N11">
        <v>0.2</v>
      </c>
      <c r="O11">
        <v>0.2</v>
      </c>
      <c r="P11">
        <v>0.2</v>
      </c>
      <c r="Q11">
        <v>0.2</v>
      </c>
      <c r="R11">
        <v>0.2</v>
      </c>
      <c r="S11">
        <v>0.2</v>
      </c>
      <c r="T11">
        <v>0.2</v>
      </c>
      <c r="U11">
        <v>0.4</v>
      </c>
      <c r="V11">
        <v>0.6</v>
      </c>
      <c r="W11">
        <v>0.2</v>
      </c>
      <c r="X11">
        <v>0.8</v>
      </c>
      <c r="Y11">
        <v>0.6</v>
      </c>
      <c r="Z11">
        <v>0.4</v>
      </c>
      <c r="AA11">
        <v>0.2</v>
      </c>
      <c r="AB11">
        <v>0.6</v>
      </c>
      <c r="AC11">
        <v>0.6</v>
      </c>
      <c r="AD11">
        <v>0.2</v>
      </c>
      <c r="AE11">
        <v>1</v>
      </c>
      <c r="AF11">
        <v>0.4</v>
      </c>
      <c r="AG11">
        <v>0.2</v>
      </c>
      <c r="AH11">
        <v>1</v>
      </c>
      <c r="AI11">
        <v>0.4</v>
      </c>
      <c r="AJ11">
        <v>0.8</v>
      </c>
      <c r="AK11">
        <v>1</v>
      </c>
      <c r="AL11">
        <v>0.4</v>
      </c>
      <c r="AM11">
        <v>0.2</v>
      </c>
      <c r="AN11">
        <v>0.2</v>
      </c>
      <c r="AO11">
        <v>0.4</v>
      </c>
      <c r="AP11">
        <v>0.4</v>
      </c>
      <c r="AQ11">
        <v>0.4</v>
      </c>
    </row>
    <row r="12" spans="1:43" ht="15.75" x14ac:dyDescent="0.25">
      <c r="A12" s="16" t="s">
        <v>7</v>
      </c>
      <c r="B12" s="13">
        <v>1</v>
      </c>
      <c r="C12" s="13">
        <v>0</v>
      </c>
      <c r="D12" s="11">
        <f t="shared" si="0"/>
        <v>0.2</v>
      </c>
      <c r="E12" s="11">
        <f t="shared" si="1"/>
        <v>0</v>
      </c>
      <c r="F12" s="11">
        <f t="shared" si="2"/>
        <v>0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0.8</v>
      </c>
      <c r="AI12">
        <v>1</v>
      </c>
      <c r="AJ12">
        <v>1</v>
      </c>
      <c r="AK12">
        <v>1</v>
      </c>
      <c r="AL12">
        <v>0.5</v>
      </c>
      <c r="AM12">
        <v>1</v>
      </c>
      <c r="AN12">
        <v>1</v>
      </c>
      <c r="AO12">
        <v>1</v>
      </c>
      <c r="AP12">
        <v>1</v>
      </c>
      <c r="AQ12">
        <v>1</v>
      </c>
    </row>
    <row r="13" spans="1:43" ht="15.75" x14ac:dyDescent="0.25">
      <c r="A13" s="34" t="s">
        <v>182</v>
      </c>
      <c r="B13" s="13">
        <v>1</v>
      </c>
      <c r="C13" s="13">
        <v>1</v>
      </c>
      <c r="D13" s="11">
        <f t="shared" si="0"/>
        <v>0.2</v>
      </c>
      <c r="E13" s="11">
        <f t="shared" si="1"/>
        <v>1</v>
      </c>
      <c r="F13" s="11">
        <f t="shared" si="2"/>
        <v>0.2</v>
      </c>
    </row>
    <row r="14" spans="1:43" ht="15.75" x14ac:dyDescent="0.25">
      <c r="A14" s="34" t="s">
        <v>181</v>
      </c>
      <c r="B14" s="13">
        <v>2</v>
      </c>
      <c r="C14" s="13">
        <v>2</v>
      </c>
      <c r="D14" s="11">
        <f t="shared" si="0"/>
        <v>0.4</v>
      </c>
      <c r="E14" s="11">
        <f t="shared" si="1"/>
        <v>1</v>
      </c>
      <c r="F14" s="11">
        <f t="shared" si="2"/>
        <v>0.4</v>
      </c>
    </row>
    <row r="15" spans="1:43" ht="15.75" x14ac:dyDescent="0.25">
      <c r="A15" s="61" t="s">
        <v>189</v>
      </c>
      <c r="B15" s="13">
        <v>3</v>
      </c>
      <c r="C15" s="13">
        <v>3</v>
      </c>
      <c r="D15" s="11">
        <f t="shared" si="0"/>
        <v>0.6</v>
      </c>
      <c r="E15" s="11">
        <f t="shared" si="1"/>
        <v>1</v>
      </c>
      <c r="F15" s="11">
        <f t="shared" si="2"/>
        <v>0.6</v>
      </c>
    </row>
    <row r="16" spans="1:43" ht="15.75" x14ac:dyDescent="0.25">
      <c r="A16" s="61" t="s">
        <v>190</v>
      </c>
      <c r="B16" s="13">
        <v>1</v>
      </c>
      <c r="C16" s="13">
        <v>1</v>
      </c>
      <c r="D16" s="11">
        <f t="shared" si="0"/>
        <v>0.2</v>
      </c>
      <c r="E16" s="11">
        <f t="shared" si="1"/>
        <v>1</v>
      </c>
      <c r="F16" s="11">
        <f t="shared" si="2"/>
        <v>0.2</v>
      </c>
    </row>
    <row r="17" spans="1:6" ht="15.75" x14ac:dyDescent="0.25">
      <c r="A17" s="61" t="s">
        <v>191</v>
      </c>
      <c r="B17" s="13">
        <v>4</v>
      </c>
      <c r="C17" s="13">
        <v>4</v>
      </c>
      <c r="D17" s="11">
        <f t="shared" si="0"/>
        <v>0.8</v>
      </c>
      <c r="E17" s="11">
        <f t="shared" si="1"/>
        <v>1</v>
      </c>
      <c r="F17" s="11">
        <f t="shared" si="2"/>
        <v>0.8</v>
      </c>
    </row>
    <row r="18" spans="1:6" ht="15.75" x14ac:dyDescent="0.25">
      <c r="A18" s="62" t="s">
        <v>192</v>
      </c>
      <c r="B18" s="13">
        <v>3</v>
      </c>
      <c r="C18" s="13">
        <v>3</v>
      </c>
      <c r="D18" s="11">
        <f t="shared" si="0"/>
        <v>0.6</v>
      </c>
      <c r="E18" s="11">
        <f t="shared" si="1"/>
        <v>1</v>
      </c>
      <c r="F18" s="11">
        <f t="shared" si="2"/>
        <v>0.6</v>
      </c>
    </row>
    <row r="19" spans="1:6" ht="15.75" x14ac:dyDescent="0.25">
      <c r="A19" s="62" t="s">
        <v>193</v>
      </c>
      <c r="B19" s="13">
        <v>2</v>
      </c>
      <c r="C19" s="13">
        <v>2</v>
      </c>
      <c r="D19" s="11">
        <f t="shared" si="0"/>
        <v>0.4</v>
      </c>
      <c r="E19" s="11">
        <f t="shared" si="1"/>
        <v>1</v>
      </c>
      <c r="F19" s="11">
        <f t="shared" si="2"/>
        <v>0.4</v>
      </c>
    </row>
    <row r="20" spans="1:6" ht="15.75" x14ac:dyDescent="0.25">
      <c r="A20" s="62" t="s">
        <v>194</v>
      </c>
      <c r="B20" s="13">
        <v>1</v>
      </c>
      <c r="C20" s="13">
        <v>1</v>
      </c>
      <c r="D20" s="11">
        <f t="shared" si="0"/>
        <v>0.2</v>
      </c>
      <c r="E20" s="11">
        <f t="shared" si="1"/>
        <v>1</v>
      </c>
      <c r="F20" s="11">
        <f t="shared" si="2"/>
        <v>0.2</v>
      </c>
    </row>
    <row r="21" spans="1:6" ht="15.75" x14ac:dyDescent="0.25">
      <c r="A21" s="62" t="s">
        <v>195</v>
      </c>
      <c r="B21" s="13">
        <v>3</v>
      </c>
      <c r="C21" s="13">
        <v>3</v>
      </c>
      <c r="D21" s="11">
        <f t="shared" si="0"/>
        <v>0.6</v>
      </c>
      <c r="E21" s="11">
        <f t="shared" si="1"/>
        <v>1</v>
      </c>
      <c r="F21" s="11">
        <f t="shared" si="2"/>
        <v>0.6</v>
      </c>
    </row>
    <row r="22" spans="1:6" ht="15.75" x14ac:dyDescent="0.25">
      <c r="A22" s="60" t="s">
        <v>187</v>
      </c>
      <c r="B22" s="13">
        <v>3</v>
      </c>
      <c r="C22" s="13">
        <v>3</v>
      </c>
      <c r="D22" s="11">
        <f t="shared" si="0"/>
        <v>0.6</v>
      </c>
      <c r="E22" s="11">
        <f t="shared" si="1"/>
        <v>1</v>
      </c>
      <c r="F22" s="11">
        <f t="shared" si="2"/>
        <v>0.6</v>
      </c>
    </row>
    <row r="23" spans="1:6" ht="15.75" x14ac:dyDescent="0.25">
      <c r="A23" s="60" t="s">
        <v>188</v>
      </c>
      <c r="B23" s="13">
        <v>1</v>
      </c>
      <c r="C23" s="13">
        <v>1</v>
      </c>
      <c r="D23" s="11">
        <f t="shared" si="0"/>
        <v>0.2</v>
      </c>
      <c r="E23" s="11">
        <f t="shared" si="1"/>
        <v>1</v>
      </c>
      <c r="F23" s="11">
        <f t="shared" si="2"/>
        <v>0.2</v>
      </c>
    </row>
    <row r="24" spans="1:6" ht="15.75" x14ac:dyDescent="0.25">
      <c r="A24" s="55" t="s">
        <v>183</v>
      </c>
      <c r="B24" s="13">
        <v>5</v>
      </c>
      <c r="C24" s="13">
        <v>5</v>
      </c>
      <c r="D24" s="11">
        <f t="shared" si="0"/>
        <v>1</v>
      </c>
      <c r="E24" s="11">
        <f t="shared" si="1"/>
        <v>1</v>
      </c>
      <c r="F24" s="11">
        <f t="shared" si="2"/>
        <v>1</v>
      </c>
    </row>
    <row r="25" spans="1:6" ht="15.75" x14ac:dyDescent="0.25">
      <c r="A25" s="35" t="s">
        <v>175</v>
      </c>
      <c r="B25" s="13">
        <v>2</v>
      </c>
      <c r="C25" s="13">
        <v>2</v>
      </c>
      <c r="D25" s="11">
        <f t="shared" si="0"/>
        <v>0.4</v>
      </c>
      <c r="E25" s="11">
        <f t="shared" si="1"/>
        <v>1</v>
      </c>
      <c r="F25" s="11">
        <f t="shared" si="2"/>
        <v>0.4</v>
      </c>
    </row>
    <row r="26" spans="1:6" ht="15.75" x14ac:dyDescent="0.25">
      <c r="A26" s="34" t="s">
        <v>205</v>
      </c>
      <c r="B26" s="13">
        <v>1</v>
      </c>
      <c r="C26" s="13">
        <v>1</v>
      </c>
      <c r="D26" s="11">
        <f t="shared" si="0"/>
        <v>0.2</v>
      </c>
      <c r="E26" s="11">
        <f t="shared" si="1"/>
        <v>1</v>
      </c>
      <c r="F26" s="11">
        <f t="shared" si="2"/>
        <v>0.2</v>
      </c>
    </row>
    <row r="27" spans="1:6" ht="15.75" x14ac:dyDescent="0.25">
      <c r="A27" s="2" t="s">
        <v>201</v>
      </c>
      <c r="B27" s="13">
        <v>5</v>
      </c>
      <c r="C27" s="13">
        <v>4</v>
      </c>
      <c r="D27" s="11">
        <f t="shared" si="0"/>
        <v>1</v>
      </c>
      <c r="E27" s="11">
        <f t="shared" si="1"/>
        <v>0.8</v>
      </c>
      <c r="F27" s="11">
        <f t="shared" si="2"/>
        <v>0.8</v>
      </c>
    </row>
    <row r="28" spans="1:6" ht="15.75" x14ac:dyDescent="0.25">
      <c r="A28" s="58" t="s">
        <v>185</v>
      </c>
      <c r="B28" s="13">
        <v>2</v>
      </c>
      <c r="C28" s="13">
        <v>2</v>
      </c>
      <c r="D28" s="11">
        <f t="shared" si="0"/>
        <v>0.4</v>
      </c>
      <c r="E28" s="11">
        <f t="shared" si="1"/>
        <v>1</v>
      </c>
      <c r="F28" s="11">
        <f t="shared" si="2"/>
        <v>0.4</v>
      </c>
    </row>
    <row r="29" spans="1:6" ht="15.75" x14ac:dyDescent="0.25">
      <c r="A29" s="65" t="s">
        <v>204</v>
      </c>
      <c r="B29" s="13">
        <v>4</v>
      </c>
      <c r="C29" s="13">
        <v>4</v>
      </c>
      <c r="D29" s="11">
        <f t="shared" si="0"/>
        <v>0.8</v>
      </c>
      <c r="E29" s="11">
        <f t="shared" si="1"/>
        <v>1</v>
      </c>
      <c r="F29" s="11">
        <f t="shared" si="2"/>
        <v>0.8</v>
      </c>
    </row>
    <row r="30" spans="1:6" ht="15.75" x14ac:dyDescent="0.25">
      <c r="A30" s="59" t="s">
        <v>186</v>
      </c>
      <c r="B30" s="13">
        <v>5</v>
      </c>
      <c r="C30" s="13">
        <v>5</v>
      </c>
      <c r="D30" s="11">
        <f t="shared" si="0"/>
        <v>1</v>
      </c>
      <c r="E30" s="11">
        <f t="shared" si="1"/>
        <v>1</v>
      </c>
      <c r="F30" s="11">
        <f t="shared" si="2"/>
        <v>1</v>
      </c>
    </row>
    <row r="31" spans="1:6" ht="15.75" x14ac:dyDescent="0.25">
      <c r="A31" s="35" t="s">
        <v>176</v>
      </c>
      <c r="B31" s="13">
        <v>2</v>
      </c>
      <c r="C31" s="13">
        <v>1</v>
      </c>
      <c r="D31" s="11">
        <f t="shared" si="0"/>
        <v>0.4</v>
      </c>
      <c r="E31" s="11">
        <f t="shared" si="1"/>
        <v>0.5</v>
      </c>
      <c r="F31" s="11">
        <f t="shared" si="2"/>
        <v>0.2</v>
      </c>
    </row>
    <row r="32" spans="1:6" ht="15.75" x14ac:dyDescent="0.25">
      <c r="A32" s="54" t="s">
        <v>173</v>
      </c>
      <c r="B32" s="13">
        <v>1</v>
      </c>
      <c r="C32" s="13">
        <v>1</v>
      </c>
      <c r="D32" s="11">
        <f t="shared" si="0"/>
        <v>0.2</v>
      </c>
      <c r="E32" s="11">
        <f t="shared" si="1"/>
        <v>1</v>
      </c>
      <c r="F32" s="11">
        <f t="shared" si="2"/>
        <v>0.2</v>
      </c>
    </row>
    <row r="33" spans="1:6" ht="15.75" x14ac:dyDescent="0.25">
      <c r="A33" s="37" t="s">
        <v>174</v>
      </c>
      <c r="B33" s="13">
        <v>1</v>
      </c>
      <c r="C33" s="13">
        <v>1</v>
      </c>
      <c r="D33" s="11">
        <f t="shared" si="0"/>
        <v>0.2</v>
      </c>
      <c r="E33" s="11">
        <f t="shared" si="1"/>
        <v>1</v>
      </c>
      <c r="F33" s="11">
        <f t="shared" si="2"/>
        <v>0.2</v>
      </c>
    </row>
    <row r="34" spans="1:6" ht="15.75" x14ac:dyDescent="0.25">
      <c r="A34" s="56" t="s">
        <v>184</v>
      </c>
      <c r="B34" s="13">
        <v>2</v>
      </c>
      <c r="C34" s="13">
        <v>2</v>
      </c>
      <c r="D34" s="11">
        <f t="shared" si="0"/>
        <v>0.4</v>
      </c>
      <c r="E34" s="11">
        <f t="shared" si="1"/>
        <v>1</v>
      </c>
      <c r="F34" s="11">
        <f t="shared" si="2"/>
        <v>0.4</v>
      </c>
    </row>
    <row r="35" spans="1:6" ht="15.75" x14ac:dyDescent="0.25">
      <c r="A35" s="57" t="s">
        <v>94</v>
      </c>
      <c r="B35" s="13">
        <v>2</v>
      </c>
      <c r="C35" s="13">
        <v>2</v>
      </c>
      <c r="D35" s="11">
        <f t="shared" si="0"/>
        <v>0.4</v>
      </c>
      <c r="E35" s="11">
        <f t="shared" si="1"/>
        <v>1</v>
      </c>
      <c r="F35" s="11">
        <f t="shared" si="2"/>
        <v>0.4</v>
      </c>
    </row>
    <row r="36" spans="1:6" ht="15.75" x14ac:dyDescent="0.25">
      <c r="A36" s="64" t="s">
        <v>202</v>
      </c>
      <c r="B36" s="13">
        <v>2</v>
      </c>
      <c r="C36" s="13">
        <v>2</v>
      </c>
      <c r="D36" s="11">
        <f t="shared" si="0"/>
        <v>0.4</v>
      </c>
      <c r="E36" s="11">
        <f t="shared" si="1"/>
        <v>1</v>
      </c>
      <c r="F36" s="11">
        <f t="shared" si="2"/>
        <v>0.4</v>
      </c>
    </row>
  </sheetData>
  <autoFilter ref="A1:F1" xr:uid="{B752F46A-FB4A-4575-8BCD-A4941DA1D1EC}">
    <sortState xmlns:xlrd2="http://schemas.microsoft.com/office/spreadsheetml/2017/richdata2" ref="A2:F36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B94C-1636-47FD-BFF9-8F20D5B9773E}">
  <dimension ref="A1:AN35"/>
  <sheetViews>
    <sheetView topLeftCell="P1" workbookViewId="0">
      <selection activeCell="Z8" sqref="Z8"/>
    </sheetView>
  </sheetViews>
  <sheetFormatPr defaultRowHeight="15" x14ac:dyDescent="0.25"/>
  <sheetData>
    <row r="1" spans="1:40" ht="15.75" x14ac:dyDescent="0.25">
      <c r="A1" s="13" t="s">
        <v>206</v>
      </c>
      <c r="B1" s="16" t="s">
        <v>95</v>
      </c>
      <c r="C1" s="48" t="s">
        <v>207</v>
      </c>
      <c r="D1" s="34" t="s">
        <v>110</v>
      </c>
      <c r="E1" s="34" t="s">
        <v>208</v>
      </c>
      <c r="F1" s="2" t="s">
        <v>209</v>
      </c>
      <c r="G1" s="55" t="s">
        <v>183</v>
      </c>
      <c r="H1" s="66" t="s">
        <v>210</v>
      </c>
      <c r="I1" s="55" t="s">
        <v>211</v>
      </c>
      <c r="J1" s="67" t="s">
        <v>212</v>
      </c>
      <c r="K1" s="68" t="s">
        <v>213</v>
      </c>
      <c r="L1" s="68" t="s">
        <v>214</v>
      </c>
      <c r="M1" s="69" t="s">
        <v>184</v>
      </c>
      <c r="N1" s="69" t="s">
        <v>215</v>
      </c>
      <c r="O1" s="70" t="s">
        <v>216</v>
      </c>
      <c r="P1" s="71" t="s">
        <v>217</v>
      </c>
      <c r="Q1" s="71" t="s">
        <v>218</v>
      </c>
      <c r="R1" s="71" t="s">
        <v>219</v>
      </c>
      <c r="S1" s="71" t="s">
        <v>220</v>
      </c>
      <c r="T1" s="72" t="s">
        <v>204</v>
      </c>
      <c r="U1" s="55" t="s">
        <v>221</v>
      </c>
      <c r="V1" s="60" t="s">
        <v>222</v>
      </c>
      <c r="W1" s="73" t="s">
        <v>223</v>
      </c>
      <c r="X1" s="48" t="s">
        <v>189</v>
      </c>
      <c r="Y1" s="50" t="s">
        <v>192</v>
      </c>
      <c r="Z1" s="74" t="s">
        <v>224</v>
      </c>
      <c r="AA1" s="7" t="s">
        <v>113</v>
      </c>
      <c r="AB1" s="16" t="s">
        <v>193</v>
      </c>
      <c r="AC1" s="16" t="s">
        <v>225</v>
      </c>
      <c r="AD1" s="16" t="s">
        <v>226</v>
      </c>
      <c r="AE1" s="16" t="s">
        <v>194</v>
      </c>
      <c r="AF1" s="16" t="s">
        <v>227</v>
      </c>
      <c r="AG1" s="16" t="s">
        <v>228</v>
      </c>
      <c r="AH1" s="16" t="s">
        <v>229</v>
      </c>
      <c r="AI1" s="16" t="s">
        <v>230</v>
      </c>
      <c r="AJ1" s="16" t="s">
        <v>231</v>
      </c>
      <c r="AK1" s="16" t="s">
        <v>232</v>
      </c>
      <c r="AL1" s="16" t="s">
        <v>233</v>
      </c>
      <c r="AM1" s="16" t="s">
        <v>195</v>
      </c>
      <c r="AN1" s="59" t="s">
        <v>234</v>
      </c>
    </row>
    <row r="2" spans="1:40" ht="15.75" x14ac:dyDescent="0.25">
      <c r="A2" s="1" t="s">
        <v>103</v>
      </c>
      <c r="B2" s="13">
        <v>6</v>
      </c>
      <c r="C2" s="13">
        <v>6</v>
      </c>
      <c r="D2" s="13">
        <v>31</v>
      </c>
      <c r="E2" s="13">
        <v>7</v>
      </c>
      <c r="F2" s="13">
        <v>22</v>
      </c>
      <c r="G2" s="13">
        <v>109</v>
      </c>
      <c r="H2" s="13">
        <v>97</v>
      </c>
      <c r="I2" s="13">
        <v>106</v>
      </c>
      <c r="J2" s="13">
        <v>109</v>
      </c>
      <c r="K2" s="13">
        <v>109</v>
      </c>
      <c r="L2" s="13">
        <v>109</v>
      </c>
      <c r="M2" s="13">
        <v>109</v>
      </c>
      <c r="N2" s="13">
        <v>109</v>
      </c>
      <c r="O2" s="13">
        <v>109</v>
      </c>
      <c r="P2" s="13">
        <v>8</v>
      </c>
      <c r="Q2" s="13">
        <v>4</v>
      </c>
      <c r="R2" s="13">
        <v>2</v>
      </c>
      <c r="S2" s="13">
        <v>2</v>
      </c>
      <c r="T2" s="75">
        <v>16</v>
      </c>
      <c r="U2" s="13">
        <v>109</v>
      </c>
      <c r="V2" s="13">
        <v>2</v>
      </c>
      <c r="W2" s="13">
        <v>2</v>
      </c>
      <c r="X2" s="13">
        <v>2</v>
      </c>
      <c r="Y2" s="13">
        <v>23</v>
      </c>
      <c r="Z2" s="13">
        <v>6</v>
      </c>
      <c r="AA2" s="13">
        <v>1</v>
      </c>
      <c r="AB2" s="13">
        <v>109</v>
      </c>
      <c r="AC2" s="13">
        <v>45</v>
      </c>
      <c r="AD2" s="13">
        <v>3</v>
      </c>
      <c r="AE2" s="13">
        <v>106</v>
      </c>
      <c r="AF2" s="13">
        <v>19</v>
      </c>
      <c r="AG2" s="13">
        <v>1</v>
      </c>
      <c r="AH2" s="13">
        <v>10</v>
      </c>
      <c r="AI2" s="13">
        <v>15</v>
      </c>
      <c r="AJ2" s="13">
        <v>1</v>
      </c>
      <c r="AK2" s="13">
        <v>12</v>
      </c>
      <c r="AL2" s="13">
        <v>5</v>
      </c>
      <c r="AM2" s="13">
        <v>4</v>
      </c>
      <c r="AN2" s="13">
        <v>5</v>
      </c>
    </row>
    <row r="3" spans="1:40" ht="15.75" x14ac:dyDescent="0.25">
      <c r="A3" s="1" t="s">
        <v>104</v>
      </c>
      <c r="B3" s="13">
        <v>5</v>
      </c>
      <c r="C3" s="13">
        <v>6</v>
      </c>
      <c r="D3" s="13">
        <v>16</v>
      </c>
      <c r="E3" s="13">
        <v>4</v>
      </c>
      <c r="F3" s="13">
        <v>21</v>
      </c>
      <c r="G3" s="13">
        <v>105</v>
      </c>
      <c r="H3" s="13">
        <v>84</v>
      </c>
      <c r="I3" s="13">
        <v>104</v>
      </c>
      <c r="J3" s="13">
        <v>103</v>
      </c>
      <c r="K3" s="13">
        <v>106</v>
      </c>
      <c r="L3" s="13">
        <v>105</v>
      </c>
      <c r="M3" s="13">
        <v>102</v>
      </c>
      <c r="N3" s="13">
        <v>99</v>
      </c>
      <c r="O3" s="13">
        <v>102</v>
      </c>
      <c r="P3" s="13">
        <v>8</v>
      </c>
      <c r="Q3" s="13">
        <v>4</v>
      </c>
      <c r="R3" s="13">
        <v>2</v>
      </c>
      <c r="S3" s="13">
        <v>2</v>
      </c>
      <c r="T3" s="13">
        <v>12</v>
      </c>
      <c r="U3" s="13">
        <v>102</v>
      </c>
      <c r="V3" s="13">
        <v>1</v>
      </c>
      <c r="W3" s="13">
        <v>2</v>
      </c>
      <c r="X3" s="13">
        <v>2</v>
      </c>
      <c r="Y3" s="13">
        <v>22</v>
      </c>
      <c r="Z3" s="13">
        <v>6</v>
      </c>
      <c r="AA3" s="13">
        <v>1</v>
      </c>
      <c r="AB3" s="13">
        <v>108</v>
      </c>
      <c r="AC3" s="13">
        <v>45</v>
      </c>
      <c r="AD3" s="13">
        <v>3</v>
      </c>
      <c r="AE3" s="13">
        <v>103</v>
      </c>
      <c r="AF3" s="13">
        <v>19</v>
      </c>
      <c r="AG3" s="13">
        <v>1</v>
      </c>
      <c r="AH3" s="13">
        <v>8</v>
      </c>
      <c r="AI3" s="13">
        <v>14</v>
      </c>
      <c r="AJ3" s="13">
        <v>1</v>
      </c>
      <c r="AK3" s="13">
        <v>7</v>
      </c>
      <c r="AL3" s="13">
        <v>5</v>
      </c>
      <c r="AM3" s="13">
        <v>4</v>
      </c>
      <c r="AN3" s="13">
        <v>5</v>
      </c>
    </row>
    <row r="4" spans="1:40" ht="15.75" x14ac:dyDescent="0.25">
      <c r="A4" s="1" t="s">
        <v>139</v>
      </c>
      <c r="B4" s="11">
        <f>B2/109</f>
        <v>5.5045871559633031E-2</v>
      </c>
      <c r="C4" s="11">
        <f t="shared" ref="C4:AN4" si="0">C2/109</f>
        <v>5.5045871559633031E-2</v>
      </c>
      <c r="D4" s="11">
        <f t="shared" si="0"/>
        <v>0.28440366972477066</v>
      </c>
      <c r="E4" s="11">
        <f t="shared" si="0"/>
        <v>6.4220183486238536E-2</v>
      </c>
      <c r="F4" s="11">
        <f t="shared" si="0"/>
        <v>0.20183486238532111</v>
      </c>
      <c r="G4" s="11">
        <f t="shared" si="0"/>
        <v>1</v>
      </c>
      <c r="H4" s="11">
        <f t="shared" si="0"/>
        <v>0.88990825688073394</v>
      </c>
      <c r="I4" s="11">
        <f t="shared" si="0"/>
        <v>0.97247706422018354</v>
      </c>
      <c r="J4" s="11">
        <f t="shared" si="0"/>
        <v>1</v>
      </c>
      <c r="K4" s="11">
        <f t="shared" si="0"/>
        <v>1</v>
      </c>
      <c r="L4" s="11">
        <f t="shared" si="0"/>
        <v>1</v>
      </c>
      <c r="M4" s="11">
        <f t="shared" si="0"/>
        <v>1</v>
      </c>
      <c r="N4" s="11">
        <f t="shared" si="0"/>
        <v>1</v>
      </c>
      <c r="O4" s="11">
        <f t="shared" si="0"/>
        <v>1</v>
      </c>
      <c r="P4" s="11">
        <f t="shared" si="0"/>
        <v>7.3394495412844041E-2</v>
      </c>
      <c r="Q4" s="11">
        <f t="shared" si="0"/>
        <v>3.669724770642202E-2</v>
      </c>
      <c r="R4" s="11">
        <f t="shared" si="0"/>
        <v>1.834862385321101E-2</v>
      </c>
      <c r="S4" s="11">
        <f t="shared" si="0"/>
        <v>1.834862385321101E-2</v>
      </c>
      <c r="T4" s="11">
        <f t="shared" si="0"/>
        <v>0.14678899082568808</v>
      </c>
      <c r="U4" s="11">
        <f t="shared" si="0"/>
        <v>1</v>
      </c>
      <c r="V4" s="11">
        <f t="shared" si="0"/>
        <v>1.834862385321101E-2</v>
      </c>
      <c r="W4" s="11">
        <f t="shared" si="0"/>
        <v>1.834862385321101E-2</v>
      </c>
      <c r="X4" s="11">
        <f t="shared" si="0"/>
        <v>1.834862385321101E-2</v>
      </c>
      <c r="Y4" s="11">
        <f t="shared" si="0"/>
        <v>0.21100917431192662</v>
      </c>
      <c r="Z4" s="11">
        <f t="shared" si="0"/>
        <v>5.5045871559633031E-2</v>
      </c>
      <c r="AA4" s="11">
        <f t="shared" si="0"/>
        <v>9.1743119266055051E-3</v>
      </c>
      <c r="AB4" s="11">
        <f t="shared" si="0"/>
        <v>1</v>
      </c>
      <c r="AC4" s="11">
        <f t="shared" si="0"/>
        <v>0.41284403669724773</v>
      </c>
      <c r="AD4" s="11">
        <f t="shared" si="0"/>
        <v>2.7522935779816515E-2</v>
      </c>
      <c r="AE4" s="11">
        <f t="shared" si="0"/>
        <v>0.97247706422018354</v>
      </c>
      <c r="AF4" s="11">
        <f t="shared" si="0"/>
        <v>0.1743119266055046</v>
      </c>
      <c r="AG4" s="11">
        <f t="shared" si="0"/>
        <v>9.1743119266055051E-3</v>
      </c>
      <c r="AH4" s="11">
        <f t="shared" si="0"/>
        <v>9.1743119266055051E-2</v>
      </c>
      <c r="AI4" s="11">
        <f t="shared" si="0"/>
        <v>0.13761467889908258</v>
      </c>
      <c r="AJ4" s="11">
        <f t="shared" si="0"/>
        <v>9.1743119266055051E-3</v>
      </c>
      <c r="AK4" s="11">
        <f t="shared" si="0"/>
        <v>0.11009174311926606</v>
      </c>
      <c r="AL4" s="11">
        <f t="shared" si="0"/>
        <v>4.5871559633027525E-2</v>
      </c>
      <c r="AM4" s="11">
        <f t="shared" si="0"/>
        <v>3.669724770642202E-2</v>
      </c>
      <c r="AN4" s="11">
        <f t="shared" si="0"/>
        <v>4.5871559633027525E-2</v>
      </c>
    </row>
    <row r="5" spans="1:40" ht="15.75" x14ac:dyDescent="0.25">
      <c r="A5" s="1" t="s">
        <v>106</v>
      </c>
      <c r="B5" s="11">
        <f>B3/B2</f>
        <v>0.83333333333333337</v>
      </c>
      <c r="C5" s="11">
        <f t="shared" ref="C5:AN5" si="1">C3/C2</f>
        <v>1</v>
      </c>
      <c r="D5" s="11">
        <f t="shared" si="1"/>
        <v>0.5161290322580645</v>
      </c>
      <c r="E5" s="11">
        <f t="shared" si="1"/>
        <v>0.5714285714285714</v>
      </c>
      <c r="F5" s="11">
        <f t="shared" si="1"/>
        <v>0.95454545454545459</v>
      </c>
      <c r="G5" s="11">
        <f t="shared" si="1"/>
        <v>0.96330275229357798</v>
      </c>
      <c r="H5" s="11">
        <f t="shared" si="1"/>
        <v>0.865979381443299</v>
      </c>
      <c r="I5" s="11">
        <f t="shared" si="1"/>
        <v>0.98113207547169812</v>
      </c>
      <c r="J5" s="11">
        <f t="shared" si="1"/>
        <v>0.94495412844036697</v>
      </c>
      <c r="K5" s="11">
        <f t="shared" si="1"/>
        <v>0.97247706422018354</v>
      </c>
      <c r="L5" s="11">
        <f t="shared" si="1"/>
        <v>0.96330275229357798</v>
      </c>
      <c r="M5" s="11">
        <f t="shared" si="1"/>
        <v>0.93577981651376152</v>
      </c>
      <c r="N5" s="11">
        <f t="shared" si="1"/>
        <v>0.90825688073394495</v>
      </c>
      <c r="O5" s="11">
        <f t="shared" si="1"/>
        <v>0.93577981651376152</v>
      </c>
      <c r="P5" s="11">
        <f t="shared" si="1"/>
        <v>1</v>
      </c>
      <c r="Q5" s="11">
        <f t="shared" si="1"/>
        <v>1</v>
      </c>
      <c r="R5" s="11">
        <f t="shared" si="1"/>
        <v>1</v>
      </c>
      <c r="S5" s="11">
        <f t="shared" si="1"/>
        <v>1</v>
      </c>
      <c r="T5" s="11">
        <f t="shared" si="1"/>
        <v>0.75</v>
      </c>
      <c r="U5" s="11">
        <f t="shared" si="1"/>
        <v>0.93577981651376152</v>
      </c>
      <c r="V5" s="11">
        <f t="shared" si="1"/>
        <v>0.5</v>
      </c>
      <c r="W5" s="11">
        <f t="shared" si="1"/>
        <v>1</v>
      </c>
      <c r="X5" s="11">
        <f t="shared" si="1"/>
        <v>1</v>
      </c>
      <c r="Y5" s="11">
        <f t="shared" si="1"/>
        <v>0.95652173913043481</v>
      </c>
      <c r="Z5" s="11">
        <f t="shared" si="1"/>
        <v>1</v>
      </c>
      <c r="AA5" s="11">
        <f t="shared" si="1"/>
        <v>1</v>
      </c>
      <c r="AB5" s="11">
        <f t="shared" si="1"/>
        <v>0.99082568807339455</v>
      </c>
      <c r="AC5" s="11">
        <f t="shared" si="1"/>
        <v>1</v>
      </c>
      <c r="AD5" s="11">
        <f t="shared" si="1"/>
        <v>1</v>
      </c>
      <c r="AE5" s="11">
        <f t="shared" si="1"/>
        <v>0.97169811320754718</v>
      </c>
      <c r="AF5" s="11">
        <f t="shared" si="1"/>
        <v>1</v>
      </c>
      <c r="AG5" s="11">
        <f t="shared" si="1"/>
        <v>1</v>
      </c>
      <c r="AH5" s="11">
        <f t="shared" si="1"/>
        <v>0.8</v>
      </c>
      <c r="AI5" s="11">
        <f t="shared" si="1"/>
        <v>0.93333333333333335</v>
      </c>
      <c r="AJ5" s="11">
        <f t="shared" si="1"/>
        <v>1</v>
      </c>
      <c r="AK5" s="11">
        <f t="shared" si="1"/>
        <v>0.58333333333333337</v>
      </c>
      <c r="AL5" s="11">
        <f t="shared" si="1"/>
        <v>1</v>
      </c>
      <c r="AM5" s="11">
        <f t="shared" si="1"/>
        <v>1</v>
      </c>
      <c r="AN5" s="11">
        <f t="shared" si="1"/>
        <v>1</v>
      </c>
    </row>
    <row r="6" spans="1:40" ht="15.75" x14ac:dyDescent="0.25">
      <c r="A6" s="1" t="s">
        <v>172</v>
      </c>
      <c r="B6" s="11">
        <f>B3/109</f>
        <v>4.5871559633027525E-2</v>
      </c>
      <c r="C6" s="11">
        <f t="shared" ref="C6:AN6" si="2">C3/109</f>
        <v>5.5045871559633031E-2</v>
      </c>
      <c r="D6" s="11">
        <f t="shared" si="2"/>
        <v>0.14678899082568808</v>
      </c>
      <c r="E6" s="11">
        <f t="shared" si="2"/>
        <v>3.669724770642202E-2</v>
      </c>
      <c r="F6" s="11">
        <f t="shared" si="2"/>
        <v>0.19266055045871561</v>
      </c>
      <c r="G6" s="11">
        <f t="shared" si="2"/>
        <v>0.96330275229357798</v>
      </c>
      <c r="H6" s="11">
        <f t="shared" si="2"/>
        <v>0.77064220183486243</v>
      </c>
      <c r="I6" s="11">
        <f t="shared" si="2"/>
        <v>0.95412844036697253</v>
      </c>
      <c r="J6" s="11">
        <f t="shared" si="2"/>
        <v>0.94495412844036697</v>
      </c>
      <c r="K6" s="11">
        <f t="shared" si="2"/>
        <v>0.97247706422018354</v>
      </c>
      <c r="L6" s="11">
        <f t="shared" si="2"/>
        <v>0.96330275229357798</v>
      </c>
      <c r="M6" s="11">
        <f t="shared" si="2"/>
        <v>0.93577981651376152</v>
      </c>
      <c r="N6" s="11">
        <f t="shared" si="2"/>
        <v>0.90825688073394495</v>
      </c>
      <c r="O6" s="11">
        <f t="shared" si="2"/>
        <v>0.93577981651376152</v>
      </c>
      <c r="P6" s="11">
        <f t="shared" si="2"/>
        <v>7.3394495412844041E-2</v>
      </c>
      <c r="Q6" s="11">
        <f t="shared" si="2"/>
        <v>3.669724770642202E-2</v>
      </c>
      <c r="R6" s="11">
        <f t="shared" si="2"/>
        <v>1.834862385321101E-2</v>
      </c>
      <c r="S6" s="11">
        <f t="shared" si="2"/>
        <v>1.834862385321101E-2</v>
      </c>
      <c r="T6" s="11">
        <f t="shared" si="2"/>
        <v>0.11009174311926606</v>
      </c>
      <c r="U6" s="11">
        <f t="shared" si="2"/>
        <v>0.93577981651376152</v>
      </c>
      <c r="V6" s="11">
        <f t="shared" si="2"/>
        <v>9.1743119266055051E-3</v>
      </c>
      <c r="W6" s="11">
        <f t="shared" si="2"/>
        <v>1.834862385321101E-2</v>
      </c>
      <c r="X6" s="11">
        <f t="shared" si="2"/>
        <v>1.834862385321101E-2</v>
      </c>
      <c r="Y6" s="11">
        <f t="shared" si="2"/>
        <v>0.20183486238532111</v>
      </c>
      <c r="Z6" s="11">
        <f t="shared" si="2"/>
        <v>5.5045871559633031E-2</v>
      </c>
      <c r="AA6" s="11">
        <f t="shared" si="2"/>
        <v>9.1743119266055051E-3</v>
      </c>
      <c r="AB6" s="11">
        <f t="shared" si="2"/>
        <v>0.99082568807339455</v>
      </c>
      <c r="AC6" s="11">
        <f t="shared" si="2"/>
        <v>0.41284403669724773</v>
      </c>
      <c r="AD6" s="11">
        <f t="shared" si="2"/>
        <v>2.7522935779816515E-2</v>
      </c>
      <c r="AE6" s="11">
        <f t="shared" si="2"/>
        <v>0.94495412844036697</v>
      </c>
      <c r="AF6" s="11">
        <f t="shared" si="2"/>
        <v>0.1743119266055046</v>
      </c>
      <c r="AG6" s="11">
        <f t="shared" si="2"/>
        <v>9.1743119266055051E-3</v>
      </c>
      <c r="AH6" s="11">
        <f t="shared" si="2"/>
        <v>7.3394495412844041E-2</v>
      </c>
      <c r="AI6" s="11">
        <f t="shared" si="2"/>
        <v>0.12844036697247707</v>
      </c>
      <c r="AJ6" s="11">
        <f t="shared" si="2"/>
        <v>9.1743119266055051E-3</v>
      </c>
      <c r="AK6" s="11">
        <f t="shared" si="2"/>
        <v>6.4220183486238536E-2</v>
      </c>
      <c r="AL6" s="11">
        <f t="shared" si="2"/>
        <v>4.5871559633027525E-2</v>
      </c>
      <c r="AM6" s="11">
        <f t="shared" si="2"/>
        <v>3.669724770642202E-2</v>
      </c>
      <c r="AN6" s="11">
        <f t="shared" si="2"/>
        <v>4.5871559633027525E-2</v>
      </c>
    </row>
    <row r="7" spans="1:40" x14ac:dyDescent="0.25">
      <c r="O7" t="s">
        <v>43</v>
      </c>
    </row>
    <row r="8" spans="1:40" ht="15.75" x14ac:dyDescent="0.25">
      <c r="A8" s="13" t="s">
        <v>235</v>
      </c>
      <c r="B8" s="16" t="s">
        <v>95</v>
      </c>
      <c r="C8" s="48" t="s">
        <v>207</v>
      </c>
      <c r="D8" s="34" t="s">
        <v>110</v>
      </c>
      <c r="E8" s="34" t="s">
        <v>208</v>
      </c>
      <c r="F8" s="2" t="s">
        <v>209</v>
      </c>
      <c r="G8" s="55" t="s">
        <v>183</v>
      </c>
      <c r="H8" s="66" t="s">
        <v>210</v>
      </c>
      <c r="I8" s="55" t="s">
        <v>211</v>
      </c>
      <c r="J8" s="67" t="s">
        <v>212</v>
      </c>
      <c r="K8" s="68" t="s">
        <v>213</v>
      </c>
      <c r="L8" s="68" t="s">
        <v>214</v>
      </c>
      <c r="M8" s="69" t="s">
        <v>184</v>
      </c>
      <c r="N8" s="69" t="s">
        <v>215</v>
      </c>
      <c r="O8" s="70" t="s">
        <v>216</v>
      </c>
      <c r="P8" s="71" t="s">
        <v>217</v>
      </c>
      <c r="Q8" s="71" t="s">
        <v>218</v>
      </c>
      <c r="R8" s="71" t="s">
        <v>219</v>
      </c>
      <c r="S8" s="71" t="s">
        <v>220</v>
      </c>
      <c r="T8" s="72" t="s">
        <v>204</v>
      </c>
      <c r="U8" s="55" t="s">
        <v>221</v>
      </c>
      <c r="V8" s="60" t="s">
        <v>222</v>
      </c>
      <c r="W8" s="73" t="s">
        <v>223</v>
      </c>
      <c r="X8" s="48" t="s">
        <v>189</v>
      </c>
      <c r="Y8" s="50" t="s">
        <v>192</v>
      </c>
      <c r="Z8" s="74" t="s">
        <v>224</v>
      </c>
      <c r="AA8" s="7" t="s">
        <v>113</v>
      </c>
      <c r="AB8" s="16" t="s">
        <v>193</v>
      </c>
      <c r="AC8" s="16" t="s">
        <v>225</v>
      </c>
      <c r="AD8" s="16" t="s">
        <v>226</v>
      </c>
      <c r="AE8" s="16" t="s">
        <v>194</v>
      </c>
      <c r="AF8" s="16" t="s">
        <v>227</v>
      </c>
      <c r="AG8" s="16" t="s">
        <v>228</v>
      </c>
      <c r="AH8" s="16" t="s">
        <v>229</v>
      </c>
      <c r="AI8" s="16" t="s">
        <v>230</v>
      </c>
      <c r="AJ8" s="16" t="s">
        <v>231</v>
      </c>
      <c r="AK8" s="16" t="s">
        <v>232</v>
      </c>
      <c r="AL8" s="16" t="s">
        <v>233</v>
      </c>
      <c r="AM8" s="16" t="s">
        <v>195</v>
      </c>
      <c r="AN8" s="59" t="s">
        <v>234</v>
      </c>
    </row>
    <row r="9" spans="1:40" ht="15.75" x14ac:dyDescent="0.25">
      <c r="A9" s="1" t="s">
        <v>103</v>
      </c>
      <c r="B9" s="13">
        <v>1</v>
      </c>
      <c r="C9" s="13">
        <v>1</v>
      </c>
      <c r="D9" s="13">
        <v>9</v>
      </c>
      <c r="E9" s="13">
        <v>2</v>
      </c>
      <c r="F9" s="13">
        <v>5</v>
      </c>
      <c r="G9" s="13">
        <v>19</v>
      </c>
      <c r="H9" s="13">
        <v>7</v>
      </c>
      <c r="I9" s="13">
        <v>18</v>
      </c>
      <c r="J9" s="13">
        <v>19</v>
      </c>
      <c r="K9" s="13">
        <v>19</v>
      </c>
      <c r="L9" s="13">
        <v>19</v>
      </c>
      <c r="M9" s="13">
        <v>19</v>
      </c>
      <c r="N9" s="13">
        <v>19</v>
      </c>
      <c r="O9" s="13">
        <v>19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19</v>
      </c>
      <c r="V9" s="13">
        <v>0</v>
      </c>
      <c r="W9" s="13">
        <v>0</v>
      </c>
      <c r="X9" s="13">
        <v>0</v>
      </c>
      <c r="Y9" s="13">
        <v>1</v>
      </c>
      <c r="Z9" s="13">
        <v>0</v>
      </c>
      <c r="AA9" s="13">
        <v>0</v>
      </c>
      <c r="AB9" s="13">
        <v>19</v>
      </c>
      <c r="AC9" s="13">
        <v>16</v>
      </c>
      <c r="AD9" s="13">
        <v>0</v>
      </c>
      <c r="AE9" s="13">
        <v>18</v>
      </c>
      <c r="AF9" s="13">
        <v>1</v>
      </c>
      <c r="AG9" s="13">
        <v>0</v>
      </c>
      <c r="AH9" s="13">
        <v>0</v>
      </c>
      <c r="AI9" s="13">
        <v>2</v>
      </c>
      <c r="AJ9" s="13">
        <v>0</v>
      </c>
      <c r="AK9" s="13">
        <v>1</v>
      </c>
      <c r="AL9" s="13">
        <v>1</v>
      </c>
      <c r="AM9" s="13">
        <v>1</v>
      </c>
      <c r="AN9" s="13">
        <v>0</v>
      </c>
    </row>
    <row r="10" spans="1:40" ht="15.75" x14ac:dyDescent="0.25">
      <c r="A10" s="1" t="s">
        <v>104</v>
      </c>
      <c r="B10" s="13">
        <v>1</v>
      </c>
      <c r="C10" s="13">
        <v>1</v>
      </c>
      <c r="D10" s="13">
        <v>3</v>
      </c>
      <c r="E10" s="13">
        <v>0</v>
      </c>
      <c r="F10" s="13">
        <v>5</v>
      </c>
      <c r="G10" s="13">
        <v>18</v>
      </c>
      <c r="H10" s="13">
        <v>6</v>
      </c>
      <c r="I10" s="13">
        <v>18</v>
      </c>
      <c r="J10" s="13">
        <v>17</v>
      </c>
      <c r="K10" s="13">
        <v>17</v>
      </c>
      <c r="L10" s="13">
        <v>18</v>
      </c>
      <c r="M10" s="13">
        <v>17</v>
      </c>
      <c r="N10" s="13">
        <v>18</v>
      </c>
      <c r="O10" s="13">
        <v>18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16</v>
      </c>
      <c r="V10" s="13">
        <v>0</v>
      </c>
      <c r="W10" s="13">
        <v>0</v>
      </c>
      <c r="X10" s="13">
        <v>0</v>
      </c>
      <c r="Y10" s="13">
        <v>1</v>
      </c>
      <c r="Z10" s="13">
        <v>0</v>
      </c>
      <c r="AA10" s="13">
        <v>0</v>
      </c>
      <c r="AB10" s="13">
        <v>19</v>
      </c>
      <c r="AC10" s="13">
        <v>16</v>
      </c>
      <c r="AD10" s="13">
        <v>0</v>
      </c>
      <c r="AE10" s="13">
        <v>16</v>
      </c>
      <c r="AF10" s="13">
        <v>1</v>
      </c>
      <c r="AG10" s="13">
        <v>0</v>
      </c>
      <c r="AH10" s="13">
        <v>0</v>
      </c>
      <c r="AI10" s="13">
        <v>2</v>
      </c>
      <c r="AJ10" s="13">
        <v>0</v>
      </c>
      <c r="AK10" s="13">
        <v>1</v>
      </c>
      <c r="AL10" s="13">
        <v>1</v>
      </c>
      <c r="AM10" s="13">
        <v>1</v>
      </c>
      <c r="AN10" s="13">
        <v>0</v>
      </c>
    </row>
    <row r="11" spans="1:40" ht="15.75" x14ac:dyDescent="0.25">
      <c r="A11" s="1" t="s">
        <v>139</v>
      </c>
      <c r="B11" s="11">
        <f>B9/19</f>
        <v>5.2631578947368418E-2</v>
      </c>
      <c r="C11" s="11">
        <f t="shared" ref="C11:AN11" si="3">C9/19</f>
        <v>5.2631578947368418E-2</v>
      </c>
      <c r="D11" s="11">
        <f t="shared" si="3"/>
        <v>0.47368421052631576</v>
      </c>
      <c r="E11" s="11">
        <f t="shared" si="3"/>
        <v>0.10526315789473684</v>
      </c>
      <c r="F11" s="11">
        <f t="shared" si="3"/>
        <v>0.26315789473684209</v>
      </c>
      <c r="G11" s="11">
        <f t="shared" si="3"/>
        <v>1</v>
      </c>
      <c r="H11" s="11">
        <f t="shared" si="3"/>
        <v>0.36842105263157893</v>
      </c>
      <c r="I11" s="11">
        <f t="shared" si="3"/>
        <v>0.94736842105263153</v>
      </c>
      <c r="J11" s="11">
        <f t="shared" si="3"/>
        <v>1</v>
      </c>
      <c r="K11" s="11">
        <f t="shared" si="3"/>
        <v>1</v>
      </c>
      <c r="L11" s="11">
        <f t="shared" si="3"/>
        <v>1</v>
      </c>
      <c r="M11" s="11">
        <f t="shared" si="3"/>
        <v>1</v>
      </c>
      <c r="N11" s="11">
        <f t="shared" si="3"/>
        <v>1</v>
      </c>
      <c r="O11" s="11">
        <f t="shared" si="3"/>
        <v>1</v>
      </c>
      <c r="P11" s="11">
        <f t="shared" si="3"/>
        <v>0</v>
      </c>
      <c r="Q11" s="11">
        <f t="shared" si="3"/>
        <v>0</v>
      </c>
      <c r="R11" s="11">
        <f t="shared" si="3"/>
        <v>0</v>
      </c>
      <c r="S11" s="11">
        <f t="shared" si="3"/>
        <v>0</v>
      </c>
      <c r="T11" s="11">
        <f t="shared" si="3"/>
        <v>0</v>
      </c>
      <c r="U11" s="11">
        <f t="shared" si="3"/>
        <v>1</v>
      </c>
      <c r="V11" s="11">
        <f t="shared" si="3"/>
        <v>0</v>
      </c>
      <c r="W11" s="11">
        <f t="shared" si="3"/>
        <v>0</v>
      </c>
      <c r="X11" s="11">
        <f t="shared" si="3"/>
        <v>0</v>
      </c>
      <c r="Y11" s="11">
        <f t="shared" si="3"/>
        <v>5.2631578947368418E-2</v>
      </c>
      <c r="Z11" s="11">
        <f t="shared" si="3"/>
        <v>0</v>
      </c>
      <c r="AA11" s="11">
        <f t="shared" si="3"/>
        <v>0</v>
      </c>
      <c r="AB11" s="11">
        <f t="shared" si="3"/>
        <v>1</v>
      </c>
      <c r="AC11" s="11">
        <f t="shared" si="3"/>
        <v>0.84210526315789469</v>
      </c>
      <c r="AD11" s="11">
        <f t="shared" si="3"/>
        <v>0</v>
      </c>
      <c r="AE11" s="11">
        <f t="shared" si="3"/>
        <v>0.94736842105263153</v>
      </c>
      <c r="AF11" s="11">
        <f t="shared" si="3"/>
        <v>5.2631578947368418E-2</v>
      </c>
      <c r="AG11" s="11">
        <f t="shared" si="3"/>
        <v>0</v>
      </c>
      <c r="AH11" s="11">
        <f t="shared" si="3"/>
        <v>0</v>
      </c>
      <c r="AI11" s="11">
        <f t="shared" si="3"/>
        <v>0.10526315789473684</v>
      </c>
      <c r="AJ11" s="11">
        <f t="shared" si="3"/>
        <v>0</v>
      </c>
      <c r="AK11" s="11">
        <f t="shared" si="3"/>
        <v>5.2631578947368418E-2</v>
      </c>
      <c r="AL11" s="11">
        <f t="shared" si="3"/>
        <v>5.2631578947368418E-2</v>
      </c>
      <c r="AM11" s="11">
        <f t="shared" si="3"/>
        <v>5.2631578947368418E-2</v>
      </c>
      <c r="AN11" s="11">
        <f t="shared" si="3"/>
        <v>0</v>
      </c>
    </row>
    <row r="12" spans="1:40" ht="15.75" x14ac:dyDescent="0.25">
      <c r="A12" s="1" t="s">
        <v>106</v>
      </c>
      <c r="B12" s="11">
        <f>B10/B9</f>
        <v>1</v>
      </c>
      <c r="C12" s="11">
        <f t="shared" ref="C12:AN12" si="4">C10/C9</f>
        <v>1</v>
      </c>
      <c r="D12" s="11">
        <f t="shared" si="4"/>
        <v>0.33333333333333331</v>
      </c>
      <c r="E12" s="11">
        <f t="shared" si="4"/>
        <v>0</v>
      </c>
      <c r="F12" s="11">
        <f t="shared" si="4"/>
        <v>1</v>
      </c>
      <c r="G12" s="11">
        <f t="shared" si="4"/>
        <v>0.94736842105263153</v>
      </c>
      <c r="H12" s="11">
        <f t="shared" si="4"/>
        <v>0.8571428571428571</v>
      </c>
      <c r="I12" s="11">
        <f t="shared" si="4"/>
        <v>1</v>
      </c>
      <c r="J12" s="11">
        <f t="shared" si="4"/>
        <v>0.89473684210526316</v>
      </c>
      <c r="K12" s="11">
        <f t="shared" si="4"/>
        <v>0.89473684210526316</v>
      </c>
      <c r="L12" s="11">
        <f t="shared" si="4"/>
        <v>0.94736842105263153</v>
      </c>
      <c r="M12" s="11">
        <f t="shared" si="4"/>
        <v>0.89473684210526316</v>
      </c>
      <c r="N12" s="11">
        <f t="shared" si="4"/>
        <v>0.94736842105263153</v>
      </c>
      <c r="O12" s="11">
        <f t="shared" si="4"/>
        <v>0.94736842105263153</v>
      </c>
      <c r="P12" s="11" t="e">
        <f>P10/P9</f>
        <v>#DIV/0!</v>
      </c>
      <c r="Q12" s="11" t="e">
        <f t="shared" si="4"/>
        <v>#DIV/0!</v>
      </c>
      <c r="R12" s="11" t="e">
        <f t="shared" si="4"/>
        <v>#DIV/0!</v>
      </c>
      <c r="S12" s="11" t="e">
        <f t="shared" si="4"/>
        <v>#DIV/0!</v>
      </c>
      <c r="T12" s="11" t="e">
        <f t="shared" si="4"/>
        <v>#DIV/0!</v>
      </c>
      <c r="U12" s="11">
        <f t="shared" si="4"/>
        <v>0.84210526315789469</v>
      </c>
      <c r="V12" s="11" t="e">
        <f t="shared" si="4"/>
        <v>#DIV/0!</v>
      </c>
      <c r="W12" s="11" t="e">
        <f t="shared" si="4"/>
        <v>#DIV/0!</v>
      </c>
      <c r="X12" s="11" t="e">
        <f t="shared" si="4"/>
        <v>#DIV/0!</v>
      </c>
      <c r="Y12" s="11">
        <f>Y10/Y9</f>
        <v>1</v>
      </c>
      <c r="Z12" s="11" t="e">
        <f t="shared" si="4"/>
        <v>#DIV/0!</v>
      </c>
      <c r="AA12" s="11" t="e">
        <f t="shared" si="4"/>
        <v>#DIV/0!</v>
      </c>
      <c r="AB12" s="11">
        <f t="shared" si="4"/>
        <v>1</v>
      </c>
      <c r="AC12" s="11">
        <f t="shared" si="4"/>
        <v>1</v>
      </c>
      <c r="AD12" s="11" t="e">
        <f t="shared" si="4"/>
        <v>#DIV/0!</v>
      </c>
      <c r="AE12" s="11">
        <f t="shared" si="4"/>
        <v>0.88888888888888884</v>
      </c>
      <c r="AF12" s="11">
        <f t="shared" si="4"/>
        <v>1</v>
      </c>
      <c r="AG12" s="11" t="e">
        <f t="shared" si="4"/>
        <v>#DIV/0!</v>
      </c>
      <c r="AH12" s="11" t="e">
        <f t="shared" si="4"/>
        <v>#DIV/0!</v>
      </c>
      <c r="AI12" s="11">
        <f t="shared" si="4"/>
        <v>1</v>
      </c>
      <c r="AJ12" s="11" t="e">
        <f t="shared" si="4"/>
        <v>#DIV/0!</v>
      </c>
      <c r="AK12" s="11">
        <f t="shared" si="4"/>
        <v>1</v>
      </c>
      <c r="AL12" s="11">
        <f t="shared" si="4"/>
        <v>1</v>
      </c>
      <c r="AM12" s="11">
        <f t="shared" si="4"/>
        <v>1</v>
      </c>
      <c r="AN12" s="11" t="e">
        <f t="shared" si="4"/>
        <v>#DIV/0!</v>
      </c>
    </row>
    <row r="13" spans="1:40" ht="15.75" x14ac:dyDescent="0.25">
      <c r="A13" s="1" t="s">
        <v>172</v>
      </c>
      <c r="B13" s="11">
        <f>B10/19</f>
        <v>5.2631578947368418E-2</v>
      </c>
      <c r="C13" s="11">
        <f t="shared" ref="C13:AN13" si="5">C10/19</f>
        <v>5.2631578947368418E-2</v>
      </c>
      <c r="D13" s="11">
        <f t="shared" si="5"/>
        <v>0.15789473684210525</v>
      </c>
      <c r="E13" s="11">
        <f t="shared" si="5"/>
        <v>0</v>
      </c>
      <c r="F13" s="11">
        <f t="shared" si="5"/>
        <v>0.26315789473684209</v>
      </c>
      <c r="G13" s="11">
        <f t="shared" si="5"/>
        <v>0.94736842105263153</v>
      </c>
      <c r="H13" s="11">
        <f t="shared" si="5"/>
        <v>0.31578947368421051</v>
      </c>
      <c r="I13" s="11">
        <f t="shared" si="5"/>
        <v>0.94736842105263153</v>
      </c>
      <c r="J13" s="11">
        <f t="shared" si="5"/>
        <v>0.89473684210526316</v>
      </c>
      <c r="K13" s="11">
        <f t="shared" si="5"/>
        <v>0.89473684210526316</v>
      </c>
      <c r="L13" s="11">
        <f t="shared" si="5"/>
        <v>0.94736842105263153</v>
      </c>
      <c r="M13" s="11">
        <f t="shared" si="5"/>
        <v>0.89473684210526316</v>
      </c>
      <c r="N13" s="11">
        <f t="shared" si="5"/>
        <v>0.94736842105263153</v>
      </c>
      <c r="O13" s="11">
        <f t="shared" si="5"/>
        <v>0.94736842105263153</v>
      </c>
      <c r="P13" s="11">
        <f t="shared" si="5"/>
        <v>0</v>
      </c>
      <c r="Q13" s="11">
        <f t="shared" si="5"/>
        <v>0</v>
      </c>
      <c r="R13" s="11">
        <f t="shared" si="5"/>
        <v>0</v>
      </c>
      <c r="S13" s="11">
        <f t="shared" si="5"/>
        <v>0</v>
      </c>
      <c r="T13" s="11">
        <f t="shared" si="5"/>
        <v>0</v>
      </c>
      <c r="U13" s="11">
        <f t="shared" si="5"/>
        <v>0.84210526315789469</v>
      </c>
      <c r="V13" s="11">
        <f t="shared" si="5"/>
        <v>0</v>
      </c>
      <c r="W13" s="11">
        <f t="shared" si="5"/>
        <v>0</v>
      </c>
      <c r="X13" s="11">
        <f t="shared" si="5"/>
        <v>0</v>
      </c>
      <c r="Y13" s="11">
        <f t="shared" si="5"/>
        <v>5.2631578947368418E-2</v>
      </c>
      <c r="Z13" s="11">
        <f t="shared" si="5"/>
        <v>0</v>
      </c>
      <c r="AA13" s="11">
        <f t="shared" si="5"/>
        <v>0</v>
      </c>
      <c r="AB13" s="11">
        <f t="shared" si="5"/>
        <v>1</v>
      </c>
      <c r="AC13" s="11">
        <f t="shared" si="5"/>
        <v>0.84210526315789469</v>
      </c>
      <c r="AD13" s="11">
        <f t="shared" si="5"/>
        <v>0</v>
      </c>
      <c r="AE13" s="11">
        <f t="shared" si="5"/>
        <v>0.84210526315789469</v>
      </c>
      <c r="AF13" s="11">
        <f t="shared" si="5"/>
        <v>5.2631578947368418E-2</v>
      </c>
      <c r="AG13" s="11">
        <f t="shared" si="5"/>
        <v>0</v>
      </c>
      <c r="AH13" s="11">
        <f t="shared" si="5"/>
        <v>0</v>
      </c>
      <c r="AI13" s="11">
        <f t="shared" si="5"/>
        <v>0.10526315789473684</v>
      </c>
      <c r="AJ13" s="11">
        <f t="shared" si="5"/>
        <v>0</v>
      </c>
      <c r="AK13" s="11">
        <f t="shared" si="5"/>
        <v>5.2631578947368418E-2</v>
      </c>
      <c r="AL13" s="11">
        <f t="shared" si="5"/>
        <v>5.2631578947368418E-2</v>
      </c>
      <c r="AM13" s="11">
        <f t="shared" si="5"/>
        <v>5.2631578947368418E-2</v>
      </c>
      <c r="AN13" s="11">
        <f t="shared" si="5"/>
        <v>0</v>
      </c>
    </row>
    <row r="16" spans="1:40" ht="15.75" x14ac:dyDescent="0.25">
      <c r="A16" s="13" t="s">
        <v>236</v>
      </c>
      <c r="B16" s="16" t="s">
        <v>95</v>
      </c>
      <c r="C16" s="48" t="s">
        <v>207</v>
      </c>
      <c r="D16" s="34" t="s">
        <v>110</v>
      </c>
      <c r="E16" s="34" t="s">
        <v>208</v>
      </c>
      <c r="F16" s="2" t="s">
        <v>209</v>
      </c>
      <c r="G16" s="55" t="s">
        <v>183</v>
      </c>
      <c r="H16" s="66" t="s">
        <v>210</v>
      </c>
      <c r="I16" s="55" t="s">
        <v>211</v>
      </c>
      <c r="J16" s="67" t="s">
        <v>212</v>
      </c>
      <c r="K16" s="68" t="s">
        <v>213</v>
      </c>
      <c r="L16" s="68" t="s">
        <v>214</v>
      </c>
      <c r="M16" s="69" t="s">
        <v>184</v>
      </c>
      <c r="N16" s="69" t="s">
        <v>215</v>
      </c>
      <c r="O16" s="70" t="s">
        <v>216</v>
      </c>
      <c r="P16" s="71" t="s">
        <v>217</v>
      </c>
      <c r="Q16" s="71" t="s">
        <v>218</v>
      </c>
      <c r="R16" s="71" t="s">
        <v>219</v>
      </c>
      <c r="S16" s="71" t="s">
        <v>220</v>
      </c>
      <c r="T16" s="72" t="s">
        <v>204</v>
      </c>
      <c r="U16" s="55" t="s">
        <v>221</v>
      </c>
      <c r="V16" s="60" t="s">
        <v>222</v>
      </c>
      <c r="W16" s="73" t="s">
        <v>223</v>
      </c>
      <c r="X16" s="48" t="s">
        <v>189</v>
      </c>
      <c r="Y16" s="50" t="s">
        <v>192</v>
      </c>
      <c r="Z16" s="74" t="s">
        <v>224</v>
      </c>
      <c r="AA16" s="7" t="s">
        <v>113</v>
      </c>
      <c r="AB16" s="16" t="s">
        <v>193</v>
      </c>
      <c r="AC16" s="16" t="s">
        <v>225</v>
      </c>
      <c r="AD16" s="16" t="s">
        <v>226</v>
      </c>
      <c r="AE16" s="16" t="s">
        <v>194</v>
      </c>
      <c r="AF16" s="16" t="s">
        <v>227</v>
      </c>
      <c r="AG16" s="16" t="s">
        <v>228</v>
      </c>
      <c r="AH16" s="16" t="s">
        <v>229</v>
      </c>
      <c r="AI16" s="16" t="s">
        <v>230</v>
      </c>
      <c r="AJ16" s="16" t="s">
        <v>231</v>
      </c>
      <c r="AK16" s="16" t="s">
        <v>232</v>
      </c>
      <c r="AL16" s="16" t="s">
        <v>233</v>
      </c>
      <c r="AM16" s="16" t="s">
        <v>195</v>
      </c>
      <c r="AN16" s="59" t="s">
        <v>234</v>
      </c>
    </row>
    <row r="17" spans="1:40" ht="15.75" x14ac:dyDescent="0.25">
      <c r="A17" s="1" t="s">
        <v>103</v>
      </c>
      <c r="B17" s="13">
        <v>3</v>
      </c>
      <c r="C17" s="13">
        <v>3</v>
      </c>
      <c r="D17" s="13">
        <v>4</v>
      </c>
      <c r="E17" s="13">
        <v>3</v>
      </c>
      <c r="F17" s="13">
        <v>0</v>
      </c>
      <c r="G17" s="13">
        <v>16</v>
      </c>
      <c r="H17" s="13">
        <v>16</v>
      </c>
      <c r="I17" s="13">
        <v>16</v>
      </c>
      <c r="J17" s="13">
        <v>16</v>
      </c>
      <c r="K17" s="13">
        <v>16</v>
      </c>
      <c r="L17" s="13">
        <v>16</v>
      </c>
      <c r="M17" s="13">
        <v>16</v>
      </c>
      <c r="N17" s="13">
        <v>16</v>
      </c>
      <c r="O17" s="13">
        <v>16</v>
      </c>
      <c r="P17" s="13">
        <v>7</v>
      </c>
      <c r="Q17" s="13">
        <v>3</v>
      </c>
      <c r="R17" s="13">
        <v>1</v>
      </c>
      <c r="S17" s="13">
        <v>1</v>
      </c>
      <c r="T17" s="13">
        <v>12</v>
      </c>
      <c r="U17" s="13">
        <v>16</v>
      </c>
      <c r="V17" s="13">
        <v>1</v>
      </c>
      <c r="W17" s="13">
        <v>1</v>
      </c>
      <c r="X17" s="13">
        <v>1</v>
      </c>
      <c r="Y17" s="13">
        <v>3</v>
      </c>
      <c r="Z17" s="13">
        <v>0</v>
      </c>
      <c r="AA17" s="13">
        <v>0</v>
      </c>
      <c r="AB17" s="13">
        <v>16</v>
      </c>
      <c r="AC17" s="13">
        <v>1</v>
      </c>
      <c r="AD17" s="13">
        <v>0</v>
      </c>
      <c r="AE17" s="13">
        <v>16</v>
      </c>
      <c r="AF17" s="13">
        <v>1</v>
      </c>
      <c r="AG17" s="13">
        <v>0</v>
      </c>
      <c r="AH17" s="13">
        <v>0</v>
      </c>
      <c r="AI17" s="13">
        <v>1</v>
      </c>
      <c r="AJ17" s="13">
        <v>0</v>
      </c>
      <c r="AK17" s="13">
        <v>4</v>
      </c>
      <c r="AL17" s="13">
        <v>4</v>
      </c>
      <c r="AM17" s="13">
        <v>0</v>
      </c>
      <c r="AN17" s="13">
        <v>0</v>
      </c>
    </row>
    <row r="18" spans="1:40" ht="15.75" x14ac:dyDescent="0.25">
      <c r="A18" s="1" t="s">
        <v>104</v>
      </c>
      <c r="B18" s="13">
        <v>3</v>
      </c>
      <c r="C18" s="13">
        <v>3</v>
      </c>
      <c r="D18" s="13">
        <v>0</v>
      </c>
      <c r="E18" s="13">
        <v>3</v>
      </c>
      <c r="F18" s="13">
        <v>0</v>
      </c>
      <c r="G18" s="13">
        <v>16</v>
      </c>
      <c r="H18" s="13">
        <v>16</v>
      </c>
      <c r="I18" s="13">
        <v>16</v>
      </c>
      <c r="J18" s="13">
        <v>16</v>
      </c>
      <c r="K18" s="13">
        <v>16</v>
      </c>
      <c r="L18" s="13">
        <v>16</v>
      </c>
      <c r="M18" s="13">
        <v>16</v>
      </c>
      <c r="N18" s="13">
        <v>16</v>
      </c>
      <c r="O18" s="13">
        <v>15</v>
      </c>
      <c r="P18" s="13">
        <v>7</v>
      </c>
      <c r="Q18" s="13">
        <v>3</v>
      </c>
      <c r="R18" s="13">
        <v>1</v>
      </c>
      <c r="S18" s="13">
        <v>1</v>
      </c>
      <c r="T18" s="75">
        <v>10</v>
      </c>
      <c r="U18" s="13">
        <v>16</v>
      </c>
      <c r="V18" s="13">
        <v>1</v>
      </c>
      <c r="W18" s="13">
        <v>1</v>
      </c>
      <c r="X18" s="13">
        <v>1</v>
      </c>
      <c r="Y18" s="13">
        <v>3</v>
      </c>
      <c r="Z18" s="13">
        <v>0</v>
      </c>
      <c r="AA18" s="13">
        <v>0</v>
      </c>
      <c r="AB18" s="13">
        <v>16</v>
      </c>
      <c r="AC18" s="13">
        <v>1</v>
      </c>
      <c r="AD18" s="13">
        <v>0</v>
      </c>
      <c r="AE18" s="13">
        <v>16</v>
      </c>
      <c r="AF18" s="13">
        <v>1</v>
      </c>
      <c r="AG18" s="13">
        <v>0</v>
      </c>
      <c r="AH18" s="13">
        <v>0</v>
      </c>
      <c r="AI18" s="13">
        <v>1</v>
      </c>
      <c r="AJ18" s="13">
        <v>0</v>
      </c>
      <c r="AK18" s="13">
        <v>2</v>
      </c>
      <c r="AL18" s="13">
        <v>4</v>
      </c>
      <c r="AM18" s="13">
        <v>0</v>
      </c>
      <c r="AN18" s="13">
        <v>0</v>
      </c>
    </row>
    <row r="19" spans="1:40" ht="15.75" x14ac:dyDescent="0.25">
      <c r="A19" s="1" t="s">
        <v>139</v>
      </c>
      <c r="B19" s="11">
        <f>B17/16</f>
        <v>0.1875</v>
      </c>
      <c r="C19" s="11">
        <f t="shared" ref="C19:AN19" si="6">C17/16</f>
        <v>0.1875</v>
      </c>
      <c r="D19" s="11">
        <f t="shared" si="6"/>
        <v>0.25</v>
      </c>
      <c r="E19" s="11">
        <f t="shared" si="6"/>
        <v>0.1875</v>
      </c>
      <c r="F19" s="11">
        <f t="shared" si="6"/>
        <v>0</v>
      </c>
      <c r="G19" s="11">
        <f t="shared" si="6"/>
        <v>1</v>
      </c>
      <c r="H19" s="11">
        <f t="shared" si="6"/>
        <v>1</v>
      </c>
      <c r="I19" s="11">
        <f t="shared" si="6"/>
        <v>1</v>
      </c>
      <c r="J19" s="11">
        <f t="shared" si="6"/>
        <v>1</v>
      </c>
      <c r="K19" s="11">
        <f t="shared" si="6"/>
        <v>1</v>
      </c>
      <c r="L19" s="11">
        <f t="shared" si="6"/>
        <v>1</v>
      </c>
      <c r="M19" s="11">
        <f t="shared" si="6"/>
        <v>1</v>
      </c>
      <c r="N19" s="11">
        <f t="shared" si="6"/>
        <v>1</v>
      </c>
      <c r="O19" s="11">
        <f t="shared" si="6"/>
        <v>1</v>
      </c>
      <c r="P19" s="11">
        <f t="shared" si="6"/>
        <v>0.4375</v>
      </c>
      <c r="Q19" s="11">
        <f t="shared" si="6"/>
        <v>0.1875</v>
      </c>
      <c r="R19" s="11">
        <f t="shared" si="6"/>
        <v>6.25E-2</v>
      </c>
      <c r="S19" s="11">
        <f t="shared" si="6"/>
        <v>6.25E-2</v>
      </c>
      <c r="T19" s="11">
        <f t="shared" si="6"/>
        <v>0.75</v>
      </c>
      <c r="U19" s="11">
        <f t="shared" si="6"/>
        <v>1</v>
      </c>
      <c r="V19" s="11">
        <f t="shared" si="6"/>
        <v>6.25E-2</v>
      </c>
      <c r="W19" s="11">
        <f t="shared" si="6"/>
        <v>6.25E-2</v>
      </c>
      <c r="X19" s="11">
        <f t="shared" si="6"/>
        <v>6.25E-2</v>
      </c>
      <c r="Y19" s="11">
        <f t="shared" si="6"/>
        <v>0.1875</v>
      </c>
      <c r="Z19" s="11">
        <f t="shared" si="6"/>
        <v>0</v>
      </c>
      <c r="AA19" s="11">
        <f t="shared" si="6"/>
        <v>0</v>
      </c>
      <c r="AB19" s="11">
        <f t="shared" si="6"/>
        <v>1</v>
      </c>
      <c r="AC19" s="11">
        <f t="shared" si="6"/>
        <v>6.25E-2</v>
      </c>
      <c r="AD19" s="11">
        <f t="shared" si="6"/>
        <v>0</v>
      </c>
      <c r="AE19" s="11">
        <f t="shared" si="6"/>
        <v>1</v>
      </c>
      <c r="AF19" s="11">
        <f t="shared" si="6"/>
        <v>6.25E-2</v>
      </c>
      <c r="AG19" s="11">
        <f t="shared" si="6"/>
        <v>0</v>
      </c>
      <c r="AH19" s="11">
        <f t="shared" si="6"/>
        <v>0</v>
      </c>
      <c r="AI19" s="11">
        <f t="shared" si="6"/>
        <v>6.25E-2</v>
      </c>
      <c r="AJ19" s="11">
        <f t="shared" si="6"/>
        <v>0</v>
      </c>
      <c r="AK19" s="11">
        <f t="shared" si="6"/>
        <v>0.25</v>
      </c>
      <c r="AL19" s="11">
        <f t="shared" si="6"/>
        <v>0.25</v>
      </c>
      <c r="AM19" s="11">
        <f t="shared" si="6"/>
        <v>0</v>
      </c>
      <c r="AN19" s="11">
        <f t="shared" si="6"/>
        <v>0</v>
      </c>
    </row>
    <row r="20" spans="1:40" ht="15.75" x14ac:dyDescent="0.25">
      <c r="A20" s="1" t="s">
        <v>106</v>
      </c>
      <c r="B20" s="11">
        <f>B18/B17</f>
        <v>1</v>
      </c>
      <c r="C20" s="11">
        <f t="shared" ref="C20:AN20" si="7">C18/C17</f>
        <v>1</v>
      </c>
      <c r="D20" s="11">
        <f t="shared" si="7"/>
        <v>0</v>
      </c>
      <c r="E20" s="11">
        <f t="shared" si="7"/>
        <v>1</v>
      </c>
      <c r="F20" s="11" t="e">
        <f t="shared" si="7"/>
        <v>#DIV/0!</v>
      </c>
      <c r="G20" s="11">
        <f t="shared" si="7"/>
        <v>1</v>
      </c>
      <c r="H20" s="11">
        <f t="shared" si="7"/>
        <v>1</v>
      </c>
      <c r="I20" s="11">
        <f t="shared" si="7"/>
        <v>1</v>
      </c>
      <c r="J20" s="11">
        <f t="shared" si="7"/>
        <v>1</v>
      </c>
      <c r="K20" s="11">
        <f t="shared" si="7"/>
        <v>1</v>
      </c>
      <c r="L20" s="11">
        <f t="shared" si="7"/>
        <v>1</v>
      </c>
      <c r="M20" s="11">
        <f t="shared" si="7"/>
        <v>1</v>
      </c>
      <c r="N20" s="11">
        <f t="shared" si="7"/>
        <v>1</v>
      </c>
      <c r="O20" s="11">
        <f t="shared" si="7"/>
        <v>0.9375</v>
      </c>
      <c r="P20" s="11">
        <f t="shared" si="7"/>
        <v>1</v>
      </c>
      <c r="Q20" s="11">
        <f t="shared" si="7"/>
        <v>1</v>
      </c>
      <c r="R20" s="11">
        <f t="shared" si="7"/>
        <v>1</v>
      </c>
      <c r="S20" s="11">
        <f t="shared" si="7"/>
        <v>1</v>
      </c>
      <c r="T20" s="11">
        <f t="shared" si="7"/>
        <v>0.83333333333333337</v>
      </c>
      <c r="U20" s="11">
        <f t="shared" si="7"/>
        <v>1</v>
      </c>
      <c r="V20" s="11">
        <f t="shared" si="7"/>
        <v>1</v>
      </c>
      <c r="W20" s="11">
        <f t="shared" si="7"/>
        <v>1</v>
      </c>
      <c r="X20" s="11">
        <f t="shared" si="7"/>
        <v>1</v>
      </c>
      <c r="Y20" s="11">
        <f t="shared" si="7"/>
        <v>1</v>
      </c>
      <c r="Z20" s="11" t="e">
        <f t="shared" si="7"/>
        <v>#DIV/0!</v>
      </c>
      <c r="AA20" s="11" t="e">
        <f t="shared" si="7"/>
        <v>#DIV/0!</v>
      </c>
      <c r="AB20" s="11">
        <f t="shared" si="7"/>
        <v>1</v>
      </c>
      <c r="AC20" s="11">
        <f t="shared" si="7"/>
        <v>1</v>
      </c>
      <c r="AD20" s="11" t="e">
        <f t="shared" si="7"/>
        <v>#DIV/0!</v>
      </c>
      <c r="AE20" s="11">
        <f t="shared" si="7"/>
        <v>1</v>
      </c>
      <c r="AF20" s="11">
        <f t="shared" si="7"/>
        <v>1</v>
      </c>
      <c r="AG20" s="11" t="e">
        <f t="shared" si="7"/>
        <v>#DIV/0!</v>
      </c>
      <c r="AH20" s="11" t="e">
        <f t="shared" si="7"/>
        <v>#DIV/0!</v>
      </c>
      <c r="AI20" s="11">
        <f t="shared" si="7"/>
        <v>1</v>
      </c>
      <c r="AJ20" s="11" t="e">
        <f t="shared" si="7"/>
        <v>#DIV/0!</v>
      </c>
      <c r="AK20" s="11">
        <f t="shared" si="7"/>
        <v>0.5</v>
      </c>
      <c r="AL20" s="11">
        <f t="shared" si="7"/>
        <v>1</v>
      </c>
      <c r="AM20" s="11" t="e">
        <f t="shared" si="7"/>
        <v>#DIV/0!</v>
      </c>
      <c r="AN20" s="11" t="e">
        <f t="shared" si="7"/>
        <v>#DIV/0!</v>
      </c>
    </row>
    <row r="21" spans="1:40" ht="15.75" x14ac:dyDescent="0.25">
      <c r="A21" s="1" t="s">
        <v>172</v>
      </c>
      <c r="B21" s="11">
        <f>B18/16</f>
        <v>0.1875</v>
      </c>
      <c r="C21" s="11">
        <f t="shared" ref="C21:AN21" si="8">C18/16</f>
        <v>0.1875</v>
      </c>
      <c r="D21" s="11">
        <f t="shared" si="8"/>
        <v>0</v>
      </c>
      <c r="E21" s="11">
        <f t="shared" si="8"/>
        <v>0.1875</v>
      </c>
      <c r="F21" s="11">
        <f t="shared" si="8"/>
        <v>0</v>
      </c>
      <c r="G21" s="11">
        <f t="shared" si="8"/>
        <v>1</v>
      </c>
      <c r="H21" s="11">
        <f t="shared" si="8"/>
        <v>1</v>
      </c>
      <c r="I21" s="11">
        <f t="shared" si="8"/>
        <v>1</v>
      </c>
      <c r="J21" s="11">
        <f t="shared" si="8"/>
        <v>1</v>
      </c>
      <c r="K21" s="11">
        <f t="shared" si="8"/>
        <v>1</v>
      </c>
      <c r="L21" s="11">
        <f t="shared" si="8"/>
        <v>1</v>
      </c>
      <c r="M21" s="11">
        <f t="shared" si="8"/>
        <v>1</v>
      </c>
      <c r="N21" s="11">
        <f t="shared" si="8"/>
        <v>1</v>
      </c>
      <c r="O21" s="11">
        <f t="shared" si="8"/>
        <v>0.9375</v>
      </c>
      <c r="P21" s="11">
        <f t="shared" si="8"/>
        <v>0.4375</v>
      </c>
      <c r="Q21" s="11">
        <f t="shared" si="8"/>
        <v>0.1875</v>
      </c>
      <c r="R21" s="11">
        <f t="shared" si="8"/>
        <v>6.25E-2</v>
      </c>
      <c r="S21" s="11">
        <f t="shared" si="8"/>
        <v>6.25E-2</v>
      </c>
      <c r="T21" s="11">
        <f t="shared" si="8"/>
        <v>0.625</v>
      </c>
      <c r="U21" s="11">
        <f t="shared" si="8"/>
        <v>1</v>
      </c>
      <c r="V21" s="11">
        <f t="shared" si="8"/>
        <v>6.25E-2</v>
      </c>
      <c r="W21" s="11">
        <f t="shared" si="8"/>
        <v>6.25E-2</v>
      </c>
      <c r="X21" s="11">
        <f t="shared" si="8"/>
        <v>6.25E-2</v>
      </c>
      <c r="Y21" s="11">
        <f t="shared" si="8"/>
        <v>0.1875</v>
      </c>
      <c r="Z21" s="11">
        <f t="shared" si="8"/>
        <v>0</v>
      </c>
      <c r="AA21" s="11">
        <f t="shared" si="8"/>
        <v>0</v>
      </c>
      <c r="AB21" s="11">
        <f t="shared" si="8"/>
        <v>1</v>
      </c>
      <c r="AC21" s="11">
        <f t="shared" si="8"/>
        <v>6.25E-2</v>
      </c>
      <c r="AD21" s="11">
        <f t="shared" si="8"/>
        <v>0</v>
      </c>
      <c r="AE21" s="11">
        <f t="shared" si="8"/>
        <v>1</v>
      </c>
      <c r="AF21" s="11">
        <f t="shared" si="8"/>
        <v>6.25E-2</v>
      </c>
      <c r="AG21" s="11">
        <f t="shared" si="8"/>
        <v>0</v>
      </c>
      <c r="AH21" s="11">
        <f t="shared" si="8"/>
        <v>0</v>
      </c>
      <c r="AI21" s="11">
        <f t="shared" si="8"/>
        <v>6.25E-2</v>
      </c>
      <c r="AJ21" s="11">
        <f t="shared" si="8"/>
        <v>0</v>
      </c>
      <c r="AK21" s="11">
        <f t="shared" si="8"/>
        <v>0.125</v>
      </c>
      <c r="AL21" s="11">
        <f t="shared" si="8"/>
        <v>0.25</v>
      </c>
      <c r="AM21" s="11">
        <f t="shared" si="8"/>
        <v>0</v>
      </c>
      <c r="AN21" s="11">
        <f t="shared" si="8"/>
        <v>0</v>
      </c>
    </row>
    <row r="24" spans="1:40" ht="15.75" x14ac:dyDescent="0.25">
      <c r="A24" s="13" t="s">
        <v>237</v>
      </c>
      <c r="B24" s="16" t="s">
        <v>95</v>
      </c>
      <c r="C24" s="48" t="s">
        <v>207</v>
      </c>
      <c r="D24" s="34" t="s">
        <v>110</v>
      </c>
      <c r="E24" s="34" t="s">
        <v>208</v>
      </c>
      <c r="F24" s="2" t="s">
        <v>209</v>
      </c>
      <c r="G24" s="55" t="s">
        <v>183</v>
      </c>
      <c r="H24" s="66" t="s">
        <v>210</v>
      </c>
      <c r="I24" s="55" t="s">
        <v>211</v>
      </c>
      <c r="J24" s="67" t="s">
        <v>212</v>
      </c>
      <c r="K24" s="68" t="s">
        <v>213</v>
      </c>
      <c r="L24" s="68" t="s">
        <v>214</v>
      </c>
      <c r="M24" s="69" t="s">
        <v>184</v>
      </c>
      <c r="N24" s="69" t="s">
        <v>215</v>
      </c>
      <c r="O24" s="70" t="s">
        <v>216</v>
      </c>
      <c r="P24" s="71" t="s">
        <v>217</v>
      </c>
      <c r="Q24" s="71" t="s">
        <v>218</v>
      </c>
      <c r="R24" s="71" t="s">
        <v>219</v>
      </c>
      <c r="S24" s="71" t="s">
        <v>220</v>
      </c>
      <c r="T24" s="72" t="s">
        <v>204</v>
      </c>
      <c r="U24" s="55" t="s">
        <v>221</v>
      </c>
      <c r="V24" s="60" t="s">
        <v>222</v>
      </c>
      <c r="W24" s="73" t="s">
        <v>223</v>
      </c>
      <c r="X24" s="48" t="s">
        <v>189</v>
      </c>
      <c r="Y24" s="50" t="s">
        <v>192</v>
      </c>
      <c r="Z24" s="74" t="s">
        <v>224</v>
      </c>
      <c r="AA24" s="7" t="s">
        <v>113</v>
      </c>
      <c r="AB24" s="16" t="s">
        <v>193</v>
      </c>
      <c r="AC24" s="16" t="s">
        <v>225</v>
      </c>
      <c r="AD24" s="16" t="s">
        <v>226</v>
      </c>
      <c r="AE24" s="16" t="s">
        <v>194</v>
      </c>
      <c r="AF24" s="16" t="s">
        <v>227</v>
      </c>
      <c r="AG24" s="16" t="s">
        <v>228</v>
      </c>
      <c r="AH24" s="16" t="s">
        <v>229</v>
      </c>
      <c r="AI24" s="16" t="s">
        <v>230</v>
      </c>
      <c r="AJ24" s="16" t="s">
        <v>231</v>
      </c>
      <c r="AK24" s="16" t="s">
        <v>232</v>
      </c>
      <c r="AL24" s="16" t="s">
        <v>233</v>
      </c>
      <c r="AM24" s="16" t="s">
        <v>195</v>
      </c>
      <c r="AN24" s="59" t="s">
        <v>234</v>
      </c>
    </row>
    <row r="25" spans="1:40" ht="15.75" x14ac:dyDescent="0.25">
      <c r="A25" s="1" t="s">
        <v>103</v>
      </c>
      <c r="B25" s="13">
        <v>1</v>
      </c>
      <c r="C25" s="13">
        <v>1</v>
      </c>
      <c r="D25" s="13">
        <v>12</v>
      </c>
      <c r="E25" s="13">
        <v>1</v>
      </c>
      <c r="F25" s="13">
        <v>14</v>
      </c>
      <c r="G25" s="13">
        <v>46</v>
      </c>
      <c r="H25" s="13">
        <v>44</v>
      </c>
      <c r="I25" s="13">
        <v>45</v>
      </c>
      <c r="J25" s="13">
        <v>46</v>
      </c>
      <c r="K25" s="13">
        <v>46</v>
      </c>
      <c r="L25" s="13">
        <v>46</v>
      </c>
      <c r="M25" s="13">
        <v>46</v>
      </c>
      <c r="N25" s="13">
        <v>46</v>
      </c>
      <c r="O25" s="13">
        <v>46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46</v>
      </c>
      <c r="V25" s="13">
        <v>1</v>
      </c>
      <c r="W25" s="13">
        <v>1</v>
      </c>
      <c r="X25" s="13">
        <v>1</v>
      </c>
      <c r="Y25" s="13">
        <v>14</v>
      </c>
      <c r="Z25" s="13">
        <v>4</v>
      </c>
      <c r="AA25" s="13">
        <v>0</v>
      </c>
      <c r="AB25" s="13">
        <v>46</v>
      </c>
      <c r="AC25" s="13">
        <v>18</v>
      </c>
      <c r="AD25" s="13">
        <v>2</v>
      </c>
      <c r="AE25" s="13">
        <v>44</v>
      </c>
      <c r="AF25" s="13">
        <v>10</v>
      </c>
      <c r="AG25" s="13">
        <v>1</v>
      </c>
      <c r="AH25" s="13">
        <v>4</v>
      </c>
      <c r="AI25" s="13">
        <v>5</v>
      </c>
      <c r="AJ25" s="13">
        <v>0</v>
      </c>
      <c r="AK25" s="13">
        <v>4</v>
      </c>
      <c r="AL25" s="13">
        <v>0</v>
      </c>
      <c r="AM25" s="13">
        <v>2</v>
      </c>
      <c r="AN25" s="13">
        <v>0</v>
      </c>
    </row>
    <row r="26" spans="1:40" ht="15.75" x14ac:dyDescent="0.25">
      <c r="A26" s="1" t="s">
        <v>104</v>
      </c>
      <c r="B26" s="13">
        <v>0</v>
      </c>
      <c r="C26" s="13">
        <v>1</v>
      </c>
      <c r="D26" s="13">
        <v>10</v>
      </c>
      <c r="E26" s="13">
        <v>1</v>
      </c>
      <c r="F26" s="13">
        <v>14</v>
      </c>
      <c r="G26" s="13">
        <v>43</v>
      </c>
      <c r="H26" s="13">
        <v>38</v>
      </c>
      <c r="I26" s="13">
        <v>42</v>
      </c>
      <c r="J26" s="13">
        <v>43</v>
      </c>
      <c r="K26" s="13">
        <v>45</v>
      </c>
      <c r="L26" s="13">
        <v>44</v>
      </c>
      <c r="M26" s="13">
        <v>43</v>
      </c>
      <c r="N26" s="13">
        <v>39</v>
      </c>
      <c r="O26" s="13">
        <v>42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42</v>
      </c>
      <c r="V26" s="13">
        <v>0</v>
      </c>
      <c r="W26" s="13">
        <v>1</v>
      </c>
      <c r="X26" s="13">
        <v>1</v>
      </c>
      <c r="Y26" s="13">
        <v>14</v>
      </c>
      <c r="Z26" s="13">
        <v>4</v>
      </c>
      <c r="AA26" s="13">
        <v>0</v>
      </c>
      <c r="AB26" s="13">
        <v>45</v>
      </c>
      <c r="AC26" s="13">
        <v>18</v>
      </c>
      <c r="AD26" s="13">
        <v>2</v>
      </c>
      <c r="AE26" s="13">
        <v>43</v>
      </c>
      <c r="AF26" s="13">
        <v>10</v>
      </c>
      <c r="AG26" s="13">
        <v>1</v>
      </c>
      <c r="AH26" s="13">
        <v>4</v>
      </c>
      <c r="AI26" s="13">
        <v>4</v>
      </c>
      <c r="AJ26" s="13">
        <v>0</v>
      </c>
      <c r="AK26" s="13">
        <v>3</v>
      </c>
      <c r="AL26" s="13">
        <v>0</v>
      </c>
      <c r="AM26" s="13">
        <v>2</v>
      </c>
      <c r="AN26" s="13">
        <v>0</v>
      </c>
    </row>
    <row r="27" spans="1:40" ht="15.75" x14ac:dyDescent="0.25">
      <c r="A27" s="1" t="s">
        <v>139</v>
      </c>
      <c r="B27" s="11">
        <f>B25/46</f>
        <v>2.1739130434782608E-2</v>
      </c>
      <c r="C27" s="11">
        <f t="shared" ref="C27:AN27" si="9">C25/46</f>
        <v>2.1739130434782608E-2</v>
      </c>
      <c r="D27" s="11">
        <f t="shared" si="9"/>
        <v>0.2608695652173913</v>
      </c>
      <c r="E27" s="11">
        <f t="shared" si="9"/>
        <v>2.1739130434782608E-2</v>
      </c>
      <c r="F27" s="11">
        <f t="shared" si="9"/>
        <v>0.30434782608695654</v>
      </c>
      <c r="G27" s="11">
        <f t="shared" si="9"/>
        <v>1</v>
      </c>
      <c r="H27" s="11">
        <f t="shared" si="9"/>
        <v>0.95652173913043481</v>
      </c>
      <c r="I27" s="11">
        <f t="shared" si="9"/>
        <v>0.97826086956521741</v>
      </c>
      <c r="J27" s="11">
        <f t="shared" si="9"/>
        <v>1</v>
      </c>
      <c r="K27" s="11">
        <f t="shared" si="9"/>
        <v>1</v>
      </c>
      <c r="L27" s="11">
        <f t="shared" si="9"/>
        <v>1</v>
      </c>
      <c r="M27" s="11">
        <f t="shared" si="9"/>
        <v>1</v>
      </c>
      <c r="N27" s="11">
        <f t="shared" si="9"/>
        <v>1</v>
      </c>
      <c r="O27" s="11">
        <f t="shared" si="9"/>
        <v>1</v>
      </c>
      <c r="P27" s="11">
        <f t="shared" si="9"/>
        <v>0</v>
      </c>
      <c r="Q27" s="11">
        <f t="shared" si="9"/>
        <v>0</v>
      </c>
      <c r="R27" s="11">
        <f t="shared" si="9"/>
        <v>0</v>
      </c>
      <c r="S27" s="11">
        <f t="shared" si="9"/>
        <v>0</v>
      </c>
      <c r="T27" s="11">
        <f t="shared" si="9"/>
        <v>0</v>
      </c>
      <c r="U27" s="11">
        <f t="shared" si="9"/>
        <v>1</v>
      </c>
      <c r="V27" s="11">
        <f t="shared" si="9"/>
        <v>2.1739130434782608E-2</v>
      </c>
      <c r="W27" s="11">
        <f t="shared" si="9"/>
        <v>2.1739130434782608E-2</v>
      </c>
      <c r="X27" s="11">
        <f t="shared" si="9"/>
        <v>2.1739130434782608E-2</v>
      </c>
      <c r="Y27" s="11">
        <f t="shared" si="9"/>
        <v>0.30434782608695654</v>
      </c>
      <c r="Z27" s="11">
        <f t="shared" si="9"/>
        <v>8.6956521739130432E-2</v>
      </c>
      <c r="AA27" s="11">
        <f t="shared" si="9"/>
        <v>0</v>
      </c>
      <c r="AB27" s="11">
        <f t="shared" si="9"/>
        <v>1</v>
      </c>
      <c r="AC27" s="11">
        <f t="shared" si="9"/>
        <v>0.39130434782608697</v>
      </c>
      <c r="AD27" s="11">
        <f t="shared" si="9"/>
        <v>4.3478260869565216E-2</v>
      </c>
      <c r="AE27" s="11">
        <f t="shared" si="9"/>
        <v>0.95652173913043481</v>
      </c>
      <c r="AF27" s="11">
        <f t="shared" si="9"/>
        <v>0.21739130434782608</v>
      </c>
      <c r="AG27" s="11">
        <f t="shared" si="9"/>
        <v>2.1739130434782608E-2</v>
      </c>
      <c r="AH27" s="11">
        <f t="shared" si="9"/>
        <v>8.6956521739130432E-2</v>
      </c>
      <c r="AI27" s="11">
        <f t="shared" si="9"/>
        <v>0.10869565217391304</v>
      </c>
      <c r="AJ27" s="11">
        <f t="shared" si="9"/>
        <v>0</v>
      </c>
      <c r="AK27" s="11">
        <f t="shared" si="9"/>
        <v>8.6956521739130432E-2</v>
      </c>
      <c r="AL27" s="11">
        <f t="shared" si="9"/>
        <v>0</v>
      </c>
      <c r="AM27" s="11">
        <f t="shared" si="9"/>
        <v>4.3478260869565216E-2</v>
      </c>
      <c r="AN27" s="11">
        <f t="shared" si="9"/>
        <v>0</v>
      </c>
    </row>
    <row r="28" spans="1:40" ht="15.75" x14ac:dyDescent="0.25">
      <c r="A28" s="1" t="s">
        <v>106</v>
      </c>
      <c r="B28" s="11">
        <f>B26/B25</f>
        <v>0</v>
      </c>
      <c r="C28" s="11">
        <f t="shared" ref="C28:AN28" si="10">C26/C25</f>
        <v>1</v>
      </c>
      <c r="D28" s="11">
        <f t="shared" si="10"/>
        <v>0.83333333333333337</v>
      </c>
      <c r="E28" s="11">
        <f t="shared" si="10"/>
        <v>1</v>
      </c>
      <c r="F28" s="11">
        <f t="shared" si="10"/>
        <v>1</v>
      </c>
      <c r="G28" s="11">
        <f t="shared" si="10"/>
        <v>0.93478260869565222</v>
      </c>
      <c r="H28" s="11">
        <f t="shared" si="10"/>
        <v>0.86363636363636365</v>
      </c>
      <c r="I28" s="11">
        <f t="shared" si="10"/>
        <v>0.93333333333333335</v>
      </c>
      <c r="J28" s="11">
        <f t="shared" si="10"/>
        <v>0.93478260869565222</v>
      </c>
      <c r="K28" s="11">
        <f t="shared" si="10"/>
        <v>0.97826086956521741</v>
      </c>
      <c r="L28" s="11">
        <f t="shared" si="10"/>
        <v>0.95652173913043481</v>
      </c>
      <c r="M28" s="11">
        <f t="shared" si="10"/>
        <v>0.93478260869565222</v>
      </c>
      <c r="N28" s="11">
        <f t="shared" si="10"/>
        <v>0.84782608695652173</v>
      </c>
      <c r="O28" s="11">
        <f t="shared" si="10"/>
        <v>0.91304347826086951</v>
      </c>
      <c r="P28" s="11" t="e">
        <f t="shared" si="10"/>
        <v>#DIV/0!</v>
      </c>
      <c r="Q28" s="11" t="e">
        <f t="shared" si="10"/>
        <v>#DIV/0!</v>
      </c>
      <c r="R28" s="11" t="e">
        <f t="shared" si="10"/>
        <v>#DIV/0!</v>
      </c>
      <c r="S28" s="11" t="e">
        <f t="shared" si="10"/>
        <v>#DIV/0!</v>
      </c>
      <c r="T28" s="11" t="e">
        <f t="shared" si="10"/>
        <v>#DIV/0!</v>
      </c>
      <c r="U28" s="11">
        <f t="shared" si="10"/>
        <v>0.91304347826086951</v>
      </c>
      <c r="V28" s="11">
        <f t="shared" si="10"/>
        <v>0</v>
      </c>
      <c r="W28" s="11">
        <f t="shared" si="10"/>
        <v>1</v>
      </c>
      <c r="X28" s="11">
        <f t="shared" si="10"/>
        <v>1</v>
      </c>
      <c r="Y28" s="11">
        <f t="shared" si="10"/>
        <v>1</v>
      </c>
      <c r="Z28" s="11">
        <f t="shared" si="10"/>
        <v>1</v>
      </c>
      <c r="AA28" s="11" t="e">
        <f t="shared" si="10"/>
        <v>#DIV/0!</v>
      </c>
      <c r="AB28" s="11">
        <f t="shared" si="10"/>
        <v>0.97826086956521741</v>
      </c>
      <c r="AC28" s="11">
        <f t="shared" si="10"/>
        <v>1</v>
      </c>
      <c r="AD28" s="11">
        <f t="shared" si="10"/>
        <v>1</v>
      </c>
      <c r="AE28" s="11">
        <f t="shared" si="10"/>
        <v>0.97727272727272729</v>
      </c>
      <c r="AF28" s="11">
        <f t="shared" si="10"/>
        <v>1</v>
      </c>
      <c r="AG28" s="11">
        <f t="shared" si="10"/>
        <v>1</v>
      </c>
      <c r="AH28" s="11">
        <f t="shared" si="10"/>
        <v>1</v>
      </c>
      <c r="AI28" s="11">
        <f t="shared" si="10"/>
        <v>0.8</v>
      </c>
      <c r="AJ28" s="11" t="e">
        <f t="shared" si="10"/>
        <v>#DIV/0!</v>
      </c>
      <c r="AK28" s="11">
        <f t="shared" si="10"/>
        <v>0.75</v>
      </c>
      <c r="AL28" s="11" t="e">
        <f t="shared" si="10"/>
        <v>#DIV/0!</v>
      </c>
      <c r="AM28" s="11">
        <f t="shared" si="10"/>
        <v>1</v>
      </c>
      <c r="AN28" s="11" t="e">
        <f t="shared" si="10"/>
        <v>#DIV/0!</v>
      </c>
    </row>
    <row r="29" spans="1:40" ht="15.75" x14ac:dyDescent="0.25">
      <c r="A29" s="1" t="s">
        <v>172</v>
      </c>
      <c r="B29" s="11">
        <f>B26/46</f>
        <v>0</v>
      </c>
      <c r="C29" s="11">
        <f t="shared" ref="C29:AN29" si="11">C26/46</f>
        <v>2.1739130434782608E-2</v>
      </c>
      <c r="D29" s="11">
        <f t="shared" si="11"/>
        <v>0.21739130434782608</v>
      </c>
      <c r="E29" s="11">
        <f t="shared" si="11"/>
        <v>2.1739130434782608E-2</v>
      </c>
      <c r="F29" s="11">
        <f t="shared" si="11"/>
        <v>0.30434782608695654</v>
      </c>
      <c r="G29" s="11">
        <f t="shared" si="11"/>
        <v>0.93478260869565222</v>
      </c>
      <c r="H29" s="11">
        <f t="shared" si="11"/>
        <v>0.82608695652173914</v>
      </c>
      <c r="I29" s="11">
        <f t="shared" si="11"/>
        <v>0.91304347826086951</v>
      </c>
      <c r="J29" s="11">
        <f t="shared" si="11"/>
        <v>0.93478260869565222</v>
      </c>
      <c r="K29" s="11">
        <f t="shared" si="11"/>
        <v>0.97826086956521741</v>
      </c>
      <c r="L29" s="11">
        <f t="shared" si="11"/>
        <v>0.95652173913043481</v>
      </c>
      <c r="M29" s="11">
        <f t="shared" si="11"/>
        <v>0.93478260869565222</v>
      </c>
      <c r="N29" s="11">
        <f t="shared" si="11"/>
        <v>0.84782608695652173</v>
      </c>
      <c r="O29" s="11">
        <f t="shared" si="11"/>
        <v>0.91304347826086951</v>
      </c>
      <c r="P29" s="11">
        <f t="shared" si="11"/>
        <v>0</v>
      </c>
      <c r="Q29" s="11">
        <f t="shared" si="11"/>
        <v>0</v>
      </c>
      <c r="R29" s="11">
        <f t="shared" si="11"/>
        <v>0</v>
      </c>
      <c r="S29" s="11">
        <f t="shared" si="11"/>
        <v>0</v>
      </c>
      <c r="T29" s="11">
        <f t="shared" si="11"/>
        <v>0</v>
      </c>
      <c r="U29" s="11">
        <f t="shared" si="11"/>
        <v>0.91304347826086951</v>
      </c>
      <c r="V29" s="11">
        <f t="shared" si="11"/>
        <v>0</v>
      </c>
      <c r="W29" s="11">
        <f t="shared" si="11"/>
        <v>2.1739130434782608E-2</v>
      </c>
      <c r="X29" s="11">
        <f t="shared" si="11"/>
        <v>2.1739130434782608E-2</v>
      </c>
      <c r="Y29" s="11">
        <f t="shared" si="11"/>
        <v>0.30434782608695654</v>
      </c>
      <c r="Z29" s="11">
        <f t="shared" si="11"/>
        <v>8.6956521739130432E-2</v>
      </c>
      <c r="AA29" s="11">
        <f t="shared" si="11"/>
        <v>0</v>
      </c>
      <c r="AB29" s="11">
        <f t="shared" si="11"/>
        <v>0.97826086956521741</v>
      </c>
      <c r="AC29" s="11">
        <f t="shared" si="11"/>
        <v>0.39130434782608697</v>
      </c>
      <c r="AD29" s="11">
        <f t="shared" si="11"/>
        <v>4.3478260869565216E-2</v>
      </c>
      <c r="AE29" s="11">
        <f t="shared" si="11"/>
        <v>0.93478260869565222</v>
      </c>
      <c r="AF29" s="11">
        <f t="shared" si="11"/>
        <v>0.21739130434782608</v>
      </c>
      <c r="AG29" s="11">
        <f t="shared" si="11"/>
        <v>2.1739130434782608E-2</v>
      </c>
      <c r="AH29" s="11">
        <f t="shared" si="11"/>
        <v>8.6956521739130432E-2</v>
      </c>
      <c r="AI29" s="11">
        <f t="shared" si="11"/>
        <v>8.6956521739130432E-2</v>
      </c>
      <c r="AJ29" s="11">
        <f t="shared" si="11"/>
        <v>0</v>
      </c>
      <c r="AK29" s="11">
        <f t="shared" si="11"/>
        <v>6.5217391304347824E-2</v>
      </c>
      <c r="AL29" s="11">
        <f t="shared" si="11"/>
        <v>0</v>
      </c>
      <c r="AM29" s="11">
        <f t="shared" si="11"/>
        <v>4.3478260869565216E-2</v>
      </c>
      <c r="AN29" s="11">
        <f t="shared" si="11"/>
        <v>0</v>
      </c>
    </row>
    <row r="31" spans="1:40" ht="15.75" x14ac:dyDescent="0.25">
      <c r="A31" s="76" t="s">
        <v>172</v>
      </c>
      <c r="B31" s="16" t="s">
        <v>95</v>
      </c>
      <c r="C31" s="48" t="s">
        <v>207</v>
      </c>
      <c r="D31" s="34" t="s">
        <v>110</v>
      </c>
      <c r="E31" s="34" t="s">
        <v>208</v>
      </c>
      <c r="F31" s="2" t="s">
        <v>209</v>
      </c>
      <c r="G31" s="55" t="s">
        <v>183</v>
      </c>
      <c r="H31" s="66" t="s">
        <v>210</v>
      </c>
      <c r="I31" s="55" t="s">
        <v>211</v>
      </c>
      <c r="J31" s="67" t="s">
        <v>212</v>
      </c>
      <c r="K31" s="68" t="s">
        <v>213</v>
      </c>
      <c r="L31" s="68" t="s">
        <v>214</v>
      </c>
      <c r="M31" s="69" t="s">
        <v>184</v>
      </c>
      <c r="N31" s="69" t="s">
        <v>215</v>
      </c>
      <c r="O31" s="70" t="s">
        <v>216</v>
      </c>
      <c r="P31" s="71" t="s">
        <v>217</v>
      </c>
      <c r="Q31" s="71" t="s">
        <v>218</v>
      </c>
      <c r="R31" s="71" t="s">
        <v>219</v>
      </c>
      <c r="S31" s="71" t="s">
        <v>220</v>
      </c>
      <c r="T31" s="72" t="s">
        <v>204</v>
      </c>
      <c r="U31" s="55" t="s">
        <v>221</v>
      </c>
      <c r="V31" s="60" t="s">
        <v>222</v>
      </c>
      <c r="W31" s="73" t="s">
        <v>223</v>
      </c>
      <c r="X31" s="48" t="s">
        <v>189</v>
      </c>
      <c r="Y31" s="50" t="s">
        <v>192</v>
      </c>
      <c r="Z31" s="74" t="s">
        <v>224</v>
      </c>
      <c r="AA31" s="7" t="s">
        <v>113</v>
      </c>
      <c r="AB31" s="16" t="s">
        <v>193</v>
      </c>
      <c r="AC31" s="16" t="s">
        <v>225</v>
      </c>
      <c r="AD31" s="16" t="s">
        <v>226</v>
      </c>
      <c r="AE31" s="16" t="s">
        <v>194</v>
      </c>
      <c r="AF31" s="16" t="s">
        <v>227</v>
      </c>
      <c r="AG31" s="16" t="s">
        <v>228</v>
      </c>
      <c r="AH31" s="16" t="s">
        <v>229</v>
      </c>
      <c r="AI31" s="16" t="s">
        <v>230</v>
      </c>
      <c r="AJ31" s="16" t="s">
        <v>231</v>
      </c>
      <c r="AK31" s="16" t="s">
        <v>232</v>
      </c>
      <c r="AL31" s="16" t="s">
        <v>233</v>
      </c>
      <c r="AM31" s="16" t="s">
        <v>195</v>
      </c>
      <c r="AN31" s="59" t="s">
        <v>234</v>
      </c>
    </row>
    <row r="32" spans="1:40" ht="15.75" x14ac:dyDescent="0.25">
      <c r="A32" s="13" t="s">
        <v>206</v>
      </c>
      <c r="B32" s="11">
        <v>4.5871559633027525E-2</v>
      </c>
      <c r="C32" s="11">
        <v>5.5045871559633031E-2</v>
      </c>
      <c r="D32" s="11">
        <v>0.14678899082568808</v>
      </c>
      <c r="E32" s="11">
        <v>3.669724770642202E-2</v>
      </c>
      <c r="F32" s="11">
        <v>0.19266055045871561</v>
      </c>
      <c r="G32" s="11">
        <v>0.96330275229357798</v>
      </c>
      <c r="H32" s="11">
        <v>0.77064220183486243</v>
      </c>
      <c r="I32" s="11">
        <v>0.95412844036697253</v>
      </c>
      <c r="J32" s="11">
        <v>0.94495412844036697</v>
      </c>
      <c r="K32" s="11">
        <v>0.97247706422018354</v>
      </c>
      <c r="L32" s="11">
        <v>0.96330275229357798</v>
      </c>
      <c r="M32" s="11">
        <v>0.93577981651376152</v>
      </c>
      <c r="N32" s="11">
        <v>0.90825688073394495</v>
      </c>
      <c r="O32" s="11">
        <v>0.93577981651376152</v>
      </c>
      <c r="P32" s="11">
        <v>7.3394495412844041E-2</v>
      </c>
      <c r="Q32" s="11">
        <v>3.669724770642202E-2</v>
      </c>
      <c r="R32" s="11">
        <v>1.834862385321101E-2</v>
      </c>
      <c r="S32" s="11">
        <v>1.834862385321101E-2</v>
      </c>
      <c r="T32" s="11">
        <v>0.11009174311926606</v>
      </c>
      <c r="U32" s="11">
        <v>0.93577981651376152</v>
      </c>
      <c r="V32" s="11">
        <v>9.1743119266055051E-3</v>
      </c>
      <c r="W32" s="11">
        <v>1.834862385321101E-2</v>
      </c>
      <c r="X32" s="11">
        <v>1.834862385321101E-2</v>
      </c>
      <c r="Y32" s="11">
        <v>0.20183486238532111</v>
      </c>
      <c r="Z32" s="11">
        <v>5.5045871559633031E-2</v>
      </c>
      <c r="AA32" s="11">
        <v>9.1743119266055051E-3</v>
      </c>
      <c r="AB32" s="11">
        <v>0.99082568807339455</v>
      </c>
      <c r="AC32" s="11">
        <v>0.41284403669724773</v>
      </c>
      <c r="AD32" s="11">
        <v>2.7522935779816515E-2</v>
      </c>
      <c r="AE32" s="11">
        <v>0.94495412844036697</v>
      </c>
      <c r="AF32" s="11">
        <v>0.1743119266055046</v>
      </c>
      <c r="AG32" s="11">
        <v>9.1743119266055051E-3</v>
      </c>
      <c r="AH32" s="11">
        <v>7.3394495412844041E-2</v>
      </c>
      <c r="AI32" s="11">
        <v>0.12844036697247707</v>
      </c>
      <c r="AJ32" s="11">
        <v>9.1743119266055051E-3</v>
      </c>
      <c r="AK32" s="11">
        <v>6.4220183486238536E-2</v>
      </c>
      <c r="AL32" s="11">
        <v>4.5871559633027525E-2</v>
      </c>
      <c r="AM32" s="11">
        <v>3.669724770642202E-2</v>
      </c>
      <c r="AN32" s="11">
        <v>4.5871559633027525E-2</v>
      </c>
    </row>
    <row r="33" spans="1:40" ht="15.75" x14ac:dyDescent="0.25">
      <c r="A33" s="13" t="s">
        <v>235</v>
      </c>
      <c r="B33" s="11">
        <v>5.2631578947368418E-2</v>
      </c>
      <c r="C33" s="11">
        <v>5.2631578947368418E-2</v>
      </c>
      <c r="D33" s="11">
        <v>0.15789473684210525</v>
      </c>
      <c r="E33" s="11">
        <v>0</v>
      </c>
      <c r="F33" s="11">
        <v>0.26315789473684209</v>
      </c>
      <c r="G33" s="11">
        <v>0.94736842105263153</v>
      </c>
      <c r="H33" s="11">
        <v>0.31578947368421051</v>
      </c>
      <c r="I33" s="11">
        <v>0.94736842105263153</v>
      </c>
      <c r="J33" s="11">
        <v>0.89473684210526316</v>
      </c>
      <c r="K33" s="11">
        <v>0.89473684210526316</v>
      </c>
      <c r="L33" s="11">
        <v>0.94736842105263153</v>
      </c>
      <c r="M33" s="11">
        <v>0.89473684210526316</v>
      </c>
      <c r="N33" s="11">
        <v>0.94736842105263153</v>
      </c>
      <c r="O33" s="11">
        <v>0.94736842105263153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0.84210526315789469</v>
      </c>
      <c r="V33" s="11">
        <v>0</v>
      </c>
      <c r="W33" s="11">
        <v>0</v>
      </c>
      <c r="X33" s="11">
        <v>0</v>
      </c>
      <c r="Y33" s="11">
        <v>5.2631578947368418E-2</v>
      </c>
      <c r="Z33" s="11">
        <v>0</v>
      </c>
      <c r="AA33" s="11">
        <v>0</v>
      </c>
      <c r="AB33" s="11">
        <v>1</v>
      </c>
      <c r="AC33" s="11">
        <v>0.84210526315789469</v>
      </c>
      <c r="AD33" s="11">
        <v>0</v>
      </c>
      <c r="AE33" s="11">
        <v>0.84210526315789469</v>
      </c>
      <c r="AF33" s="11">
        <v>5.2631578947368418E-2</v>
      </c>
      <c r="AG33" s="11">
        <v>0</v>
      </c>
      <c r="AH33" s="11">
        <v>0</v>
      </c>
      <c r="AI33" s="11">
        <v>0.10526315789473684</v>
      </c>
      <c r="AJ33" s="11">
        <v>0</v>
      </c>
      <c r="AK33" s="11">
        <v>5.2631578947368418E-2</v>
      </c>
      <c r="AL33" s="11">
        <v>5.2631578947368418E-2</v>
      </c>
      <c r="AM33" s="11">
        <v>5.2631578947368418E-2</v>
      </c>
      <c r="AN33" s="11">
        <v>0</v>
      </c>
    </row>
    <row r="34" spans="1:40" ht="15.75" x14ac:dyDescent="0.25">
      <c r="A34" s="13" t="s">
        <v>236</v>
      </c>
      <c r="B34" s="11">
        <v>0.1875</v>
      </c>
      <c r="C34" s="11">
        <v>0.1875</v>
      </c>
      <c r="D34" s="11">
        <v>0</v>
      </c>
      <c r="E34" s="11">
        <v>0.1875</v>
      </c>
      <c r="F34" s="11">
        <v>0</v>
      </c>
      <c r="G34" s="11">
        <v>1</v>
      </c>
      <c r="H34" s="11">
        <v>1</v>
      </c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>
        <v>1</v>
      </c>
      <c r="O34" s="11">
        <v>0.9375</v>
      </c>
      <c r="P34" s="11">
        <v>0.4375</v>
      </c>
      <c r="Q34" s="11">
        <v>0.1875</v>
      </c>
      <c r="R34" s="11">
        <v>6.25E-2</v>
      </c>
      <c r="S34" s="11">
        <v>6.25E-2</v>
      </c>
      <c r="T34" s="11">
        <v>0.625</v>
      </c>
      <c r="U34" s="11">
        <v>1</v>
      </c>
      <c r="V34" s="11">
        <v>6.25E-2</v>
      </c>
      <c r="W34" s="11">
        <v>6.25E-2</v>
      </c>
      <c r="X34" s="11">
        <v>6.25E-2</v>
      </c>
      <c r="Y34" s="11">
        <v>0.1875</v>
      </c>
      <c r="Z34" s="11">
        <v>0</v>
      </c>
      <c r="AA34" s="11">
        <v>0</v>
      </c>
      <c r="AB34" s="11">
        <v>1</v>
      </c>
      <c r="AC34" s="11">
        <v>6.25E-2</v>
      </c>
      <c r="AD34" s="11">
        <v>0</v>
      </c>
      <c r="AE34" s="11">
        <v>1</v>
      </c>
      <c r="AF34" s="11">
        <v>6.25E-2</v>
      </c>
      <c r="AG34" s="11">
        <v>0</v>
      </c>
      <c r="AH34" s="11">
        <v>0</v>
      </c>
      <c r="AI34" s="11">
        <v>6.25E-2</v>
      </c>
      <c r="AJ34" s="11">
        <v>0</v>
      </c>
      <c r="AK34" s="11">
        <v>0.125</v>
      </c>
      <c r="AL34" s="11">
        <v>0.25</v>
      </c>
      <c r="AM34" s="11">
        <v>0</v>
      </c>
      <c r="AN34" s="11">
        <v>0</v>
      </c>
    </row>
    <row r="35" spans="1:40" ht="15.75" x14ac:dyDescent="0.25">
      <c r="A35" s="13" t="s">
        <v>237</v>
      </c>
      <c r="B35" s="11">
        <v>0</v>
      </c>
      <c r="C35" s="11">
        <v>2.1739130434782608E-2</v>
      </c>
      <c r="D35" s="11">
        <v>0.21739130434782608</v>
      </c>
      <c r="E35" s="11">
        <v>2.1739130434782608E-2</v>
      </c>
      <c r="F35" s="11">
        <v>0.30434782608695654</v>
      </c>
      <c r="G35" s="11">
        <v>0.93478260869565222</v>
      </c>
      <c r="H35" s="11">
        <v>0.82608695652173914</v>
      </c>
      <c r="I35" s="11">
        <v>0.91304347826086951</v>
      </c>
      <c r="J35" s="11">
        <v>0.93478260869565222</v>
      </c>
      <c r="K35" s="11">
        <v>0.97826086956521741</v>
      </c>
      <c r="L35" s="11">
        <v>0.95652173913043481</v>
      </c>
      <c r="M35" s="11">
        <v>0.93478260869565222</v>
      </c>
      <c r="N35" s="11">
        <v>0.84782608695652173</v>
      </c>
      <c r="O35" s="11">
        <v>0.91304347826086951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0.91304347826086951</v>
      </c>
      <c r="V35" s="11">
        <v>0</v>
      </c>
      <c r="W35" s="11">
        <v>2.1739130434782608E-2</v>
      </c>
      <c r="X35" s="11">
        <v>2.1739130434782608E-2</v>
      </c>
      <c r="Y35" s="11">
        <v>0.30434782608695654</v>
      </c>
      <c r="Z35" s="11">
        <v>8.6956521739130432E-2</v>
      </c>
      <c r="AA35" s="11">
        <v>0</v>
      </c>
      <c r="AB35" s="11">
        <v>0.97826086956521741</v>
      </c>
      <c r="AC35" s="11">
        <v>0.39130434782608697</v>
      </c>
      <c r="AD35" s="11">
        <v>4.3478260869565216E-2</v>
      </c>
      <c r="AE35" s="11">
        <v>0.93478260869565222</v>
      </c>
      <c r="AF35" s="11">
        <v>0.21739130434782608</v>
      </c>
      <c r="AG35" s="11">
        <v>2.1739130434782608E-2</v>
      </c>
      <c r="AH35" s="11">
        <v>8.6956521739130432E-2</v>
      </c>
      <c r="AI35" s="11">
        <v>8.6956521739130432E-2</v>
      </c>
      <c r="AJ35" s="11">
        <v>0</v>
      </c>
      <c r="AK35" s="11">
        <v>6.5217391304347824E-2</v>
      </c>
      <c r="AL35" s="11">
        <v>0</v>
      </c>
      <c r="AM35" s="11">
        <v>4.3478260869565216E-2</v>
      </c>
      <c r="AN35" s="11">
        <v>0</v>
      </c>
    </row>
  </sheetData>
  <conditionalFormatting sqref="B32:AN35">
    <cfRule type="colorScale" priority="1">
      <colorScale>
        <cfvo type="min"/>
        <cfvo type="percentile" val="50"/>
        <cfvo type="max"/>
        <color rgb="FFFF0000"/>
        <color rgb="FFFCFCFF"/>
        <color rgb="FF1BED43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DD81-25B8-4349-B0FA-F7C45DE1B864}">
  <dimension ref="A1:BN23"/>
  <sheetViews>
    <sheetView tabSelected="1" topLeftCell="N1" zoomScale="115" zoomScaleNormal="115" workbookViewId="0">
      <selection activeCell="X25" sqref="X25"/>
    </sheetView>
  </sheetViews>
  <sheetFormatPr defaultRowHeight="15" x14ac:dyDescent="0.25"/>
  <cols>
    <col min="1" max="1" width="42.5703125" bestFit="1" customWidth="1"/>
    <col min="2" max="2" width="11" bestFit="1" customWidth="1"/>
    <col min="5" max="5" width="9.5703125" bestFit="1" customWidth="1"/>
    <col min="18" max="18" width="18.140625" bestFit="1" customWidth="1"/>
    <col min="20" max="20" width="12.42578125" bestFit="1" customWidth="1"/>
    <col min="21" max="21" width="8.42578125" customWidth="1"/>
    <col min="53" max="55" width="9.140625" style="147"/>
    <col min="66" max="66" width="42.5703125" bestFit="1" customWidth="1"/>
  </cols>
  <sheetData>
    <row r="1" spans="1:66" ht="15" customHeight="1" x14ac:dyDescent="0.25">
      <c r="A1" s="150" t="s">
        <v>56</v>
      </c>
      <c r="B1" s="150" t="s">
        <v>57</v>
      </c>
      <c r="C1" s="96" t="s">
        <v>357</v>
      </c>
      <c r="D1" s="96" t="s">
        <v>365</v>
      </c>
      <c r="E1" s="96" t="s">
        <v>375</v>
      </c>
      <c r="F1" s="96" t="s">
        <v>3</v>
      </c>
      <c r="G1" s="96" t="s">
        <v>360</v>
      </c>
      <c r="H1" s="96" t="s">
        <v>390</v>
      </c>
      <c r="I1" s="96" t="s">
        <v>396</v>
      </c>
      <c r="J1" s="96" t="s">
        <v>5</v>
      </c>
      <c r="K1" s="96" t="s">
        <v>364</v>
      </c>
      <c r="L1" s="96" t="s">
        <v>363</v>
      </c>
      <c r="M1" s="96" t="s">
        <v>6</v>
      </c>
      <c r="N1" s="96" t="s">
        <v>7</v>
      </c>
      <c r="O1" s="96" t="s">
        <v>8</v>
      </c>
      <c r="P1" s="96" t="s">
        <v>397</v>
      </c>
      <c r="Q1" s="96" t="s">
        <v>13</v>
      </c>
      <c r="R1" s="151" t="s">
        <v>366</v>
      </c>
      <c r="S1" s="96" t="s">
        <v>10</v>
      </c>
      <c r="T1" s="96" t="s">
        <v>11</v>
      </c>
      <c r="U1" s="96" t="s">
        <v>12</v>
      </c>
      <c r="V1" s="96" t="s">
        <v>14</v>
      </c>
      <c r="W1" s="96" t="s">
        <v>15</v>
      </c>
      <c r="X1" s="96" t="s">
        <v>376</v>
      </c>
      <c r="Y1" s="96" t="s">
        <v>377</v>
      </c>
      <c r="Z1" s="96" t="s">
        <v>378</v>
      </c>
      <c r="AA1" s="96" t="s">
        <v>379</v>
      </c>
      <c r="AB1" s="96" t="s">
        <v>380</v>
      </c>
      <c r="AC1" s="96" t="s">
        <v>16</v>
      </c>
      <c r="AD1" s="96" t="s">
        <v>17</v>
      </c>
      <c r="AE1" s="96" t="s">
        <v>17</v>
      </c>
      <c r="AF1" s="96" t="s">
        <v>18</v>
      </c>
      <c r="AG1" s="96" t="s">
        <v>20</v>
      </c>
      <c r="AH1" s="96" t="s">
        <v>21</v>
      </c>
      <c r="AI1" s="96" t="s">
        <v>19</v>
      </c>
      <c r="AJ1" s="96" t="s">
        <v>22</v>
      </c>
      <c r="AK1" s="96" t="s">
        <v>392</v>
      </c>
      <c r="AL1" s="96" t="s">
        <v>393</v>
      </c>
      <c r="AM1" s="96" t="s">
        <v>394</v>
      </c>
      <c r="AN1" s="96" t="s">
        <v>359</v>
      </c>
      <c r="AO1" s="96" t="s">
        <v>24</v>
      </c>
      <c r="AP1" s="96" t="s">
        <v>395</v>
      </c>
      <c r="AQ1" s="96" t="s">
        <v>26</v>
      </c>
      <c r="AR1" s="96" t="s">
        <v>330</v>
      </c>
      <c r="AS1" s="96" t="s">
        <v>388</v>
      </c>
      <c r="AT1" s="96" t="s">
        <v>331</v>
      </c>
      <c r="AU1" s="96" t="s">
        <v>382</v>
      </c>
      <c r="AV1" s="96" t="s">
        <v>27</v>
      </c>
      <c r="AW1" s="96" t="s">
        <v>383</v>
      </c>
      <c r="AX1" s="96" t="s">
        <v>28</v>
      </c>
      <c r="AY1" s="96" t="s">
        <v>29</v>
      </c>
      <c r="AZ1" s="96" t="s">
        <v>30</v>
      </c>
      <c r="BA1" s="96" t="s">
        <v>386</v>
      </c>
      <c r="BB1" s="96" t="s">
        <v>384</v>
      </c>
      <c r="BC1" s="96" t="s">
        <v>385</v>
      </c>
      <c r="BD1" s="96" t="s">
        <v>358</v>
      </c>
      <c r="BE1" s="96" t="s">
        <v>39</v>
      </c>
      <c r="BF1" s="96" t="s">
        <v>32</v>
      </c>
      <c r="BG1" s="96" t="s">
        <v>33</v>
      </c>
      <c r="BH1" s="96" t="s">
        <v>34</v>
      </c>
      <c r="BI1" s="96" t="s">
        <v>389</v>
      </c>
      <c r="BJ1" s="96" t="s">
        <v>35</v>
      </c>
      <c r="BK1" s="96" t="s">
        <v>36</v>
      </c>
      <c r="BL1" s="96" t="s">
        <v>37</v>
      </c>
      <c r="BM1" s="96" t="s">
        <v>40</v>
      </c>
      <c r="BN1" s="150" t="s">
        <v>56</v>
      </c>
    </row>
    <row r="2" spans="1:66" ht="15" customHeight="1" x14ac:dyDescent="0.25">
      <c r="A2" s="39" t="s">
        <v>42</v>
      </c>
      <c r="B2" s="152" t="s">
        <v>58</v>
      </c>
      <c r="C2" s="39"/>
      <c r="D2" s="158">
        <v>0.96875</v>
      </c>
      <c r="E2" s="39">
        <v>1</v>
      </c>
      <c r="F2" s="39"/>
      <c r="G2" s="39"/>
      <c r="H2" s="39"/>
      <c r="I2" s="39"/>
      <c r="J2" s="39"/>
      <c r="K2" s="39"/>
      <c r="L2" s="39">
        <v>0.94</v>
      </c>
      <c r="M2" s="39"/>
      <c r="N2" s="39">
        <v>1</v>
      </c>
      <c r="O2" s="39">
        <v>0.4</v>
      </c>
      <c r="P2" s="39"/>
      <c r="Q2" s="39"/>
      <c r="R2" s="39"/>
      <c r="S2" s="39"/>
      <c r="T2" s="39"/>
      <c r="U2" s="39"/>
      <c r="V2" s="39"/>
      <c r="W2" s="158">
        <v>0.96875</v>
      </c>
      <c r="X2" s="39" t="s">
        <v>43</v>
      </c>
      <c r="Y2" s="39" t="s">
        <v>43</v>
      </c>
      <c r="Z2" s="39" t="s">
        <v>43</v>
      </c>
      <c r="AA2" s="39" t="s">
        <v>43</v>
      </c>
      <c r="AB2" s="39" t="s">
        <v>43</v>
      </c>
      <c r="AC2" s="39">
        <v>0</v>
      </c>
      <c r="AD2" s="39"/>
      <c r="AE2" s="39"/>
      <c r="AF2" s="39"/>
      <c r="AG2" s="39"/>
      <c r="AH2" s="39"/>
      <c r="AI2" s="39"/>
      <c r="AJ2" s="39"/>
      <c r="AK2" s="39">
        <v>1</v>
      </c>
      <c r="AL2" s="39">
        <v>1</v>
      </c>
      <c r="AM2" s="39"/>
      <c r="AN2" s="39"/>
      <c r="AO2" s="39"/>
      <c r="AP2" s="39"/>
      <c r="AQ2" s="39"/>
      <c r="AR2" s="39">
        <v>1</v>
      </c>
      <c r="AS2" s="39"/>
      <c r="AT2" s="39"/>
      <c r="AU2" s="39"/>
      <c r="AV2" s="39">
        <v>0.96875</v>
      </c>
      <c r="AW2" s="39"/>
      <c r="AX2" s="39">
        <v>1</v>
      </c>
      <c r="AY2" s="39"/>
      <c r="AZ2" s="39"/>
      <c r="BA2" s="117"/>
      <c r="BB2" s="117"/>
      <c r="BC2" s="117"/>
      <c r="BD2" s="39"/>
      <c r="BE2" s="39"/>
      <c r="BF2" s="39"/>
      <c r="BG2" s="39"/>
      <c r="BH2" s="39">
        <v>1</v>
      </c>
      <c r="BI2" s="39">
        <v>0.46875</v>
      </c>
      <c r="BJ2" s="39"/>
      <c r="BK2" s="39"/>
      <c r="BL2" s="39">
        <v>0.96875</v>
      </c>
      <c r="BM2" s="39"/>
      <c r="BN2" s="39" t="s">
        <v>42</v>
      </c>
    </row>
    <row r="3" spans="1:66" ht="15" customHeight="1" x14ac:dyDescent="0.25">
      <c r="A3" s="39" t="s">
        <v>59</v>
      </c>
      <c r="B3" s="152" t="s">
        <v>60</v>
      </c>
      <c r="C3" s="39"/>
      <c r="D3" s="39">
        <v>1</v>
      </c>
      <c r="E3" s="39"/>
      <c r="F3" s="39">
        <v>0.53846153846153844</v>
      </c>
      <c r="G3" s="39">
        <v>0.2608695652173913</v>
      </c>
      <c r="H3" s="39"/>
      <c r="I3" s="39"/>
      <c r="J3" s="39"/>
      <c r="K3" s="39"/>
      <c r="L3" s="39"/>
      <c r="M3" s="39"/>
      <c r="N3" s="39"/>
      <c r="O3" s="39"/>
      <c r="P3" s="39"/>
      <c r="Q3" s="39">
        <v>1</v>
      </c>
      <c r="R3" s="39"/>
      <c r="S3" s="39"/>
      <c r="T3" s="39"/>
      <c r="U3" s="39"/>
      <c r="V3" s="39"/>
      <c r="W3" s="39">
        <v>0.5</v>
      </c>
      <c r="X3" s="39"/>
      <c r="Y3" s="39"/>
      <c r="Z3" s="39"/>
      <c r="AA3" s="39"/>
      <c r="AB3" s="39"/>
      <c r="AC3" s="39"/>
      <c r="AD3" s="39">
        <v>0.69230769230769229</v>
      </c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>
        <v>0.84615384615384615</v>
      </c>
      <c r="AQ3" s="39"/>
      <c r="AR3" s="39"/>
      <c r="AS3" s="39"/>
      <c r="AT3" s="39"/>
      <c r="AU3" s="39"/>
      <c r="AV3" s="39">
        <v>0.96153846153846156</v>
      </c>
      <c r="AW3" s="39"/>
      <c r="AX3" s="39">
        <v>0.69230769230769229</v>
      </c>
      <c r="AY3" s="39">
        <v>1</v>
      </c>
      <c r="AZ3" s="39"/>
      <c r="BA3" s="117"/>
      <c r="BB3" s="117"/>
      <c r="BC3" s="117"/>
      <c r="BD3" s="39">
        <v>0.5</v>
      </c>
      <c r="BE3" s="39"/>
      <c r="BF3" s="39"/>
      <c r="BG3" s="39"/>
      <c r="BH3" s="39">
        <v>0.34615384615384615</v>
      </c>
      <c r="BI3" s="39"/>
      <c r="BJ3" s="39"/>
      <c r="BK3" s="39"/>
      <c r="BL3" s="39"/>
      <c r="BM3" s="39"/>
      <c r="BN3" s="39" t="s">
        <v>59</v>
      </c>
    </row>
    <row r="4" spans="1:66" ht="15" customHeight="1" x14ac:dyDescent="0.25">
      <c r="A4" s="39" t="s">
        <v>46</v>
      </c>
      <c r="B4" s="152" t="s">
        <v>61</v>
      </c>
      <c r="C4" s="39"/>
      <c r="D4" s="39"/>
      <c r="E4" s="39"/>
      <c r="F4" s="39"/>
      <c r="G4" s="39"/>
      <c r="H4" s="39"/>
      <c r="I4" s="39"/>
      <c r="J4" s="39"/>
      <c r="K4" s="39"/>
      <c r="L4" s="39">
        <v>0.90909090909090906</v>
      </c>
      <c r="M4" s="39"/>
      <c r="N4" s="39"/>
      <c r="O4" s="39">
        <v>0</v>
      </c>
      <c r="P4" s="39"/>
      <c r="Q4" s="39"/>
      <c r="R4" s="86"/>
      <c r="S4" s="39">
        <v>1</v>
      </c>
      <c r="T4" s="39">
        <v>1</v>
      </c>
      <c r="U4" s="39">
        <v>1</v>
      </c>
      <c r="V4" s="39"/>
      <c r="W4" s="39"/>
      <c r="X4" s="39"/>
      <c r="Y4" s="39"/>
      <c r="Z4" s="39"/>
      <c r="AA4" s="39"/>
      <c r="AB4" s="39"/>
      <c r="AC4" s="39">
        <v>0.90909090909090906</v>
      </c>
      <c r="AD4" s="39"/>
      <c r="AE4" s="39"/>
      <c r="AF4" s="39"/>
      <c r="AG4" s="39">
        <v>1</v>
      </c>
      <c r="AH4" s="39">
        <v>1</v>
      </c>
      <c r="AI4" s="39">
        <v>1</v>
      </c>
      <c r="AJ4" s="39"/>
      <c r="AK4" s="39"/>
      <c r="AL4" s="39"/>
      <c r="AM4" s="39"/>
      <c r="AN4" s="39">
        <v>0.8</v>
      </c>
      <c r="AO4" s="39"/>
      <c r="AP4" s="39">
        <v>1</v>
      </c>
      <c r="AQ4" s="39">
        <v>0.90909090909090906</v>
      </c>
      <c r="AR4" s="39"/>
      <c r="AS4" s="39"/>
      <c r="AT4" s="39"/>
      <c r="AU4" s="39"/>
      <c r="AV4" s="39"/>
      <c r="AW4" s="39"/>
      <c r="AX4" s="39">
        <v>1</v>
      </c>
      <c r="AY4" s="39"/>
      <c r="AZ4" s="39"/>
      <c r="BA4" s="117"/>
      <c r="BB4" s="117"/>
      <c r="BC4" s="117"/>
      <c r="BD4" s="39"/>
      <c r="BE4" s="39"/>
      <c r="BF4" s="39">
        <v>1</v>
      </c>
      <c r="BG4" s="39">
        <v>1</v>
      </c>
      <c r="BH4" s="39"/>
      <c r="BI4" s="39"/>
      <c r="BJ4" s="39"/>
      <c r="BK4" s="39"/>
      <c r="BL4" s="39"/>
      <c r="BM4" s="39"/>
      <c r="BN4" s="39" t="s">
        <v>46</v>
      </c>
    </row>
    <row r="5" spans="1:66" ht="15" customHeight="1" x14ac:dyDescent="0.25">
      <c r="A5" s="39" t="s">
        <v>47</v>
      </c>
      <c r="B5" s="152" t="s">
        <v>61</v>
      </c>
      <c r="C5" s="39"/>
      <c r="D5" s="39"/>
      <c r="E5" s="39"/>
      <c r="F5" s="39"/>
      <c r="G5" s="39"/>
      <c r="H5" s="39"/>
      <c r="I5" s="39"/>
      <c r="J5" s="39"/>
      <c r="K5" s="39"/>
      <c r="L5" s="39">
        <v>1</v>
      </c>
      <c r="M5" s="39"/>
      <c r="N5" s="39"/>
      <c r="O5" s="39">
        <v>1</v>
      </c>
      <c r="P5" s="39">
        <v>1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>
        <v>1</v>
      </c>
      <c r="AH5" s="39">
        <v>0.75</v>
      </c>
      <c r="AI5" s="39">
        <v>1</v>
      </c>
      <c r="AJ5" s="39"/>
      <c r="AK5" s="39"/>
      <c r="AL5" s="39"/>
      <c r="AM5" s="39"/>
      <c r="AN5" s="39"/>
      <c r="AO5" s="39"/>
      <c r="AP5" s="39"/>
      <c r="AQ5" s="39"/>
      <c r="AR5" s="39">
        <v>0.77777777777777779</v>
      </c>
      <c r="AS5" s="39">
        <v>1</v>
      </c>
      <c r="AT5" s="39"/>
      <c r="AU5" s="39"/>
      <c r="AV5" s="39">
        <v>0.75</v>
      </c>
      <c r="AW5" s="39">
        <v>1</v>
      </c>
      <c r="AX5" s="39">
        <v>1</v>
      </c>
      <c r="AY5" s="39"/>
      <c r="AZ5" s="39"/>
      <c r="BA5" s="117"/>
      <c r="BB5" s="117"/>
      <c r="BC5" s="117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 t="s">
        <v>47</v>
      </c>
    </row>
    <row r="6" spans="1:66" ht="15" customHeight="1" x14ac:dyDescent="0.25">
      <c r="A6" s="39" t="s">
        <v>48</v>
      </c>
      <c r="B6" s="152" t="s">
        <v>58</v>
      </c>
      <c r="C6" s="39"/>
      <c r="D6" s="39">
        <v>0.82352941176470584</v>
      </c>
      <c r="E6" s="148"/>
      <c r="F6" s="39"/>
      <c r="G6" s="39"/>
      <c r="H6" s="39"/>
      <c r="I6" s="39"/>
      <c r="J6" s="39">
        <v>0</v>
      </c>
      <c r="K6" s="39"/>
      <c r="L6" s="39">
        <v>0.27777777777777779</v>
      </c>
      <c r="M6" s="39"/>
      <c r="N6" s="147"/>
      <c r="O6" s="39">
        <v>0</v>
      </c>
      <c r="P6" s="39"/>
      <c r="Q6" s="39"/>
      <c r="R6" s="39"/>
      <c r="S6" s="39"/>
      <c r="T6" s="39"/>
      <c r="U6" s="149"/>
      <c r="V6" s="39"/>
      <c r="W6" s="31"/>
      <c r="X6" s="31"/>
      <c r="Y6" s="31"/>
      <c r="Z6" s="31"/>
      <c r="AA6" s="31"/>
      <c r="AB6" s="31"/>
      <c r="AC6" s="39"/>
      <c r="AD6" s="39">
        <v>1</v>
      </c>
      <c r="AE6" s="39"/>
      <c r="AF6" s="39">
        <v>0.9285714285714286</v>
      </c>
      <c r="AG6" s="39">
        <v>1</v>
      </c>
      <c r="AH6" s="39">
        <v>1</v>
      </c>
      <c r="AI6" s="39"/>
      <c r="AJ6" s="39"/>
      <c r="AK6" s="39">
        <v>1</v>
      </c>
      <c r="AL6" s="39">
        <v>1</v>
      </c>
      <c r="AM6" s="39"/>
      <c r="AN6" s="39"/>
      <c r="AO6" s="39"/>
      <c r="AP6" s="39"/>
      <c r="AQ6" s="39"/>
      <c r="AR6" s="39">
        <v>0.81818181818181823</v>
      </c>
      <c r="AS6" s="39"/>
      <c r="AT6" s="39"/>
      <c r="AU6" s="39"/>
      <c r="AV6" s="39">
        <v>1</v>
      </c>
      <c r="AW6" s="39"/>
      <c r="AX6" s="39">
        <v>0.33333333333333331</v>
      </c>
      <c r="AY6" s="39"/>
      <c r="AZ6" s="39"/>
      <c r="BA6" s="117"/>
      <c r="BB6" s="117"/>
      <c r="BC6" s="117"/>
      <c r="BD6" s="39">
        <v>0.16666666666666666</v>
      </c>
      <c r="BE6" s="39"/>
      <c r="BF6" s="39"/>
      <c r="BG6" s="39"/>
      <c r="BH6" s="39">
        <v>1</v>
      </c>
      <c r="BI6" s="39"/>
      <c r="BJ6" s="39"/>
      <c r="BK6" s="39"/>
      <c r="BL6" s="39"/>
      <c r="BM6" s="39"/>
      <c r="BN6" s="39" t="s">
        <v>48</v>
      </c>
    </row>
    <row r="7" spans="1:66" ht="15" customHeight="1" x14ac:dyDescent="0.25">
      <c r="A7" s="39" t="s">
        <v>49</v>
      </c>
      <c r="B7" s="152" t="s">
        <v>60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>
        <v>0.875</v>
      </c>
      <c r="W7" s="39">
        <v>1</v>
      </c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117"/>
      <c r="BB7" s="117"/>
      <c r="BC7" s="117"/>
      <c r="BD7" s="39"/>
      <c r="BE7" s="39"/>
      <c r="BF7" s="39"/>
      <c r="BG7" s="39"/>
      <c r="BH7" s="39"/>
      <c r="BI7" s="39"/>
      <c r="BJ7" s="39"/>
      <c r="BK7" s="39"/>
      <c r="BL7" s="39">
        <v>1</v>
      </c>
      <c r="BM7" s="39"/>
      <c r="BN7" s="39" t="s">
        <v>49</v>
      </c>
    </row>
    <row r="8" spans="1:66" ht="15" customHeight="1" x14ac:dyDescent="0.25">
      <c r="A8" s="39" t="s">
        <v>50</v>
      </c>
      <c r="B8" s="152" t="s">
        <v>60</v>
      </c>
      <c r="C8" s="39">
        <v>1</v>
      </c>
      <c r="D8" s="39">
        <v>0</v>
      </c>
      <c r="E8" s="39"/>
      <c r="F8" s="39">
        <v>1</v>
      </c>
      <c r="G8" s="39"/>
      <c r="H8" s="39"/>
      <c r="I8" s="39"/>
      <c r="J8" s="39"/>
      <c r="K8" s="39">
        <v>1</v>
      </c>
      <c r="L8" s="39"/>
      <c r="M8" s="39"/>
      <c r="N8" s="39"/>
      <c r="O8" s="39"/>
      <c r="P8" s="39"/>
      <c r="Q8" s="39"/>
      <c r="R8" s="86"/>
      <c r="S8" s="39">
        <v>1</v>
      </c>
      <c r="T8" s="39">
        <v>1</v>
      </c>
      <c r="U8" s="39">
        <v>1</v>
      </c>
      <c r="V8" s="39"/>
      <c r="W8" s="39">
        <v>1</v>
      </c>
      <c r="X8" s="39">
        <v>1</v>
      </c>
      <c r="Y8" s="39"/>
      <c r="Z8" s="39"/>
      <c r="AA8" s="39"/>
      <c r="AB8" s="39"/>
      <c r="AC8" s="39"/>
      <c r="AD8" s="39">
        <v>1</v>
      </c>
      <c r="AE8" s="39"/>
      <c r="AF8" s="39"/>
      <c r="AG8" s="39"/>
      <c r="AH8" s="39"/>
      <c r="AI8" s="39"/>
      <c r="AJ8" s="39">
        <v>1</v>
      </c>
      <c r="AK8" s="39"/>
      <c r="AL8" s="39"/>
      <c r="AM8" s="39"/>
      <c r="AN8" s="39"/>
      <c r="AO8" s="39" t="s">
        <v>43</v>
      </c>
      <c r="AP8" s="39"/>
      <c r="AQ8" s="39"/>
      <c r="AR8" s="39">
        <v>0.8</v>
      </c>
      <c r="AS8" s="39">
        <v>1</v>
      </c>
      <c r="AT8" s="39"/>
      <c r="AU8" s="39"/>
      <c r="AV8" s="39">
        <v>1</v>
      </c>
      <c r="AW8" s="39">
        <v>1</v>
      </c>
      <c r="AX8" s="39"/>
      <c r="AY8" s="39">
        <v>1</v>
      </c>
      <c r="AZ8" s="39"/>
      <c r="BA8" s="117"/>
      <c r="BB8" s="117"/>
      <c r="BC8" s="117"/>
      <c r="BD8" s="39">
        <v>1</v>
      </c>
      <c r="BE8" s="39">
        <v>0.5</v>
      </c>
      <c r="BF8" s="39">
        <v>1</v>
      </c>
      <c r="BG8" s="39">
        <v>1</v>
      </c>
      <c r="BH8" s="39">
        <v>1</v>
      </c>
      <c r="BI8" s="39"/>
      <c r="BJ8" s="39"/>
      <c r="BK8" s="39"/>
      <c r="BL8" s="39"/>
      <c r="BM8" s="39"/>
      <c r="BN8" s="39" t="s">
        <v>50</v>
      </c>
    </row>
    <row r="9" spans="1:66" ht="15" customHeight="1" x14ac:dyDescent="0.25">
      <c r="A9" s="153" t="s">
        <v>62</v>
      </c>
      <c r="B9" s="152" t="s">
        <v>60</v>
      </c>
      <c r="C9" s="39"/>
      <c r="D9" s="39"/>
      <c r="E9" s="39"/>
      <c r="F9" s="39"/>
      <c r="G9" s="39"/>
      <c r="H9" s="39"/>
      <c r="I9" s="39"/>
      <c r="J9" s="39"/>
      <c r="K9" s="39">
        <v>0.95454545454545459</v>
      </c>
      <c r="L9" s="39"/>
      <c r="M9" s="39"/>
      <c r="N9" s="39"/>
      <c r="O9" s="39"/>
      <c r="P9" s="39"/>
      <c r="Q9" s="39"/>
      <c r="R9" s="39"/>
      <c r="S9" s="39">
        <v>0.5</v>
      </c>
      <c r="T9" s="39">
        <v>1</v>
      </c>
      <c r="U9" s="39">
        <v>1</v>
      </c>
      <c r="V9" s="39">
        <v>0.98113207547169812</v>
      </c>
      <c r="W9" s="39">
        <f>108/109</f>
        <v>0.99082568807339455</v>
      </c>
      <c r="X9" s="39">
        <f>107/109</f>
        <v>0.98165137614678899</v>
      </c>
      <c r="Y9" s="39">
        <f>91/101</f>
        <v>0.90099009900990101</v>
      </c>
      <c r="Z9" s="39">
        <v>1</v>
      </c>
      <c r="AA9" s="39">
        <v>1</v>
      </c>
      <c r="AB9" s="39">
        <v>1</v>
      </c>
      <c r="AC9" s="39"/>
      <c r="AD9" s="39">
        <v>0.96</v>
      </c>
      <c r="AE9" s="39"/>
      <c r="AF9" s="39">
        <v>0.94495412844036697</v>
      </c>
      <c r="AG9" s="39">
        <v>0.97247706422018354</v>
      </c>
      <c r="AH9" s="39">
        <v>0.96330275229357798</v>
      </c>
      <c r="AI9" s="39"/>
      <c r="AJ9" s="39"/>
      <c r="AK9" s="39"/>
      <c r="AL9" s="39"/>
      <c r="AM9" s="39"/>
      <c r="AN9" s="39"/>
      <c r="AO9" s="39"/>
      <c r="AP9" s="39">
        <v>0.865979381443299</v>
      </c>
      <c r="AQ9" s="39"/>
      <c r="AR9" s="39">
        <v>0</v>
      </c>
      <c r="AS9" s="39" t="s">
        <v>43</v>
      </c>
      <c r="AT9" s="39"/>
      <c r="AU9" s="39"/>
      <c r="AV9" s="39">
        <v>0.93577981651376152</v>
      </c>
      <c r="AW9" s="39">
        <v>0.75</v>
      </c>
      <c r="AX9" s="39"/>
      <c r="AY9" s="39">
        <v>0.93577981651376152</v>
      </c>
      <c r="AZ9" s="39"/>
      <c r="BA9" s="117"/>
      <c r="BB9" s="117"/>
      <c r="BC9" s="117"/>
      <c r="BD9" s="39">
        <v>0.52631578947368418</v>
      </c>
      <c r="BE9" s="39"/>
      <c r="BF9" s="39"/>
      <c r="BG9" s="39"/>
      <c r="BH9" s="39">
        <v>0.93577981651376152</v>
      </c>
      <c r="BI9" s="39"/>
      <c r="BJ9" s="39"/>
      <c r="BK9" s="39"/>
      <c r="BL9" s="39"/>
      <c r="BM9" s="39"/>
      <c r="BN9" s="153" t="s">
        <v>62</v>
      </c>
    </row>
    <row r="10" spans="1:66" ht="15" customHeight="1" x14ac:dyDescent="0.25">
      <c r="A10" s="153" t="s">
        <v>64</v>
      </c>
      <c r="B10" s="152" t="s">
        <v>60</v>
      </c>
      <c r="C10" s="39"/>
      <c r="D10" s="39"/>
      <c r="E10" s="39"/>
      <c r="F10" s="39"/>
      <c r="G10" s="39"/>
      <c r="H10" s="39"/>
      <c r="I10" s="39"/>
      <c r="J10" s="39"/>
      <c r="K10" s="39">
        <v>1</v>
      </c>
      <c r="L10" s="39"/>
      <c r="M10" s="39"/>
      <c r="N10" s="39"/>
      <c r="O10" s="39"/>
      <c r="P10" s="39"/>
      <c r="Q10" s="39"/>
      <c r="R10" s="86"/>
      <c r="S10" s="39">
        <v>0</v>
      </c>
      <c r="T10" s="39">
        <v>0</v>
      </c>
      <c r="U10" s="39">
        <v>0</v>
      </c>
      <c r="V10" s="39">
        <v>1</v>
      </c>
      <c r="W10" s="39">
        <v>1</v>
      </c>
      <c r="X10" s="39">
        <v>1</v>
      </c>
      <c r="Y10" s="39">
        <v>0.89473684210526316</v>
      </c>
      <c r="Z10" s="39">
        <v>1</v>
      </c>
      <c r="AA10" s="39" t="s">
        <v>381</v>
      </c>
      <c r="AB10" s="39" t="s">
        <v>43</v>
      </c>
      <c r="AC10" s="39"/>
      <c r="AD10" s="39">
        <v>0.94736842105263153</v>
      </c>
      <c r="AE10" s="39"/>
      <c r="AF10" s="39">
        <v>0.89473684210526316</v>
      </c>
      <c r="AG10" s="39">
        <v>0.89473684210526316</v>
      </c>
      <c r="AH10" s="39">
        <v>0.94736842105263153</v>
      </c>
      <c r="AI10" s="39"/>
      <c r="AJ10" s="39"/>
      <c r="AK10" s="39"/>
      <c r="AL10" s="39"/>
      <c r="AM10" s="39"/>
      <c r="AN10" s="39"/>
      <c r="AO10" s="39"/>
      <c r="AP10" s="39">
        <v>0.8571428571428571</v>
      </c>
      <c r="AQ10" s="39"/>
      <c r="AR10" s="39">
        <v>1</v>
      </c>
      <c r="AS10" s="39"/>
      <c r="AT10" s="39"/>
      <c r="AU10" s="39"/>
      <c r="AV10" s="39">
        <v>0.94736842105263153</v>
      </c>
      <c r="AW10" s="39">
        <v>0</v>
      </c>
      <c r="AX10" s="39"/>
      <c r="AY10" s="39">
        <v>0.84210526315789469</v>
      </c>
      <c r="AZ10" s="39"/>
      <c r="BA10" s="117"/>
      <c r="BB10" s="117"/>
      <c r="BC10" s="117"/>
      <c r="BD10" s="39">
        <v>0.27272727272727271</v>
      </c>
      <c r="BE10" s="39"/>
      <c r="BF10" s="39"/>
      <c r="BG10" s="39"/>
      <c r="BH10" s="39">
        <v>0.89473684210526316</v>
      </c>
      <c r="BI10" s="39"/>
      <c r="BJ10" s="39"/>
      <c r="BK10" s="39"/>
      <c r="BL10" s="39"/>
      <c r="BM10" s="39"/>
      <c r="BN10" s="153" t="s">
        <v>64</v>
      </c>
    </row>
    <row r="11" spans="1:66" ht="15" customHeight="1" x14ac:dyDescent="0.25">
      <c r="A11" s="154" t="s">
        <v>65</v>
      </c>
      <c r="B11" s="155" t="s">
        <v>60</v>
      </c>
      <c r="C11" s="39"/>
      <c r="D11" s="39"/>
      <c r="E11" s="39"/>
      <c r="F11" s="39"/>
      <c r="G11" s="39"/>
      <c r="H11" s="39"/>
      <c r="I11" s="39"/>
      <c r="J11" s="39"/>
      <c r="K11" s="39" t="s">
        <v>43</v>
      </c>
      <c r="L11" s="39"/>
      <c r="M11" s="39"/>
      <c r="N11" s="39"/>
      <c r="O11" s="39"/>
      <c r="P11" s="39"/>
      <c r="Q11" s="39"/>
      <c r="R11" s="86"/>
      <c r="S11" s="39">
        <v>1</v>
      </c>
      <c r="T11" s="39">
        <v>1</v>
      </c>
      <c r="U11" s="39">
        <v>1</v>
      </c>
      <c r="V11" s="39">
        <v>1</v>
      </c>
      <c r="W11" s="39">
        <v>1</v>
      </c>
      <c r="X11" s="39">
        <v>1</v>
      </c>
      <c r="Y11" s="39">
        <f>9/10</f>
        <v>0.9</v>
      </c>
      <c r="Z11" s="39">
        <v>1</v>
      </c>
      <c r="AA11" s="39">
        <f>2/3</f>
        <v>0.66666666666666663</v>
      </c>
      <c r="AB11" s="39"/>
      <c r="AC11" s="39"/>
      <c r="AD11" s="39">
        <v>1</v>
      </c>
      <c r="AE11" s="39"/>
      <c r="AF11" s="39">
        <v>1</v>
      </c>
      <c r="AG11" s="39">
        <v>1</v>
      </c>
      <c r="AH11" s="39">
        <v>1</v>
      </c>
      <c r="AI11" s="39"/>
      <c r="AJ11" s="39"/>
      <c r="AK11" s="39"/>
      <c r="AL11" s="39"/>
      <c r="AM11" s="39"/>
      <c r="AN11" s="39"/>
      <c r="AO11" s="39"/>
      <c r="AP11" s="39">
        <v>1</v>
      </c>
      <c r="AQ11" s="39"/>
      <c r="AR11" s="39">
        <v>1</v>
      </c>
      <c r="AS11" s="39"/>
      <c r="AT11" s="39"/>
      <c r="AU11" s="39"/>
      <c r="AV11" s="39">
        <v>0.9375</v>
      </c>
      <c r="AW11" s="39">
        <v>0.83333333333333337</v>
      </c>
      <c r="AX11" s="39"/>
      <c r="AY11" s="39">
        <v>1</v>
      </c>
      <c r="AZ11" s="39"/>
      <c r="BA11" s="117"/>
      <c r="BB11" s="117"/>
      <c r="BC11" s="117"/>
      <c r="BD11" s="39">
        <v>0.42857142857142855</v>
      </c>
      <c r="BE11" s="39"/>
      <c r="BF11" s="39"/>
      <c r="BG11" s="39"/>
      <c r="BH11" s="39">
        <v>1</v>
      </c>
      <c r="BI11" s="39"/>
      <c r="BJ11" s="39"/>
      <c r="BK11" s="39"/>
      <c r="BL11" s="39"/>
      <c r="BM11" s="39"/>
      <c r="BN11" s="154" t="s">
        <v>65</v>
      </c>
    </row>
    <row r="12" spans="1:66" ht="15" customHeight="1" x14ac:dyDescent="0.25">
      <c r="A12" s="153" t="s">
        <v>63</v>
      </c>
      <c r="B12" s="152" t="s">
        <v>60</v>
      </c>
      <c r="C12" s="39"/>
      <c r="D12" s="39"/>
      <c r="E12" s="39"/>
      <c r="F12" s="39"/>
      <c r="G12" s="39"/>
      <c r="H12" s="39"/>
      <c r="I12" s="39"/>
      <c r="J12" s="39"/>
      <c r="K12" s="39">
        <v>1</v>
      </c>
      <c r="L12" s="39"/>
      <c r="M12" s="39"/>
      <c r="N12" s="39"/>
      <c r="O12" s="39"/>
      <c r="P12" s="39"/>
      <c r="Q12" s="39"/>
      <c r="R12" s="86"/>
      <c r="S12" s="39">
        <v>0</v>
      </c>
      <c r="T12" s="39">
        <v>1</v>
      </c>
      <c r="U12" s="39">
        <v>1</v>
      </c>
      <c r="V12" s="39">
        <v>0.93333333333333335</v>
      </c>
      <c r="W12" s="39">
        <f>45/46</f>
        <v>0.97826086956521741</v>
      </c>
      <c r="X12" s="39">
        <f t="shared" ref="X12" si="0">45/46</f>
        <v>0.97826086956521741</v>
      </c>
      <c r="Y12" s="39">
        <f>44/45</f>
        <v>0.97777777777777775</v>
      </c>
      <c r="Z12" s="39">
        <f>12/12</f>
        <v>1</v>
      </c>
      <c r="AA12" s="39">
        <f>3/4</f>
        <v>0.75</v>
      </c>
      <c r="AB12" s="39">
        <v>1</v>
      </c>
      <c r="AC12" s="39"/>
      <c r="AD12" s="39">
        <v>0.93478260869565222</v>
      </c>
      <c r="AE12" s="39"/>
      <c r="AF12" s="39">
        <v>0.93478260869565222</v>
      </c>
      <c r="AG12" s="39">
        <v>0.97826086956521741</v>
      </c>
      <c r="AH12" s="39">
        <v>0.95652173913043481</v>
      </c>
      <c r="AI12" s="39"/>
      <c r="AJ12" s="39"/>
      <c r="AK12" s="39"/>
      <c r="AL12" s="39"/>
      <c r="AM12" s="39"/>
      <c r="AN12" s="39"/>
      <c r="AO12" s="39"/>
      <c r="AP12" s="39">
        <v>0.86363636363636365</v>
      </c>
      <c r="AQ12" s="39"/>
      <c r="AR12" s="39">
        <v>1</v>
      </c>
      <c r="AS12" s="39"/>
      <c r="AT12" s="39"/>
      <c r="AU12" s="39"/>
      <c r="AV12" s="39">
        <v>0.91304347826086951</v>
      </c>
      <c r="AW12" s="39">
        <v>0</v>
      </c>
      <c r="AX12" s="39"/>
      <c r="AY12" s="39">
        <v>0.91304347826086951</v>
      </c>
      <c r="AZ12" s="39"/>
      <c r="BA12" s="117"/>
      <c r="BB12" s="117"/>
      <c r="BC12" s="117"/>
      <c r="BD12" s="39">
        <v>0.84615384615384615</v>
      </c>
      <c r="BE12" s="39"/>
      <c r="BF12" s="39"/>
      <c r="BG12" s="39"/>
      <c r="BH12" s="39">
        <v>0.93478260869565222</v>
      </c>
      <c r="BI12" s="39"/>
      <c r="BJ12" s="39"/>
      <c r="BK12" s="39"/>
      <c r="BL12" s="39"/>
      <c r="BM12" s="39"/>
      <c r="BN12" s="153" t="s">
        <v>63</v>
      </c>
    </row>
    <row r="13" spans="1:66" ht="15" customHeight="1" x14ac:dyDescent="0.25">
      <c r="A13" s="39" t="s">
        <v>52</v>
      </c>
      <c r="B13" s="152" t="s">
        <v>60</v>
      </c>
      <c r="C13" s="39">
        <v>1</v>
      </c>
      <c r="D13" s="39">
        <v>1</v>
      </c>
      <c r="E13" s="39"/>
      <c r="F13" s="39">
        <v>1</v>
      </c>
      <c r="G13" s="39">
        <v>1</v>
      </c>
      <c r="H13" s="39">
        <v>0.33</v>
      </c>
      <c r="I13" s="39">
        <v>1</v>
      </c>
      <c r="J13" s="39"/>
      <c r="K13" s="39"/>
      <c r="L13" s="39">
        <v>1</v>
      </c>
      <c r="M13" s="39"/>
      <c r="N13" s="39"/>
      <c r="O13" s="39">
        <v>1</v>
      </c>
      <c r="P13" s="39"/>
      <c r="Q13" s="39"/>
      <c r="R13" s="39">
        <v>1</v>
      </c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>
        <v>0.92307692307692313</v>
      </c>
      <c r="AD13" s="39">
        <v>1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>
        <v>1</v>
      </c>
      <c r="AS13" s="39"/>
      <c r="AT13" s="39">
        <v>0.8</v>
      </c>
      <c r="AU13" s="39">
        <v>1</v>
      </c>
      <c r="AV13" s="39">
        <v>1</v>
      </c>
      <c r="AW13" s="39"/>
      <c r="AX13" s="39"/>
      <c r="AY13" s="39">
        <v>1</v>
      </c>
      <c r="AZ13" s="39"/>
      <c r="BA13" s="117"/>
      <c r="BB13" s="117"/>
      <c r="BC13" s="117"/>
      <c r="BD13" s="39">
        <v>1</v>
      </c>
      <c r="BE13" s="39"/>
      <c r="BF13" s="39"/>
      <c r="BG13" s="39"/>
      <c r="BH13" s="39"/>
      <c r="BI13" s="39"/>
      <c r="BJ13" s="39"/>
      <c r="BK13" s="39"/>
      <c r="BL13" s="39"/>
      <c r="BM13" s="39">
        <v>0.75</v>
      </c>
      <c r="BN13" s="39" t="s">
        <v>52</v>
      </c>
    </row>
    <row r="14" spans="1:66" ht="15" customHeight="1" x14ac:dyDescent="0.25">
      <c r="A14" s="117" t="s">
        <v>53</v>
      </c>
      <c r="B14" s="152" t="s">
        <v>66</v>
      </c>
      <c r="C14" s="117"/>
      <c r="D14" s="117">
        <v>1</v>
      </c>
      <c r="E14" s="117"/>
      <c r="F14" s="117"/>
      <c r="G14" s="117"/>
      <c r="H14" s="117"/>
      <c r="I14" s="117"/>
      <c r="J14" s="117"/>
      <c r="K14" s="117"/>
      <c r="L14" s="117" t="s">
        <v>43</v>
      </c>
      <c r="M14" s="117"/>
      <c r="N14" s="117"/>
      <c r="O14" s="117"/>
      <c r="P14" s="117"/>
      <c r="Q14" s="117"/>
      <c r="R14" s="117"/>
      <c r="S14" s="117"/>
      <c r="T14" s="117"/>
      <c r="U14" s="117"/>
      <c r="V14" s="117">
        <v>0.86363636363636365</v>
      </c>
      <c r="W14" s="117">
        <v>0.79</v>
      </c>
      <c r="X14" s="117"/>
      <c r="Y14" s="117"/>
      <c r="Z14" s="117"/>
      <c r="AA14" s="117"/>
      <c r="AB14" s="117"/>
      <c r="AC14" s="117"/>
      <c r="AD14" s="117">
        <v>0.20833333333333334</v>
      </c>
      <c r="AE14" s="117">
        <v>0.70833333333333337</v>
      </c>
      <c r="AF14" s="117"/>
      <c r="AG14" s="117"/>
      <c r="AH14" s="117"/>
      <c r="AI14" s="117"/>
      <c r="AJ14" s="117"/>
      <c r="AK14" s="117">
        <v>0.95833333333333337</v>
      </c>
      <c r="AL14" s="117"/>
      <c r="AM14" s="117"/>
      <c r="AN14" s="117"/>
      <c r="AO14" s="117"/>
      <c r="AP14" s="117">
        <v>0.875</v>
      </c>
      <c r="AQ14" s="117"/>
      <c r="AR14" s="117"/>
      <c r="AS14" s="117"/>
      <c r="AT14" s="117"/>
      <c r="AU14" s="117"/>
      <c r="AV14" s="117">
        <v>0.83</v>
      </c>
      <c r="AW14" s="117"/>
      <c r="AX14" s="117">
        <v>0.83333333333333337</v>
      </c>
      <c r="AY14" s="117"/>
      <c r="AZ14" s="117"/>
      <c r="BA14" s="117"/>
      <c r="BB14" s="117"/>
      <c r="BC14" s="117"/>
      <c r="BD14" s="117"/>
      <c r="BE14" s="117"/>
      <c r="BF14" s="117"/>
      <c r="BG14" s="117"/>
      <c r="BH14" s="117">
        <v>0.66666666666666663</v>
      </c>
      <c r="BI14" s="117"/>
      <c r="BJ14" s="117">
        <v>0.875</v>
      </c>
      <c r="BK14" s="117">
        <v>0.83333333333333337</v>
      </c>
      <c r="BL14" s="117"/>
      <c r="BM14" s="117"/>
      <c r="BN14" s="117" t="s">
        <v>53</v>
      </c>
    </row>
    <row r="15" spans="1:66" ht="15" customHeight="1" x14ac:dyDescent="0.25">
      <c r="A15" s="156" t="s">
        <v>67</v>
      </c>
      <c r="B15" s="152" t="s">
        <v>66</v>
      </c>
      <c r="C15" s="39">
        <v>1</v>
      </c>
      <c r="D15" s="39">
        <v>0.95959595959595956</v>
      </c>
      <c r="E15" s="39"/>
      <c r="F15" s="39"/>
      <c r="G15" s="39"/>
      <c r="H15" s="39"/>
      <c r="I15" s="39"/>
      <c r="J15" s="39">
        <v>0.40206185567010311</v>
      </c>
      <c r="K15" s="39"/>
      <c r="L15" s="39"/>
      <c r="M15" s="39">
        <v>0.72727272727272729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>
        <v>0.98989898989898994</v>
      </c>
      <c r="AD15" s="39">
        <v>0.17</v>
      </c>
      <c r="AE15" s="39"/>
      <c r="AF15" s="39">
        <v>0.98969072164948457</v>
      </c>
      <c r="AG15" s="39">
        <v>1</v>
      </c>
      <c r="AH15" s="39">
        <v>0.72164948453608246</v>
      </c>
      <c r="AI15" s="39"/>
      <c r="AJ15" s="39"/>
      <c r="AK15" s="39">
        <v>0.98989898989898994</v>
      </c>
      <c r="AL15" s="39">
        <v>0.96969696969696972</v>
      </c>
      <c r="AM15" s="86"/>
      <c r="AN15" s="39"/>
      <c r="AO15" s="39">
        <v>0.92929292929292928</v>
      </c>
      <c r="AP15" s="39"/>
      <c r="AQ15" s="39"/>
      <c r="AR15" s="117">
        <v>1</v>
      </c>
      <c r="AS15" s="39"/>
      <c r="AT15" s="39"/>
      <c r="AU15" s="39"/>
      <c r="AV15" s="39">
        <v>1</v>
      </c>
      <c r="AW15" s="39"/>
      <c r="AX15" s="39">
        <v>0.58585858585858586</v>
      </c>
      <c r="AY15" s="39"/>
      <c r="AZ15" s="39"/>
      <c r="BA15" s="117"/>
      <c r="BB15" s="117"/>
      <c r="BC15" s="117"/>
      <c r="BD15" s="39"/>
      <c r="BE15" s="39"/>
      <c r="BF15" s="39"/>
      <c r="BG15" s="39"/>
      <c r="BH15" s="39">
        <v>0.98989898989898994</v>
      </c>
      <c r="BI15" s="39"/>
      <c r="BJ15" s="39"/>
      <c r="BK15" s="39"/>
      <c r="BL15" s="39"/>
      <c r="BM15" s="39"/>
      <c r="BN15" s="156" t="s">
        <v>67</v>
      </c>
    </row>
    <row r="16" spans="1:66" ht="15" customHeight="1" x14ac:dyDescent="0.25">
      <c r="A16" s="156" t="s">
        <v>68</v>
      </c>
      <c r="B16" s="152" t="s">
        <v>66</v>
      </c>
      <c r="C16" s="39">
        <v>1</v>
      </c>
      <c r="D16" s="39">
        <v>1</v>
      </c>
      <c r="E16" s="39"/>
      <c r="F16" s="39"/>
      <c r="G16" s="39"/>
      <c r="H16" s="39"/>
      <c r="I16" s="39"/>
      <c r="J16" s="39">
        <v>0.92592592592592593</v>
      </c>
      <c r="K16" s="39"/>
      <c r="L16" s="39"/>
      <c r="M16" s="39">
        <v>1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>
        <v>1</v>
      </c>
      <c r="AD16" s="39">
        <v>0.11</v>
      </c>
      <c r="AE16" s="39"/>
      <c r="AF16" s="39">
        <v>0.96296296296296291</v>
      </c>
      <c r="AG16" s="39">
        <v>1</v>
      </c>
      <c r="AH16" s="39">
        <v>0.1111111111111111</v>
      </c>
      <c r="AI16" s="39"/>
      <c r="AJ16" s="39"/>
      <c r="AK16" s="39">
        <v>0.96296296296296291</v>
      </c>
      <c r="AL16" s="39">
        <v>0.96296296296296291</v>
      </c>
      <c r="AM16" s="147"/>
      <c r="AN16" s="39"/>
      <c r="AO16" s="39">
        <v>1</v>
      </c>
      <c r="AP16" s="148"/>
      <c r="AQ16" s="39"/>
      <c r="AR16" s="117">
        <v>1</v>
      </c>
      <c r="AS16" s="39"/>
      <c r="AT16" s="39"/>
      <c r="AU16" s="39"/>
      <c r="AV16" s="39">
        <v>1</v>
      </c>
      <c r="AW16" s="39"/>
      <c r="AX16" s="39">
        <v>7.407407407407407E-2</v>
      </c>
      <c r="AY16" s="39"/>
      <c r="AZ16" s="39"/>
      <c r="BA16" s="117"/>
      <c r="BB16" s="117"/>
      <c r="BC16" s="117"/>
      <c r="BD16" s="39"/>
      <c r="BE16" s="39"/>
      <c r="BF16" s="39"/>
      <c r="BG16" s="39"/>
      <c r="BH16" s="39">
        <v>1</v>
      </c>
      <c r="BI16" s="39"/>
      <c r="BJ16" s="39"/>
      <c r="BK16" s="39"/>
      <c r="BL16" s="39"/>
      <c r="BM16" s="39"/>
      <c r="BN16" s="156" t="s">
        <v>68</v>
      </c>
    </row>
    <row r="17" spans="1:66" ht="15" customHeight="1" x14ac:dyDescent="0.25">
      <c r="A17" s="156" t="s">
        <v>69</v>
      </c>
      <c r="B17" s="152" t="s">
        <v>66</v>
      </c>
      <c r="C17" s="39">
        <v>1</v>
      </c>
      <c r="D17" s="39">
        <v>1</v>
      </c>
      <c r="E17" s="39"/>
      <c r="F17" s="39"/>
      <c r="G17" s="39"/>
      <c r="H17" s="39"/>
      <c r="I17" s="39"/>
      <c r="J17" s="39">
        <v>0</v>
      </c>
      <c r="K17" s="39"/>
      <c r="L17" s="39"/>
      <c r="M17" s="39">
        <v>0.52941176470588236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>
        <v>1</v>
      </c>
      <c r="AD17" s="39">
        <v>0</v>
      </c>
      <c r="AE17" s="39"/>
      <c r="AF17" s="39">
        <v>1</v>
      </c>
      <c r="AG17" s="39">
        <v>1</v>
      </c>
      <c r="AH17" s="39">
        <v>1</v>
      </c>
      <c r="AI17" s="39"/>
      <c r="AJ17" s="39"/>
      <c r="AK17" s="39">
        <v>1</v>
      </c>
      <c r="AL17" s="39">
        <v>1</v>
      </c>
      <c r="AM17" s="147"/>
      <c r="AN17" s="39"/>
      <c r="AO17" s="39">
        <v>0.85294117647058798</v>
      </c>
      <c r="AP17" s="148"/>
      <c r="AQ17" s="39"/>
      <c r="AR17" s="117">
        <v>1</v>
      </c>
      <c r="AS17" s="39"/>
      <c r="AT17" s="39"/>
      <c r="AU17" s="39"/>
      <c r="AV17" s="39">
        <v>1</v>
      </c>
      <c r="AW17" s="39"/>
      <c r="AX17" s="39">
        <v>1</v>
      </c>
      <c r="AY17" s="39"/>
      <c r="AZ17" s="39"/>
      <c r="BA17" s="117"/>
      <c r="BB17" s="117"/>
      <c r="BC17" s="117"/>
      <c r="BD17" s="39"/>
      <c r="BE17" s="39"/>
      <c r="BF17" s="39"/>
      <c r="BG17" s="39"/>
      <c r="BH17" s="39">
        <v>1</v>
      </c>
      <c r="BI17" s="39"/>
      <c r="BJ17" s="39"/>
      <c r="BK17" s="39"/>
      <c r="BL17" s="39"/>
      <c r="BM17" s="39"/>
      <c r="BN17" s="156" t="s">
        <v>69</v>
      </c>
    </row>
    <row r="18" spans="1:66" ht="15" customHeight="1" x14ac:dyDescent="0.25">
      <c r="A18" s="157" t="s">
        <v>70</v>
      </c>
      <c r="B18" s="157" t="s">
        <v>71</v>
      </c>
      <c r="C18" s="117"/>
      <c r="D18" s="117"/>
      <c r="E18" s="117"/>
      <c r="F18" s="117">
        <v>0.94545454545454544</v>
      </c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>
        <v>0.97058823529411764</v>
      </c>
      <c r="R18" s="117">
        <v>0.87234042553191493</v>
      </c>
      <c r="S18" s="117">
        <v>1</v>
      </c>
      <c r="T18" s="117">
        <v>1</v>
      </c>
      <c r="U18" s="117">
        <v>1</v>
      </c>
      <c r="V18" s="117">
        <v>0.88</v>
      </c>
      <c r="W18" s="39">
        <f>103/108</f>
        <v>0.95370370370370372</v>
      </c>
      <c r="X18" s="39">
        <f>91/108</f>
        <v>0.84259259259259256</v>
      </c>
      <c r="Y18" s="39">
        <f>52/55</f>
        <v>0.94545454545454544</v>
      </c>
      <c r="Z18" s="117"/>
      <c r="AA18" s="117"/>
      <c r="AB18" s="117"/>
      <c r="AC18" s="117">
        <v>0.88571428571428568</v>
      </c>
      <c r="AD18" s="117">
        <v>0.51219512195121952</v>
      </c>
      <c r="AE18" s="117"/>
      <c r="AF18" s="117"/>
      <c r="AG18" s="117"/>
      <c r="AH18" s="117"/>
      <c r="AI18" s="117"/>
      <c r="AJ18" s="117"/>
      <c r="AK18" s="117">
        <v>0.65714285714285714</v>
      </c>
      <c r="AL18" s="117">
        <v>0.97142857142857142</v>
      </c>
      <c r="AM18" s="117">
        <v>0.95370370370370372</v>
      </c>
      <c r="AN18" s="117"/>
      <c r="AO18" s="117"/>
      <c r="AP18" s="117">
        <v>0.87735849056603776</v>
      </c>
      <c r="AQ18" s="117">
        <v>0.96385542168674698</v>
      </c>
      <c r="AR18" s="117"/>
      <c r="AS18" s="117"/>
      <c r="AT18" s="117"/>
      <c r="AU18" s="117"/>
      <c r="AV18" s="117">
        <v>0.92592592592592593</v>
      </c>
      <c r="AW18" s="117"/>
      <c r="AX18" s="117">
        <v>0.99065420560747663</v>
      </c>
      <c r="AY18" s="117">
        <v>1</v>
      </c>
      <c r="AZ18" s="117">
        <v>0.87037037037037035</v>
      </c>
      <c r="BA18" s="117">
        <v>0.93457943925233644</v>
      </c>
      <c r="BB18" s="117">
        <v>0.86046511627906974</v>
      </c>
      <c r="BC18" s="117">
        <v>1</v>
      </c>
      <c r="BD18" s="117"/>
      <c r="BE18" s="117"/>
      <c r="BF18" s="117"/>
      <c r="BG18" s="117"/>
      <c r="BH18" s="117"/>
      <c r="BI18" s="117"/>
      <c r="BJ18" s="117">
        <v>1</v>
      </c>
      <c r="BK18" s="117"/>
      <c r="BL18" s="117"/>
      <c r="BM18" s="117"/>
      <c r="BN18" s="157" t="s">
        <v>70</v>
      </c>
    </row>
    <row r="19" spans="1:66" ht="15" customHeight="1" x14ac:dyDescent="0.25">
      <c r="A19" s="157" t="s">
        <v>72</v>
      </c>
      <c r="B19" s="157" t="s">
        <v>61</v>
      </c>
      <c r="C19" s="117"/>
      <c r="D19" s="117"/>
      <c r="E19" s="117"/>
      <c r="F19" s="117">
        <v>1</v>
      </c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>
        <v>1</v>
      </c>
      <c r="R19" s="117">
        <v>0.7857142857142857</v>
      </c>
      <c r="S19" s="117">
        <v>0</v>
      </c>
      <c r="T19" s="117">
        <v>0</v>
      </c>
      <c r="U19" s="117">
        <v>0</v>
      </c>
      <c r="V19" s="117">
        <v>0.88888888888888884</v>
      </c>
      <c r="W19" s="39">
        <f>39/40</f>
        <v>0.97499999999999998</v>
      </c>
      <c r="X19" s="39">
        <f>39/40</f>
        <v>0.97499999999999998</v>
      </c>
      <c r="Y19" s="39">
        <f>32/34</f>
        <v>0.94117647058823528</v>
      </c>
      <c r="Z19" s="117"/>
      <c r="AA19" s="117"/>
      <c r="AB19" s="117"/>
      <c r="AC19" s="117">
        <v>0.66666666666666663</v>
      </c>
      <c r="AD19" s="117">
        <v>0.66666666666666663</v>
      </c>
      <c r="AE19" s="117"/>
      <c r="AF19" s="117"/>
      <c r="AG19" s="117"/>
      <c r="AH19" s="117"/>
      <c r="AI19" s="117"/>
      <c r="AJ19" s="117"/>
      <c r="AK19" s="117">
        <v>0.69230769230769229</v>
      </c>
      <c r="AL19" s="117">
        <v>0.71052631578947367</v>
      </c>
      <c r="AM19" s="117">
        <v>0.97499999999999998</v>
      </c>
      <c r="AN19" s="117"/>
      <c r="AO19" s="117"/>
      <c r="AP19" s="117">
        <v>1</v>
      </c>
      <c r="AQ19" s="117">
        <v>1</v>
      </c>
      <c r="AR19" s="117"/>
      <c r="AS19" s="117"/>
      <c r="AT19" s="117"/>
      <c r="AU19" s="117"/>
      <c r="AV19" s="117">
        <v>0.97499999999999998</v>
      </c>
      <c r="AW19" s="117"/>
      <c r="AX19" s="117">
        <v>1</v>
      </c>
      <c r="AY19" s="117">
        <v>1</v>
      </c>
      <c r="AZ19" s="117">
        <v>0.95</v>
      </c>
      <c r="BA19" s="117">
        <v>1</v>
      </c>
      <c r="BB19" s="117">
        <v>1</v>
      </c>
      <c r="BC19" s="117">
        <v>1</v>
      </c>
      <c r="BD19" s="117"/>
      <c r="BE19" s="117"/>
      <c r="BF19" s="117"/>
      <c r="BG19" s="117"/>
      <c r="BH19" s="117"/>
      <c r="BI19" s="117"/>
      <c r="BJ19" s="117">
        <v>1</v>
      </c>
      <c r="BK19" s="117"/>
      <c r="BL19" s="117"/>
      <c r="BM19" s="117"/>
      <c r="BN19" s="157" t="s">
        <v>72</v>
      </c>
    </row>
    <row r="20" spans="1:66" ht="15" customHeight="1" x14ac:dyDescent="0.25">
      <c r="A20" s="157" t="s">
        <v>73</v>
      </c>
      <c r="B20" s="157" t="s">
        <v>66</v>
      </c>
      <c r="C20" s="117"/>
      <c r="D20" s="117"/>
      <c r="E20" s="117"/>
      <c r="F20" s="117">
        <v>1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>
        <v>0.92592592592592593</v>
      </c>
      <c r="R20" s="117">
        <v>0.9375</v>
      </c>
      <c r="S20" s="117">
        <v>0</v>
      </c>
      <c r="T20" s="117">
        <v>0</v>
      </c>
      <c r="U20" s="117">
        <v>0</v>
      </c>
      <c r="V20" s="117">
        <v>0.73076923076923073</v>
      </c>
      <c r="W20" s="39">
        <f>30/31</f>
        <v>0.967741935483871</v>
      </c>
      <c r="X20" s="39">
        <f>29/30</f>
        <v>0.96666666666666667</v>
      </c>
      <c r="Y20" s="39">
        <v>1</v>
      </c>
      <c r="Z20" s="117"/>
      <c r="AA20" s="117"/>
      <c r="AB20" s="117"/>
      <c r="AC20" s="117">
        <v>0.8666666666666667</v>
      </c>
      <c r="AD20" s="117">
        <v>0.15</v>
      </c>
      <c r="AE20" s="117"/>
      <c r="AF20" s="117"/>
      <c r="AG20" s="117"/>
      <c r="AH20" s="117"/>
      <c r="AI20" s="117"/>
      <c r="AJ20" s="117"/>
      <c r="AK20" s="117">
        <v>0.33333333333333331</v>
      </c>
      <c r="AL20" s="117">
        <v>1</v>
      </c>
      <c r="AM20" s="117">
        <v>0.967741935483871</v>
      </c>
      <c r="AN20" s="117"/>
      <c r="AO20" s="117"/>
      <c r="AP20" s="117">
        <v>1</v>
      </c>
      <c r="AQ20" s="117">
        <v>0.96551724137931039</v>
      </c>
      <c r="AR20" s="117"/>
      <c r="AS20" s="117"/>
      <c r="AT20" s="117"/>
      <c r="AU20" s="117"/>
      <c r="AV20" s="117">
        <v>0.90322580645161288</v>
      </c>
      <c r="AW20" s="117"/>
      <c r="AX20" s="117">
        <v>1</v>
      </c>
      <c r="AY20" s="117">
        <v>1</v>
      </c>
      <c r="AZ20" s="117">
        <v>0.64516129032258063</v>
      </c>
      <c r="BA20" s="117">
        <v>0.83870967741935487</v>
      </c>
      <c r="BB20" s="117">
        <v>0.45</v>
      </c>
      <c r="BC20" s="117">
        <v>1</v>
      </c>
      <c r="BD20" s="117"/>
      <c r="BE20" s="117"/>
      <c r="BF20" s="117"/>
      <c r="BG20" s="117"/>
      <c r="BH20" s="117"/>
      <c r="BI20" s="117"/>
      <c r="BJ20" s="117">
        <v>1</v>
      </c>
      <c r="BK20" s="117"/>
      <c r="BL20" s="117"/>
      <c r="BM20" s="117"/>
      <c r="BN20" s="157" t="s">
        <v>73</v>
      </c>
    </row>
    <row r="21" spans="1:66" ht="15" customHeight="1" x14ac:dyDescent="0.25">
      <c r="A21" s="157" t="s">
        <v>77</v>
      </c>
      <c r="B21" s="157" t="s">
        <v>58</v>
      </c>
      <c r="C21" s="117"/>
      <c r="D21" s="117"/>
      <c r="E21" s="117"/>
      <c r="F21" s="117">
        <v>0.90909090909090906</v>
      </c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>
        <v>1</v>
      </c>
      <c r="R21" s="117">
        <v>0.8</v>
      </c>
      <c r="S21" s="117">
        <v>1</v>
      </c>
      <c r="T21" s="117">
        <v>1</v>
      </c>
      <c r="U21" s="117">
        <v>1</v>
      </c>
      <c r="V21" s="117">
        <v>1</v>
      </c>
      <c r="W21" s="39">
        <v>1</v>
      </c>
      <c r="X21" s="39">
        <v>0.5</v>
      </c>
      <c r="Y21" s="39">
        <v>1</v>
      </c>
      <c r="Z21" s="117"/>
      <c r="AA21" s="117"/>
      <c r="AB21" s="117"/>
      <c r="AC21" s="117">
        <v>0.91666666666666663</v>
      </c>
      <c r="AD21" s="117">
        <v>1</v>
      </c>
      <c r="AE21" s="117"/>
      <c r="AF21" s="117"/>
      <c r="AG21" s="117"/>
      <c r="AH21" s="117"/>
      <c r="AI21" s="117"/>
      <c r="AJ21" s="117"/>
      <c r="AK21" s="117">
        <v>0.45454545454545453</v>
      </c>
      <c r="AL21" s="117">
        <v>1</v>
      </c>
      <c r="AM21" s="117">
        <v>0.91666666666666663</v>
      </c>
      <c r="AN21" s="117"/>
      <c r="AO21" s="117"/>
      <c r="AP21" s="117">
        <v>1</v>
      </c>
      <c r="AQ21" s="117">
        <v>0.91666666666666663</v>
      </c>
      <c r="AR21" s="117"/>
      <c r="AS21" s="117"/>
      <c r="AT21" s="117"/>
      <c r="AU21" s="117"/>
      <c r="AV21" s="117">
        <v>1</v>
      </c>
      <c r="AW21" s="117"/>
      <c r="AX21" s="117">
        <v>0.91666666666666663</v>
      </c>
      <c r="AY21" s="117">
        <v>1</v>
      </c>
      <c r="AZ21" s="117">
        <v>1</v>
      </c>
      <c r="BA21" s="117">
        <v>0.91666666666666663</v>
      </c>
      <c r="BB21" s="117">
        <v>1</v>
      </c>
      <c r="BC21" s="117">
        <v>1</v>
      </c>
      <c r="BD21" s="117"/>
      <c r="BE21" s="117"/>
      <c r="BF21" s="117"/>
      <c r="BG21" s="117"/>
      <c r="BH21" s="117"/>
      <c r="BI21" s="117"/>
      <c r="BJ21" s="117">
        <v>1</v>
      </c>
      <c r="BK21" s="117"/>
      <c r="BL21" s="117"/>
      <c r="BM21" s="117"/>
      <c r="BN21" s="157" t="s">
        <v>77</v>
      </c>
    </row>
    <row r="22" spans="1:66" ht="15" customHeight="1" x14ac:dyDescent="0.25">
      <c r="A22" s="157" t="s">
        <v>74</v>
      </c>
      <c r="B22" s="157" t="s">
        <v>60</v>
      </c>
      <c r="C22" s="117"/>
      <c r="D22" s="117"/>
      <c r="E22" s="117"/>
      <c r="F22" s="117">
        <v>1</v>
      </c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>
        <v>1</v>
      </c>
      <c r="R22" s="117">
        <v>1</v>
      </c>
      <c r="S22" s="117">
        <v>0</v>
      </c>
      <c r="T22" s="117">
        <v>0</v>
      </c>
      <c r="U22" s="117">
        <v>0</v>
      </c>
      <c r="V22" s="117">
        <v>1</v>
      </c>
      <c r="W22" s="39">
        <f>7/11</f>
        <v>0.63636363636363635</v>
      </c>
      <c r="X22" s="39">
        <f>8/11</f>
        <v>0.72727272727272729</v>
      </c>
      <c r="Y22" s="39">
        <f>4/5</f>
        <v>0.8</v>
      </c>
      <c r="Z22" s="117"/>
      <c r="AA22" s="117"/>
      <c r="AB22" s="117"/>
      <c r="AC22" s="117">
        <v>0.81818181818181823</v>
      </c>
      <c r="AD22" s="117">
        <v>0.5</v>
      </c>
      <c r="AE22" s="117"/>
      <c r="AF22" s="117"/>
      <c r="AG22" s="117"/>
      <c r="AH22" s="117"/>
      <c r="AI22" s="117"/>
      <c r="AJ22" s="117"/>
      <c r="AK22" s="117">
        <v>0.63636363636363635</v>
      </c>
      <c r="AL22" s="117">
        <v>1</v>
      </c>
      <c r="AM22" s="117">
        <v>0.90909090909090906</v>
      </c>
      <c r="AN22" s="117"/>
      <c r="AO22" s="117"/>
      <c r="AP22" s="117">
        <v>1</v>
      </c>
      <c r="AQ22" s="117">
        <v>1</v>
      </c>
      <c r="AR22" s="117"/>
      <c r="AS22" s="117"/>
      <c r="AT22" s="117"/>
      <c r="AU22" s="117"/>
      <c r="AV22" s="117">
        <v>1</v>
      </c>
      <c r="AW22" s="117"/>
      <c r="AX22" s="117">
        <v>1</v>
      </c>
      <c r="AY22" s="117">
        <v>1</v>
      </c>
      <c r="AZ22" s="117">
        <v>0.90909090909090906</v>
      </c>
      <c r="BA22" s="117">
        <v>0.90909090909090906</v>
      </c>
      <c r="BB22" s="117">
        <v>0.875</v>
      </c>
      <c r="BC22" s="117">
        <v>1</v>
      </c>
      <c r="BD22" s="117"/>
      <c r="BE22" s="117"/>
      <c r="BF22" s="117"/>
      <c r="BG22" s="117"/>
      <c r="BH22" s="117"/>
      <c r="BI22" s="117"/>
      <c r="BJ22" s="117">
        <v>1</v>
      </c>
      <c r="BK22" s="117"/>
      <c r="BL22" s="117"/>
      <c r="BM22" s="117"/>
      <c r="BN22" s="157" t="s">
        <v>74</v>
      </c>
    </row>
    <row r="23" spans="1:66" ht="15" customHeight="1" x14ac:dyDescent="0.25">
      <c r="A23" s="157" t="s">
        <v>75</v>
      </c>
      <c r="B23" s="157" t="s">
        <v>76</v>
      </c>
      <c r="C23" s="117"/>
      <c r="D23" s="117"/>
      <c r="E23" s="117"/>
      <c r="F23" s="117">
        <v>0</v>
      </c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>
        <v>1</v>
      </c>
      <c r="R23" s="117">
        <v>0</v>
      </c>
      <c r="S23" s="117">
        <v>1</v>
      </c>
      <c r="T23" s="117">
        <v>1</v>
      </c>
      <c r="U23" s="117">
        <v>1</v>
      </c>
      <c r="V23" s="117">
        <v>1</v>
      </c>
      <c r="W23" s="39">
        <v>1</v>
      </c>
      <c r="X23" s="39">
        <f>6/7</f>
        <v>0.8571428571428571</v>
      </c>
      <c r="Y23" s="39">
        <v>1</v>
      </c>
      <c r="Z23" s="117"/>
      <c r="AA23" s="117"/>
      <c r="AB23" s="117"/>
      <c r="AC23" s="117">
        <v>1</v>
      </c>
      <c r="AD23" s="117">
        <v>1</v>
      </c>
      <c r="AE23" s="117"/>
      <c r="AF23" s="117"/>
      <c r="AG23" s="117"/>
      <c r="AH23" s="117"/>
      <c r="AI23" s="117"/>
      <c r="AJ23" s="117"/>
      <c r="AK23" s="117">
        <v>0.8571428571428571</v>
      </c>
      <c r="AL23" s="117">
        <v>1</v>
      </c>
      <c r="AM23" s="117">
        <v>1</v>
      </c>
      <c r="AN23" s="117"/>
      <c r="AO23" s="117"/>
      <c r="AP23" s="117">
        <v>1</v>
      </c>
      <c r="AQ23" s="117">
        <v>1</v>
      </c>
      <c r="AR23" s="117"/>
      <c r="AS23" s="117"/>
      <c r="AT23" s="117"/>
      <c r="AU23" s="117"/>
      <c r="AV23" s="117">
        <v>0.42857142857142855</v>
      </c>
      <c r="AW23" s="117"/>
      <c r="AX23" s="117">
        <v>1</v>
      </c>
      <c r="AY23" s="117">
        <v>1</v>
      </c>
      <c r="AZ23" s="117">
        <v>1</v>
      </c>
      <c r="BA23" s="117">
        <v>1</v>
      </c>
      <c r="BB23" s="117">
        <v>1</v>
      </c>
      <c r="BC23" s="117">
        <v>1</v>
      </c>
      <c r="BD23" s="117"/>
      <c r="BE23" s="117"/>
      <c r="BF23" s="117"/>
      <c r="BG23" s="117"/>
      <c r="BH23" s="117"/>
      <c r="BI23" s="117"/>
      <c r="BJ23" s="117">
        <v>0</v>
      </c>
      <c r="BK23" s="117"/>
      <c r="BL23" s="117"/>
      <c r="BM23" s="117"/>
      <c r="BN23" s="157" t="s">
        <v>75</v>
      </c>
    </row>
  </sheetData>
  <conditionalFormatting sqref="A2:A17">
    <cfRule type="colorScale" priority="11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18:B23">
    <cfRule type="colorScale" priority="10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R15:AR17">
    <cfRule type="colorScale" priority="3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AV5">
    <cfRule type="colorScale" priority="4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AV18:AV23">
    <cfRule type="colorScale" priority="6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BA6:BC6">
    <cfRule type="colorScale" priority="1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A7:BC23 BA2:BC5">
    <cfRule type="colorScale" priority="2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D2:BM23 N2:R3 N5:R5 N4:Q4 N7:R7 N9:R9 N13:R23 N10:Q12 N8:Q8 O6:R6 S2:V23 C2:M23 AQ16:AQ17 AC2:AZ4 AC16:AL17 AN16:AO17 AC18:AU23 AW18:AZ23 AC6:AZ14 AC5:AU5 AW5:AZ5 AC15:AQ15 AS15:AZ17 W2:AB5 W7:AB23">
    <cfRule type="colorScale" priority="38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BN2:BN17">
    <cfRule type="colorScale" priority="8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BN18:BN23">
    <cfRule type="colorScale" priority="7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DD38-7A7B-42DC-91C5-2932A1C5629F}">
  <dimension ref="A1:AI40"/>
  <sheetViews>
    <sheetView topLeftCell="G1" workbookViewId="0">
      <selection activeCell="AB40" sqref="X1:AB40"/>
    </sheetView>
  </sheetViews>
  <sheetFormatPr defaultRowHeight="15" x14ac:dyDescent="0.25"/>
  <cols>
    <col min="6" max="6" width="9.140625" style="120"/>
    <col min="13" max="13" width="9.140625" style="120"/>
    <col min="21" max="21" width="9.140625" style="120"/>
    <col min="29" max="29" width="9.140625" style="120"/>
  </cols>
  <sheetData>
    <row r="1" spans="1:35" ht="15.75" x14ac:dyDescent="0.25">
      <c r="A1" s="13" t="s">
        <v>206</v>
      </c>
      <c r="B1" s="1" t="s">
        <v>103</v>
      </c>
      <c r="C1" s="1" t="s">
        <v>104</v>
      </c>
      <c r="D1" s="1" t="s">
        <v>139</v>
      </c>
      <c r="E1" s="1" t="s">
        <v>106</v>
      </c>
      <c r="F1" s="118" t="s">
        <v>172</v>
      </c>
      <c r="H1" s="13" t="s">
        <v>235</v>
      </c>
      <c r="I1" s="1" t="s">
        <v>103</v>
      </c>
      <c r="J1" s="1" t="s">
        <v>104</v>
      </c>
      <c r="K1" s="1" t="s">
        <v>139</v>
      </c>
      <c r="L1" s="1" t="s">
        <v>106</v>
      </c>
      <c r="M1" s="118" t="s">
        <v>172</v>
      </c>
      <c r="P1" s="13" t="s">
        <v>236</v>
      </c>
      <c r="Q1" s="1" t="s">
        <v>103</v>
      </c>
      <c r="R1" s="1" t="s">
        <v>104</v>
      </c>
      <c r="S1" s="1" t="s">
        <v>139</v>
      </c>
      <c r="T1" s="1" t="s">
        <v>106</v>
      </c>
      <c r="U1" s="118" t="s">
        <v>172</v>
      </c>
      <c r="X1" s="13" t="s">
        <v>237</v>
      </c>
      <c r="Y1" s="1" t="s">
        <v>103</v>
      </c>
      <c r="Z1" s="1" t="s">
        <v>104</v>
      </c>
      <c r="AA1" s="1" t="s">
        <v>139</v>
      </c>
      <c r="AB1" s="1" t="s">
        <v>106</v>
      </c>
      <c r="AC1" s="118" t="s">
        <v>172</v>
      </c>
      <c r="AE1" s="76" t="s">
        <v>172</v>
      </c>
      <c r="AF1" s="13" t="s">
        <v>206</v>
      </c>
      <c r="AG1" s="13" t="s">
        <v>235</v>
      </c>
      <c r="AH1" s="13" t="s">
        <v>236</v>
      </c>
      <c r="AI1" s="13" t="s">
        <v>237</v>
      </c>
    </row>
    <row r="2" spans="1:35" ht="15.75" x14ac:dyDescent="0.25">
      <c r="A2" s="2" t="s">
        <v>209</v>
      </c>
      <c r="B2" s="13">
        <v>22</v>
      </c>
      <c r="C2" s="13">
        <v>21</v>
      </c>
      <c r="D2" s="11">
        <f t="shared" ref="D2:D40" si="0">B2/109</f>
        <v>0.20183486238532111</v>
      </c>
      <c r="E2" s="11">
        <f t="shared" ref="E2:E40" si="1">C2/B2</f>
        <v>0.95454545454545459</v>
      </c>
      <c r="F2" s="119">
        <f t="shared" ref="F2:F40" si="2">C2/109</f>
        <v>0.19266055045871561</v>
      </c>
      <c r="H2" s="2" t="s">
        <v>209</v>
      </c>
      <c r="I2" s="13">
        <v>5</v>
      </c>
      <c r="J2" s="13">
        <v>5</v>
      </c>
      <c r="K2" s="11">
        <f t="shared" ref="K2:K40" si="3">I2/19</f>
        <v>0.26315789473684209</v>
      </c>
      <c r="L2" s="11">
        <f t="shared" ref="L2:L40" si="4">J2/I2</f>
        <v>1</v>
      </c>
      <c r="M2" s="119">
        <f t="shared" ref="M2:M40" si="5">J2/19</f>
        <v>0.26315789473684209</v>
      </c>
      <c r="P2" s="2" t="s">
        <v>209</v>
      </c>
      <c r="Q2" s="13">
        <v>0</v>
      </c>
      <c r="R2" s="13">
        <v>0</v>
      </c>
      <c r="S2" s="11">
        <f t="shared" ref="S2:S40" si="6">Q2/16</f>
        <v>0</v>
      </c>
      <c r="T2" s="11" t="e">
        <f t="shared" ref="T2:T40" si="7">R2/Q2</f>
        <v>#DIV/0!</v>
      </c>
      <c r="U2" s="119">
        <f t="shared" ref="U2:U40" si="8">R2/16</f>
        <v>0</v>
      </c>
      <c r="X2" s="2" t="s">
        <v>209</v>
      </c>
      <c r="Y2" s="13">
        <v>14</v>
      </c>
      <c r="Z2" s="13">
        <v>14</v>
      </c>
      <c r="AA2" s="11">
        <f t="shared" ref="AA2:AA40" si="9">Y2/46</f>
        <v>0.30434782608695654</v>
      </c>
      <c r="AB2" s="11">
        <f t="shared" ref="AB2:AB40" si="10">Z2/Y2</f>
        <v>1</v>
      </c>
      <c r="AC2" s="119">
        <f t="shared" ref="AC2:AC40" si="11">Z2/46</f>
        <v>0.30434782608695654</v>
      </c>
      <c r="AE2" s="2" t="s">
        <v>209</v>
      </c>
      <c r="AF2" s="11">
        <v>0.19266055045871561</v>
      </c>
      <c r="AG2" s="11">
        <v>0.26315789473684209</v>
      </c>
      <c r="AH2" s="11">
        <v>0</v>
      </c>
      <c r="AI2" s="11">
        <v>0.30434782608695654</v>
      </c>
    </row>
    <row r="3" spans="1:35" ht="15.75" x14ac:dyDescent="0.25">
      <c r="A3" s="34" t="s">
        <v>110</v>
      </c>
      <c r="B3" s="13">
        <v>31</v>
      </c>
      <c r="C3" s="13">
        <v>16</v>
      </c>
      <c r="D3" s="11">
        <f t="shared" si="0"/>
        <v>0.28440366972477066</v>
      </c>
      <c r="E3" s="11">
        <f t="shared" si="1"/>
        <v>0.5161290322580645</v>
      </c>
      <c r="F3" s="119">
        <f t="shared" si="2"/>
        <v>0.14678899082568808</v>
      </c>
      <c r="H3" s="34" t="s">
        <v>110</v>
      </c>
      <c r="I3" s="13">
        <v>9</v>
      </c>
      <c r="J3" s="13">
        <v>3</v>
      </c>
      <c r="K3" s="11">
        <f t="shared" si="3"/>
        <v>0.47368421052631576</v>
      </c>
      <c r="L3" s="11">
        <f t="shared" si="4"/>
        <v>0.33333333333333331</v>
      </c>
      <c r="M3" s="119">
        <f t="shared" si="5"/>
        <v>0.15789473684210525</v>
      </c>
      <c r="P3" s="34" t="s">
        <v>110</v>
      </c>
      <c r="Q3" s="13">
        <v>4</v>
      </c>
      <c r="R3" s="13">
        <v>0</v>
      </c>
      <c r="S3" s="11">
        <f t="shared" si="6"/>
        <v>0.25</v>
      </c>
      <c r="T3" s="11">
        <f t="shared" si="7"/>
        <v>0</v>
      </c>
      <c r="U3" s="119">
        <f t="shared" si="8"/>
        <v>0</v>
      </c>
      <c r="X3" s="34" t="s">
        <v>110</v>
      </c>
      <c r="Y3" s="13">
        <v>12</v>
      </c>
      <c r="Z3" s="13">
        <v>10</v>
      </c>
      <c r="AA3" s="11">
        <f t="shared" si="9"/>
        <v>0.2608695652173913</v>
      </c>
      <c r="AB3" s="11">
        <f t="shared" si="10"/>
        <v>0.83333333333333337</v>
      </c>
      <c r="AC3" s="119">
        <f t="shared" si="11"/>
        <v>0.21739130434782608</v>
      </c>
      <c r="AE3" s="34" t="s">
        <v>110</v>
      </c>
      <c r="AF3" s="11">
        <v>0.14678899082568808</v>
      </c>
      <c r="AG3" s="11">
        <v>0.15789473684210525</v>
      </c>
      <c r="AH3" s="11">
        <v>0</v>
      </c>
      <c r="AI3" s="11">
        <v>0.21739130434782608</v>
      </c>
    </row>
    <row r="4" spans="1:35" ht="15.75" x14ac:dyDescent="0.25">
      <c r="A4" s="34" t="s">
        <v>208</v>
      </c>
      <c r="B4" s="13">
        <v>7</v>
      </c>
      <c r="C4" s="13">
        <v>4</v>
      </c>
      <c r="D4" s="11">
        <f t="shared" si="0"/>
        <v>6.4220183486238536E-2</v>
      </c>
      <c r="E4" s="11">
        <f t="shared" si="1"/>
        <v>0.5714285714285714</v>
      </c>
      <c r="F4" s="119">
        <f t="shared" si="2"/>
        <v>3.669724770642202E-2</v>
      </c>
      <c r="H4" s="34" t="s">
        <v>208</v>
      </c>
      <c r="I4" s="13">
        <v>2</v>
      </c>
      <c r="J4" s="13">
        <v>0</v>
      </c>
      <c r="K4" s="11">
        <f t="shared" si="3"/>
        <v>0.10526315789473684</v>
      </c>
      <c r="L4" s="11">
        <f t="shared" si="4"/>
        <v>0</v>
      </c>
      <c r="M4" s="119">
        <f t="shared" si="5"/>
        <v>0</v>
      </c>
      <c r="P4" s="34" t="s">
        <v>208</v>
      </c>
      <c r="Q4" s="13">
        <v>3</v>
      </c>
      <c r="R4" s="13">
        <v>3</v>
      </c>
      <c r="S4" s="11">
        <f t="shared" si="6"/>
        <v>0.1875</v>
      </c>
      <c r="T4" s="11">
        <f t="shared" si="7"/>
        <v>1</v>
      </c>
      <c r="U4" s="119">
        <f t="shared" si="8"/>
        <v>0.1875</v>
      </c>
      <c r="X4" s="34" t="s">
        <v>208</v>
      </c>
      <c r="Y4" s="13">
        <v>1</v>
      </c>
      <c r="Z4" s="13">
        <v>1</v>
      </c>
      <c r="AA4" s="11">
        <f t="shared" si="9"/>
        <v>2.1739130434782608E-2</v>
      </c>
      <c r="AB4" s="11">
        <f t="shared" si="10"/>
        <v>1</v>
      </c>
      <c r="AC4" s="119">
        <f t="shared" si="11"/>
        <v>2.1739130434782608E-2</v>
      </c>
      <c r="AE4" s="34" t="s">
        <v>208</v>
      </c>
      <c r="AF4" s="11">
        <v>3.669724770642202E-2</v>
      </c>
      <c r="AG4" s="11">
        <v>0</v>
      </c>
      <c r="AH4" s="11">
        <v>0.1875</v>
      </c>
      <c r="AI4" s="11">
        <v>2.1739130434782608E-2</v>
      </c>
    </row>
    <row r="5" spans="1:35" ht="15.75" x14ac:dyDescent="0.25">
      <c r="A5" s="48" t="s">
        <v>189</v>
      </c>
      <c r="B5" s="13">
        <v>2</v>
      </c>
      <c r="C5" s="13">
        <v>2</v>
      </c>
      <c r="D5" s="11">
        <f t="shared" si="0"/>
        <v>1.834862385321101E-2</v>
      </c>
      <c r="E5" s="11">
        <f t="shared" si="1"/>
        <v>1</v>
      </c>
      <c r="F5" s="119">
        <f t="shared" si="2"/>
        <v>1.834862385321101E-2</v>
      </c>
      <c r="H5" s="48" t="s">
        <v>189</v>
      </c>
      <c r="I5" s="13">
        <v>0</v>
      </c>
      <c r="J5" s="13">
        <v>0</v>
      </c>
      <c r="K5" s="11">
        <f t="shared" si="3"/>
        <v>0</v>
      </c>
      <c r="L5" s="11" t="e">
        <f t="shared" si="4"/>
        <v>#DIV/0!</v>
      </c>
      <c r="M5" s="119">
        <f t="shared" si="5"/>
        <v>0</v>
      </c>
      <c r="P5" s="48" t="s">
        <v>189</v>
      </c>
      <c r="Q5" s="13">
        <v>1</v>
      </c>
      <c r="R5" s="13">
        <v>1</v>
      </c>
      <c r="S5" s="11">
        <f t="shared" si="6"/>
        <v>6.25E-2</v>
      </c>
      <c r="T5" s="11">
        <f t="shared" si="7"/>
        <v>1</v>
      </c>
      <c r="U5" s="119">
        <f t="shared" si="8"/>
        <v>6.25E-2</v>
      </c>
      <c r="X5" s="48" t="s">
        <v>189</v>
      </c>
      <c r="Y5" s="13">
        <v>1</v>
      </c>
      <c r="Z5" s="13">
        <v>1</v>
      </c>
      <c r="AA5" s="11">
        <f t="shared" si="9"/>
        <v>2.1739130434782608E-2</v>
      </c>
      <c r="AB5" s="11">
        <f t="shared" si="10"/>
        <v>1</v>
      </c>
      <c r="AC5" s="119">
        <f t="shared" si="11"/>
        <v>2.1739130434782608E-2</v>
      </c>
      <c r="AE5" s="48" t="s">
        <v>189</v>
      </c>
      <c r="AF5" s="11">
        <v>1.834862385321101E-2</v>
      </c>
      <c r="AG5" s="11">
        <v>0</v>
      </c>
      <c r="AH5" s="11">
        <v>6.25E-2</v>
      </c>
      <c r="AI5" s="11">
        <v>2.1739130434782608E-2</v>
      </c>
    </row>
    <row r="6" spans="1:35" ht="15.75" x14ac:dyDescent="0.25">
      <c r="A6" s="55" t="s">
        <v>211</v>
      </c>
      <c r="B6" s="13">
        <v>106</v>
      </c>
      <c r="C6" s="13">
        <v>104</v>
      </c>
      <c r="D6" s="11">
        <f t="shared" si="0"/>
        <v>0.97247706422018354</v>
      </c>
      <c r="E6" s="11">
        <f t="shared" si="1"/>
        <v>0.98113207547169812</v>
      </c>
      <c r="F6" s="119">
        <f t="shared" si="2"/>
        <v>0.95412844036697253</v>
      </c>
      <c r="H6" s="55" t="s">
        <v>211</v>
      </c>
      <c r="I6" s="13">
        <v>18</v>
      </c>
      <c r="J6" s="13">
        <v>18</v>
      </c>
      <c r="K6" s="11">
        <f t="shared" si="3"/>
        <v>0.94736842105263153</v>
      </c>
      <c r="L6" s="11">
        <f t="shared" si="4"/>
        <v>1</v>
      </c>
      <c r="M6" s="119">
        <f t="shared" si="5"/>
        <v>0.94736842105263153</v>
      </c>
      <c r="P6" s="55" t="s">
        <v>211</v>
      </c>
      <c r="Q6" s="13">
        <v>16</v>
      </c>
      <c r="R6" s="13">
        <v>16</v>
      </c>
      <c r="S6" s="11">
        <f t="shared" si="6"/>
        <v>1</v>
      </c>
      <c r="T6" s="11">
        <f t="shared" si="7"/>
        <v>1</v>
      </c>
      <c r="U6" s="119">
        <f t="shared" si="8"/>
        <v>1</v>
      </c>
      <c r="X6" s="55" t="s">
        <v>211</v>
      </c>
      <c r="Y6" s="13">
        <v>45</v>
      </c>
      <c r="Z6" s="13">
        <v>42</v>
      </c>
      <c r="AA6" s="11">
        <f t="shared" si="9"/>
        <v>0.97826086956521741</v>
      </c>
      <c r="AB6" s="11">
        <f t="shared" si="10"/>
        <v>0.93333333333333335</v>
      </c>
      <c r="AC6" s="119">
        <f t="shared" si="11"/>
        <v>0.91304347826086951</v>
      </c>
      <c r="AE6" s="55" t="s">
        <v>211</v>
      </c>
      <c r="AF6" s="11">
        <v>0.95412844036697253</v>
      </c>
      <c r="AG6" s="11">
        <v>0.94736842105263153</v>
      </c>
      <c r="AH6" s="11">
        <v>1</v>
      </c>
      <c r="AI6" s="11">
        <v>0.91304347826086951</v>
      </c>
    </row>
    <row r="7" spans="1:35" ht="15.75" x14ac:dyDescent="0.25">
      <c r="A7" s="77" t="s">
        <v>223</v>
      </c>
      <c r="B7" s="13">
        <v>2</v>
      </c>
      <c r="C7" s="13">
        <v>2</v>
      </c>
      <c r="D7" s="11">
        <f t="shared" si="0"/>
        <v>1.834862385321101E-2</v>
      </c>
      <c r="E7" s="11">
        <f t="shared" si="1"/>
        <v>1</v>
      </c>
      <c r="F7" s="119">
        <f t="shared" si="2"/>
        <v>1.834862385321101E-2</v>
      </c>
      <c r="H7" s="77" t="s">
        <v>223</v>
      </c>
      <c r="I7" s="13">
        <v>0</v>
      </c>
      <c r="J7" s="13">
        <v>0</v>
      </c>
      <c r="K7" s="11">
        <f t="shared" si="3"/>
        <v>0</v>
      </c>
      <c r="L7" s="11" t="e">
        <f t="shared" si="4"/>
        <v>#DIV/0!</v>
      </c>
      <c r="M7" s="119">
        <f t="shared" si="5"/>
        <v>0</v>
      </c>
      <c r="P7" s="77" t="s">
        <v>223</v>
      </c>
      <c r="Q7" s="13">
        <v>1</v>
      </c>
      <c r="R7" s="13">
        <v>1</v>
      </c>
      <c r="S7" s="11">
        <f t="shared" si="6"/>
        <v>6.25E-2</v>
      </c>
      <c r="T7" s="11">
        <f t="shared" si="7"/>
        <v>1</v>
      </c>
      <c r="U7" s="119">
        <f t="shared" si="8"/>
        <v>6.25E-2</v>
      </c>
      <c r="X7" s="77" t="s">
        <v>223</v>
      </c>
      <c r="Y7" s="13">
        <v>1</v>
      </c>
      <c r="Z7" s="13">
        <v>1</v>
      </c>
      <c r="AA7" s="11">
        <f t="shared" si="9"/>
        <v>2.1739130434782608E-2</v>
      </c>
      <c r="AB7" s="11">
        <f t="shared" si="10"/>
        <v>1</v>
      </c>
      <c r="AC7" s="119">
        <f t="shared" si="11"/>
        <v>2.1739130434782608E-2</v>
      </c>
      <c r="AE7" s="77" t="s">
        <v>223</v>
      </c>
      <c r="AF7" s="11">
        <v>1.834862385321101E-2</v>
      </c>
      <c r="AG7" s="11">
        <v>0</v>
      </c>
      <c r="AH7" s="11">
        <v>6.25E-2</v>
      </c>
      <c r="AI7" s="11">
        <v>2.1739130434782608E-2</v>
      </c>
    </row>
    <row r="8" spans="1:35" ht="15.75" x14ac:dyDescent="0.25">
      <c r="A8" s="50" t="s">
        <v>192</v>
      </c>
      <c r="B8" s="13">
        <v>23</v>
      </c>
      <c r="C8" s="13">
        <v>22</v>
      </c>
      <c r="D8" s="11">
        <f t="shared" si="0"/>
        <v>0.21100917431192662</v>
      </c>
      <c r="E8" s="11">
        <f t="shared" si="1"/>
        <v>0.95652173913043481</v>
      </c>
      <c r="F8" s="119">
        <f t="shared" si="2"/>
        <v>0.20183486238532111</v>
      </c>
      <c r="H8" s="50" t="s">
        <v>192</v>
      </c>
      <c r="I8" s="13">
        <v>1</v>
      </c>
      <c r="J8" s="13">
        <v>1</v>
      </c>
      <c r="K8" s="11">
        <f t="shared" si="3"/>
        <v>5.2631578947368418E-2</v>
      </c>
      <c r="L8" s="11">
        <f t="shared" si="4"/>
        <v>1</v>
      </c>
      <c r="M8" s="119">
        <f t="shared" si="5"/>
        <v>5.2631578947368418E-2</v>
      </c>
      <c r="P8" s="50" t="s">
        <v>192</v>
      </c>
      <c r="Q8" s="13">
        <v>3</v>
      </c>
      <c r="R8" s="13">
        <v>3</v>
      </c>
      <c r="S8" s="11">
        <f t="shared" si="6"/>
        <v>0.1875</v>
      </c>
      <c r="T8" s="11">
        <f t="shared" si="7"/>
        <v>1</v>
      </c>
      <c r="U8" s="119">
        <f t="shared" si="8"/>
        <v>0.1875</v>
      </c>
      <c r="X8" s="50" t="s">
        <v>192</v>
      </c>
      <c r="Y8" s="13">
        <v>14</v>
      </c>
      <c r="Z8" s="13">
        <v>14</v>
      </c>
      <c r="AA8" s="11">
        <f t="shared" si="9"/>
        <v>0.30434782608695654</v>
      </c>
      <c r="AB8" s="11">
        <f t="shared" si="10"/>
        <v>1</v>
      </c>
      <c r="AC8" s="119">
        <f t="shared" si="11"/>
        <v>0.30434782608695654</v>
      </c>
      <c r="AE8" s="50" t="s">
        <v>192</v>
      </c>
      <c r="AF8" s="11">
        <v>0.20183486238532111</v>
      </c>
      <c r="AG8" s="11">
        <v>5.2631578947368418E-2</v>
      </c>
      <c r="AH8" s="11">
        <v>0.1875</v>
      </c>
      <c r="AI8" s="11">
        <v>0.30434782608695654</v>
      </c>
    </row>
    <row r="9" spans="1:35" ht="15.75" x14ac:dyDescent="0.25">
      <c r="A9" s="74" t="s">
        <v>224</v>
      </c>
      <c r="B9" s="13">
        <v>6</v>
      </c>
      <c r="C9" s="13">
        <v>6</v>
      </c>
      <c r="D9" s="11">
        <f t="shared" si="0"/>
        <v>5.5045871559633031E-2</v>
      </c>
      <c r="E9" s="11">
        <f t="shared" si="1"/>
        <v>1</v>
      </c>
      <c r="F9" s="119">
        <f t="shared" si="2"/>
        <v>5.5045871559633031E-2</v>
      </c>
      <c r="H9" s="74" t="s">
        <v>224</v>
      </c>
      <c r="I9" s="13">
        <v>0</v>
      </c>
      <c r="J9" s="13">
        <v>0</v>
      </c>
      <c r="K9" s="11">
        <f t="shared" si="3"/>
        <v>0</v>
      </c>
      <c r="L9" s="11" t="e">
        <f t="shared" si="4"/>
        <v>#DIV/0!</v>
      </c>
      <c r="M9" s="119">
        <f t="shared" si="5"/>
        <v>0</v>
      </c>
      <c r="P9" s="74" t="s">
        <v>224</v>
      </c>
      <c r="Q9" s="13">
        <v>0</v>
      </c>
      <c r="R9" s="13">
        <v>0</v>
      </c>
      <c r="S9" s="11">
        <f t="shared" si="6"/>
        <v>0</v>
      </c>
      <c r="T9" s="11" t="e">
        <f t="shared" si="7"/>
        <v>#DIV/0!</v>
      </c>
      <c r="U9" s="119">
        <f t="shared" si="8"/>
        <v>0</v>
      </c>
      <c r="X9" s="74" t="s">
        <v>224</v>
      </c>
      <c r="Y9" s="13">
        <v>4</v>
      </c>
      <c r="Z9" s="13">
        <v>4</v>
      </c>
      <c r="AA9" s="11">
        <f t="shared" si="9"/>
        <v>8.6956521739130432E-2</v>
      </c>
      <c r="AB9" s="11">
        <f t="shared" si="10"/>
        <v>1</v>
      </c>
      <c r="AC9" s="119">
        <f t="shared" si="11"/>
        <v>8.6956521739130432E-2</v>
      </c>
      <c r="AE9" s="74" t="s">
        <v>224</v>
      </c>
      <c r="AF9" s="11">
        <v>5.5045871559633031E-2</v>
      </c>
      <c r="AG9" s="11">
        <v>0</v>
      </c>
      <c r="AH9" s="11">
        <v>0</v>
      </c>
      <c r="AI9" s="11">
        <v>8.6956521739130432E-2</v>
      </c>
    </row>
    <row r="10" spans="1:35" ht="15.75" x14ac:dyDescent="0.25">
      <c r="A10" s="7" t="s">
        <v>113</v>
      </c>
      <c r="B10" s="13">
        <v>1</v>
      </c>
      <c r="C10" s="13">
        <v>1</v>
      </c>
      <c r="D10" s="11">
        <f t="shared" si="0"/>
        <v>9.1743119266055051E-3</v>
      </c>
      <c r="E10" s="11">
        <f t="shared" si="1"/>
        <v>1</v>
      </c>
      <c r="F10" s="119">
        <f t="shared" si="2"/>
        <v>9.1743119266055051E-3</v>
      </c>
      <c r="H10" s="7" t="s">
        <v>113</v>
      </c>
      <c r="I10" s="13">
        <v>0</v>
      </c>
      <c r="J10" s="13">
        <v>0</v>
      </c>
      <c r="K10" s="11">
        <f t="shared" si="3"/>
        <v>0</v>
      </c>
      <c r="L10" s="11" t="e">
        <f t="shared" si="4"/>
        <v>#DIV/0!</v>
      </c>
      <c r="M10" s="119">
        <f t="shared" si="5"/>
        <v>0</v>
      </c>
      <c r="P10" s="7" t="s">
        <v>113</v>
      </c>
      <c r="Q10" s="13">
        <v>0</v>
      </c>
      <c r="R10" s="13">
        <v>0</v>
      </c>
      <c r="S10" s="11">
        <f t="shared" si="6"/>
        <v>0</v>
      </c>
      <c r="T10" s="11" t="e">
        <f t="shared" si="7"/>
        <v>#DIV/0!</v>
      </c>
      <c r="U10" s="119">
        <f t="shared" si="8"/>
        <v>0</v>
      </c>
      <c r="X10" s="7" t="s">
        <v>113</v>
      </c>
      <c r="Y10" s="13">
        <v>0</v>
      </c>
      <c r="Z10" s="13">
        <v>0</v>
      </c>
      <c r="AA10" s="11">
        <f t="shared" si="9"/>
        <v>0</v>
      </c>
      <c r="AB10" s="11" t="e">
        <f t="shared" si="10"/>
        <v>#DIV/0!</v>
      </c>
      <c r="AC10" s="119">
        <f t="shared" si="11"/>
        <v>0</v>
      </c>
      <c r="AE10" s="7" t="s">
        <v>113</v>
      </c>
      <c r="AF10" s="11">
        <v>9.1743119266055051E-3</v>
      </c>
      <c r="AG10" s="11">
        <v>0</v>
      </c>
      <c r="AH10" s="11">
        <v>0</v>
      </c>
      <c r="AI10" s="11">
        <v>0</v>
      </c>
    </row>
    <row r="11" spans="1:35" ht="15.75" x14ac:dyDescent="0.25">
      <c r="A11" s="16" t="s">
        <v>193</v>
      </c>
      <c r="B11" s="13">
        <v>109</v>
      </c>
      <c r="C11" s="13">
        <v>108</v>
      </c>
      <c r="D11" s="11">
        <f t="shared" si="0"/>
        <v>1</v>
      </c>
      <c r="E11" s="11">
        <f t="shared" si="1"/>
        <v>0.99082568807339455</v>
      </c>
      <c r="F11" s="119">
        <f t="shared" si="2"/>
        <v>0.99082568807339455</v>
      </c>
      <c r="H11" s="16" t="s">
        <v>193</v>
      </c>
      <c r="I11" s="13">
        <v>19</v>
      </c>
      <c r="J11" s="13">
        <v>19</v>
      </c>
      <c r="K11" s="11">
        <f t="shared" si="3"/>
        <v>1</v>
      </c>
      <c r="L11" s="11">
        <f t="shared" si="4"/>
        <v>1</v>
      </c>
      <c r="M11" s="119">
        <f t="shared" si="5"/>
        <v>1</v>
      </c>
      <c r="P11" s="16" t="s">
        <v>193</v>
      </c>
      <c r="Q11" s="13">
        <v>16</v>
      </c>
      <c r="R11" s="13">
        <v>16</v>
      </c>
      <c r="S11" s="11">
        <f t="shared" si="6"/>
        <v>1</v>
      </c>
      <c r="T11" s="11">
        <f t="shared" si="7"/>
        <v>1</v>
      </c>
      <c r="U11" s="119">
        <f t="shared" si="8"/>
        <v>1</v>
      </c>
      <c r="X11" s="16" t="s">
        <v>193</v>
      </c>
      <c r="Y11" s="13">
        <v>46</v>
      </c>
      <c r="Z11" s="13">
        <v>45</v>
      </c>
      <c r="AA11" s="11">
        <f t="shared" si="9"/>
        <v>1</v>
      </c>
      <c r="AB11" s="11">
        <f t="shared" si="10"/>
        <v>0.97826086956521741</v>
      </c>
      <c r="AC11" s="119">
        <f t="shared" si="11"/>
        <v>0.97826086956521741</v>
      </c>
      <c r="AE11" s="16" t="s">
        <v>193</v>
      </c>
      <c r="AF11" s="11">
        <v>0.99082568807339455</v>
      </c>
      <c r="AG11" s="11">
        <v>1</v>
      </c>
      <c r="AH11" s="11">
        <v>1</v>
      </c>
      <c r="AI11" s="11">
        <v>0.97826086956521741</v>
      </c>
    </row>
    <row r="12" spans="1:35" ht="15.75" x14ac:dyDescent="0.25">
      <c r="A12" s="16" t="s">
        <v>225</v>
      </c>
      <c r="B12" s="13">
        <v>45</v>
      </c>
      <c r="C12" s="13">
        <v>45</v>
      </c>
      <c r="D12" s="11">
        <f t="shared" si="0"/>
        <v>0.41284403669724773</v>
      </c>
      <c r="E12" s="11">
        <f t="shared" si="1"/>
        <v>1</v>
      </c>
      <c r="F12" s="119">
        <f t="shared" si="2"/>
        <v>0.41284403669724773</v>
      </c>
      <c r="H12" s="16" t="s">
        <v>225</v>
      </c>
      <c r="I12" s="13">
        <v>16</v>
      </c>
      <c r="J12" s="13">
        <v>16</v>
      </c>
      <c r="K12" s="11">
        <f t="shared" si="3"/>
        <v>0.84210526315789469</v>
      </c>
      <c r="L12" s="11">
        <f t="shared" si="4"/>
        <v>1</v>
      </c>
      <c r="M12" s="119">
        <f t="shared" si="5"/>
        <v>0.84210526315789469</v>
      </c>
      <c r="P12" s="16" t="s">
        <v>225</v>
      </c>
      <c r="Q12" s="13">
        <v>1</v>
      </c>
      <c r="R12" s="13">
        <v>1</v>
      </c>
      <c r="S12" s="11">
        <f t="shared" si="6"/>
        <v>6.25E-2</v>
      </c>
      <c r="T12" s="11">
        <f t="shared" si="7"/>
        <v>1</v>
      </c>
      <c r="U12" s="119">
        <f t="shared" si="8"/>
        <v>6.25E-2</v>
      </c>
      <c r="X12" s="16" t="s">
        <v>225</v>
      </c>
      <c r="Y12" s="13">
        <v>18</v>
      </c>
      <c r="Z12" s="13">
        <v>18</v>
      </c>
      <c r="AA12" s="11">
        <f t="shared" si="9"/>
        <v>0.39130434782608697</v>
      </c>
      <c r="AB12" s="11">
        <f t="shared" si="10"/>
        <v>1</v>
      </c>
      <c r="AC12" s="119">
        <f t="shared" si="11"/>
        <v>0.39130434782608697</v>
      </c>
      <c r="AE12" s="16" t="s">
        <v>225</v>
      </c>
      <c r="AF12" s="11">
        <v>0.41284403669724773</v>
      </c>
      <c r="AG12" s="11">
        <v>0.84210526315789469</v>
      </c>
      <c r="AH12" s="11">
        <v>6.25E-2</v>
      </c>
      <c r="AI12" s="11">
        <v>0.39130434782608697</v>
      </c>
    </row>
    <row r="13" spans="1:35" ht="15.75" x14ac:dyDescent="0.25">
      <c r="A13" s="16" t="s">
        <v>226</v>
      </c>
      <c r="B13" s="13">
        <v>3</v>
      </c>
      <c r="C13" s="13">
        <v>3</v>
      </c>
      <c r="D13" s="11">
        <f t="shared" si="0"/>
        <v>2.7522935779816515E-2</v>
      </c>
      <c r="E13" s="11">
        <f t="shared" si="1"/>
        <v>1</v>
      </c>
      <c r="F13" s="119">
        <f t="shared" si="2"/>
        <v>2.7522935779816515E-2</v>
      </c>
      <c r="H13" s="16" t="s">
        <v>226</v>
      </c>
      <c r="I13" s="13">
        <v>0</v>
      </c>
      <c r="J13" s="13">
        <v>0</v>
      </c>
      <c r="K13" s="11">
        <f t="shared" si="3"/>
        <v>0</v>
      </c>
      <c r="L13" s="11" t="e">
        <f t="shared" si="4"/>
        <v>#DIV/0!</v>
      </c>
      <c r="M13" s="119">
        <f t="shared" si="5"/>
        <v>0</v>
      </c>
      <c r="P13" s="16" t="s">
        <v>226</v>
      </c>
      <c r="Q13" s="13">
        <v>0</v>
      </c>
      <c r="R13" s="13">
        <v>0</v>
      </c>
      <c r="S13" s="11">
        <f t="shared" si="6"/>
        <v>0</v>
      </c>
      <c r="T13" s="11" t="e">
        <f t="shared" si="7"/>
        <v>#DIV/0!</v>
      </c>
      <c r="U13" s="119">
        <f t="shared" si="8"/>
        <v>0</v>
      </c>
      <c r="X13" s="16" t="s">
        <v>226</v>
      </c>
      <c r="Y13" s="13">
        <v>2</v>
      </c>
      <c r="Z13" s="13">
        <v>2</v>
      </c>
      <c r="AA13" s="11">
        <f t="shared" si="9"/>
        <v>4.3478260869565216E-2</v>
      </c>
      <c r="AB13" s="11">
        <f t="shared" si="10"/>
        <v>1</v>
      </c>
      <c r="AC13" s="119">
        <f t="shared" si="11"/>
        <v>4.3478260869565216E-2</v>
      </c>
      <c r="AE13" s="16" t="s">
        <v>226</v>
      </c>
      <c r="AF13" s="11">
        <v>2.7522935779816515E-2</v>
      </c>
      <c r="AG13" s="11">
        <v>0</v>
      </c>
      <c r="AH13" s="11">
        <v>0</v>
      </c>
      <c r="AI13" s="11">
        <v>4.3478260869565216E-2</v>
      </c>
    </row>
    <row r="14" spans="1:35" ht="15.75" x14ac:dyDescent="0.25">
      <c r="A14" s="16" t="s">
        <v>194</v>
      </c>
      <c r="B14" s="13">
        <v>106</v>
      </c>
      <c r="C14" s="13">
        <v>103</v>
      </c>
      <c r="D14" s="11">
        <f t="shared" si="0"/>
        <v>0.97247706422018354</v>
      </c>
      <c r="E14" s="11">
        <f t="shared" si="1"/>
        <v>0.97169811320754718</v>
      </c>
      <c r="F14" s="119">
        <f t="shared" si="2"/>
        <v>0.94495412844036697</v>
      </c>
      <c r="H14" s="16" t="s">
        <v>194</v>
      </c>
      <c r="I14" s="13">
        <v>18</v>
      </c>
      <c r="J14" s="13">
        <v>16</v>
      </c>
      <c r="K14" s="11">
        <f t="shared" si="3"/>
        <v>0.94736842105263153</v>
      </c>
      <c r="L14" s="11">
        <f t="shared" si="4"/>
        <v>0.88888888888888884</v>
      </c>
      <c r="M14" s="119">
        <f t="shared" si="5"/>
        <v>0.84210526315789469</v>
      </c>
      <c r="P14" s="16" t="s">
        <v>194</v>
      </c>
      <c r="Q14" s="13">
        <v>16</v>
      </c>
      <c r="R14" s="13">
        <v>16</v>
      </c>
      <c r="S14" s="11">
        <f t="shared" si="6"/>
        <v>1</v>
      </c>
      <c r="T14" s="11">
        <f t="shared" si="7"/>
        <v>1</v>
      </c>
      <c r="U14" s="119">
        <f t="shared" si="8"/>
        <v>1</v>
      </c>
      <c r="X14" s="16" t="s">
        <v>194</v>
      </c>
      <c r="Y14" s="13">
        <v>44</v>
      </c>
      <c r="Z14" s="13">
        <v>43</v>
      </c>
      <c r="AA14" s="11">
        <f t="shared" si="9"/>
        <v>0.95652173913043481</v>
      </c>
      <c r="AB14" s="11">
        <f t="shared" si="10"/>
        <v>0.97727272727272729</v>
      </c>
      <c r="AC14" s="119">
        <f t="shared" si="11"/>
        <v>0.93478260869565222</v>
      </c>
      <c r="AE14" s="16" t="s">
        <v>194</v>
      </c>
      <c r="AF14" s="11">
        <v>0.94495412844036697</v>
      </c>
      <c r="AG14" s="11">
        <v>0.84210526315789469</v>
      </c>
      <c r="AH14" s="11">
        <v>1</v>
      </c>
      <c r="AI14" s="11">
        <v>0.93478260869565222</v>
      </c>
    </row>
    <row r="15" spans="1:35" ht="15.75" x14ac:dyDescent="0.25">
      <c r="A15" s="16" t="s">
        <v>227</v>
      </c>
      <c r="B15" s="13">
        <v>19</v>
      </c>
      <c r="C15" s="13">
        <v>19</v>
      </c>
      <c r="D15" s="11">
        <f t="shared" si="0"/>
        <v>0.1743119266055046</v>
      </c>
      <c r="E15" s="11">
        <f t="shared" si="1"/>
        <v>1</v>
      </c>
      <c r="F15" s="119">
        <f t="shared" si="2"/>
        <v>0.1743119266055046</v>
      </c>
      <c r="H15" s="16" t="s">
        <v>227</v>
      </c>
      <c r="I15" s="13">
        <v>1</v>
      </c>
      <c r="J15" s="13">
        <v>1</v>
      </c>
      <c r="K15" s="11">
        <f t="shared" si="3"/>
        <v>5.2631578947368418E-2</v>
      </c>
      <c r="L15" s="11">
        <f t="shared" si="4"/>
        <v>1</v>
      </c>
      <c r="M15" s="119">
        <f t="shared" si="5"/>
        <v>5.2631578947368418E-2</v>
      </c>
      <c r="P15" s="16" t="s">
        <v>227</v>
      </c>
      <c r="Q15" s="13">
        <v>1</v>
      </c>
      <c r="R15" s="13">
        <v>1</v>
      </c>
      <c r="S15" s="11">
        <f t="shared" si="6"/>
        <v>6.25E-2</v>
      </c>
      <c r="T15" s="11">
        <f t="shared" si="7"/>
        <v>1</v>
      </c>
      <c r="U15" s="119">
        <f t="shared" si="8"/>
        <v>6.25E-2</v>
      </c>
      <c r="X15" s="16" t="s">
        <v>227</v>
      </c>
      <c r="Y15" s="13">
        <v>10</v>
      </c>
      <c r="Z15" s="13">
        <v>10</v>
      </c>
      <c r="AA15" s="11">
        <f t="shared" si="9"/>
        <v>0.21739130434782608</v>
      </c>
      <c r="AB15" s="11">
        <f t="shared" si="10"/>
        <v>1</v>
      </c>
      <c r="AC15" s="119">
        <f t="shared" si="11"/>
        <v>0.21739130434782608</v>
      </c>
      <c r="AE15" s="16" t="s">
        <v>227</v>
      </c>
      <c r="AF15" s="11">
        <v>0.1743119266055046</v>
      </c>
      <c r="AG15" s="11">
        <v>5.2631578947368418E-2</v>
      </c>
      <c r="AH15" s="11">
        <v>6.25E-2</v>
      </c>
      <c r="AI15" s="11">
        <v>0.21739130434782608</v>
      </c>
    </row>
    <row r="16" spans="1:35" ht="15.75" x14ac:dyDescent="0.25">
      <c r="A16" s="16" t="s">
        <v>228</v>
      </c>
      <c r="B16" s="13">
        <v>1</v>
      </c>
      <c r="C16" s="13">
        <v>1</v>
      </c>
      <c r="D16" s="11">
        <f t="shared" si="0"/>
        <v>9.1743119266055051E-3</v>
      </c>
      <c r="E16" s="11">
        <f t="shared" si="1"/>
        <v>1</v>
      </c>
      <c r="F16" s="119">
        <f t="shared" si="2"/>
        <v>9.1743119266055051E-3</v>
      </c>
      <c r="H16" s="16" t="s">
        <v>228</v>
      </c>
      <c r="I16" s="13">
        <v>0</v>
      </c>
      <c r="J16" s="13">
        <v>0</v>
      </c>
      <c r="K16" s="11">
        <f t="shared" si="3"/>
        <v>0</v>
      </c>
      <c r="L16" s="11" t="e">
        <f t="shared" si="4"/>
        <v>#DIV/0!</v>
      </c>
      <c r="M16" s="119">
        <f t="shared" si="5"/>
        <v>0</v>
      </c>
      <c r="P16" s="16" t="s">
        <v>228</v>
      </c>
      <c r="Q16" s="13">
        <v>0</v>
      </c>
      <c r="R16" s="13">
        <v>0</v>
      </c>
      <c r="S16" s="11">
        <f t="shared" si="6"/>
        <v>0</v>
      </c>
      <c r="T16" s="11" t="e">
        <f t="shared" si="7"/>
        <v>#DIV/0!</v>
      </c>
      <c r="U16" s="119">
        <f t="shared" si="8"/>
        <v>0</v>
      </c>
      <c r="X16" s="16" t="s">
        <v>228</v>
      </c>
      <c r="Y16" s="13">
        <v>1</v>
      </c>
      <c r="Z16" s="13">
        <v>1</v>
      </c>
      <c r="AA16" s="11">
        <f t="shared" si="9"/>
        <v>2.1739130434782608E-2</v>
      </c>
      <c r="AB16" s="11">
        <f t="shared" si="10"/>
        <v>1</v>
      </c>
      <c r="AC16" s="119">
        <f t="shared" si="11"/>
        <v>2.1739130434782608E-2</v>
      </c>
      <c r="AE16" s="16" t="s">
        <v>228</v>
      </c>
      <c r="AF16" s="11">
        <v>9.1743119266055051E-3</v>
      </c>
      <c r="AG16" s="11">
        <v>0</v>
      </c>
      <c r="AH16" s="11">
        <v>0</v>
      </c>
      <c r="AI16" s="11">
        <v>2.1739130434782608E-2</v>
      </c>
    </row>
    <row r="17" spans="1:35" ht="15.75" x14ac:dyDescent="0.25">
      <c r="A17" s="16" t="s">
        <v>229</v>
      </c>
      <c r="B17" s="13">
        <v>10</v>
      </c>
      <c r="C17" s="13">
        <v>8</v>
      </c>
      <c r="D17" s="11">
        <f t="shared" si="0"/>
        <v>9.1743119266055051E-2</v>
      </c>
      <c r="E17" s="11">
        <f t="shared" si="1"/>
        <v>0.8</v>
      </c>
      <c r="F17" s="119">
        <f t="shared" si="2"/>
        <v>7.3394495412844041E-2</v>
      </c>
      <c r="H17" s="16" t="s">
        <v>229</v>
      </c>
      <c r="I17" s="13">
        <v>0</v>
      </c>
      <c r="J17" s="13">
        <v>0</v>
      </c>
      <c r="K17" s="11">
        <f t="shared" si="3"/>
        <v>0</v>
      </c>
      <c r="L17" s="11" t="e">
        <f t="shared" si="4"/>
        <v>#DIV/0!</v>
      </c>
      <c r="M17" s="119">
        <f t="shared" si="5"/>
        <v>0</v>
      </c>
      <c r="P17" s="16" t="s">
        <v>229</v>
      </c>
      <c r="Q17" s="13">
        <v>0</v>
      </c>
      <c r="R17" s="13">
        <v>0</v>
      </c>
      <c r="S17" s="11">
        <f t="shared" si="6"/>
        <v>0</v>
      </c>
      <c r="T17" s="11" t="e">
        <f t="shared" si="7"/>
        <v>#DIV/0!</v>
      </c>
      <c r="U17" s="119">
        <f t="shared" si="8"/>
        <v>0</v>
      </c>
      <c r="X17" s="16" t="s">
        <v>229</v>
      </c>
      <c r="Y17" s="13">
        <v>4</v>
      </c>
      <c r="Z17" s="13">
        <v>4</v>
      </c>
      <c r="AA17" s="11">
        <f t="shared" si="9"/>
        <v>8.6956521739130432E-2</v>
      </c>
      <c r="AB17" s="11">
        <f t="shared" si="10"/>
        <v>1</v>
      </c>
      <c r="AC17" s="119">
        <f t="shared" si="11"/>
        <v>8.6956521739130432E-2</v>
      </c>
      <c r="AE17" s="16" t="s">
        <v>229</v>
      </c>
      <c r="AF17" s="11">
        <v>7.3394495412844041E-2</v>
      </c>
      <c r="AG17" s="11">
        <v>0</v>
      </c>
      <c r="AH17" s="11">
        <v>0</v>
      </c>
      <c r="AI17" s="11">
        <v>8.6956521739130432E-2</v>
      </c>
    </row>
    <row r="18" spans="1:35" ht="15.75" x14ac:dyDescent="0.25">
      <c r="A18" s="16" t="s">
        <v>230</v>
      </c>
      <c r="B18" s="13">
        <v>15</v>
      </c>
      <c r="C18" s="13">
        <v>14</v>
      </c>
      <c r="D18" s="11">
        <f t="shared" si="0"/>
        <v>0.13761467889908258</v>
      </c>
      <c r="E18" s="11">
        <f t="shared" si="1"/>
        <v>0.93333333333333335</v>
      </c>
      <c r="F18" s="119">
        <f t="shared" si="2"/>
        <v>0.12844036697247707</v>
      </c>
      <c r="H18" s="16" t="s">
        <v>230</v>
      </c>
      <c r="I18" s="13">
        <v>2</v>
      </c>
      <c r="J18" s="13">
        <v>2</v>
      </c>
      <c r="K18" s="11">
        <f t="shared" si="3"/>
        <v>0.10526315789473684</v>
      </c>
      <c r="L18" s="11">
        <f t="shared" si="4"/>
        <v>1</v>
      </c>
      <c r="M18" s="119">
        <f t="shared" si="5"/>
        <v>0.10526315789473684</v>
      </c>
      <c r="P18" s="16" t="s">
        <v>230</v>
      </c>
      <c r="Q18" s="13">
        <v>1</v>
      </c>
      <c r="R18" s="13">
        <v>1</v>
      </c>
      <c r="S18" s="11">
        <f t="shared" si="6"/>
        <v>6.25E-2</v>
      </c>
      <c r="T18" s="11">
        <f t="shared" si="7"/>
        <v>1</v>
      </c>
      <c r="U18" s="119">
        <f t="shared" si="8"/>
        <v>6.25E-2</v>
      </c>
      <c r="X18" s="16" t="s">
        <v>230</v>
      </c>
      <c r="Y18" s="13">
        <v>5</v>
      </c>
      <c r="Z18" s="13">
        <v>4</v>
      </c>
      <c r="AA18" s="11">
        <f t="shared" si="9"/>
        <v>0.10869565217391304</v>
      </c>
      <c r="AB18" s="11">
        <f t="shared" si="10"/>
        <v>0.8</v>
      </c>
      <c r="AC18" s="119">
        <f t="shared" si="11"/>
        <v>8.6956521739130432E-2</v>
      </c>
      <c r="AE18" s="16" t="s">
        <v>230</v>
      </c>
      <c r="AF18" s="11">
        <v>0.12844036697247707</v>
      </c>
      <c r="AG18" s="11">
        <v>0.10526315789473684</v>
      </c>
      <c r="AH18" s="11">
        <v>6.25E-2</v>
      </c>
      <c r="AI18" s="11">
        <v>8.6956521739130432E-2</v>
      </c>
    </row>
    <row r="19" spans="1:35" ht="15.75" x14ac:dyDescent="0.25">
      <c r="A19" s="16" t="s">
        <v>231</v>
      </c>
      <c r="B19" s="13">
        <v>1</v>
      </c>
      <c r="C19" s="13">
        <v>1</v>
      </c>
      <c r="D19" s="11">
        <f t="shared" si="0"/>
        <v>9.1743119266055051E-3</v>
      </c>
      <c r="E19" s="11">
        <f t="shared" si="1"/>
        <v>1</v>
      </c>
      <c r="F19" s="119">
        <f t="shared" si="2"/>
        <v>9.1743119266055051E-3</v>
      </c>
      <c r="H19" s="16" t="s">
        <v>231</v>
      </c>
      <c r="I19" s="13">
        <v>0</v>
      </c>
      <c r="J19" s="13">
        <v>0</v>
      </c>
      <c r="K19" s="11">
        <f t="shared" si="3"/>
        <v>0</v>
      </c>
      <c r="L19" s="11" t="e">
        <f t="shared" si="4"/>
        <v>#DIV/0!</v>
      </c>
      <c r="M19" s="119">
        <f t="shared" si="5"/>
        <v>0</v>
      </c>
      <c r="P19" s="16" t="s">
        <v>231</v>
      </c>
      <c r="Q19" s="13">
        <v>0</v>
      </c>
      <c r="R19" s="13">
        <v>0</v>
      </c>
      <c r="S19" s="11">
        <f t="shared" si="6"/>
        <v>0</v>
      </c>
      <c r="T19" s="11" t="e">
        <f t="shared" si="7"/>
        <v>#DIV/0!</v>
      </c>
      <c r="U19" s="119">
        <f t="shared" si="8"/>
        <v>0</v>
      </c>
      <c r="X19" s="16" t="s">
        <v>231</v>
      </c>
      <c r="Y19" s="13">
        <v>0</v>
      </c>
      <c r="Z19" s="13">
        <v>0</v>
      </c>
      <c r="AA19" s="11">
        <f t="shared" si="9"/>
        <v>0</v>
      </c>
      <c r="AB19" s="11" t="e">
        <f t="shared" si="10"/>
        <v>#DIV/0!</v>
      </c>
      <c r="AC19" s="119">
        <f t="shared" si="11"/>
        <v>0</v>
      </c>
      <c r="AE19" s="16" t="s">
        <v>231</v>
      </c>
      <c r="AF19" s="11">
        <v>9.1743119266055051E-3</v>
      </c>
      <c r="AG19" s="11">
        <v>0</v>
      </c>
      <c r="AH19" s="11">
        <v>0</v>
      </c>
      <c r="AI19" s="11">
        <v>0</v>
      </c>
    </row>
    <row r="20" spans="1:35" ht="15.75" x14ac:dyDescent="0.25">
      <c r="A20" s="16" t="s">
        <v>232</v>
      </c>
      <c r="B20" s="75">
        <v>12</v>
      </c>
      <c r="C20" s="13">
        <v>7</v>
      </c>
      <c r="D20" s="11">
        <f t="shared" si="0"/>
        <v>0.11009174311926606</v>
      </c>
      <c r="E20" s="11">
        <f t="shared" si="1"/>
        <v>0.58333333333333337</v>
      </c>
      <c r="F20" s="119">
        <f t="shared" si="2"/>
        <v>6.4220183486238536E-2</v>
      </c>
      <c r="H20" s="16" t="s">
        <v>232</v>
      </c>
      <c r="I20" s="13">
        <v>1</v>
      </c>
      <c r="J20" s="13">
        <v>1</v>
      </c>
      <c r="K20" s="11">
        <f t="shared" si="3"/>
        <v>5.2631578947368418E-2</v>
      </c>
      <c r="L20" s="11">
        <f t="shared" si="4"/>
        <v>1</v>
      </c>
      <c r="M20" s="119">
        <f t="shared" si="5"/>
        <v>5.2631578947368418E-2</v>
      </c>
      <c r="P20" s="16" t="s">
        <v>232</v>
      </c>
      <c r="Q20" s="13">
        <v>4</v>
      </c>
      <c r="R20" s="75">
        <v>2</v>
      </c>
      <c r="S20" s="11">
        <f t="shared" si="6"/>
        <v>0.25</v>
      </c>
      <c r="T20" s="11">
        <f t="shared" si="7"/>
        <v>0.5</v>
      </c>
      <c r="U20" s="119">
        <f t="shared" si="8"/>
        <v>0.125</v>
      </c>
      <c r="X20" s="16" t="s">
        <v>232</v>
      </c>
      <c r="Y20" s="13">
        <v>4</v>
      </c>
      <c r="Z20" s="13">
        <v>3</v>
      </c>
      <c r="AA20" s="11">
        <f t="shared" si="9"/>
        <v>8.6956521739130432E-2</v>
      </c>
      <c r="AB20" s="11">
        <f t="shared" si="10"/>
        <v>0.75</v>
      </c>
      <c r="AC20" s="119">
        <f t="shared" si="11"/>
        <v>6.5217391304347824E-2</v>
      </c>
      <c r="AE20" s="16" t="s">
        <v>232</v>
      </c>
      <c r="AF20" s="11">
        <v>6.4220183486238536E-2</v>
      </c>
      <c r="AG20" s="11">
        <v>5.2631578947368418E-2</v>
      </c>
      <c r="AH20" s="11">
        <v>0.125</v>
      </c>
      <c r="AI20" s="11">
        <v>6.5217391304347824E-2</v>
      </c>
    </row>
    <row r="21" spans="1:35" ht="15.75" x14ac:dyDescent="0.25">
      <c r="A21" s="16" t="s">
        <v>233</v>
      </c>
      <c r="B21" s="13">
        <v>5</v>
      </c>
      <c r="C21" s="13">
        <v>5</v>
      </c>
      <c r="D21" s="11">
        <f t="shared" si="0"/>
        <v>4.5871559633027525E-2</v>
      </c>
      <c r="E21" s="11">
        <f t="shared" si="1"/>
        <v>1</v>
      </c>
      <c r="F21" s="119">
        <f t="shared" si="2"/>
        <v>4.5871559633027525E-2</v>
      </c>
      <c r="H21" s="16" t="s">
        <v>233</v>
      </c>
      <c r="I21" s="13">
        <v>1</v>
      </c>
      <c r="J21" s="13">
        <v>1</v>
      </c>
      <c r="K21" s="11">
        <f t="shared" si="3"/>
        <v>5.2631578947368418E-2</v>
      </c>
      <c r="L21" s="11">
        <f t="shared" si="4"/>
        <v>1</v>
      </c>
      <c r="M21" s="119">
        <f t="shared" si="5"/>
        <v>5.2631578947368418E-2</v>
      </c>
      <c r="P21" s="16" t="s">
        <v>233</v>
      </c>
      <c r="Q21" s="13">
        <v>4</v>
      </c>
      <c r="R21" s="13">
        <v>4</v>
      </c>
      <c r="S21" s="11">
        <f t="shared" si="6"/>
        <v>0.25</v>
      </c>
      <c r="T21" s="11">
        <f t="shared" si="7"/>
        <v>1</v>
      </c>
      <c r="U21" s="119">
        <f t="shared" si="8"/>
        <v>0.25</v>
      </c>
      <c r="X21" s="16" t="s">
        <v>233</v>
      </c>
      <c r="Y21" s="13">
        <v>0</v>
      </c>
      <c r="Z21" s="13">
        <v>0</v>
      </c>
      <c r="AA21" s="11">
        <f t="shared" si="9"/>
        <v>0</v>
      </c>
      <c r="AB21" s="11" t="e">
        <f t="shared" si="10"/>
        <v>#DIV/0!</v>
      </c>
      <c r="AC21" s="119">
        <f t="shared" si="11"/>
        <v>0</v>
      </c>
      <c r="AE21" s="16" t="s">
        <v>233</v>
      </c>
      <c r="AF21" s="11">
        <v>4.5871559633027525E-2</v>
      </c>
      <c r="AG21" s="11">
        <v>5.2631578947368418E-2</v>
      </c>
      <c r="AH21" s="11">
        <v>0.25</v>
      </c>
      <c r="AI21" s="11">
        <v>0</v>
      </c>
    </row>
    <row r="22" spans="1:35" ht="15.75" x14ac:dyDescent="0.25">
      <c r="A22" s="16" t="s">
        <v>195</v>
      </c>
      <c r="B22" s="13">
        <v>4</v>
      </c>
      <c r="C22" s="13">
        <v>4</v>
      </c>
      <c r="D22" s="11">
        <f t="shared" si="0"/>
        <v>3.669724770642202E-2</v>
      </c>
      <c r="E22" s="11">
        <f t="shared" si="1"/>
        <v>1</v>
      </c>
      <c r="F22" s="119">
        <f t="shared" si="2"/>
        <v>3.669724770642202E-2</v>
      </c>
      <c r="H22" s="16" t="s">
        <v>195</v>
      </c>
      <c r="I22" s="13">
        <v>1</v>
      </c>
      <c r="J22" s="13">
        <v>1</v>
      </c>
      <c r="K22" s="11">
        <f t="shared" si="3"/>
        <v>5.2631578947368418E-2</v>
      </c>
      <c r="L22" s="11">
        <f t="shared" si="4"/>
        <v>1</v>
      </c>
      <c r="M22" s="119">
        <f t="shared" si="5"/>
        <v>5.2631578947368418E-2</v>
      </c>
      <c r="P22" s="16" t="s">
        <v>195</v>
      </c>
      <c r="Q22" s="13">
        <v>0</v>
      </c>
      <c r="R22" s="13">
        <v>0</v>
      </c>
      <c r="S22" s="11">
        <f t="shared" si="6"/>
        <v>0</v>
      </c>
      <c r="T22" s="11" t="e">
        <f t="shared" si="7"/>
        <v>#DIV/0!</v>
      </c>
      <c r="U22" s="119">
        <f t="shared" si="8"/>
        <v>0</v>
      </c>
      <c r="X22" s="16" t="s">
        <v>195</v>
      </c>
      <c r="Y22" s="13">
        <v>2</v>
      </c>
      <c r="Z22" s="13">
        <v>2</v>
      </c>
      <c r="AA22" s="11">
        <f t="shared" si="9"/>
        <v>4.3478260869565216E-2</v>
      </c>
      <c r="AB22" s="11">
        <f t="shared" si="10"/>
        <v>1</v>
      </c>
      <c r="AC22" s="119">
        <f t="shared" si="11"/>
        <v>4.3478260869565216E-2</v>
      </c>
      <c r="AE22" s="16" t="s">
        <v>195</v>
      </c>
      <c r="AF22" s="11">
        <v>3.669724770642202E-2</v>
      </c>
      <c r="AG22" s="11">
        <v>5.2631578947368418E-2</v>
      </c>
      <c r="AH22" s="11">
        <v>0</v>
      </c>
      <c r="AI22" s="11">
        <v>4.3478260869565216E-2</v>
      </c>
    </row>
    <row r="23" spans="1:35" ht="15.75" x14ac:dyDescent="0.25">
      <c r="A23" s="78" t="s">
        <v>234</v>
      </c>
      <c r="B23" s="13">
        <v>5</v>
      </c>
      <c r="C23" s="13">
        <v>5</v>
      </c>
      <c r="D23" s="11">
        <f t="shared" si="0"/>
        <v>4.5871559633027525E-2</v>
      </c>
      <c r="E23" s="11">
        <f t="shared" si="1"/>
        <v>1</v>
      </c>
      <c r="F23" s="119">
        <f t="shared" si="2"/>
        <v>4.5871559633027525E-2</v>
      </c>
      <c r="H23" s="78" t="s">
        <v>234</v>
      </c>
      <c r="I23" s="13">
        <v>0</v>
      </c>
      <c r="J23" s="13">
        <v>0</v>
      </c>
      <c r="K23" s="11">
        <f t="shared" si="3"/>
        <v>0</v>
      </c>
      <c r="L23" s="11" t="e">
        <f t="shared" si="4"/>
        <v>#DIV/0!</v>
      </c>
      <c r="M23" s="119">
        <f t="shared" si="5"/>
        <v>0</v>
      </c>
      <c r="P23" s="78" t="s">
        <v>234</v>
      </c>
      <c r="Q23" s="13">
        <v>0</v>
      </c>
      <c r="R23" s="13">
        <v>0</v>
      </c>
      <c r="S23" s="11">
        <f t="shared" si="6"/>
        <v>0</v>
      </c>
      <c r="T23" s="11" t="e">
        <f t="shared" si="7"/>
        <v>#DIV/0!</v>
      </c>
      <c r="U23" s="119">
        <f t="shared" si="8"/>
        <v>0</v>
      </c>
      <c r="X23" s="78" t="s">
        <v>234</v>
      </c>
      <c r="Y23" s="13">
        <v>0</v>
      </c>
      <c r="Z23" s="13">
        <v>0</v>
      </c>
      <c r="AA23" s="11">
        <f t="shared" si="9"/>
        <v>0</v>
      </c>
      <c r="AB23" s="11" t="e">
        <f t="shared" si="10"/>
        <v>#DIV/0!</v>
      </c>
      <c r="AC23" s="119">
        <f t="shared" si="11"/>
        <v>0</v>
      </c>
      <c r="AE23" s="78" t="s">
        <v>234</v>
      </c>
      <c r="AF23" s="11">
        <v>4.5871559633027525E-2</v>
      </c>
      <c r="AG23" s="11">
        <v>0</v>
      </c>
      <c r="AH23" s="11">
        <v>0</v>
      </c>
      <c r="AI23" s="11">
        <v>0</v>
      </c>
    </row>
    <row r="24" spans="1:35" ht="15.75" x14ac:dyDescent="0.25">
      <c r="A24" s="60" t="s">
        <v>222</v>
      </c>
      <c r="B24" s="13">
        <v>2</v>
      </c>
      <c r="C24" s="13">
        <v>1</v>
      </c>
      <c r="D24" s="11">
        <f t="shared" si="0"/>
        <v>1.834862385321101E-2</v>
      </c>
      <c r="E24" s="11">
        <f t="shared" si="1"/>
        <v>0.5</v>
      </c>
      <c r="F24" s="119">
        <f t="shared" si="2"/>
        <v>9.1743119266055051E-3</v>
      </c>
      <c r="H24" s="60" t="s">
        <v>222</v>
      </c>
      <c r="I24" s="13">
        <v>0</v>
      </c>
      <c r="J24" s="13">
        <v>0</v>
      </c>
      <c r="K24" s="11">
        <f t="shared" si="3"/>
        <v>0</v>
      </c>
      <c r="L24" s="11" t="e">
        <f t="shared" si="4"/>
        <v>#DIV/0!</v>
      </c>
      <c r="M24" s="119">
        <f t="shared" si="5"/>
        <v>0</v>
      </c>
      <c r="P24" s="60" t="s">
        <v>222</v>
      </c>
      <c r="Q24" s="13">
        <v>1</v>
      </c>
      <c r="R24" s="13">
        <v>1</v>
      </c>
      <c r="S24" s="11">
        <f t="shared" si="6"/>
        <v>6.25E-2</v>
      </c>
      <c r="T24" s="11">
        <f t="shared" si="7"/>
        <v>1</v>
      </c>
      <c r="U24" s="119">
        <f t="shared" si="8"/>
        <v>6.25E-2</v>
      </c>
      <c r="X24" s="60" t="s">
        <v>222</v>
      </c>
      <c r="Y24" s="13">
        <v>1</v>
      </c>
      <c r="Z24" s="13">
        <v>0</v>
      </c>
      <c r="AA24" s="11">
        <f t="shared" si="9"/>
        <v>2.1739130434782608E-2</v>
      </c>
      <c r="AB24" s="11">
        <f t="shared" si="10"/>
        <v>0</v>
      </c>
      <c r="AC24" s="119">
        <f t="shared" si="11"/>
        <v>0</v>
      </c>
      <c r="AE24" s="60" t="s">
        <v>222</v>
      </c>
      <c r="AF24" s="11">
        <v>9.1743119266055051E-3</v>
      </c>
      <c r="AG24" s="11">
        <v>0</v>
      </c>
      <c r="AH24" s="11">
        <v>6.25E-2</v>
      </c>
      <c r="AI24" s="11">
        <v>0</v>
      </c>
    </row>
    <row r="25" spans="1:35" ht="15.75" x14ac:dyDescent="0.25">
      <c r="A25" s="55" t="s">
        <v>183</v>
      </c>
      <c r="B25" s="13">
        <v>109</v>
      </c>
      <c r="C25" s="13">
        <v>105</v>
      </c>
      <c r="D25" s="11">
        <f t="shared" si="0"/>
        <v>1</v>
      </c>
      <c r="E25" s="11">
        <f t="shared" si="1"/>
        <v>0.96330275229357798</v>
      </c>
      <c r="F25" s="119">
        <f t="shared" si="2"/>
        <v>0.96330275229357798</v>
      </c>
      <c r="G25">
        <v>0.96330275229357798</v>
      </c>
      <c r="H25" s="55" t="s">
        <v>183</v>
      </c>
      <c r="I25" s="13">
        <v>19</v>
      </c>
      <c r="J25" s="13">
        <v>18</v>
      </c>
      <c r="K25" s="11">
        <f t="shared" si="3"/>
        <v>1</v>
      </c>
      <c r="L25" s="11">
        <f t="shared" si="4"/>
        <v>0.94736842105263153</v>
      </c>
      <c r="M25" s="119">
        <f t="shared" si="5"/>
        <v>0.94736842105263153</v>
      </c>
      <c r="P25" s="55" t="s">
        <v>183</v>
      </c>
      <c r="Q25" s="13">
        <v>16</v>
      </c>
      <c r="R25" s="13">
        <v>16</v>
      </c>
      <c r="S25" s="11">
        <f t="shared" si="6"/>
        <v>1</v>
      </c>
      <c r="T25" s="11">
        <f t="shared" si="7"/>
        <v>1</v>
      </c>
      <c r="U25" s="119">
        <f t="shared" si="8"/>
        <v>1</v>
      </c>
      <c r="X25" s="55" t="s">
        <v>183</v>
      </c>
      <c r="Y25" s="13">
        <v>46</v>
      </c>
      <c r="Z25" s="13">
        <v>43</v>
      </c>
      <c r="AA25" s="11">
        <f t="shared" si="9"/>
        <v>1</v>
      </c>
      <c r="AB25" s="11">
        <f t="shared" si="10"/>
        <v>0.93478260869565222</v>
      </c>
      <c r="AC25" s="119">
        <f t="shared" si="11"/>
        <v>0.93478260869565222</v>
      </c>
      <c r="AE25" s="55" t="s">
        <v>183</v>
      </c>
      <c r="AF25" s="11">
        <v>0.96330275229357798</v>
      </c>
      <c r="AG25" s="11">
        <v>0.94736842105263153</v>
      </c>
      <c r="AH25" s="11">
        <v>1</v>
      </c>
      <c r="AI25" s="11">
        <v>0.93478260869565222</v>
      </c>
    </row>
    <row r="26" spans="1:35" ht="15.75" x14ac:dyDescent="0.25">
      <c r="A26" s="67" t="s">
        <v>212</v>
      </c>
      <c r="B26" s="13">
        <v>109</v>
      </c>
      <c r="C26" s="13">
        <v>103</v>
      </c>
      <c r="D26" s="11">
        <f t="shared" si="0"/>
        <v>1</v>
      </c>
      <c r="E26" s="11">
        <f t="shared" si="1"/>
        <v>0.94495412844036697</v>
      </c>
      <c r="F26" s="119">
        <f t="shared" si="2"/>
        <v>0.94495412844036697</v>
      </c>
      <c r="H26" s="67" t="s">
        <v>212</v>
      </c>
      <c r="I26" s="13">
        <v>19</v>
      </c>
      <c r="J26" s="13">
        <v>17</v>
      </c>
      <c r="K26" s="11">
        <f t="shared" si="3"/>
        <v>1</v>
      </c>
      <c r="L26" s="11">
        <f t="shared" si="4"/>
        <v>0.89473684210526316</v>
      </c>
      <c r="M26" s="119">
        <f t="shared" si="5"/>
        <v>0.89473684210526316</v>
      </c>
      <c r="P26" s="67" t="s">
        <v>212</v>
      </c>
      <c r="Q26" s="13">
        <v>16</v>
      </c>
      <c r="R26" s="13">
        <v>16</v>
      </c>
      <c r="S26" s="11">
        <f t="shared" si="6"/>
        <v>1</v>
      </c>
      <c r="T26" s="11">
        <f t="shared" si="7"/>
        <v>1</v>
      </c>
      <c r="U26" s="119">
        <f t="shared" si="8"/>
        <v>1</v>
      </c>
      <c r="X26" s="67" t="s">
        <v>212</v>
      </c>
      <c r="Y26" s="13">
        <v>46</v>
      </c>
      <c r="Z26" s="13">
        <v>43</v>
      </c>
      <c r="AA26" s="11">
        <f t="shared" si="9"/>
        <v>1</v>
      </c>
      <c r="AB26" s="11">
        <f t="shared" si="10"/>
        <v>0.93478260869565222</v>
      </c>
      <c r="AC26" s="119">
        <f t="shared" si="11"/>
        <v>0.93478260869565222</v>
      </c>
      <c r="AE26" s="67" t="s">
        <v>212</v>
      </c>
      <c r="AF26" s="11">
        <v>0.94495412844036697</v>
      </c>
      <c r="AG26" s="11">
        <v>0.89473684210526316</v>
      </c>
      <c r="AH26" s="11">
        <v>1</v>
      </c>
      <c r="AI26" s="11">
        <v>0.93478260869565222</v>
      </c>
    </row>
    <row r="27" spans="1:35" ht="15.75" x14ac:dyDescent="0.25">
      <c r="A27" s="68" t="s">
        <v>213</v>
      </c>
      <c r="B27" s="13">
        <v>109</v>
      </c>
      <c r="C27" s="13">
        <v>106</v>
      </c>
      <c r="D27" s="11">
        <f t="shared" si="0"/>
        <v>1</v>
      </c>
      <c r="E27" s="11">
        <f t="shared" si="1"/>
        <v>0.97247706422018354</v>
      </c>
      <c r="F27" s="119">
        <f t="shared" si="2"/>
        <v>0.97247706422018354</v>
      </c>
      <c r="H27" s="68" t="s">
        <v>213</v>
      </c>
      <c r="I27" s="13">
        <v>19</v>
      </c>
      <c r="J27" s="13">
        <v>17</v>
      </c>
      <c r="K27" s="11">
        <f t="shared" si="3"/>
        <v>1</v>
      </c>
      <c r="L27" s="11">
        <f t="shared" si="4"/>
        <v>0.89473684210526316</v>
      </c>
      <c r="M27" s="119">
        <f t="shared" si="5"/>
        <v>0.89473684210526316</v>
      </c>
      <c r="P27" s="68" t="s">
        <v>213</v>
      </c>
      <c r="Q27" s="13">
        <v>16</v>
      </c>
      <c r="R27" s="13">
        <v>16</v>
      </c>
      <c r="S27" s="11">
        <f t="shared" si="6"/>
        <v>1</v>
      </c>
      <c r="T27" s="11">
        <f t="shared" si="7"/>
        <v>1</v>
      </c>
      <c r="U27" s="119">
        <f t="shared" si="8"/>
        <v>1</v>
      </c>
      <c r="X27" s="68" t="s">
        <v>213</v>
      </c>
      <c r="Y27" s="13">
        <v>46</v>
      </c>
      <c r="Z27" s="13">
        <v>45</v>
      </c>
      <c r="AA27" s="11">
        <f t="shared" si="9"/>
        <v>1</v>
      </c>
      <c r="AB27" s="11">
        <f t="shared" si="10"/>
        <v>0.97826086956521741</v>
      </c>
      <c r="AC27" s="119">
        <f t="shared" si="11"/>
        <v>0.97826086956521741</v>
      </c>
      <c r="AE27" s="68" t="s">
        <v>213</v>
      </c>
      <c r="AF27" s="11">
        <v>0.97247706422018354</v>
      </c>
      <c r="AG27" s="11">
        <v>0.89473684210526316</v>
      </c>
      <c r="AH27" s="11">
        <v>1</v>
      </c>
      <c r="AI27" s="11">
        <v>0.97826086956521741</v>
      </c>
    </row>
    <row r="28" spans="1:35" ht="15.75" x14ac:dyDescent="0.25">
      <c r="A28" s="68" t="s">
        <v>214</v>
      </c>
      <c r="B28" s="13">
        <v>109</v>
      </c>
      <c r="C28" s="13">
        <v>105</v>
      </c>
      <c r="D28" s="11">
        <f t="shared" si="0"/>
        <v>1</v>
      </c>
      <c r="E28" s="11">
        <f t="shared" si="1"/>
        <v>0.96330275229357798</v>
      </c>
      <c r="F28" s="119">
        <f t="shared" si="2"/>
        <v>0.96330275229357798</v>
      </c>
      <c r="H28" s="68" t="s">
        <v>214</v>
      </c>
      <c r="I28" s="13">
        <v>19</v>
      </c>
      <c r="J28" s="13">
        <v>18</v>
      </c>
      <c r="K28" s="11">
        <f t="shared" si="3"/>
        <v>1</v>
      </c>
      <c r="L28" s="11">
        <f t="shared" si="4"/>
        <v>0.94736842105263153</v>
      </c>
      <c r="M28" s="119">
        <f t="shared" si="5"/>
        <v>0.94736842105263153</v>
      </c>
      <c r="P28" s="68" t="s">
        <v>214</v>
      </c>
      <c r="Q28" s="13">
        <v>16</v>
      </c>
      <c r="R28" s="13">
        <v>16</v>
      </c>
      <c r="S28" s="11">
        <f t="shared" si="6"/>
        <v>1</v>
      </c>
      <c r="T28" s="11">
        <f t="shared" si="7"/>
        <v>1</v>
      </c>
      <c r="U28" s="119">
        <f t="shared" si="8"/>
        <v>1</v>
      </c>
      <c r="X28" s="68" t="s">
        <v>214</v>
      </c>
      <c r="Y28" s="13">
        <v>46</v>
      </c>
      <c r="Z28" s="13">
        <v>44</v>
      </c>
      <c r="AA28" s="11">
        <f t="shared" si="9"/>
        <v>1</v>
      </c>
      <c r="AB28" s="11">
        <f t="shared" si="10"/>
        <v>0.95652173913043481</v>
      </c>
      <c r="AC28" s="119">
        <f t="shared" si="11"/>
        <v>0.95652173913043481</v>
      </c>
      <c r="AE28" s="68" t="s">
        <v>214</v>
      </c>
      <c r="AF28" s="11">
        <v>0.96330275229357798</v>
      </c>
      <c r="AG28" s="11">
        <v>0.94736842105263153</v>
      </c>
      <c r="AH28" s="11">
        <v>1</v>
      </c>
      <c r="AI28" s="11">
        <v>0.95652173913043481</v>
      </c>
    </row>
    <row r="29" spans="1:35" ht="15.75" x14ac:dyDescent="0.25">
      <c r="A29" s="66" t="s">
        <v>210</v>
      </c>
      <c r="B29" s="13">
        <v>97</v>
      </c>
      <c r="C29" s="13">
        <v>84</v>
      </c>
      <c r="D29" s="11">
        <f t="shared" si="0"/>
        <v>0.88990825688073394</v>
      </c>
      <c r="E29" s="11">
        <f t="shared" si="1"/>
        <v>0.865979381443299</v>
      </c>
      <c r="F29" s="119">
        <f t="shared" si="2"/>
        <v>0.77064220183486243</v>
      </c>
      <c r="H29" s="66" t="s">
        <v>210</v>
      </c>
      <c r="I29" s="13">
        <v>7</v>
      </c>
      <c r="J29" s="13">
        <v>6</v>
      </c>
      <c r="K29" s="11">
        <f t="shared" si="3"/>
        <v>0.36842105263157893</v>
      </c>
      <c r="L29" s="11">
        <f t="shared" si="4"/>
        <v>0.8571428571428571</v>
      </c>
      <c r="M29" s="119">
        <f t="shared" si="5"/>
        <v>0.31578947368421051</v>
      </c>
      <c r="P29" s="66" t="s">
        <v>210</v>
      </c>
      <c r="Q29" s="13">
        <v>16</v>
      </c>
      <c r="R29" s="13">
        <v>16</v>
      </c>
      <c r="S29" s="11">
        <f t="shared" si="6"/>
        <v>1</v>
      </c>
      <c r="T29" s="11">
        <f t="shared" si="7"/>
        <v>1</v>
      </c>
      <c r="U29" s="119">
        <f t="shared" si="8"/>
        <v>1</v>
      </c>
      <c r="X29" s="66" t="s">
        <v>210</v>
      </c>
      <c r="Y29" s="13">
        <v>44</v>
      </c>
      <c r="Z29" s="13">
        <v>38</v>
      </c>
      <c r="AA29" s="11">
        <f t="shared" si="9"/>
        <v>0.95652173913043481</v>
      </c>
      <c r="AB29" s="11">
        <f t="shared" si="10"/>
        <v>0.86363636363636365</v>
      </c>
      <c r="AC29" s="119">
        <f t="shared" si="11"/>
        <v>0.82608695652173914</v>
      </c>
      <c r="AE29" s="66" t="s">
        <v>210</v>
      </c>
      <c r="AF29" s="11">
        <v>0.77064220183486243</v>
      </c>
      <c r="AG29" s="11">
        <v>0.31578947368421051</v>
      </c>
      <c r="AH29" s="11">
        <v>1</v>
      </c>
      <c r="AI29" s="11">
        <v>0.82608695652173914</v>
      </c>
    </row>
    <row r="30" spans="1:35" ht="15.75" x14ac:dyDescent="0.25">
      <c r="A30" s="48" t="s">
        <v>207</v>
      </c>
      <c r="B30" s="13">
        <v>6</v>
      </c>
      <c r="C30" s="13">
        <v>6</v>
      </c>
      <c r="D30" s="11">
        <f t="shared" si="0"/>
        <v>5.5045871559633031E-2</v>
      </c>
      <c r="E30" s="11">
        <f t="shared" si="1"/>
        <v>1</v>
      </c>
      <c r="F30" s="119">
        <f t="shared" si="2"/>
        <v>5.5045871559633031E-2</v>
      </c>
      <c r="H30" s="48" t="s">
        <v>207</v>
      </c>
      <c r="I30" s="13">
        <v>1</v>
      </c>
      <c r="J30" s="13">
        <v>1</v>
      </c>
      <c r="K30" s="11">
        <f t="shared" si="3"/>
        <v>5.2631578947368418E-2</v>
      </c>
      <c r="L30" s="11">
        <f t="shared" si="4"/>
        <v>1</v>
      </c>
      <c r="M30" s="119">
        <f t="shared" si="5"/>
        <v>5.2631578947368418E-2</v>
      </c>
      <c r="P30" s="48" t="s">
        <v>207</v>
      </c>
      <c r="Q30" s="13">
        <v>3</v>
      </c>
      <c r="R30" s="13">
        <v>3</v>
      </c>
      <c r="S30" s="11">
        <f t="shared" si="6"/>
        <v>0.1875</v>
      </c>
      <c r="T30" s="11">
        <f t="shared" si="7"/>
        <v>1</v>
      </c>
      <c r="U30" s="119">
        <f t="shared" si="8"/>
        <v>0.1875</v>
      </c>
      <c r="X30" s="48" t="s">
        <v>207</v>
      </c>
      <c r="Y30" s="13">
        <v>1</v>
      </c>
      <c r="Z30" s="13">
        <v>1</v>
      </c>
      <c r="AA30" s="11">
        <f t="shared" si="9"/>
        <v>2.1739130434782608E-2</v>
      </c>
      <c r="AB30" s="11">
        <f t="shared" si="10"/>
        <v>1</v>
      </c>
      <c r="AC30" s="119">
        <f t="shared" si="11"/>
        <v>2.1739130434782608E-2</v>
      </c>
      <c r="AE30" s="48" t="s">
        <v>207</v>
      </c>
      <c r="AF30" s="11">
        <v>5.5045871559633031E-2</v>
      </c>
      <c r="AG30" s="11">
        <v>5.2631578947368418E-2</v>
      </c>
      <c r="AH30" s="11">
        <v>0.1875</v>
      </c>
      <c r="AI30" s="11">
        <v>2.1739130434782608E-2</v>
      </c>
    </row>
    <row r="31" spans="1:35" ht="15.75" x14ac:dyDescent="0.25">
      <c r="A31" s="70" t="s">
        <v>216</v>
      </c>
      <c r="B31" s="13">
        <v>109</v>
      </c>
      <c r="C31" s="13">
        <v>102</v>
      </c>
      <c r="D31" s="11">
        <f t="shared" si="0"/>
        <v>1</v>
      </c>
      <c r="E31" s="11">
        <f t="shared" si="1"/>
        <v>0.93577981651376152</v>
      </c>
      <c r="F31" s="119">
        <f t="shared" si="2"/>
        <v>0.93577981651376152</v>
      </c>
      <c r="G31" t="s">
        <v>43</v>
      </c>
      <c r="H31" s="70" t="s">
        <v>216</v>
      </c>
      <c r="I31" s="13">
        <v>19</v>
      </c>
      <c r="J31" s="13">
        <v>18</v>
      </c>
      <c r="K31" s="11">
        <f t="shared" si="3"/>
        <v>1</v>
      </c>
      <c r="L31" s="11">
        <f t="shared" si="4"/>
        <v>0.94736842105263153</v>
      </c>
      <c r="M31" s="119">
        <f t="shared" si="5"/>
        <v>0.94736842105263153</v>
      </c>
      <c r="P31" s="70" t="s">
        <v>216</v>
      </c>
      <c r="Q31" s="13">
        <v>16</v>
      </c>
      <c r="R31" s="13">
        <v>15</v>
      </c>
      <c r="S31" s="11">
        <f t="shared" si="6"/>
        <v>1</v>
      </c>
      <c r="T31" s="11">
        <f t="shared" si="7"/>
        <v>0.9375</v>
      </c>
      <c r="U31" s="119">
        <f t="shared" si="8"/>
        <v>0.9375</v>
      </c>
      <c r="X31" s="70" t="s">
        <v>216</v>
      </c>
      <c r="Y31" s="13">
        <v>46</v>
      </c>
      <c r="Z31" s="13">
        <v>42</v>
      </c>
      <c r="AA31" s="11">
        <f t="shared" si="9"/>
        <v>1</v>
      </c>
      <c r="AB31" s="11">
        <f t="shared" si="10"/>
        <v>0.91304347826086951</v>
      </c>
      <c r="AC31" s="119">
        <f t="shared" si="11"/>
        <v>0.91304347826086951</v>
      </c>
      <c r="AE31" s="70" t="s">
        <v>216</v>
      </c>
      <c r="AF31" s="11">
        <v>0.93577981651376152</v>
      </c>
      <c r="AG31" s="11">
        <v>0.94736842105263153</v>
      </c>
      <c r="AH31" s="11">
        <v>0.9375</v>
      </c>
      <c r="AI31" s="11">
        <v>0.91304347826086951</v>
      </c>
    </row>
    <row r="32" spans="1:35" ht="15.75" x14ac:dyDescent="0.25">
      <c r="A32" s="72" t="s">
        <v>204</v>
      </c>
      <c r="B32" s="13">
        <v>16</v>
      </c>
      <c r="C32" s="13">
        <v>12</v>
      </c>
      <c r="D32" s="11">
        <f t="shared" si="0"/>
        <v>0.14678899082568808</v>
      </c>
      <c r="E32" s="11">
        <f t="shared" si="1"/>
        <v>0.75</v>
      </c>
      <c r="F32" s="119">
        <f t="shared" si="2"/>
        <v>0.11009174311926606</v>
      </c>
      <c r="H32" s="72" t="s">
        <v>204</v>
      </c>
      <c r="I32" s="13">
        <v>0</v>
      </c>
      <c r="J32" s="13">
        <v>0</v>
      </c>
      <c r="K32" s="11">
        <f t="shared" si="3"/>
        <v>0</v>
      </c>
      <c r="L32" s="11" t="e">
        <f t="shared" si="4"/>
        <v>#DIV/0!</v>
      </c>
      <c r="M32" s="119">
        <f t="shared" si="5"/>
        <v>0</v>
      </c>
      <c r="P32" s="72" t="s">
        <v>204</v>
      </c>
      <c r="Q32" s="13">
        <v>12</v>
      </c>
      <c r="R32" s="13">
        <v>10</v>
      </c>
      <c r="S32" s="11">
        <f t="shared" si="6"/>
        <v>0.75</v>
      </c>
      <c r="T32" s="11">
        <f t="shared" si="7"/>
        <v>0.83333333333333337</v>
      </c>
      <c r="U32" s="119">
        <f t="shared" si="8"/>
        <v>0.625</v>
      </c>
      <c r="X32" s="72" t="s">
        <v>204</v>
      </c>
      <c r="Y32" s="13">
        <v>0</v>
      </c>
      <c r="Z32" s="13">
        <v>0</v>
      </c>
      <c r="AA32" s="11">
        <f t="shared" si="9"/>
        <v>0</v>
      </c>
      <c r="AB32" s="11" t="e">
        <f t="shared" si="10"/>
        <v>#DIV/0!</v>
      </c>
      <c r="AC32" s="119">
        <f t="shared" si="11"/>
        <v>0</v>
      </c>
      <c r="AE32" s="72" t="s">
        <v>204</v>
      </c>
      <c r="AF32" s="11">
        <v>0.11009174311926606</v>
      </c>
      <c r="AG32" s="11">
        <v>0</v>
      </c>
      <c r="AH32" s="11">
        <v>0.625</v>
      </c>
      <c r="AI32" s="11">
        <v>0</v>
      </c>
    </row>
    <row r="33" spans="1:35" ht="15.75" x14ac:dyDescent="0.25">
      <c r="A33" s="55" t="s">
        <v>221</v>
      </c>
      <c r="B33" s="13">
        <v>109</v>
      </c>
      <c r="C33" s="13">
        <v>102</v>
      </c>
      <c r="D33" s="11">
        <f t="shared" si="0"/>
        <v>1</v>
      </c>
      <c r="E33" s="11">
        <f t="shared" si="1"/>
        <v>0.93577981651376152</v>
      </c>
      <c r="F33" s="119">
        <f t="shared" si="2"/>
        <v>0.93577981651376152</v>
      </c>
      <c r="H33" s="55" t="s">
        <v>221</v>
      </c>
      <c r="I33" s="13">
        <v>19</v>
      </c>
      <c r="J33" s="13">
        <v>16</v>
      </c>
      <c r="K33" s="11">
        <f t="shared" si="3"/>
        <v>1</v>
      </c>
      <c r="L33" s="11">
        <f t="shared" si="4"/>
        <v>0.84210526315789469</v>
      </c>
      <c r="M33" s="119">
        <f t="shared" si="5"/>
        <v>0.84210526315789469</v>
      </c>
      <c r="P33" s="55" t="s">
        <v>221</v>
      </c>
      <c r="Q33" s="13">
        <v>16</v>
      </c>
      <c r="R33" s="13">
        <v>16</v>
      </c>
      <c r="S33" s="11">
        <f t="shared" si="6"/>
        <v>1</v>
      </c>
      <c r="T33" s="11">
        <f t="shared" si="7"/>
        <v>1</v>
      </c>
      <c r="U33" s="119">
        <f t="shared" si="8"/>
        <v>1</v>
      </c>
      <c r="X33" s="55" t="s">
        <v>221</v>
      </c>
      <c r="Y33" s="13">
        <v>46</v>
      </c>
      <c r="Z33" s="13">
        <v>42</v>
      </c>
      <c r="AA33" s="11">
        <f t="shared" si="9"/>
        <v>1</v>
      </c>
      <c r="AB33" s="11">
        <f t="shared" si="10"/>
        <v>0.91304347826086951</v>
      </c>
      <c r="AC33" s="119">
        <f t="shared" si="11"/>
        <v>0.91304347826086951</v>
      </c>
      <c r="AE33" s="55" t="s">
        <v>221</v>
      </c>
      <c r="AF33" s="11">
        <v>0.93577981651376152</v>
      </c>
      <c r="AG33" s="11">
        <v>0.84210526315789469</v>
      </c>
      <c r="AH33" s="11">
        <v>1</v>
      </c>
      <c r="AI33" s="11">
        <v>0.91304347826086951</v>
      </c>
    </row>
    <row r="34" spans="1:35" ht="15.75" x14ac:dyDescent="0.25">
      <c r="A34" s="69" t="s">
        <v>184</v>
      </c>
      <c r="B34" s="13">
        <v>109</v>
      </c>
      <c r="C34" s="13">
        <v>102</v>
      </c>
      <c r="D34" s="11">
        <f t="shared" si="0"/>
        <v>1</v>
      </c>
      <c r="E34" s="11">
        <f t="shared" si="1"/>
        <v>0.93577981651376152</v>
      </c>
      <c r="F34" s="119">
        <f t="shared" si="2"/>
        <v>0.93577981651376152</v>
      </c>
      <c r="H34" s="69" t="s">
        <v>184</v>
      </c>
      <c r="I34" s="13">
        <v>19</v>
      </c>
      <c r="J34" s="13">
        <v>17</v>
      </c>
      <c r="K34" s="11">
        <f t="shared" si="3"/>
        <v>1</v>
      </c>
      <c r="L34" s="11">
        <f t="shared" si="4"/>
        <v>0.89473684210526316</v>
      </c>
      <c r="M34" s="119">
        <f t="shared" si="5"/>
        <v>0.89473684210526316</v>
      </c>
      <c r="P34" s="69" t="s">
        <v>184</v>
      </c>
      <c r="Q34" s="13">
        <v>16</v>
      </c>
      <c r="R34" s="13">
        <v>16</v>
      </c>
      <c r="S34" s="11">
        <f t="shared" si="6"/>
        <v>1</v>
      </c>
      <c r="T34" s="11">
        <f t="shared" si="7"/>
        <v>1</v>
      </c>
      <c r="U34" s="119">
        <f t="shared" si="8"/>
        <v>1</v>
      </c>
      <c r="X34" s="69" t="s">
        <v>184</v>
      </c>
      <c r="Y34" s="13">
        <v>46</v>
      </c>
      <c r="Z34" s="13">
        <v>43</v>
      </c>
      <c r="AA34" s="11">
        <f t="shared" si="9"/>
        <v>1</v>
      </c>
      <c r="AB34" s="11">
        <f t="shared" si="10"/>
        <v>0.93478260869565222</v>
      </c>
      <c r="AC34" s="119">
        <f t="shared" si="11"/>
        <v>0.93478260869565222</v>
      </c>
      <c r="AE34" s="69" t="s">
        <v>184</v>
      </c>
      <c r="AF34" s="11">
        <v>0.93577981651376152</v>
      </c>
      <c r="AG34" s="11">
        <v>0.89473684210526316</v>
      </c>
      <c r="AH34" s="11">
        <v>1</v>
      </c>
      <c r="AI34" s="11">
        <v>0.93478260869565222</v>
      </c>
    </row>
    <row r="35" spans="1:35" ht="15.75" x14ac:dyDescent="0.25">
      <c r="A35" s="69" t="s">
        <v>215</v>
      </c>
      <c r="B35" s="13">
        <v>109</v>
      </c>
      <c r="C35" s="13">
        <v>99</v>
      </c>
      <c r="D35" s="11">
        <f t="shared" si="0"/>
        <v>1</v>
      </c>
      <c r="E35" s="11">
        <f t="shared" si="1"/>
        <v>0.90825688073394495</v>
      </c>
      <c r="F35" s="119">
        <f t="shared" si="2"/>
        <v>0.90825688073394495</v>
      </c>
      <c r="H35" s="69" t="s">
        <v>215</v>
      </c>
      <c r="I35" s="13">
        <v>19</v>
      </c>
      <c r="J35" s="13">
        <v>18</v>
      </c>
      <c r="K35" s="11">
        <f t="shared" si="3"/>
        <v>1</v>
      </c>
      <c r="L35" s="11">
        <f t="shared" si="4"/>
        <v>0.94736842105263153</v>
      </c>
      <c r="M35" s="119">
        <f t="shared" si="5"/>
        <v>0.94736842105263153</v>
      </c>
      <c r="P35" s="69" t="s">
        <v>215</v>
      </c>
      <c r="Q35" s="13">
        <v>16</v>
      </c>
      <c r="R35" s="13">
        <v>16</v>
      </c>
      <c r="S35" s="11">
        <f t="shared" si="6"/>
        <v>1</v>
      </c>
      <c r="T35" s="11">
        <f t="shared" si="7"/>
        <v>1</v>
      </c>
      <c r="U35" s="119">
        <f t="shared" si="8"/>
        <v>1</v>
      </c>
      <c r="X35" s="69" t="s">
        <v>215</v>
      </c>
      <c r="Y35" s="13">
        <v>46</v>
      </c>
      <c r="Z35" s="13">
        <v>39</v>
      </c>
      <c r="AA35" s="11">
        <f t="shared" si="9"/>
        <v>1</v>
      </c>
      <c r="AB35" s="11">
        <f t="shared" si="10"/>
        <v>0.84782608695652173</v>
      </c>
      <c r="AC35" s="119">
        <f t="shared" si="11"/>
        <v>0.84782608695652173</v>
      </c>
      <c r="AE35" s="69" t="s">
        <v>215</v>
      </c>
      <c r="AF35" s="11">
        <v>0.90825688073394495</v>
      </c>
      <c r="AG35" s="11">
        <v>0.94736842105263153</v>
      </c>
      <c r="AH35" s="11">
        <v>1</v>
      </c>
      <c r="AI35" s="11">
        <v>0.84782608695652173</v>
      </c>
    </row>
    <row r="36" spans="1:35" ht="15.75" x14ac:dyDescent="0.25">
      <c r="A36" s="16" t="s">
        <v>95</v>
      </c>
      <c r="B36" s="13">
        <v>6</v>
      </c>
      <c r="C36" s="13">
        <v>5</v>
      </c>
      <c r="D36" s="11">
        <f t="shared" si="0"/>
        <v>5.5045871559633031E-2</v>
      </c>
      <c r="E36" s="11">
        <f t="shared" si="1"/>
        <v>0.83333333333333337</v>
      </c>
      <c r="F36" s="119">
        <f t="shared" si="2"/>
        <v>4.5871559633027525E-2</v>
      </c>
      <c r="H36" s="16" t="s">
        <v>95</v>
      </c>
      <c r="I36" s="13">
        <v>1</v>
      </c>
      <c r="J36" s="13">
        <v>1</v>
      </c>
      <c r="K36" s="11">
        <f t="shared" si="3"/>
        <v>5.2631578947368418E-2</v>
      </c>
      <c r="L36" s="11">
        <f t="shared" si="4"/>
        <v>1</v>
      </c>
      <c r="M36" s="119">
        <f t="shared" si="5"/>
        <v>5.2631578947368418E-2</v>
      </c>
      <c r="P36" s="16" t="s">
        <v>95</v>
      </c>
      <c r="Q36" s="13">
        <v>3</v>
      </c>
      <c r="R36" s="13">
        <v>3</v>
      </c>
      <c r="S36" s="11">
        <f t="shared" si="6"/>
        <v>0.1875</v>
      </c>
      <c r="T36" s="11">
        <f t="shared" si="7"/>
        <v>1</v>
      </c>
      <c r="U36" s="119">
        <f t="shared" si="8"/>
        <v>0.1875</v>
      </c>
      <c r="X36" s="16" t="s">
        <v>95</v>
      </c>
      <c r="Y36" s="13">
        <v>1</v>
      </c>
      <c r="Z36" s="13">
        <v>0</v>
      </c>
      <c r="AA36" s="11">
        <f t="shared" si="9"/>
        <v>2.1739130434782608E-2</v>
      </c>
      <c r="AB36" s="11">
        <f t="shared" si="10"/>
        <v>0</v>
      </c>
      <c r="AC36" s="119">
        <f t="shared" si="11"/>
        <v>0</v>
      </c>
      <c r="AE36" s="16" t="s">
        <v>95</v>
      </c>
      <c r="AF36" s="11">
        <v>4.5871559633027525E-2</v>
      </c>
      <c r="AG36" s="11">
        <v>5.2631578947368418E-2</v>
      </c>
      <c r="AH36" s="11">
        <v>0.1875</v>
      </c>
      <c r="AI36" s="11">
        <v>0</v>
      </c>
    </row>
    <row r="37" spans="1:35" ht="15.75" x14ac:dyDescent="0.25">
      <c r="A37" s="71" t="s">
        <v>217</v>
      </c>
      <c r="B37" s="13">
        <v>8</v>
      </c>
      <c r="C37" s="13">
        <v>8</v>
      </c>
      <c r="D37" s="11">
        <f t="shared" si="0"/>
        <v>7.3394495412844041E-2</v>
      </c>
      <c r="E37" s="11">
        <f t="shared" si="1"/>
        <v>1</v>
      </c>
      <c r="F37" s="119">
        <f t="shared" si="2"/>
        <v>7.3394495412844041E-2</v>
      </c>
      <c r="H37" s="71" t="s">
        <v>217</v>
      </c>
      <c r="I37" s="13">
        <v>0</v>
      </c>
      <c r="J37" s="13">
        <v>0</v>
      </c>
      <c r="K37" s="11">
        <f t="shared" si="3"/>
        <v>0</v>
      </c>
      <c r="L37" s="11" t="e">
        <f t="shared" si="4"/>
        <v>#DIV/0!</v>
      </c>
      <c r="M37" s="119">
        <f t="shared" si="5"/>
        <v>0</v>
      </c>
      <c r="P37" s="71" t="s">
        <v>217</v>
      </c>
      <c r="Q37" s="13">
        <v>7</v>
      </c>
      <c r="R37" s="13">
        <v>7</v>
      </c>
      <c r="S37" s="11">
        <f t="shared" si="6"/>
        <v>0.4375</v>
      </c>
      <c r="T37" s="11">
        <f t="shared" si="7"/>
        <v>1</v>
      </c>
      <c r="U37" s="119">
        <f t="shared" si="8"/>
        <v>0.4375</v>
      </c>
      <c r="X37" s="71" t="s">
        <v>217</v>
      </c>
      <c r="Y37" s="13">
        <v>0</v>
      </c>
      <c r="Z37" s="13">
        <v>0</v>
      </c>
      <c r="AA37" s="11">
        <f t="shared" si="9"/>
        <v>0</v>
      </c>
      <c r="AB37" s="11" t="e">
        <f t="shared" si="10"/>
        <v>#DIV/0!</v>
      </c>
      <c r="AC37" s="119">
        <f t="shared" si="11"/>
        <v>0</v>
      </c>
      <c r="AE37" s="71" t="s">
        <v>217</v>
      </c>
      <c r="AF37" s="11">
        <v>7.3394495412844041E-2</v>
      </c>
      <c r="AG37" s="11">
        <v>0</v>
      </c>
      <c r="AH37" s="11">
        <v>0.4375</v>
      </c>
      <c r="AI37" s="11">
        <v>0</v>
      </c>
    </row>
    <row r="38" spans="1:35" ht="15.75" x14ac:dyDescent="0.25">
      <c r="A38" s="71" t="s">
        <v>218</v>
      </c>
      <c r="B38" s="13">
        <v>4</v>
      </c>
      <c r="C38" s="13">
        <v>4</v>
      </c>
      <c r="D38" s="11">
        <f t="shared" si="0"/>
        <v>3.669724770642202E-2</v>
      </c>
      <c r="E38" s="11">
        <f t="shared" si="1"/>
        <v>1</v>
      </c>
      <c r="F38" s="119">
        <f t="shared" si="2"/>
        <v>3.669724770642202E-2</v>
      </c>
      <c r="H38" s="71" t="s">
        <v>218</v>
      </c>
      <c r="I38" s="13">
        <v>0</v>
      </c>
      <c r="J38" s="13">
        <v>0</v>
      </c>
      <c r="K38" s="11">
        <f t="shared" si="3"/>
        <v>0</v>
      </c>
      <c r="L38" s="11" t="e">
        <f t="shared" si="4"/>
        <v>#DIV/0!</v>
      </c>
      <c r="M38" s="119">
        <f t="shared" si="5"/>
        <v>0</v>
      </c>
      <c r="P38" s="71" t="s">
        <v>218</v>
      </c>
      <c r="Q38" s="13">
        <v>3</v>
      </c>
      <c r="R38" s="13">
        <v>3</v>
      </c>
      <c r="S38" s="11">
        <f t="shared" si="6"/>
        <v>0.1875</v>
      </c>
      <c r="T38" s="11">
        <f t="shared" si="7"/>
        <v>1</v>
      </c>
      <c r="U38" s="119">
        <f t="shared" si="8"/>
        <v>0.1875</v>
      </c>
      <c r="X38" s="71" t="s">
        <v>218</v>
      </c>
      <c r="Y38" s="13">
        <v>0</v>
      </c>
      <c r="Z38" s="13">
        <v>0</v>
      </c>
      <c r="AA38" s="11">
        <f t="shared" si="9"/>
        <v>0</v>
      </c>
      <c r="AB38" s="11" t="e">
        <f t="shared" si="10"/>
        <v>#DIV/0!</v>
      </c>
      <c r="AC38" s="119">
        <f t="shared" si="11"/>
        <v>0</v>
      </c>
      <c r="AE38" s="71" t="s">
        <v>218</v>
      </c>
      <c r="AF38" s="11">
        <v>3.669724770642202E-2</v>
      </c>
      <c r="AG38" s="11">
        <v>0</v>
      </c>
      <c r="AH38" s="11">
        <v>0.1875</v>
      </c>
      <c r="AI38" s="11">
        <v>0</v>
      </c>
    </row>
    <row r="39" spans="1:35" ht="15.75" x14ac:dyDescent="0.25">
      <c r="A39" s="71" t="s">
        <v>219</v>
      </c>
      <c r="B39" s="13">
        <v>2</v>
      </c>
      <c r="C39" s="13">
        <v>2</v>
      </c>
      <c r="D39" s="11">
        <f t="shared" si="0"/>
        <v>1.834862385321101E-2</v>
      </c>
      <c r="E39" s="11">
        <f t="shared" si="1"/>
        <v>1</v>
      </c>
      <c r="F39" s="119">
        <f t="shared" si="2"/>
        <v>1.834862385321101E-2</v>
      </c>
      <c r="H39" s="71" t="s">
        <v>219</v>
      </c>
      <c r="I39" s="13">
        <v>0</v>
      </c>
      <c r="J39" s="13">
        <v>0</v>
      </c>
      <c r="K39" s="11">
        <f t="shared" si="3"/>
        <v>0</v>
      </c>
      <c r="L39" s="11" t="e">
        <f t="shared" si="4"/>
        <v>#DIV/0!</v>
      </c>
      <c r="M39" s="119">
        <f t="shared" si="5"/>
        <v>0</v>
      </c>
      <c r="P39" s="71" t="s">
        <v>219</v>
      </c>
      <c r="Q39" s="13">
        <v>1</v>
      </c>
      <c r="R39" s="13">
        <v>1</v>
      </c>
      <c r="S39" s="11">
        <f t="shared" si="6"/>
        <v>6.25E-2</v>
      </c>
      <c r="T39" s="11">
        <f t="shared" si="7"/>
        <v>1</v>
      </c>
      <c r="U39" s="119">
        <f t="shared" si="8"/>
        <v>6.25E-2</v>
      </c>
      <c r="X39" s="71" t="s">
        <v>219</v>
      </c>
      <c r="Y39" s="13">
        <v>0</v>
      </c>
      <c r="Z39" s="13">
        <v>0</v>
      </c>
      <c r="AA39" s="11">
        <f t="shared" si="9"/>
        <v>0</v>
      </c>
      <c r="AB39" s="11" t="e">
        <f t="shared" si="10"/>
        <v>#DIV/0!</v>
      </c>
      <c r="AC39" s="119">
        <f t="shared" si="11"/>
        <v>0</v>
      </c>
      <c r="AE39" s="71" t="s">
        <v>219</v>
      </c>
      <c r="AF39" s="11">
        <v>1.834862385321101E-2</v>
      </c>
      <c r="AG39" s="11">
        <v>0</v>
      </c>
      <c r="AH39" s="11">
        <v>6.25E-2</v>
      </c>
      <c r="AI39" s="11">
        <v>0</v>
      </c>
    </row>
    <row r="40" spans="1:35" ht="15.75" x14ac:dyDescent="0.25">
      <c r="A40" s="71" t="s">
        <v>220</v>
      </c>
      <c r="B40" s="13">
        <v>2</v>
      </c>
      <c r="C40" s="13">
        <v>2</v>
      </c>
      <c r="D40" s="11">
        <f t="shared" si="0"/>
        <v>1.834862385321101E-2</v>
      </c>
      <c r="E40" s="11">
        <f t="shared" si="1"/>
        <v>1</v>
      </c>
      <c r="F40" s="119">
        <f t="shared" si="2"/>
        <v>1.834862385321101E-2</v>
      </c>
      <c r="H40" s="71" t="s">
        <v>220</v>
      </c>
      <c r="I40" s="13">
        <v>0</v>
      </c>
      <c r="J40" s="13">
        <v>0</v>
      </c>
      <c r="K40" s="11">
        <f t="shared" si="3"/>
        <v>0</v>
      </c>
      <c r="L40" s="11" t="e">
        <f t="shared" si="4"/>
        <v>#DIV/0!</v>
      </c>
      <c r="M40" s="119">
        <f t="shared" si="5"/>
        <v>0</v>
      </c>
      <c r="P40" s="71" t="s">
        <v>220</v>
      </c>
      <c r="Q40" s="13">
        <v>1</v>
      </c>
      <c r="R40" s="13">
        <v>1</v>
      </c>
      <c r="S40" s="11">
        <f t="shared" si="6"/>
        <v>6.25E-2</v>
      </c>
      <c r="T40" s="11">
        <f t="shared" si="7"/>
        <v>1</v>
      </c>
      <c r="U40" s="119">
        <f t="shared" si="8"/>
        <v>6.25E-2</v>
      </c>
      <c r="X40" s="71" t="s">
        <v>220</v>
      </c>
      <c r="Y40" s="13">
        <v>0</v>
      </c>
      <c r="Z40" s="13">
        <v>0</v>
      </c>
      <c r="AA40" s="11">
        <f t="shared" si="9"/>
        <v>0</v>
      </c>
      <c r="AB40" s="11" t="e">
        <f t="shared" si="10"/>
        <v>#DIV/0!</v>
      </c>
      <c r="AC40" s="119">
        <f t="shared" si="11"/>
        <v>0</v>
      </c>
      <c r="AE40" s="71" t="s">
        <v>220</v>
      </c>
      <c r="AF40" s="11">
        <v>1.834862385321101E-2</v>
      </c>
      <c r="AG40" s="11">
        <v>0</v>
      </c>
      <c r="AH40" s="11">
        <v>6.25E-2</v>
      </c>
      <c r="AI40" s="11">
        <v>0</v>
      </c>
    </row>
  </sheetData>
  <autoFilter ref="A1:AI1" xr:uid="{4D3BDD38-7A7B-42DC-91C5-2932A1C5629F}">
    <sortState xmlns:xlrd2="http://schemas.microsoft.com/office/spreadsheetml/2017/richdata2" ref="A2:AI40">
      <sortCondition ref="A1"/>
    </sortState>
  </autoFilter>
  <conditionalFormatting sqref="AF2:AI40">
    <cfRule type="colorScale" priority="1">
      <colorScale>
        <cfvo type="min"/>
        <cfvo type="percentile" val="50"/>
        <cfvo type="max"/>
        <color rgb="FFFF0000"/>
        <color rgb="FFFCFCFF"/>
        <color rgb="FF1BED43"/>
      </colorScale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6D21-238A-49CA-B3F7-F80B29F5FC75}">
  <dimension ref="A1:BD52"/>
  <sheetViews>
    <sheetView workbookViewId="0">
      <selection activeCell="BD44" sqref="D44:BD44"/>
    </sheetView>
  </sheetViews>
  <sheetFormatPr defaultColWidth="9.140625" defaultRowHeight="15" x14ac:dyDescent="0.25"/>
  <cols>
    <col min="1" max="1" width="40.5703125" style="134" bestFit="1" customWidth="1"/>
    <col min="2" max="16384" width="9.140625" style="134"/>
  </cols>
  <sheetData>
    <row r="1" spans="1:17" ht="15.75" x14ac:dyDescent="0.25">
      <c r="A1" s="121" t="s">
        <v>206</v>
      </c>
      <c r="B1" s="122" t="s">
        <v>209</v>
      </c>
      <c r="C1" s="123" t="s">
        <v>110</v>
      </c>
      <c r="D1" s="124" t="s">
        <v>189</v>
      </c>
      <c r="E1" s="125" t="s">
        <v>211</v>
      </c>
      <c r="F1" s="126" t="s">
        <v>223</v>
      </c>
      <c r="G1" s="127" t="s">
        <v>222</v>
      </c>
      <c r="H1" s="125" t="s">
        <v>183</v>
      </c>
      <c r="I1" s="128" t="s">
        <v>212</v>
      </c>
      <c r="J1" s="129" t="s">
        <v>213</v>
      </c>
      <c r="K1" s="129" t="s">
        <v>214</v>
      </c>
      <c r="L1" s="130" t="s">
        <v>210</v>
      </c>
      <c r="M1" s="124" t="s">
        <v>207</v>
      </c>
      <c r="N1" s="131" t="s">
        <v>216</v>
      </c>
      <c r="O1" s="132" t="s">
        <v>204</v>
      </c>
      <c r="P1" s="125" t="s">
        <v>221</v>
      </c>
      <c r="Q1" s="133" t="s">
        <v>184</v>
      </c>
    </row>
    <row r="2" spans="1:17" ht="15.75" x14ac:dyDescent="0.25">
      <c r="A2" s="135" t="s">
        <v>103</v>
      </c>
      <c r="B2" s="121">
        <v>22</v>
      </c>
      <c r="C2" s="121">
        <v>38</v>
      </c>
      <c r="D2" s="121">
        <v>2</v>
      </c>
      <c r="E2" s="121">
        <v>106</v>
      </c>
      <c r="F2" s="121">
        <v>2</v>
      </c>
      <c r="G2" s="121">
        <v>2</v>
      </c>
      <c r="H2" s="121">
        <v>109</v>
      </c>
      <c r="I2" s="121">
        <v>109</v>
      </c>
      <c r="J2" s="121">
        <v>109</v>
      </c>
      <c r="K2" s="121">
        <v>109</v>
      </c>
      <c r="L2" s="121">
        <v>97</v>
      </c>
      <c r="M2" s="121">
        <v>6</v>
      </c>
      <c r="N2" s="121">
        <v>109</v>
      </c>
      <c r="O2" s="121">
        <v>16</v>
      </c>
      <c r="P2" s="121">
        <v>109</v>
      </c>
      <c r="Q2" s="121">
        <v>109</v>
      </c>
    </row>
    <row r="3" spans="1:17" ht="15.75" x14ac:dyDescent="0.25">
      <c r="A3" s="135" t="s">
        <v>104</v>
      </c>
      <c r="B3" s="121">
        <v>21</v>
      </c>
      <c r="C3" s="121">
        <v>20</v>
      </c>
      <c r="D3" s="121">
        <v>2</v>
      </c>
      <c r="E3" s="121">
        <v>104</v>
      </c>
      <c r="F3" s="121">
        <v>2</v>
      </c>
      <c r="G3" s="121">
        <v>1</v>
      </c>
      <c r="H3" s="121">
        <v>105</v>
      </c>
      <c r="I3" s="121">
        <v>103</v>
      </c>
      <c r="J3" s="121">
        <v>106</v>
      </c>
      <c r="K3" s="121">
        <v>105</v>
      </c>
      <c r="L3" s="121">
        <v>84</v>
      </c>
      <c r="M3" s="121">
        <v>6</v>
      </c>
      <c r="N3" s="121">
        <v>102</v>
      </c>
      <c r="O3" s="121">
        <v>12</v>
      </c>
      <c r="P3" s="121">
        <v>102</v>
      </c>
      <c r="Q3" s="121">
        <v>102</v>
      </c>
    </row>
    <row r="4" spans="1:17" ht="15.75" x14ac:dyDescent="0.25">
      <c r="A4" s="135" t="s">
        <v>139</v>
      </c>
      <c r="B4" s="136">
        <f t="shared" ref="B4:Q4" si="0">B2/109</f>
        <v>0.20183486238532111</v>
      </c>
      <c r="C4" s="136">
        <f t="shared" si="0"/>
        <v>0.34862385321100919</v>
      </c>
      <c r="D4" s="136">
        <f t="shared" si="0"/>
        <v>1.834862385321101E-2</v>
      </c>
      <c r="E4" s="136">
        <f t="shared" si="0"/>
        <v>0.97247706422018354</v>
      </c>
      <c r="F4" s="136">
        <f t="shared" si="0"/>
        <v>1.834862385321101E-2</v>
      </c>
      <c r="G4" s="136">
        <f t="shared" si="0"/>
        <v>1.834862385321101E-2</v>
      </c>
      <c r="H4" s="136">
        <f t="shared" si="0"/>
        <v>1</v>
      </c>
      <c r="I4" s="136">
        <f t="shared" si="0"/>
        <v>1</v>
      </c>
      <c r="J4" s="136">
        <f t="shared" si="0"/>
        <v>1</v>
      </c>
      <c r="K4" s="136">
        <f t="shared" si="0"/>
        <v>1</v>
      </c>
      <c r="L4" s="136">
        <f t="shared" si="0"/>
        <v>0.88990825688073394</v>
      </c>
      <c r="M4" s="136">
        <f t="shared" si="0"/>
        <v>5.5045871559633031E-2</v>
      </c>
      <c r="N4" s="136">
        <f t="shared" si="0"/>
        <v>1</v>
      </c>
      <c r="O4" s="136">
        <f t="shared" si="0"/>
        <v>0.14678899082568808</v>
      </c>
      <c r="P4" s="136">
        <f t="shared" si="0"/>
        <v>1</v>
      </c>
      <c r="Q4" s="136">
        <f t="shared" si="0"/>
        <v>1</v>
      </c>
    </row>
    <row r="5" spans="1:17" ht="15.75" x14ac:dyDescent="0.25">
      <c r="A5" s="135" t="s">
        <v>106</v>
      </c>
      <c r="B5" s="136">
        <f t="shared" ref="B5:Q5" si="1">B3/B2</f>
        <v>0.95454545454545459</v>
      </c>
      <c r="C5" s="136">
        <f t="shared" si="1"/>
        <v>0.52631578947368418</v>
      </c>
      <c r="D5" s="136">
        <f t="shared" si="1"/>
        <v>1</v>
      </c>
      <c r="E5" s="136">
        <f t="shared" si="1"/>
        <v>0.98113207547169812</v>
      </c>
      <c r="F5" s="136">
        <f t="shared" si="1"/>
        <v>1</v>
      </c>
      <c r="G5" s="136">
        <f t="shared" si="1"/>
        <v>0.5</v>
      </c>
      <c r="H5" s="136">
        <f t="shared" si="1"/>
        <v>0.96330275229357798</v>
      </c>
      <c r="I5" s="136">
        <f t="shared" si="1"/>
        <v>0.94495412844036697</v>
      </c>
      <c r="J5" s="136">
        <f t="shared" si="1"/>
        <v>0.97247706422018354</v>
      </c>
      <c r="K5" s="136">
        <f t="shared" si="1"/>
        <v>0.96330275229357798</v>
      </c>
      <c r="L5" s="136">
        <f t="shared" si="1"/>
        <v>0.865979381443299</v>
      </c>
      <c r="M5" s="136">
        <f t="shared" si="1"/>
        <v>1</v>
      </c>
      <c r="N5" s="136">
        <f t="shared" si="1"/>
        <v>0.93577981651376152</v>
      </c>
      <c r="O5" s="136">
        <f t="shared" si="1"/>
        <v>0.75</v>
      </c>
      <c r="P5" s="136">
        <f t="shared" si="1"/>
        <v>0.93577981651376152</v>
      </c>
      <c r="Q5" s="136">
        <f t="shared" si="1"/>
        <v>0.93577981651376152</v>
      </c>
    </row>
    <row r="8" spans="1:17" ht="15.75" x14ac:dyDescent="0.25">
      <c r="A8" s="121" t="s">
        <v>235</v>
      </c>
      <c r="B8" s="122" t="s">
        <v>209</v>
      </c>
      <c r="C8" s="123" t="s">
        <v>110</v>
      </c>
      <c r="D8" s="124" t="s">
        <v>189</v>
      </c>
      <c r="E8" s="125" t="s">
        <v>211</v>
      </c>
      <c r="F8" s="126" t="s">
        <v>223</v>
      </c>
      <c r="G8" s="127" t="s">
        <v>222</v>
      </c>
      <c r="H8" s="125" t="s">
        <v>183</v>
      </c>
      <c r="I8" s="128" t="s">
        <v>212</v>
      </c>
      <c r="J8" s="129" t="s">
        <v>213</v>
      </c>
      <c r="K8" s="129" t="s">
        <v>214</v>
      </c>
      <c r="L8" s="130" t="s">
        <v>210</v>
      </c>
      <c r="M8" s="124" t="s">
        <v>207</v>
      </c>
      <c r="N8" s="131" t="s">
        <v>216</v>
      </c>
      <c r="O8" s="132" t="s">
        <v>204</v>
      </c>
      <c r="P8" s="125" t="s">
        <v>221</v>
      </c>
      <c r="Q8" s="133" t="s">
        <v>184</v>
      </c>
    </row>
    <row r="9" spans="1:17" ht="15.75" x14ac:dyDescent="0.25">
      <c r="A9" s="135" t="s">
        <v>103</v>
      </c>
      <c r="B9" s="121">
        <v>5</v>
      </c>
      <c r="C9" s="121">
        <v>11</v>
      </c>
      <c r="D9" s="121">
        <v>0</v>
      </c>
      <c r="E9" s="121">
        <v>18</v>
      </c>
      <c r="F9" s="121">
        <v>0</v>
      </c>
      <c r="G9" s="121">
        <v>0</v>
      </c>
      <c r="H9" s="121">
        <v>19</v>
      </c>
      <c r="I9" s="121">
        <v>19</v>
      </c>
      <c r="J9" s="121">
        <v>19</v>
      </c>
      <c r="K9" s="121">
        <v>19</v>
      </c>
      <c r="L9" s="121">
        <v>7</v>
      </c>
      <c r="M9" s="121">
        <v>1</v>
      </c>
      <c r="N9" s="121">
        <v>19</v>
      </c>
      <c r="O9" s="121">
        <v>0</v>
      </c>
      <c r="P9" s="121">
        <v>19</v>
      </c>
      <c r="Q9" s="121">
        <v>19</v>
      </c>
    </row>
    <row r="10" spans="1:17" ht="15.75" x14ac:dyDescent="0.25">
      <c r="A10" s="135" t="s">
        <v>104</v>
      </c>
      <c r="B10" s="121">
        <v>5</v>
      </c>
      <c r="C10" s="121">
        <v>3</v>
      </c>
      <c r="D10" s="121">
        <v>0</v>
      </c>
      <c r="E10" s="121">
        <v>18</v>
      </c>
      <c r="F10" s="121">
        <v>0</v>
      </c>
      <c r="G10" s="121">
        <v>0</v>
      </c>
      <c r="H10" s="121">
        <v>18</v>
      </c>
      <c r="I10" s="121">
        <v>17</v>
      </c>
      <c r="J10" s="121">
        <v>17</v>
      </c>
      <c r="K10" s="121">
        <v>18</v>
      </c>
      <c r="L10" s="121">
        <v>6</v>
      </c>
      <c r="M10" s="121">
        <v>1</v>
      </c>
      <c r="N10" s="121">
        <v>18</v>
      </c>
      <c r="O10" s="121">
        <v>0</v>
      </c>
      <c r="P10" s="121">
        <v>16</v>
      </c>
      <c r="Q10" s="121">
        <v>17</v>
      </c>
    </row>
    <row r="11" spans="1:17" ht="15.75" x14ac:dyDescent="0.25">
      <c r="A11" s="135" t="s">
        <v>139</v>
      </c>
      <c r="B11" s="136">
        <f t="shared" ref="B11:Q11" si="2">B9/19</f>
        <v>0.26315789473684209</v>
      </c>
      <c r="C11" s="136">
        <f t="shared" si="2"/>
        <v>0.57894736842105265</v>
      </c>
      <c r="D11" s="136">
        <f t="shared" si="2"/>
        <v>0</v>
      </c>
      <c r="E11" s="136">
        <f t="shared" si="2"/>
        <v>0.94736842105263153</v>
      </c>
      <c r="F11" s="136">
        <f t="shared" si="2"/>
        <v>0</v>
      </c>
      <c r="G11" s="136">
        <f t="shared" si="2"/>
        <v>0</v>
      </c>
      <c r="H11" s="136">
        <f t="shared" si="2"/>
        <v>1</v>
      </c>
      <c r="I11" s="136">
        <f t="shared" si="2"/>
        <v>1</v>
      </c>
      <c r="J11" s="136">
        <f t="shared" si="2"/>
        <v>1</v>
      </c>
      <c r="K11" s="136">
        <f t="shared" si="2"/>
        <v>1</v>
      </c>
      <c r="L11" s="136">
        <f t="shared" si="2"/>
        <v>0.36842105263157893</v>
      </c>
      <c r="M11" s="136">
        <f t="shared" si="2"/>
        <v>5.2631578947368418E-2</v>
      </c>
      <c r="N11" s="136">
        <f t="shared" si="2"/>
        <v>1</v>
      </c>
      <c r="O11" s="136">
        <f t="shared" si="2"/>
        <v>0</v>
      </c>
      <c r="P11" s="136">
        <f t="shared" si="2"/>
        <v>1</v>
      </c>
      <c r="Q11" s="136">
        <f t="shared" si="2"/>
        <v>1</v>
      </c>
    </row>
    <row r="12" spans="1:17" ht="15.75" x14ac:dyDescent="0.25">
      <c r="A12" s="135" t="s">
        <v>106</v>
      </c>
      <c r="B12" s="136">
        <f t="shared" ref="B12:Q12" si="3">B10/B9</f>
        <v>1</v>
      </c>
      <c r="C12" s="136">
        <f t="shared" si="3"/>
        <v>0.27272727272727271</v>
      </c>
      <c r="D12" s="136" t="e">
        <f t="shared" si="3"/>
        <v>#DIV/0!</v>
      </c>
      <c r="E12" s="136">
        <f t="shared" si="3"/>
        <v>1</v>
      </c>
      <c r="F12" s="136" t="e">
        <f t="shared" si="3"/>
        <v>#DIV/0!</v>
      </c>
      <c r="G12" s="136" t="e">
        <f t="shared" si="3"/>
        <v>#DIV/0!</v>
      </c>
      <c r="H12" s="136">
        <f t="shared" si="3"/>
        <v>0.94736842105263153</v>
      </c>
      <c r="I12" s="136">
        <f t="shared" si="3"/>
        <v>0.89473684210526316</v>
      </c>
      <c r="J12" s="136">
        <f t="shared" si="3"/>
        <v>0.89473684210526316</v>
      </c>
      <c r="K12" s="136">
        <f t="shared" si="3"/>
        <v>0.94736842105263153</v>
      </c>
      <c r="L12" s="136">
        <f t="shared" si="3"/>
        <v>0.8571428571428571</v>
      </c>
      <c r="M12" s="136">
        <f t="shared" si="3"/>
        <v>1</v>
      </c>
      <c r="N12" s="136">
        <f t="shared" si="3"/>
        <v>0.94736842105263153</v>
      </c>
      <c r="O12" s="136" t="e">
        <f t="shared" si="3"/>
        <v>#DIV/0!</v>
      </c>
      <c r="P12" s="136">
        <f t="shared" si="3"/>
        <v>0.84210526315789469</v>
      </c>
      <c r="Q12" s="136">
        <f t="shared" si="3"/>
        <v>0.89473684210526316</v>
      </c>
    </row>
    <row r="15" spans="1:17" ht="15.75" x14ac:dyDescent="0.25">
      <c r="A15" s="121" t="s">
        <v>236</v>
      </c>
      <c r="B15" s="122" t="s">
        <v>209</v>
      </c>
      <c r="C15" s="123" t="s">
        <v>110</v>
      </c>
      <c r="D15" s="124" t="s">
        <v>189</v>
      </c>
      <c r="E15" s="125" t="s">
        <v>211</v>
      </c>
      <c r="F15" s="126" t="s">
        <v>223</v>
      </c>
      <c r="G15" s="127" t="s">
        <v>222</v>
      </c>
      <c r="H15" s="125" t="s">
        <v>183</v>
      </c>
      <c r="I15" s="128" t="s">
        <v>212</v>
      </c>
      <c r="J15" s="129" t="s">
        <v>213</v>
      </c>
      <c r="K15" s="129" t="s">
        <v>214</v>
      </c>
      <c r="L15" s="130" t="s">
        <v>210</v>
      </c>
      <c r="M15" s="124" t="s">
        <v>207</v>
      </c>
      <c r="N15" s="131" t="s">
        <v>216</v>
      </c>
      <c r="O15" s="132" t="s">
        <v>204</v>
      </c>
      <c r="P15" s="125" t="s">
        <v>221</v>
      </c>
      <c r="Q15" s="133" t="s">
        <v>184</v>
      </c>
    </row>
    <row r="16" spans="1:17" ht="15.75" x14ac:dyDescent="0.25">
      <c r="A16" s="135" t="s">
        <v>103</v>
      </c>
      <c r="B16" s="121">
        <v>0</v>
      </c>
      <c r="C16" s="121">
        <v>7</v>
      </c>
      <c r="D16" s="121">
        <v>1</v>
      </c>
      <c r="E16" s="121">
        <v>16</v>
      </c>
      <c r="F16" s="121">
        <v>1</v>
      </c>
      <c r="G16" s="121">
        <v>1</v>
      </c>
      <c r="H16" s="121">
        <v>16</v>
      </c>
      <c r="I16" s="121">
        <v>16</v>
      </c>
      <c r="J16" s="121">
        <v>16</v>
      </c>
      <c r="K16" s="121">
        <v>16</v>
      </c>
      <c r="L16" s="121">
        <v>16</v>
      </c>
      <c r="M16" s="121">
        <v>3</v>
      </c>
      <c r="N16" s="121">
        <v>16</v>
      </c>
      <c r="O16" s="121">
        <v>12</v>
      </c>
      <c r="P16" s="121">
        <v>16</v>
      </c>
      <c r="Q16" s="121">
        <v>16</v>
      </c>
    </row>
    <row r="17" spans="1:33" ht="15.75" x14ac:dyDescent="0.25">
      <c r="A17" s="135" t="s">
        <v>104</v>
      </c>
      <c r="B17" s="121">
        <v>0</v>
      </c>
      <c r="C17" s="121">
        <v>3</v>
      </c>
      <c r="D17" s="121">
        <v>1</v>
      </c>
      <c r="E17" s="121">
        <v>16</v>
      </c>
      <c r="F17" s="121">
        <v>1</v>
      </c>
      <c r="G17" s="121">
        <v>1</v>
      </c>
      <c r="H17" s="121">
        <v>16</v>
      </c>
      <c r="I17" s="121">
        <v>16</v>
      </c>
      <c r="J17" s="121">
        <v>16</v>
      </c>
      <c r="K17" s="121">
        <v>16</v>
      </c>
      <c r="L17" s="121">
        <v>16</v>
      </c>
      <c r="M17" s="121">
        <v>3</v>
      </c>
      <c r="N17" s="121">
        <v>15</v>
      </c>
      <c r="O17" s="121">
        <v>10</v>
      </c>
      <c r="P17" s="121">
        <v>16</v>
      </c>
      <c r="Q17" s="121">
        <v>16</v>
      </c>
    </row>
    <row r="18" spans="1:33" ht="15.75" x14ac:dyDescent="0.25">
      <c r="A18" s="135" t="s">
        <v>139</v>
      </c>
      <c r="B18" s="136">
        <f t="shared" ref="B18:Q18" si="4">B16/16</f>
        <v>0</v>
      </c>
      <c r="C18" s="136">
        <f t="shared" si="4"/>
        <v>0.4375</v>
      </c>
      <c r="D18" s="136">
        <f t="shared" si="4"/>
        <v>6.25E-2</v>
      </c>
      <c r="E18" s="136">
        <f t="shared" si="4"/>
        <v>1</v>
      </c>
      <c r="F18" s="136">
        <f t="shared" si="4"/>
        <v>6.25E-2</v>
      </c>
      <c r="G18" s="136">
        <f t="shared" si="4"/>
        <v>6.25E-2</v>
      </c>
      <c r="H18" s="136">
        <f t="shared" si="4"/>
        <v>1</v>
      </c>
      <c r="I18" s="136">
        <f t="shared" si="4"/>
        <v>1</v>
      </c>
      <c r="J18" s="136">
        <f t="shared" si="4"/>
        <v>1</v>
      </c>
      <c r="K18" s="136">
        <f t="shared" si="4"/>
        <v>1</v>
      </c>
      <c r="L18" s="136">
        <f t="shared" si="4"/>
        <v>1</v>
      </c>
      <c r="M18" s="136">
        <f t="shared" si="4"/>
        <v>0.1875</v>
      </c>
      <c r="N18" s="136">
        <f t="shared" si="4"/>
        <v>1</v>
      </c>
      <c r="O18" s="136">
        <f t="shared" si="4"/>
        <v>0.75</v>
      </c>
      <c r="P18" s="136">
        <f t="shared" si="4"/>
        <v>1</v>
      </c>
      <c r="Q18" s="136">
        <f t="shared" si="4"/>
        <v>1</v>
      </c>
    </row>
    <row r="19" spans="1:33" ht="15.75" x14ac:dyDescent="0.25">
      <c r="A19" s="135" t="s">
        <v>106</v>
      </c>
      <c r="B19" s="136" t="e">
        <f t="shared" ref="B19:Q19" si="5">B17/B16</f>
        <v>#DIV/0!</v>
      </c>
      <c r="C19" s="136">
        <f t="shared" si="5"/>
        <v>0.42857142857142855</v>
      </c>
      <c r="D19" s="136">
        <f t="shared" si="5"/>
        <v>1</v>
      </c>
      <c r="E19" s="136">
        <f t="shared" si="5"/>
        <v>1</v>
      </c>
      <c r="F19" s="136">
        <f t="shared" si="5"/>
        <v>1</v>
      </c>
      <c r="G19" s="136">
        <f t="shared" si="5"/>
        <v>1</v>
      </c>
      <c r="H19" s="136">
        <f t="shared" si="5"/>
        <v>1</v>
      </c>
      <c r="I19" s="136">
        <f t="shared" si="5"/>
        <v>1</v>
      </c>
      <c r="J19" s="136">
        <f t="shared" si="5"/>
        <v>1</v>
      </c>
      <c r="K19" s="136">
        <f t="shared" si="5"/>
        <v>1</v>
      </c>
      <c r="L19" s="136">
        <f t="shared" si="5"/>
        <v>1</v>
      </c>
      <c r="M19" s="136">
        <f t="shared" si="5"/>
        <v>1</v>
      </c>
      <c r="N19" s="136">
        <f t="shared" si="5"/>
        <v>0.9375</v>
      </c>
      <c r="O19" s="136">
        <f t="shared" si="5"/>
        <v>0.83333333333333337</v>
      </c>
      <c r="P19" s="136">
        <f t="shared" si="5"/>
        <v>1</v>
      </c>
      <c r="Q19" s="136">
        <f t="shared" si="5"/>
        <v>1</v>
      </c>
    </row>
    <row r="22" spans="1:33" ht="15.75" x14ac:dyDescent="0.25">
      <c r="A22" s="121" t="s">
        <v>237</v>
      </c>
      <c r="B22" s="122" t="s">
        <v>209</v>
      </c>
      <c r="C22" s="123" t="s">
        <v>110</v>
      </c>
      <c r="D22" s="124" t="s">
        <v>189</v>
      </c>
      <c r="E22" s="125" t="s">
        <v>211</v>
      </c>
      <c r="F22" s="126" t="s">
        <v>223</v>
      </c>
      <c r="G22" s="127" t="s">
        <v>222</v>
      </c>
      <c r="H22" s="125" t="s">
        <v>183</v>
      </c>
      <c r="I22" s="128" t="s">
        <v>212</v>
      </c>
      <c r="J22" s="129" t="s">
        <v>213</v>
      </c>
      <c r="K22" s="129" t="s">
        <v>214</v>
      </c>
      <c r="L22" s="130" t="s">
        <v>210</v>
      </c>
      <c r="M22" s="124" t="s">
        <v>207</v>
      </c>
      <c r="N22" s="131" t="s">
        <v>216</v>
      </c>
      <c r="O22" s="132" t="s">
        <v>204</v>
      </c>
      <c r="P22" s="125" t="s">
        <v>221</v>
      </c>
      <c r="Q22" s="133" t="s">
        <v>184</v>
      </c>
    </row>
    <row r="23" spans="1:33" ht="15.75" x14ac:dyDescent="0.25">
      <c r="A23" s="135" t="s">
        <v>103</v>
      </c>
      <c r="B23" s="121">
        <v>14</v>
      </c>
      <c r="C23" s="121">
        <v>13</v>
      </c>
      <c r="D23" s="121">
        <v>1</v>
      </c>
      <c r="E23" s="121">
        <v>45</v>
      </c>
      <c r="F23" s="121">
        <v>1</v>
      </c>
      <c r="G23" s="121">
        <v>1</v>
      </c>
      <c r="H23" s="121">
        <v>46</v>
      </c>
      <c r="I23" s="121">
        <v>46</v>
      </c>
      <c r="J23" s="121">
        <v>46</v>
      </c>
      <c r="K23" s="121">
        <v>46</v>
      </c>
      <c r="L23" s="121">
        <v>44</v>
      </c>
      <c r="M23" s="121">
        <v>1</v>
      </c>
      <c r="N23" s="121">
        <v>46</v>
      </c>
      <c r="O23" s="121">
        <v>0</v>
      </c>
      <c r="P23" s="121">
        <v>46</v>
      </c>
      <c r="Q23" s="121">
        <v>46</v>
      </c>
    </row>
    <row r="24" spans="1:33" ht="15.75" x14ac:dyDescent="0.25">
      <c r="A24" s="135" t="s">
        <v>104</v>
      </c>
      <c r="B24" s="121">
        <v>14</v>
      </c>
      <c r="C24" s="121">
        <v>11</v>
      </c>
      <c r="D24" s="121">
        <v>1</v>
      </c>
      <c r="E24" s="121">
        <v>42</v>
      </c>
      <c r="F24" s="121">
        <v>1</v>
      </c>
      <c r="G24" s="121">
        <v>0</v>
      </c>
      <c r="H24" s="121">
        <v>43</v>
      </c>
      <c r="I24" s="121">
        <v>43</v>
      </c>
      <c r="J24" s="121">
        <v>45</v>
      </c>
      <c r="K24" s="121">
        <v>44</v>
      </c>
      <c r="L24" s="121">
        <v>38</v>
      </c>
      <c r="M24" s="121">
        <v>1</v>
      </c>
      <c r="N24" s="121">
        <v>42</v>
      </c>
      <c r="O24" s="121">
        <v>0</v>
      </c>
      <c r="P24" s="121">
        <v>42</v>
      </c>
      <c r="Q24" s="121">
        <v>43</v>
      </c>
    </row>
    <row r="25" spans="1:33" ht="15.75" x14ac:dyDescent="0.25">
      <c r="A25" s="135" t="s">
        <v>139</v>
      </c>
      <c r="B25" s="136">
        <f t="shared" ref="B25:Q25" si="6">B23/46</f>
        <v>0.30434782608695654</v>
      </c>
      <c r="C25" s="136">
        <f t="shared" si="6"/>
        <v>0.28260869565217389</v>
      </c>
      <c r="D25" s="136">
        <f t="shared" si="6"/>
        <v>2.1739130434782608E-2</v>
      </c>
      <c r="E25" s="136">
        <f t="shared" si="6"/>
        <v>0.97826086956521741</v>
      </c>
      <c r="F25" s="136">
        <f t="shared" si="6"/>
        <v>2.1739130434782608E-2</v>
      </c>
      <c r="G25" s="136">
        <f t="shared" si="6"/>
        <v>2.1739130434782608E-2</v>
      </c>
      <c r="H25" s="136">
        <f t="shared" si="6"/>
        <v>1</v>
      </c>
      <c r="I25" s="136">
        <f t="shared" si="6"/>
        <v>1</v>
      </c>
      <c r="J25" s="136">
        <f t="shared" si="6"/>
        <v>1</v>
      </c>
      <c r="K25" s="136">
        <f t="shared" si="6"/>
        <v>1</v>
      </c>
      <c r="L25" s="136">
        <f t="shared" si="6"/>
        <v>0.95652173913043481</v>
      </c>
      <c r="M25" s="136">
        <f t="shared" si="6"/>
        <v>2.1739130434782608E-2</v>
      </c>
      <c r="N25" s="136">
        <f t="shared" si="6"/>
        <v>1</v>
      </c>
      <c r="O25" s="136">
        <f t="shared" si="6"/>
        <v>0</v>
      </c>
      <c r="P25" s="136">
        <f t="shared" si="6"/>
        <v>1</v>
      </c>
      <c r="Q25" s="136">
        <f t="shared" si="6"/>
        <v>1</v>
      </c>
    </row>
    <row r="26" spans="1:33" ht="15.75" x14ac:dyDescent="0.25">
      <c r="A26" s="135" t="s">
        <v>106</v>
      </c>
      <c r="B26" s="136">
        <f t="shared" ref="B26:Q26" si="7">B24/B23</f>
        <v>1</v>
      </c>
      <c r="C26" s="136">
        <f t="shared" si="7"/>
        <v>0.84615384615384615</v>
      </c>
      <c r="D26" s="136">
        <f t="shared" si="7"/>
        <v>1</v>
      </c>
      <c r="E26" s="136">
        <f t="shared" si="7"/>
        <v>0.93333333333333335</v>
      </c>
      <c r="F26" s="136">
        <f t="shared" si="7"/>
        <v>1</v>
      </c>
      <c r="G26" s="136">
        <f t="shared" si="7"/>
        <v>0</v>
      </c>
      <c r="H26" s="136">
        <f t="shared" si="7"/>
        <v>0.93478260869565222</v>
      </c>
      <c r="I26" s="136">
        <f t="shared" si="7"/>
        <v>0.93478260869565222</v>
      </c>
      <c r="J26" s="136">
        <f t="shared" si="7"/>
        <v>0.97826086956521741</v>
      </c>
      <c r="K26" s="136">
        <f t="shared" si="7"/>
        <v>0.95652173913043481</v>
      </c>
      <c r="L26" s="136">
        <f t="shared" si="7"/>
        <v>0.86363636363636365</v>
      </c>
      <c r="M26" s="136">
        <f t="shared" si="7"/>
        <v>1</v>
      </c>
      <c r="N26" s="136">
        <f t="shared" si="7"/>
        <v>0.91304347826086951</v>
      </c>
      <c r="O26" s="136" t="e">
        <f t="shared" si="7"/>
        <v>#DIV/0!</v>
      </c>
      <c r="P26" s="136">
        <f t="shared" si="7"/>
        <v>0.91304347826086951</v>
      </c>
      <c r="Q26" s="136">
        <f t="shared" si="7"/>
        <v>0.93478260869565222</v>
      </c>
    </row>
    <row r="28" spans="1:33" ht="15.75" x14ac:dyDescent="0.25">
      <c r="A28" s="137"/>
      <c r="B28" s="137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</row>
    <row r="29" spans="1:33" ht="15.75" x14ac:dyDescent="0.25">
      <c r="A29" s="138"/>
    </row>
    <row r="30" spans="1:33" ht="15.75" x14ac:dyDescent="0.25">
      <c r="A30" s="138"/>
    </row>
    <row r="31" spans="1:33" ht="15.75" x14ac:dyDescent="0.25">
      <c r="A31" s="139"/>
    </row>
    <row r="32" spans="1:33" ht="15.75" x14ac:dyDescent="0.25">
      <c r="A32" s="138"/>
    </row>
    <row r="33" spans="1:56" ht="15.75" x14ac:dyDescent="0.25">
      <c r="B33" s="122" t="s">
        <v>209</v>
      </c>
      <c r="C33" s="123" t="s">
        <v>110</v>
      </c>
      <c r="D33" s="124" t="s">
        <v>189</v>
      </c>
      <c r="S33" s="125" t="s">
        <v>211</v>
      </c>
      <c r="T33" s="126" t="s">
        <v>223</v>
      </c>
      <c r="U33" s="127" t="s">
        <v>222</v>
      </c>
      <c r="V33" s="125" t="s">
        <v>183</v>
      </c>
      <c r="W33" s="128" t="s">
        <v>212</v>
      </c>
      <c r="X33" s="129" t="s">
        <v>213</v>
      </c>
      <c r="Y33" s="129" t="s">
        <v>214</v>
      </c>
      <c r="Z33" s="130" t="s">
        <v>210</v>
      </c>
      <c r="AA33" s="124" t="s">
        <v>207</v>
      </c>
      <c r="AB33" s="131" t="s">
        <v>216</v>
      </c>
      <c r="AC33" s="132" t="s">
        <v>204</v>
      </c>
      <c r="AD33" s="125" t="s">
        <v>221</v>
      </c>
      <c r="AE33" s="133" t="s">
        <v>184</v>
      </c>
    </row>
    <row r="34" spans="1:56" ht="15.75" x14ac:dyDescent="0.25">
      <c r="A34" s="135" t="s">
        <v>139</v>
      </c>
      <c r="B34" s="136">
        <v>0.20183486238532111</v>
      </c>
      <c r="C34" s="136">
        <v>0.34862385321100919</v>
      </c>
      <c r="D34" s="136">
        <v>1.834862385321101E-2</v>
      </c>
      <c r="S34" s="136">
        <v>0.97247706422018354</v>
      </c>
      <c r="T34" s="136">
        <v>1.834862385321101E-2</v>
      </c>
      <c r="U34" s="136">
        <v>1.834862385321101E-2</v>
      </c>
      <c r="V34" s="136">
        <v>1</v>
      </c>
      <c r="W34" s="136">
        <v>1</v>
      </c>
      <c r="X34" s="136">
        <v>1</v>
      </c>
      <c r="Y34" s="136">
        <v>1</v>
      </c>
      <c r="Z34" s="136">
        <v>0.88990825688073394</v>
      </c>
      <c r="AA34" s="136">
        <v>5.5045871559633031E-2</v>
      </c>
      <c r="AB34" s="136">
        <v>1</v>
      </c>
      <c r="AC34" s="136">
        <v>0.14678899082568808</v>
      </c>
      <c r="AD34" s="136">
        <v>1</v>
      </c>
      <c r="AE34" s="136">
        <v>1</v>
      </c>
    </row>
    <row r="35" spans="1:56" ht="15.75" x14ac:dyDescent="0.25">
      <c r="A35" s="135" t="s">
        <v>139</v>
      </c>
      <c r="B35" s="136">
        <v>0.26315789473684209</v>
      </c>
      <c r="C35" s="136">
        <v>0.57894736842105265</v>
      </c>
      <c r="D35" s="136">
        <v>0</v>
      </c>
      <c r="S35" s="136">
        <v>0.94736842105263153</v>
      </c>
      <c r="T35" s="136">
        <v>0</v>
      </c>
      <c r="U35" s="136">
        <v>0</v>
      </c>
      <c r="V35" s="136">
        <v>1</v>
      </c>
      <c r="W35" s="136">
        <v>1</v>
      </c>
      <c r="X35" s="136">
        <v>1</v>
      </c>
      <c r="Y35" s="136">
        <v>1</v>
      </c>
      <c r="Z35" s="136">
        <v>0.36842105263157893</v>
      </c>
      <c r="AA35" s="136">
        <v>5.2631578947368418E-2</v>
      </c>
      <c r="AB35" s="136">
        <v>1</v>
      </c>
      <c r="AC35" s="136">
        <v>0</v>
      </c>
      <c r="AD35" s="136">
        <v>1</v>
      </c>
      <c r="AE35" s="136">
        <v>1</v>
      </c>
    </row>
    <row r="36" spans="1:56" ht="15.75" x14ac:dyDescent="0.25">
      <c r="A36" s="135" t="s">
        <v>139</v>
      </c>
      <c r="B36" s="136">
        <v>0</v>
      </c>
      <c r="C36" s="136">
        <v>0.4375</v>
      </c>
      <c r="D36" s="136">
        <v>6.25E-2</v>
      </c>
      <c r="S36" s="136">
        <v>1</v>
      </c>
      <c r="T36" s="136">
        <v>6.25E-2</v>
      </c>
      <c r="U36" s="136">
        <v>6.25E-2</v>
      </c>
      <c r="V36" s="136">
        <v>1</v>
      </c>
      <c r="W36" s="136">
        <v>1</v>
      </c>
      <c r="X36" s="136">
        <v>1</v>
      </c>
      <c r="Y36" s="136">
        <v>1</v>
      </c>
      <c r="Z36" s="136">
        <v>1</v>
      </c>
      <c r="AA36" s="136">
        <v>0.1875</v>
      </c>
      <c r="AB36" s="136">
        <v>1</v>
      </c>
      <c r="AC36" s="136">
        <v>0.75</v>
      </c>
      <c r="AD36" s="136">
        <v>1</v>
      </c>
      <c r="AE36" s="136">
        <v>1</v>
      </c>
    </row>
    <row r="37" spans="1:56" ht="15.75" x14ac:dyDescent="0.25">
      <c r="A37" s="135" t="s">
        <v>139</v>
      </c>
      <c r="B37" s="136">
        <v>0.30434782608695654</v>
      </c>
      <c r="C37" s="136">
        <v>0.28260869565217389</v>
      </c>
      <c r="D37" s="136">
        <v>2.1739130434782608E-2</v>
      </c>
      <c r="S37" s="136">
        <v>0.97826086956521741</v>
      </c>
      <c r="T37" s="136">
        <v>2.1739130434782608E-2</v>
      </c>
      <c r="U37" s="136">
        <v>2.1739130434782608E-2</v>
      </c>
      <c r="V37" s="136">
        <v>1</v>
      </c>
      <c r="W37" s="136">
        <v>1</v>
      </c>
      <c r="X37" s="136">
        <v>1</v>
      </c>
      <c r="Y37" s="136">
        <v>1</v>
      </c>
      <c r="Z37" s="136">
        <v>0.95652173913043481</v>
      </c>
      <c r="AA37" s="136">
        <v>2.1739130434782608E-2</v>
      </c>
      <c r="AB37" s="136">
        <v>1</v>
      </c>
      <c r="AC37" s="136">
        <v>0</v>
      </c>
      <c r="AD37" s="136">
        <v>1</v>
      </c>
      <c r="AE37" s="136">
        <v>1</v>
      </c>
    </row>
    <row r="38" spans="1:56" ht="15.75" x14ac:dyDescent="0.25">
      <c r="A38" s="135" t="s">
        <v>106</v>
      </c>
      <c r="B38" s="136">
        <v>0.95454545454545459</v>
      </c>
      <c r="C38" s="136">
        <v>0.52631578947368418</v>
      </c>
      <c r="D38" s="136">
        <v>1</v>
      </c>
      <c r="S38" s="136">
        <v>0.98113207547169812</v>
      </c>
      <c r="T38" s="136">
        <v>1</v>
      </c>
      <c r="U38" s="136">
        <v>0.5</v>
      </c>
      <c r="V38" s="136">
        <v>0.96330275229357798</v>
      </c>
      <c r="W38" s="136">
        <v>0.94495412844036697</v>
      </c>
      <c r="X38" s="136">
        <v>0.97247706422018354</v>
      </c>
      <c r="Y38" s="136">
        <v>0.96330275229357798</v>
      </c>
      <c r="Z38" s="136">
        <v>0.865979381443299</v>
      </c>
      <c r="AA38" s="136">
        <v>1</v>
      </c>
      <c r="AB38" s="136">
        <v>0.93577981651376152</v>
      </c>
      <c r="AC38" s="136">
        <v>0.75</v>
      </c>
      <c r="AD38" s="136">
        <v>0.93577981651376152</v>
      </c>
      <c r="AE38" s="136">
        <v>0.93577981651376152</v>
      </c>
    </row>
    <row r="39" spans="1:56" ht="15.75" x14ac:dyDescent="0.25">
      <c r="A39" s="135" t="s">
        <v>106</v>
      </c>
      <c r="B39" s="136">
        <v>1</v>
      </c>
      <c r="C39" s="136">
        <v>0.27272727272727271</v>
      </c>
      <c r="D39" s="136" t="e">
        <v>#DIV/0!</v>
      </c>
      <c r="S39" s="136">
        <v>1</v>
      </c>
      <c r="T39" s="136" t="e">
        <v>#DIV/0!</v>
      </c>
      <c r="U39" s="136" t="e">
        <v>#DIV/0!</v>
      </c>
      <c r="V39" s="136">
        <v>0.94736842105263153</v>
      </c>
      <c r="W39" s="136">
        <v>0.89473684210526316</v>
      </c>
      <c r="X39" s="136">
        <v>0.89473684210526316</v>
      </c>
      <c r="Y39" s="136">
        <v>0.94736842105263153</v>
      </c>
      <c r="Z39" s="136">
        <v>0.8571428571428571</v>
      </c>
      <c r="AA39" s="136">
        <v>1</v>
      </c>
      <c r="AB39" s="136">
        <v>0.94736842105263153</v>
      </c>
      <c r="AC39" s="136" t="e">
        <v>#DIV/0!</v>
      </c>
      <c r="AD39" s="136">
        <v>0.84210526315789469</v>
      </c>
      <c r="AE39" s="136">
        <v>0.89473684210526316</v>
      </c>
    </row>
    <row r="40" spans="1:56" ht="15.75" x14ac:dyDescent="0.25">
      <c r="A40" s="135" t="s">
        <v>106</v>
      </c>
      <c r="B40" s="136" t="e">
        <v>#DIV/0!</v>
      </c>
      <c r="C40" s="136">
        <v>0.42857142857142855</v>
      </c>
      <c r="D40" s="136">
        <v>1</v>
      </c>
      <c r="S40" s="136">
        <v>1</v>
      </c>
      <c r="T40" s="136">
        <v>1</v>
      </c>
      <c r="U40" s="136">
        <v>1</v>
      </c>
      <c r="V40" s="136">
        <v>1</v>
      </c>
      <c r="W40" s="136">
        <v>1</v>
      </c>
      <c r="X40" s="136">
        <v>1</v>
      </c>
      <c r="Y40" s="136">
        <v>1</v>
      </c>
      <c r="Z40" s="136">
        <v>1</v>
      </c>
      <c r="AA40" s="136">
        <v>1</v>
      </c>
      <c r="AB40" s="136">
        <v>0.9375</v>
      </c>
      <c r="AC40" s="136">
        <v>0.83333333333333337</v>
      </c>
      <c r="AD40" s="136">
        <v>1</v>
      </c>
      <c r="AE40" s="136">
        <v>1</v>
      </c>
    </row>
    <row r="41" spans="1:56" ht="15.75" x14ac:dyDescent="0.25">
      <c r="A41" s="135" t="s">
        <v>106</v>
      </c>
      <c r="B41" s="136">
        <v>1</v>
      </c>
      <c r="C41" s="136">
        <v>0.84615384615384615</v>
      </c>
      <c r="D41" s="136">
        <v>1</v>
      </c>
      <c r="S41" s="136">
        <v>0.93333333333333335</v>
      </c>
      <c r="T41" s="136">
        <v>1</v>
      </c>
      <c r="U41" s="136">
        <v>0</v>
      </c>
      <c r="V41" s="136">
        <v>0.93478260869565222</v>
      </c>
      <c r="W41" s="136">
        <v>0.93478260869565222</v>
      </c>
      <c r="X41" s="136">
        <v>0.97826086956521741</v>
      </c>
      <c r="Y41" s="136">
        <v>0.95652173913043481</v>
      </c>
      <c r="Z41" s="136">
        <v>0.86363636363636365</v>
      </c>
      <c r="AA41" s="136">
        <v>1</v>
      </c>
      <c r="AB41" s="136">
        <v>0.91304347826086951</v>
      </c>
      <c r="AC41" s="136" t="e">
        <v>#DIV/0!</v>
      </c>
      <c r="AD41" s="136">
        <v>0.91304347826086951</v>
      </c>
      <c r="AE41" s="136">
        <v>0.93478260869565222</v>
      </c>
    </row>
    <row r="44" spans="1:56" customFormat="1" ht="15.75" x14ac:dyDescent="0.25">
      <c r="A44" s="10" t="s">
        <v>56</v>
      </c>
      <c r="B44" s="10" t="s">
        <v>57</v>
      </c>
      <c r="C44" s="1" t="s">
        <v>2</v>
      </c>
      <c r="D44" s="1" t="s">
        <v>0</v>
      </c>
      <c r="E44" s="1" t="s">
        <v>1</v>
      </c>
      <c r="F44" s="1" t="s">
        <v>3</v>
      </c>
      <c r="G44" s="1" t="s">
        <v>4</v>
      </c>
      <c r="H44" s="1" t="s">
        <v>4</v>
      </c>
      <c r="I44" s="1" t="s">
        <v>5</v>
      </c>
      <c r="J44" s="1" t="s">
        <v>6</v>
      </c>
      <c r="K44" s="1" t="s">
        <v>7</v>
      </c>
      <c r="L44" s="1" t="s">
        <v>7</v>
      </c>
      <c r="M44" s="1" t="s">
        <v>8</v>
      </c>
      <c r="N44" s="1" t="s">
        <v>9</v>
      </c>
      <c r="O44" s="1" t="s">
        <v>38</v>
      </c>
      <c r="P44" s="1" t="s">
        <v>13</v>
      </c>
      <c r="Q44" s="1" t="s">
        <v>11</v>
      </c>
      <c r="R44" s="1" t="s">
        <v>12</v>
      </c>
      <c r="S44" s="1" t="s">
        <v>14</v>
      </c>
      <c r="T44" s="1" t="s">
        <v>15</v>
      </c>
      <c r="U44" s="1" t="s">
        <v>10</v>
      </c>
      <c r="V44" s="1" t="s">
        <v>10</v>
      </c>
      <c r="W44" s="1" t="s">
        <v>16</v>
      </c>
      <c r="X44" s="1" t="s">
        <v>17</v>
      </c>
      <c r="Y44" s="1" t="s">
        <v>17</v>
      </c>
      <c r="Z44" s="1" t="s">
        <v>18</v>
      </c>
      <c r="AA44" s="1" t="s">
        <v>19</v>
      </c>
      <c r="AB44" s="1" t="s">
        <v>20</v>
      </c>
      <c r="AC44" s="1" t="s">
        <v>21</v>
      </c>
      <c r="AD44" s="1" t="s">
        <v>22</v>
      </c>
      <c r="AE44" s="1" t="s">
        <v>23</v>
      </c>
      <c r="AF44" s="1" t="s">
        <v>23</v>
      </c>
      <c r="AG44" s="1" t="s">
        <v>23</v>
      </c>
      <c r="AH44" s="1" t="s">
        <v>24</v>
      </c>
      <c r="AI44" s="1" t="s">
        <v>25</v>
      </c>
      <c r="AJ44" s="1" t="s">
        <v>25</v>
      </c>
      <c r="AK44" s="1" t="s">
        <v>26</v>
      </c>
      <c r="AL44" s="1" t="s">
        <v>330</v>
      </c>
      <c r="AM44" s="1" t="s">
        <v>330</v>
      </c>
      <c r="AN44" s="1" t="s">
        <v>331</v>
      </c>
      <c r="AO44" s="1" t="s">
        <v>27</v>
      </c>
      <c r="AP44" s="1" t="s">
        <v>27</v>
      </c>
      <c r="AQ44" s="1" t="s">
        <v>28</v>
      </c>
      <c r="AR44" s="1" t="s">
        <v>29</v>
      </c>
      <c r="AS44" s="1" t="s">
        <v>30</v>
      </c>
      <c r="AT44" s="1" t="s">
        <v>31</v>
      </c>
      <c r="AU44" s="1" t="s">
        <v>31</v>
      </c>
      <c r="AV44" s="1" t="s">
        <v>39</v>
      </c>
      <c r="AW44" s="1" t="s">
        <v>32</v>
      </c>
      <c r="AX44" s="1" t="s">
        <v>33</v>
      </c>
      <c r="AY44" s="1" t="s">
        <v>34</v>
      </c>
      <c r="AZ44" s="1" t="s">
        <v>34</v>
      </c>
      <c r="BA44" s="1" t="s">
        <v>35</v>
      </c>
      <c r="BB44" s="1" t="s">
        <v>36</v>
      </c>
      <c r="BC44" s="1" t="s">
        <v>37</v>
      </c>
      <c r="BD44" s="1" t="s">
        <v>40</v>
      </c>
    </row>
    <row r="45" spans="1:56" ht="15.75" x14ac:dyDescent="0.25">
      <c r="A45" s="12" t="s">
        <v>62</v>
      </c>
      <c r="E45" s="136">
        <v>0.20183486238532111</v>
      </c>
      <c r="N45" s="136">
        <v>0.34862385321100919</v>
      </c>
      <c r="Q45" s="136">
        <v>1.834862385321101E-2</v>
      </c>
      <c r="R45" s="136">
        <v>1.834862385321101E-2</v>
      </c>
      <c r="S45" s="136">
        <v>0.97247706422018354</v>
      </c>
      <c r="U45" s="136">
        <v>1.834862385321101E-2</v>
      </c>
      <c r="X45" s="136">
        <v>1</v>
      </c>
      <c r="Z45" s="136">
        <v>1</v>
      </c>
      <c r="AB45" s="136">
        <v>1</v>
      </c>
      <c r="AC45" s="136">
        <v>1</v>
      </c>
      <c r="AI45" s="136">
        <v>0.88990825688073394</v>
      </c>
      <c r="AL45" s="136">
        <v>5.5045871559633031E-2</v>
      </c>
      <c r="AO45" s="136">
        <v>1</v>
      </c>
      <c r="AP45" s="136">
        <v>0.14678899082568808</v>
      </c>
      <c r="AR45" s="136">
        <v>1</v>
      </c>
      <c r="AY45" s="136">
        <v>1</v>
      </c>
    </row>
    <row r="46" spans="1:56" ht="15.75" x14ac:dyDescent="0.25">
      <c r="A46" s="12" t="s">
        <v>64</v>
      </c>
      <c r="E46" s="136">
        <v>0.26315789473684209</v>
      </c>
      <c r="N46" s="136">
        <v>0.57894736842105265</v>
      </c>
      <c r="Q46" s="136">
        <v>0</v>
      </c>
      <c r="R46" s="136">
        <v>0</v>
      </c>
      <c r="S46" s="136">
        <v>0.94736842105263153</v>
      </c>
      <c r="U46" s="136">
        <v>0</v>
      </c>
      <c r="X46" s="136">
        <v>1</v>
      </c>
      <c r="Z46" s="136">
        <v>1</v>
      </c>
      <c r="AB46" s="136">
        <v>1</v>
      </c>
      <c r="AC46" s="136">
        <v>1</v>
      </c>
      <c r="AI46" s="136">
        <v>0.36842105263157893</v>
      </c>
      <c r="AL46" s="136">
        <v>5.2631578947368418E-2</v>
      </c>
      <c r="AO46" s="136">
        <v>1</v>
      </c>
      <c r="AP46" s="136">
        <v>0</v>
      </c>
      <c r="AR46" s="136">
        <v>1</v>
      </c>
      <c r="AY46" s="136">
        <v>1</v>
      </c>
    </row>
    <row r="47" spans="1:56" ht="15.75" x14ac:dyDescent="0.25">
      <c r="A47" s="116" t="s">
        <v>65</v>
      </c>
      <c r="E47" s="136">
        <v>0</v>
      </c>
      <c r="N47" s="136">
        <v>0.4375</v>
      </c>
      <c r="Q47" s="136">
        <v>6.25E-2</v>
      </c>
      <c r="R47" s="136">
        <v>6.25E-2</v>
      </c>
      <c r="S47" s="136">
        <v>1</v>
      </c>
      <c r="U47" s="136">
        <v>6.25E-2</v>
      </c>
      <c r="X47" s="136">
        <v>1</v>
      </c>
      <c r="Z47" s="136">
        <v>1</v>
      </c>
      <c r="AB47" s="136">
        <v>1</v>
      </c>
      <c r="AC47" s="136">
        <v>1</v>
      </c>
      <c r="AI47" s="136">
        <v>1</v>
      </c>
      <c r="AL47" s="136">
        <v>0.1875</v>
      </c>
      <c r="AO47" s="136">
        <v>1</v>
      </c>
      <c r="AP47" s="136">
        <v>0.75</v>
      </c>
      <c r="AR47" s="136">
        <v>1</v>
      </c>
      <c r="AY47" s="136">
        <v>1</v>
      </c>
    </row>
    <row r="48" spans="1:56" ht="15.75" x14ac:dyDescent="0.25">
      <c r="A48" s="12" t="s">
        <v>63</v>
      </c>
      <c r="E48" s="136">
        <v>0.30434782608695654</v>
      </c>
      <c r="N48" s="136">
        <v>0.28260869565217389</v>
      </c>
      <c r="Q48" s="136">
        <v>2.1739130434782608E-2</v>
      </c>
      <c r="R48" s="136">
        <v>2.1739130434782608E-2</v>
      </c>
      <c r="S48" s="136">
        <v>0.97826086956521741</v>
      </c>
      <c r="U48" s="136">
        <v>2.1739130434782608E-2</v>
      </c>
      <c r="X48" s="136">
        <v>1</v>
      </c>
      <c r="Z48" s="136">
        <v>1</v>
      </c>
      <c r="AB48" s="136">
        <v>1</v>
      </c>
      <c r="AC48" s="136">
        <v>1</v>
      </c>
      <c r="AI48" s="136">
        <v>0.95652173913043481</v>
      </c>
      <c r="AL48" s="136">
        <v>2.1739130434782608E-2</v>
      </c>
      <c r="AO48" s="136">
        <v>1</v>
      </c>
      <c r="AP48" s="136">
        <v>0</v>
      </c>
      <c r="AR48" s="136">
        <v>1</v>
      </c>
      <c r="AY48" s="136">
        <v>1</v>
      </c>
    </row>
    <row r="49" spans="5:51" ht="15.75" x14ac:dyDescent="0.25">
      <c r="E49" s="136">
        <v>0.95454545454545459</v>
      </c>
      <c r="N49" s="136">
        <v>0.52631578947368418</v>
      </c>
      <c r="Q49" s="136">
        <v>1</v>
      </c>
      <c r="R49" s="136">
        <v>1</v>
      </c>
      <c r="S49" s="136">
        <v>0.98113207547169812</v>
      </c>
      <c r="U49" s="136">
        <v>0.5</v>
      </c>
      <c r="X49" s="136">
        <v>0.96330275229357798</v>
      </c>
      <c r="Z49" s="136">
        <v>0.94495412844036697</v>
      </c>
      <c r="AB49" s="136">
        <v>0.97247706422018354</v>
      </c>
      <c r="AC49" s="136">
        <v>0.96330275229357798</v>
      </c>
      <c r="AI49" s="136">
        <v>0.865979381443299</v>
      </c>
      <c r="AL49" s="136">
        <v>1</v>
      </c>
      <c r="AO49" s="136">
        <v>0.93577981651376152</v>
      </c>
      <c r="AP49" s="136">
        <v>0.75</v>
      </c>
      <c r="AR49" s="136">
        <v>0.93577981651376152</v>
      </c>
      <c r="AY49" s="136">
        <v>0.93577981651376152</v>
      </c>
    </row>
    <row r="50" spans="5:51" ht="15.75" x14ac:dyDescent="0.25">
      <c r="E50" s="136">
        <v>1</v>
      </c>
      <c r="N50" s="136">
        <v>0.27272727272727271</v>
      </c>
      <c r="Q50" s="136" t="e">
        <v>#DIV/0!</v>
      </c>
      <c r="R50" s="136" t="e">
        <v>#DIV/0!</v>
      </c>
      <c r="S50" s="136">
        <v>1</v>
      </c>
      <c r="U50" s="136" t="e">
        <v>#DIV/0!</v>
      </c>
      <c r="X50" s="136">
        <v>0.94736842105263153</v>
      </c>
      <c r="Z50" s="136">
        <v>0.89473684210526316</v>
      </c>
      <c r="AB50" s="136">
        <v>0.89473684210526316</v>
      </c>
      <c r="AC50" s="136">
        <v>0.94736842105263153</v>
      </c>
      <c r="AI50" s="136">
        <v>0.8571428571428571</v>
      </c>
      <c r="AL50" s="136">
        <v>1</v>
      </c>
      <c r="AO50" s="136">
        <v>0.94736842105263153</v>
      </c>
      <c r="AP50" s="136" t="e">
        <v>#DIV/0!</v>
      </c>
      <c r="AR50" s="136">
        <v>0.84210526315789469</v>
      </c>
      <c r="AY50" s="136">
        <v>0.89473684210526316</v>
      </c>
    </row>
    <row r="51" spans="5:51" ht="15.75" x14ac:dyDescent="0.25">
      <c r="E51" s="136" t="e">
        <v>#DIV/0!</v>
      </c>
      <c r="N51" s="136">
        <v>0.42857142857142855</v>
      </c>
      <c r="Q51" s="136">
        <v>1</v>
      </c>
      <c r="R51" s="136">
        <v>1</v>
      </c>
      <c r="S51" s="136">
        <v>1</v>
      </c>
      <c r="U51" s="136">
        <v>1</v>
      </c>
      <c r="X51" s="136">
        <v>1</v>
      </c>
      <c r="Z51" s="136">
        <v>1</v>
      </c>
      <c r="AB51" s="136">
        <v>1</v>
      </c>
      <c r="AC51" s="136">
        <v>1</v>
      </c>
      <c r="AI51" s="136">
        <v>1</v>
      </c>
      <c r="AL51" s="136">
        <v>1</v>
      </c>
      <c r="AO51" s="136">
        <v>0.9375</v>
      </c>
      <c r="AP51" s="136">
        <v>0.83333333333333337</v>
      </c>
      <c r="AR51" s="136">
        <v>1</v>
      </c>
      <c r="AY51" s="136">
        <v>1</v>
      </c>
    </row>
    <row r="52" spans="5:51" ht="15.75" x14ac:dyDescent="0.25">
      <c r="E52" s="136">
        <v>1</v>
      </c>
      <c r="N52" s="136">
        <v>0.84615384615384615</v>
      </c>
      <c r="Q52" s="136">
        <v>1</v>
      </c>
      <c r="R52" s="136">
        <v>1</v>
      </c>
      <c r="S52" s="136">
        <v>0.93333333333333335</v>
      </c>
      <c r="U52" s="136">
        <v>0</v>
      </c>
      <c r="X52" s="136">
        <v>0.93478260869565222</v>
      </c>
      <c r="Z52" s="136">
        <v>0.93478260869565222</v>
      </c>
      <c r="AB52" s="136">
        <v>0.97826086956521741</v>
      </c>
      <c r="AC52" s="136">
        <v>0.95652173913043481</v>
      </c>
      <c r="AI52" s="136">
        <v>0.86363636363636365</v>
      </c>
      <c r="AL52" s="136">
        <v>1</v>
      </c>
      <c r="AO52" s="136">
        <v>0.91304347826086951</v>
      </c>
      <c r="AP52" s="136" t="e">
        <v>#DIV/0!</v>
      </c>
      <c r="AR52" s="136">
        <v>0.91304347826086951</v>
      </c>
      <c r="AY52" s="136">
        <v>0.93478260869565222</v>
      </c>
    </row>
  </sheetData>
  <conditionalFormatting sqref="A29:A32">
    <cfRule type="colorScale" priority="3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45:A48">
    <cfRule type="colorScale" priority="1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0BC6-9665-427B-BD48-A4FCF90B189C}">
  <dimension ref="A1:AJ5"/>
  <sheetViews>
    <sheetView workbookViewId="0">
      <selection activeCell="L23" sqref="L23"/>
    </sheetView>
  </sheetViews>
  <sheetFormatPr defaultRowHeight="15" x14ac:dyDescent="0.25"/>
  <sheetData>
    <row r="1" spans="1:36" ht="15.75" x14ac:dyDescent="0.25">
      <c r="A1" s="13" t="s">
        <v>43</v>
      </c>
      <c r="B1" s="79" t="s">
        <v>238</v>
      </c>
      <c r="C1" s="1" t="s">
        <v>239</v>
      </c>
      <c r="D1" s="80" t="s">
        <v>240</v>
      </c>
      <c r="E1" s="81" t="s">
        <v>241</v>
      </c>
      <c r="F1" s="65" t="s">
        <v>110</v>
      </c>
      <c r="G1" s="34" t="s">
        <v>242</v>
      </c>
      <c r="H1" s="48" t="s">
        <v>243</v>
      </c>
      <c r="I1" s="48" t="s">
        <v>244</v>
      </c>
      <c r="J1" s="48" t="s">
        <v>85</v>
      </c>
      <c r="K1" s="48" t="s">
        <v>87</v>
      </c>
      <c r="L1" s="48" t="s">
        <v>88</v>
      </c>
      <c r="M1" s="35" t="s">
        <v>98</v>
      </c>
      <c r="N1" s="36" t="s">
        <v>245</v>
      </c>
      <c r="O1" s="36" t="s">
        <v>246</v>
      </c>
      <c r="P1" s="35" t="s">
        <v>247</v>
      </c>
      <c r="Q1" s="35" t="s">
        <v>248</v>
      </c>
      <c r="R1" s="36" t="s">
        <v>249</v>
      </c>
      <c r="S1" s="55" t="s">
        <v>250</v>
      </c>
      <c r="T1" s="66" t="s">
        <v>251</v>
      </c>
      <c r="U1" s="82" t="s">
        <v>252</v>
      </c>
      <c r="V1" s="82" t="s">
        <v>253</v>
      </c>
      <c r="W1" s="82" t="s">
        <v>254</v>
      </c>
      <c r="X1" s="82" t="s">
        <v>255</v>
      </c>
      <c r="Y1" s="82" t="s">
        <v>198</v>
      </c>
      <c r="Z1" s="83" t="s">
        <v>256</v>
      </c>
      <c r="AA1" s="2" t="s">
        <v>257</v>
      </c>
      <c r="AB1" s="2" t="s">
        <v>258</v>
      </c>
      <c r="AC1" s="2" t="s">
        <v>118</v>
      </c>
      <c r="AD1" s="2" t="s">
        <v>259</v>
      </c>
      <c r="AE1" s="50" t="s">
        <v>260</v>
      </c>
      <c r="AF1" s="48" t="s">
        <v>200</v>
      </c>
      <c r="AG1" s="84" t="s">
        <v>261</v>
      </c>
      <c r="AH1" s="84" t="s">
        <v>262</v>
      </c>
      <c r="AI1" s="50" t="s">
        <v>263</v>
      </c>
      <c r="AJ1" s="85" t="s">
        <v>264</v>
      </c>
    </row>
    <row r="2" spans="1:36" ht="15.75" x14ac:dyDescent="0.25">
      <c r="A2" s="1" t="s">
        <v>103</v>
      </c>
      <c r="B2" s="86">
        <v>4</v>
      </c>
      <c r="C2" s="86">
        <v>1</v>
      </c>
      <c r="D2" s="86">
        <v>2</v>
      </c>
      <c r="E2" s="86">
        <v>5</v>
      </c>
      <c r="F2" s="86">
        <v>14</v>
      </c>
      <c r="G2" s="86">
        <v>18</v>
      </c>
      <c r="H2" s="86">
        <v>12</v>
      </c>
      <c r="I2" s="86">
        <v>5</v>
      </c>
      <c r="J2" s="86">
        <v>1</v>
      </c>
      <c r="K2" s="86">
        <v>2</v>
      </c>
      <c r="L2" s="86">
        <v>3</v>
      </c>
      <c r="M2" s="86">
        <v>5</v>
      </c>
      <c r="N2" s="86">
        <v>8</v>
      </c>
      <c r="O2" s="86">
        <v>2</v>
      </c>
      <c r="P2" s="86">
        <v>2</v>
      </c>
      <c r="Q2" s="86">
        <v>1</v>
      </c>
      <c r="R2" s="86">
        <v>2</v>
      </c>
      <c r="S2" s="86">
        <v>18</v>
      </c>
      <c r="T2" s="86">
        <v>2</v>
      </c>
      <c r="U2" s="86">
        <v>8</v>
      </c>
      <c r="V2" s="86">
        <v>2</v>
      </c>
      <c r="W2" s="86">
        <v>3</v>
      </c>
      <c r="X2" s="86">
        <v>1</v>
      </c>
      <c r="Y2" s="86">
        <v>3</v>
      </c>
      <c r="Z2" s="86">
        <v>4</v>
      </c>
      <c r="AA2" s="86">
        <v>7</v>
      </c>
      <c r="AB2" s="86">
        <v>18</v>
      </c>
      <c r="AC2" s="86">
        <v>2</v>
      </c>
      <c r="AD2" s="86">
        <v>5</v>
      </c>
      <c r="AE2" s="86">
        <v>5</v>
      </c>
      <c r="AF2" s="86">
        <v>4</v>
      </c>
      <c r="AG2" s="86">
        <v>3</v>
      </c>
      <c r="AH2" s="86">
        <v>3</v>
      </c>
      <c r="AI2" s="86">
        <v>1</v>
      </c>
      <c r="AJ2" s="86">
        <v>1</v>
      </c>
    </row>
    <row r="3" spans="1:36" ht="15.75" x14ac:dyDescent="0.25">
      <c r="A3" s="1" t="s">
        <v>104</v>
      </c>
      <c r="B3" s="86">
        <v>3</v>
      </c>
      <c r="C3" s="86">
        <v>1</v>
      </c>
      <c r="D3" s="86">
        <v>2</v>
      </c>
      <c r="E3" s="86">
        <v>5</v>
      </c>
      <c r="F3" s="86">
        <v>14</v>
      </c>
      <c r="G3" s="86">
        <v>18</v>
      </c>
      <c r="H3" s="86">
        <v>12</v>
      </c>
      <c r="I3" s="86">
        <v>5</v>
      </c>
      <c r="J3" s="86">
        <v>1</v>
      </c>
      <c r="K3" s="86">
        <v>2</v>
      </c>
      <c r="L3" s="86">
        <v>3</v>
      </c>
      <c r="M3" s="86">
        <v>5</v>
      </c>
      <c r="N3" s="86">
        <v>7</v>
      </c>
      <c r="O3" s="86">
        <v>2</v>
      </c>
      <c r="P3" s="86">
        <v>2</v>
      </c>
      <c r="Q3" s="86">
        <v>1</v>
      </c>
      <c r="R3" s="86">
        <v>2</v>
      </c>
      <c r="S3" s="86">
        <v>18</v>
      </c>
      <c r="T3" s="86">
        <v>2</v>
      </c>
      <c r="U3" s="86">
        <v>7</v>
      </c>
      <c r="V3" s="86">
        <v>2</v>
      </c>
      <c r="W3" s="86">
        <v>3</v>
      </c>
      <c r="X3" s="86">
        <v>1</v>
      </c>
      <c r="Y3" s="86">
        <v>3</v>
      </c>
      <c r="Z3" s="86">
        <v>4</v>
      </c>
      <c r="AA3" s="86">
        <v>7</v>
      </c>
      <c r="AB3" s="86">
        <v>18</v>
      </c>
      <c r="AC3" s="86">
        <v>1</v>
      </c>
      <c r="AD3" s="86">
        <v>5</v>
      </c>
      <c r="AE3" s="86">
        <v>4</v>
      </c>
      <c r="AF3" s="86">
        <v>4</v>
      </c>
      <c r="AG3" s="86">
        <v>3</v>
      </c>
      <c r="AH3" s="86">
        <v>3</v>
      </c>
      <c r="AI3" s="86">
        <v>1</v>
      </c>
      <c r="AJ3" s="86">
        <v>1</v>
      </c>
    </row>
    <row r="4" spans="1:36" ht="15.75" x14ac:dyDescent="0.25">
      <c r="A4" s="1" t="s">
        <v>139</v>
      </c>
      <c r="B4" s="87">
        <f>B2/18</f>
        <v>0.22222222222222221</v>
      </c>
      <c r="C4" s="87">
        <f t="shared" ref="C4:AJ4" si="0">C2/18</f>
        <v>5.5555555555555552E-2</v>
      </c>
      <c r="D4" s="87">
        <f t="shared" si="0"/>
        <v>0.1111111111111111</v>
      </c>
      <c r="E4" s="87">
        <f t="shared" si="0"/>
        <v>0.27777777777777779</v>
      </c>
      <c r="F4" s="87">
        <f t="shared" si="0"/>
        <v>0.77777777777777779</v>
      </c>
      <c r="G4" s="87">
        <f t="shared" si="0"/>
        <v>1</v>
      </c>
      <c r="H4" s="87">
        <f t="shared" si="0"/>
        <v>0.66666666666666663</v>
      </c>
      <c r="I4" s="87">
        <f t="shared" si="0"/>
        <v>0.27777777777777779</v>
      </c>
      <c r="J4" s="87">
        <f t="shared" si="0"/>
        <v>5.5555555555555552E-2</v>
      </c>
      <c r="K4" s="87">
        <f t="shared" si="0"/>
        <v>0.1111111111111111</v>
      </c>
      <c r="L4" s="87">
        <f t="shared" si="0"/>
        <v>0.16666666666666666</v>
      </c>
      <c r="M4" s="87">
        <f t="shared" si="0"/>
        <v>0.27777777777777779</v>
      </c>
      <c r="N4" s="87">
        <f t="shared" si="0"/>
        <v>0.44444444444444442</v>
      </c>
      <c r="O4" s="87">
        <f t="shared" si="0"/>
        <v>0.1111111111111111</v>
      </c>
      <c r="P4" s="87">
        <f t="shared" si="0"/>
        <v>0.1111111111111111</v>
      </c>
      <c r="Q4" s="87">
        <f t="shared" si="0"/>
        <v>5.5555555555555552E-2</v>
      </c>
      <c r="R4" s="87">
        <f t="shared" si="0"/>
        <v>0.1111111111111111</v>
      </c>
      <c r="S4" s="87">
        <f t="shared" si="0"/>
        <v>1</v>
      </c>
      <c r="T4" s="87">
        <f t="shared" si="0"/>
        <v>0.1111111111111111</v>
      </c>
      <c r="U4" s="87">
        <f t="shared" si="0"/>
        <v>0.44444444444444442</v>
      </c>
      <c r="V4" s="87">
        <f t="shared" si="0"/>
        <v>0.1111111111111111</v>
      </c>
      <c r="W4" s="87">
        <f t="shared" si="0"/>
        <v>0.16666666666666666</v>
      </c>
      <c r="X4" s="87">
        <f t="shared" si="0"/>
        <v>5.5555555555555552E-2</v>
      </c>
      <c r="Y4" s="87">
        <f t="shared" si="0"/>
        <v>0.16666666666666666</v>
      </c>
      <c r="Z4" s="87">
        <f t="shared" si="0"/>
        <v>0.22222222222222221</v>
      </c>
      <c r="AA4" s="87">
        <f t="shared" si="0"/>
        <v>0.3888888888888889</v>
      </c>
      <c r="AB4" s="87">
        <f t="shared" si="0"/>
        <v>1</v>
      </c>
      <c r="AC4" s="87">
        <f t="shared" si="0"/>
        <v>0.1111111111111111</v>
      </c>
      <c r="AD4" s="87">
        <f t="shared" si="0"/>
        <v>0.27777777777777779</v>
      </c>
      <c r="AE4" s="87">
        <f t="shared" si="0"/>
        <v>0.27777777777777779</v>
      </c>
      <c r="AF4" s="87">
        <f t="shared" si="0"/>
        <v>0.22222222222222221</v>
      </c>
      <c r="AG4" s="87">
        <f t="shared" si="0"/>
        <v>0.16666666666666666</v>
      </c>
      <c r="AH4" s="87">
        <f t="shared" si="0"/>
        <v>0.16666666666666666</v>
      </c>
      <c r="AI4" s="87">
        <f t="shared" si="0"/>
        <v>5.5555555555555552E-2</v>
      </c>
      <c r="AJ4" s="87">
        <f t="shared" si="0"/>
        <v>5.5555555555555552E-2</v>
      </c>
    </row>
    <row r="5" spans="1:36" ht="15.75" x14ac:dyDescent="0.25">
      <c r="A5" s="1" t="s">
        <v>332</v>
      </c>
      <c r="B5" s="87">
        <f>B3/B2</f>
        <v>0.75</v>
      </c>
      <c r="C5" s="87">
        <f t="shared" ref="C5:AJ5" si="1">C2/C3</f>
        <v>1</v>
      </c>
      <c r="D5" s="87">
        <f t="shared" si="1"/>
        <v>1</v>
      </c>
      <c r="E5" s="87">
        <f t="shared" si="1"/>
        <v>1</v>
      </c>
      <c r="F5" s="87">
        <f t="shared" si="1"/>
        <v>1</v>
      </c>
      <c r="G5" s="87">
        <f t="shared" si="1"/>
        <v>1</v>
      </c>
      <c r="H5" s="87">
        <f t="shared" si="1"/>
        <v>1</v>
      </c>
      <c r="I5" s="87">
        <f t="shared" si="1"/>
        <v>1</v>
      </c>
      <c r="J5" s="87">
        <f t="shared" si="1"/>
        <v>1</v>
      </c>
      <c r="K5" s="87">
        <f t="shared" si="1"/>
        <v>1</v>
      </c>
      <c r="L5" s="87">
        <f t="shared" si="1"/>
        <v>1</v>
      </c>
      <c r="M5" s="87">
        <f t="shared" si="1"/>
        <v>1</v>
      </c>
      <c r="N5" s="87">
        <f t="shared" si="1"/>
        <v>1.1428571428571428</v>
      </c>
      <c r="O5" s="87">
        <f t="shared" si="1"/>
        <v>1</v>
      </c>
      <c r="P5" s="87">
        <f t="shared" si="1"/>
        <v>1</v>
      </c>
      <c r="Q5" s="87">
        <f t="shared" si="1"/>
        <v>1</v>
      </c>
      <c r="R5" s="87">
        <f t="shared" si="1"/>
        <v>1</v>
      </c>
      <c r="S5" s="87">
        <f t="shared" si="1"/>
        <v>1</v>
      </c>
      <c r="T5" s="87">
        <f t="shared" si="1"/>
        <v>1</v>
      </c>
      <c r="U5" s="87">
        <f t="shared" si="1"/>
        <v>1.1428571428571428</v>
      </c>
      <c r="V5" s="87">
        <f t="shared" si="1"/>
        <v>1</v>
      </c>
      <c r="W5" s="87">
        <f t="shared" si="1"/>
        <v>1</v>
      </c>
      <c r="X5" s="87">
        <f t="shared" si="1"/>
        <v>1</v>
      </c>
      <c r="Y5" s="87">
        <f t="shared" si="1"/>
        <v>1</v>
      </c>
      <c r="Z5" s="87">
        <f t="shared" si="1"/>
        <v>1</v>
      </c>
      <c r="AA5" s="87">
        <f t="shared" si="1"/>
        <v>1</v>
      </c>
      <c r="AB5" s="87">
        <f t="shared" si="1"/>
        <v>1</v>
      </c>
      <c r="AC5" s="87">
        <f t="shared" si="1"/>
        <v>2</v>
      </c>
      <c r="AD5" s="87">
        <f t="shared" si="1"/>
        <v>1</v>
      </c>
      <c r="AE5" s="87">
        <f t="shared" si="1"/>
        <v>1.25</v>
      </c>
      <c r="AF5" s="87">
        <f t="shared" si="1"/>
        <v>1</v>
      </c>
      <c r="AG5" s="87">
        <f t="shared" si="1"/>
        <v>1</v>
      </c>
      <c r="AH5" s="87">
        <f t="shared" si="1"/>
        <v>1</v>
      </c>
      <c r="AI5" s="87">
        <f t="shared" si="1"/>
        <v>1</v>
      </c>
      <c r="AJ5" s="87">
        <f t="shared" si="1"/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A3A0-DB69-47A5-BCA9-F5F8D7DD2519}">
  <dimension ref="A1:AR36"/>
  <sheetViews>
    <sheetView topLeftCell="H1" workbookViewId="0">
      <selection activeCell="AR6" sqref="I2:AR6"/>
    </sheetView>
  </sheetViews>
  <sheetFormatPr defaultRowHeight="15" x14ac:dyDescent="0.25"/>
  <sheetData>
    <row r="1" spans="1:44" ht="15.75" x14ac:dyDescent="0.25">
      <c r="A1" s="13" t="s">
        <v>43</v>
      </c>
      <c r="B1" s="1" t="s">
        <v>103</v>
      </c>
      <c r="C1" s="1" t="s">
        <v>104</v>
      </c>
      <c r="D1" s="1" t="s">
        <v>139</v>
      </c>
      <c r="E1" s="1" t="s">
        <v>106</v>
      </c>
      <c r="F1" s="1" t="s">
        <v>172</v>
      </c>
    </row>
    <row r="2" spans="1:44" ht="15.75" x14ac:dyDescent="0.25">
      <c r="A2" s="34" t="s">
        <v>242</v>
      </c>
      <c r="B2" s="86">
        <v>18</v>
      </c>
      <c r="C2" s="86">
        <v>18</v>
      </c>
      <c r="D2" s="87">
        <f t="shared" ref="D2:D36" si="0">B2/19</f>
        <v>0.94736842105263153</v>
      </c>
      <c r="E2" s="87">
        <f t="shared" ref="E2:E36" si="1">C2/18</f>
        <v>1</v>
      </c>
      <c r="F2" s="87">
        <f t="shared" ref="F2:F35" si="2">B2/C2</f>
        <v>1</v>
      </c>
      <c r="I2" s="13" t="s">
        <v>43</v>
      </c>
      <c r="J2" s="34" t="s">
        <v>242</v>
      </c>
      <c r="K2" s="2" t="s">
        <v>259</v>
      </c>
      <c r="L2" s="1" t="s">
        <v>239</v>
      </c>
      <c r="M2" s="82" t="s">
        <v>198</v>
      </c>
      <c r="N2" s="83" t="s">
        <v>256</v>
      </c>
      <c r="O2" s="50" t="s">
        <v>260</v>
      </c>
      <c r="P2" s="84" t="s">
        <v>261</v>
      </c>
      <c r="Q2" s="50" t="s">
        <v>263</v>
      </c>
      <c r="R2" s="48" t="s">
        <v>200</v>
      </c>
      <c r="S2" s="2" t="s">
        <v>257</v>
      </c>
      <c r="T2" s="80" t="s">
        <v>240</v>
      </c>
      <c r="U2" s="65" t="s">
        <v>110</v>
      </c>
      <c r="V2" s="66" t="s">
        <v>251</v>
      </c>
      <c r="W2" s="82" t="s">
        <v>252</v>
      </c>
      <c r="X2" s="82" t="s">
        <v>254</v>
      </c>
      <c r="Y2" s="82" t="s">
        <v>255</v>
      </c>
      <c r="Z2" s="82" t="s">
        <v>253</v>
      </c>
      <c r="AA2" s="81" t="s">
        <v>241</v>
      </c>
      <c r="AB2" s="84" t="s">
        <v>262</v>
      </c>
      <c r="AC2" s="85" t="s">
        <v>264</v>
      </c>
      <c r="AD2" s="48" t="s">
        <v>243</v>
      </c>
      <c r="AE2" s="48" t="s">
        <v>244</v>
      </c>
      <c r="AF2" s="55" t="s">
        <v>250</v>
      </c>
      <c r="AG2" s="2" t="s">
        <v>118</v>
      </c>
      <c r="AH2" s="2" t="s">
        <v>258</v>
      </c>
      <c r="AI2" s="48" t="s">
        <v>85</v>
      </c>
      <c r="AJ2" s="48" t="s">
        <v>87</v>
      </c>
      <c r="AK2" s="48" t="s">
        <v>88</v>
      </c>
      <c r="AL2" s="35" t="s">
        <v>98</v>
      </c>
      <c r="AM2" s="36" t="s">
        <v>245</v>
      </c>
      <c r="AN2" s="36" t="s">
        <v>246</v>
      </c>
      <c r="AO2" s="35" t="s">
        <v>247</v>
      </c>
      <c r="AP2" s="35" t="s">
        <v>248</v>
      </c>
      <c r="AQ2" s="36" t="s">
        <v>249</v>
      </c>
      <c r="AR2" s="79" t="s">
        <v>238</v>
      </c>
    </row>
    <row r="3" spans="1:44" ht="15.75" x14ac:dyDescent="0.25">
      <c r="A3" s="2" t="s">
        <v>259</v>
      </c>
      <c r="B3" s="86">
        <v>5</v>
      </c>
      <c r="C3" s="86">
        <v>5</v>
      </c>
      <c r="D3" s="87">
        <f t="shared" si="0"/>
        <v>0.26315789473684209</v>
      </c>
      <c r="E3" s="87">
        <f t="shared" si="1"/>
        <v>0.27777777777777779</v>
      </c>
      <c r="F3" s="87">
        <f t="shared" si="2"/>
        <v>1</v>
      </c>
      <c r="I3" s="1" t="s">
        <v>103</v>
      </c>
      <c r="J3" s="86">
        <v>18</v>
      </c>
      <c r="K3" s="86">
        <v>5</v>
      </c>
      <c r="L3" s="86">
        <v>1</v>
      </c>
      <c r="M3" s="86">
        <v>3</v>
      </c>
      <c r="N3" s="86">
        <v>4</v>
      </c>
      <c r="O3" s="86">
        <v>5</v>
      </c>
      <c r="P3" s="86">
        <v>3</v>
      </c>
      <c r="Q3" s="86">
        <v>1</v>
      </c>
      <c r="R3" s="86">
        <v>4</v>
      </c>
      <c r="S3" s="86">
        <v>7</v>
      </c>
      <c r="T3" s="86">
        <v>2</v>
      </c>
      <c r="U3" s="86">
        <v>14</v>
      </c>
      <c r="V3" s="86">
        <v>2</v>
      </c>
      <c r="W3" s="86">
        <v>8</v>
      </c>
      <c r="X3" s="86">
        <v>3</v>
      </c>
      <c r="Y3" s="86">
        <v>1</v>
      </c>
      <c r="Z3" s="86">
        <v>2</v>
      </c>
      <c r="AA3" s="86">
        <v>5</v>
      </c>
      <c r="AB3" s="86">
        <v>3</v>
      </c>
      <c r="AC3" s="86">
        <v>1</v>
      </c>
      <c r="AD3" s="86">
        <v>12</v>
      </c>
      <c r="AE3" s="86">
        <v>5</v>
      </c>
      <c r="AF3" s="86">
        <v>18</v>
      </c>
      <c r="AG3" s="86">
        <v>2</v>
      </c>
      <c r="AH3" s="86">
        <v>18</v>
      </c>
      <c r="AI3" s="86">
        <v>1</v>
      </c>
      <c r="AJ3" s="86">
        <v>2</v>
      </c>
      <c r="AK3" s="86">
        <v>3</v>
      </c>
      <c r="AL3" s="86">
        <v>5</v>
      </c>
      <c r="AM3" s="86">
        <v>8</v>
      </c>
      <c r="AN3" s="86">
        <v>2</v>
      </c>
      <c r="AO3" s="86">
        <v>2</v>
      </c>
      <c r="AP3" s="86">
        <v>1</v>
      </c>
      <c r="AQ3" s="86">
        <v>2</v>
      </c>
      <c r="AR3" s="86">
        <v>4</v>
      </c>
    </row>
    <row r="4" spans="1:44" ht="15.75" x14ac:dyDescent="0.25">
      <c r="A4" s="1" t="s">
        <v>239</v>
      </c>
      <c r="B4" s="86">
        <v>1</v>
      </c>
      <c r="C4" s="86">
        <v>1</v>
      </c>
      <c r="D4" s="87">
        <f t="shared" si="0"/>
        <v>5.2631578947368418E-2</v>
      </c>
      <c r="E4" s="87">
        <f t="shared" si="1"/>
        <v>5.5555555555555552E-2</v>
      </c>
      <c r="F4" s="87">
        <f t="shared" si="2"/>
        <v>1</v>
      </c>
      <c r="I4" s="1" t="s">
        <v>104</v>
      </c>
      <c r="J4" s="86">
        <v>18</v>
      </c>
      <c r="K4" s="86">
        <v>5</v>
      </c>
      <c r="L4" s="86">
        <v>1</v>
      </c>
      <c r="M4" s="86">
        <v>3</v>
      </c>
      <c r="N4" s="86">
        <v>4</v>
      </c>
      <c r="O4" s="86">
        <v>4</v>
      </c>
      <c r="P4" s="86">
        <v>3</v>
      </c>
      <c r="Q4" s="86">
        <v>1</v>
      </c>
      <c r="R4" s="86">
        <v>4</v>
      </c>
      <c r="S4" s="86">
        <v>7</v>
      </c>
      <c r="T4" s="86">
        <v>2</v>
      </c>
      <c r="U4" s="86">
        <v>14</v>
      </c>
      <c r="V4" s="86">
        <v>2</v>
      </c>
      <c r="W4" s="86">
        <v>7</v>
      </c>
      <c r="X4" s="86">
        <v>3</v>
      </c>
      <c r="Y4" s="86">
        <v>1</v>
      </c>
      <c r="Z4" s="86">
        <v>2</v>
      </c>
      <c r="AA4" s="86">
        <v>5</v>
      </c>
      <c r="AB4" s="86">
        <v>3</v>
      </c>
      <c r="AC4" s="86">
        <v>1</v>
      </c>
      <c r="AD4" s="86">
        <v>12</v>
      </c>
      <c r="AE4" s="86">
        <v>5</v>
      </c>
      <c r="AF4" s="86">
        <v>18</v>
      </c>
      <c r="AG4" s="86">
        <v>1</v>
      </c>
      <c r="AH4" s="86">
        <v>18</v>
      </c>
      <c r="AI4" s="86">
        <v>1</v>
      </c>
      <c r="AJ4" s="86">
        <v>2</v>
      </c>
      <c r="AK4" s="86">
        <v>3</v>
      </c>
      <c r="AL4" s="86">
        <v>5</v>
      </c>
      <c r="AM4" s="86">
        <v>7</v>
      </c>
      <c r="AN4" s="86">
        <v>2</v>
      </c>
      <c r="AO4" s="86">
        <v>2</v>
      </c>
      <c r="AP4" s="86">
        <v>1</v>
      </c>
      <c r="AQ4" s="86">
        <v>2</v>
      </c>
      <c r="AR4" s="86">
        <v>3</v>
      </c>
    </row>
    <row r="5" spans="1:44" ht="15.75" x14ac:dyDescent="0.25">
      <c r="A5" s="82" t="s">
        <v>198</v>
      </c>
      <c r="B5" s="86">
        <v>3</v>
      </c>
      <c r="C5" s="86">
        <v>3</v>
      </c>
      <c r="D5" s="87">
        <f t="shared" si="0"/>
        <v>0.15789473684210525</v>
      </c>
      <c r="E5" s="87">
        <f t="shared" si="1"/>
        <v>0.16666666666666666</v>
      </c>
      <c r="F5" s="87">
        <f t="shared" si="2"/>
        <v>1</v>
      </c>
      <c r="I5" s="1" t="s">
        <v>139</v>
      </c>
      <c r="J5" s="87">
        <f>J3/18</f>
        <v>1</v>
      </c>
      <c r="K5" s="87">
        <f t="shared" ref="K5:AR5" si="3">K3/18</f>
        <v>0.27777777777777779</v>
      </c>
      <c r="L5" s="87">
        <f t="shared" si="3"/>
        <v>5.5555555555555552E-2</v>
      </c>
      <c r="M5" s="87">
        <f t="shared" si="3"/>
        <v>0.16666666666666666</v>
      </c>
      <c r="N5" s="87">
        <f t="shared" si="3"/>
        <v>0.22222222222222221</v>
      </c>
      <c r="O5" s="87">
        <f t="shared" si="3"/>
        <v>0.27777777777777779</v>
      </c>
      <c r="P5" s="87">
        <f t="shared" si="3"/>
        <v>0.16666666666666666</v>
      </c>
      <c r="Q5" s="87">
        <f t="shared" si="3"/>
        <v>5.5555555555555552E-2</v>
      </c>
      <c r="R5" s="87">
        <f t="shared" si="3"/>
        <v>0.22222222222222221</v>
      </c>
      <c r="S5" s="87">
        <f t="shared" si="3"/>
        <v>0.3888888888888889</v>
      </c>
      <c r="T5" s="87">
        <f t="shared" si="3"/>
        <v>0.1111111111111111</v>
      </c>
      <c r="U5" s="87">
        <f t="shared" si="3"/>
        <v>0.77777777777777779</v>
      </c>
      <c r="V5" s="87">
        <f t="shared" si="3"/>
        <v>0.1111111111111111</v>
      </c>
      <c r="W5" s="87">
        <f t="shared" si="3"/>
        <v>0.44444444444444442</v>
      </c>
      <c r="X5" s="87">
        <f t="shared" si="3"/>
        <v>0.16666666666666666</v>
      </c>
      <c r="Y5" s="87">
        <f t="shared" si="3"/>
        <v>5.5555555555555552E-2</v>
      </c>
      <c r="Z5" s="87">
        <f t="shared" si="3"/>
        <v>0.1111111111111111</v>
      </c>
      <c r="AA5" s="87">
        <f t="shared" si="3"/>
        <v>0.27777777777777779</v>
      </c>
      <c r="AB5" s="87">
        <f t="shared" si="3"/>
        <v>0.16666666666666666</v>
      </c>
      <c r="AC5" s="87">
        <f t="shared" si="3"/>
        <v>5.5555555555555552E-2</v>
      </c>
      <c r="AD5" s="87">
        <f t="shared" si="3"/>
        <v>0.66666666666666663</v>
      </c>
      <c r="AE5" s="87">
        <f t="shared" si="3"/>
        <v>0.27777777777777779</v>
      </c>
      <c r="AF5" s="87">
        <f t="shared" si="3"/>
        <v>1</v>
      </c>
      <c r="AG5" s="87">
        <f t="shared" si="3"/>
        <v>0.1111111111111111</v>
      </c>
      <c r="AH5" s="87">
        <f t="shared" si="3"/>
        <v>1</v>
      </c>
      <c r="AI5" s="87">
        <f t="shared" si="3"/>
        <v>5.5555555555555552E-2</v>
      </c>
      <c r="AJ5" s="87">
        <f t="shared" si="3"/>
        <v>0.1111111111111111</v>
      </c>
      <c r="AK5" s="87">
        <f t="shared" si="3"/>
        <v>0.16666666666666666</v>
      </c>
      <c r="AL5" s="87">
        <f t="shared" si="3"/>
        <v>0.27777777777777779</v>
      </c>
      <c r="AM5" s="87">
        <f t="shared" si="3"/>
        <v>0.44444444444444442</v>
      </c>
      <c r="AN5" s="87">
        <f t="shared" si="3"/>
        <v>0.1111111111111111</v>
      </c>
      <c r="AO5" s="87">
        <f t="shared" si="3"/>
        <v>0.1111111111111111</v>
      </c>
      <c r="AP5" s="87">
        <f t="shared" si="3"/>
        <v>5.5555555555555552E-2</v>
      </c>
      <c r="AQ5" s="87">
        <f t="shared" si="3"/>
        <v>0.1111111111111111</v>
      </c>
      <c r="AR5" s="87">
        <f t="shared" si="3"/>
        <v>0.22222222222222221</v>
      </c>
    </row>
    <row r="6" spans="1:44" ht="15.75" x14ac:dyDescent="0.25">
      <c r="A6" s="83" t="s">
        <v>256</v>
      </c>
      <c r="B6" s="86">
        <v>4</v>
      </c>
      <c r="C6" s="86">
        <v>4</v>
      </c>
      <c r="D6" s="87">
        <f t="shared" si="0"/>
        <v>0.21052631578947367</v>
      </c>
      <c r="E6" s="87">
        <f t="shared" si="1"/>
        <v>0.22222222222222221</v>
      </c>
      <c r="F6" s="87">
        <f t="shared" si="2"/>
        <v>1</v>
      </c>
      <c r="I6" s="1" t="s">
        <v>106</v>
      </c>
      <c r="J6" s="87">
        <f>J4/J3</f>
        <v>1</v>
      </c>
      <c r="K6" s="87">
        <f t="shared" ref="K6:AQ6" si="4">K4/K3</f>
        <v>1</v>
      </c>
      <c r="L6" s="87">
        <f t="shared" si="4"/>
        <v>1</v>
      </c>
      <c r="M6" s="87">
        <f t="shared" si="4"/>
        <v>1</v>
      </c>
      <c r="N6" s="87">
        <f t="shared" si="4"/>
        <v>1</v>
      </c>
      <c r="O6" s="87">
        <f t="shared" si="4"/>
        <v>0.8</v>
      </c>
      <c r="P6" s="87">
        <f t="shared" si="4"/>
        <v>1</v>
      </c>
      <c r="Q6" s="87">
        <f t="shared" si="4"/>
        <v>1</v>
      </c>
      <c r="R6" s="87">
        <f t="shared" si="4"/>
        <v>1</v>
      </c>
      <c r="S6" s="87">
        <f t="shared" si="4"/>
        <v>1</v>
      </c>
      <c r="T6" s="87">
        <f t="shared" si="4"/>
        <v>1</v>
      </c>
      <c r="U6" s="87">
        <f t="shared" si="4"/>
        <v>1</v>
      </c>
      <c r="V6" s="87">
        <f t="shared" si="4"/>
        <v>1</v>
      </c>
      <c r="W6" s="87">
        <f t="shared" si="4"/>
        <v>0.875</v>
      </c>
      <c r="X6" s="87">
        <f t="shared" si="4"/>
        <v>1</v>
      </c>
      <c r="Y6" s="87">
        <f t="shared" si="4"/>
        <v>1</v>
      </c>
      <c r="Z6" s="87">
        <f t="shared" si="4"/>
        <v>1</v>
      </c>
      <c r="AA6" s="87">
        <f t="shared" si="4"/>
        <v>1</v>
      </c>
      <c r="AB6" s="87">
        <f t="shared" si="4"/>
        <v>1</v>
      </c>
      <c r="AC6" s="87">
        <f t="shared" si="4"/>
        <v>1</v>
      </c>
      <c r="AD6" s="87">
        <f t="shared" si="4"/>
        <v>1</v>
      </c>
      <c r="AE6" s="87">
        <f t="shared" si="4"/>
        <v>1</v>
      </c>
      <c r="AF6" s="87">
        <f t="shared" si="4"/>
        <v>1</v>
      </c>
      <c r="AG6" s="87">
        <f t="shared" si="4"/>
        <v>0.5</v>
      </c>
      <c r="AH6" s="87">
        <f t="shared" si="4"/>
        <v>1</v>
      </c>
      <c r="AI6" s="87">
        <f t="shared" si="4"/>
        <v>1</v>
      </c>
      <c r="AJ6" s="87">
        <f t="shared" si="4"/>
        <v>1</v>
      </c>
      <c r="AK6" s="87">
        <f t="shared" si="4"/>
        <v>1</v>
      </c>
      <c r="AL6" s="87">
        <f t="shared" si="4"/>
        <v>1</v>
      </c>
      <c r="AM6" s="87">
        <f t="shared" si="4"/>
        <v>0.875</v>
      </c>
      <c r="AN6" s="87">
        <f t="shared" si="4"/>
        <v>1</v>
      </c>
      <c r="AO6" s="87">
        <f t="shared" si="4"/>
        <v>1</v>
      </c>
      <c r="AP6" s="87">
        <f t="shared" si="4"/>
        <v>1</v>
      </c>
      <c r="AQ6" s="87">
        <f t="shared" si="4"/>
        <v>1</v>
      </c>
      <c r="AR6" s="87">
        <f>AR4/AR3</f>
        <v>0.75</v>
      </c>
    </row>
    <row r="7" spans="1:44" ht="15.75" x14ac:dyDescent="0.25">
      <c r="A7" s="50" t="s">
        <v>260</v>
      </c>
      <c r="B7" s="86">
        <v>5</v>
      </c>
      <c r="C7" s="86">
        <v>4</v>
      </c>
      <c r="D7" s="87">
        <f t="shared" si="0"/>
        <v>0.26315789473684209</v>
      </c>
      <c r="E7" s="87">
        <f t="shared" si="1"/>
        <v>0.22222222222222221</v>
      </c>
      <c r="F7" s="87">
        <f t="shared" si="2"/>
        <v>1.25</v>
      </c>
    </row>
    <row r="8" spans="1:44" ht="15.75" x14ac:dyDescent="0.25">
      <c r="A8" s="84" t="s">
        <v>261</v>
      </c>
      <c r="B8" s="86">
        <v>3</v>
      </c>
      <c r="C8" s="86">
        <v>3</v>
      </c>
      <c r="D8" s="87">
        <f t="shared" si="0"/>
        <v>0.15789473684210525</v>
      </c>
      <c r="E8" s="87">
        <f t="shared" si="1"/>
        <v>0.16666666666666666</v>
      </c>
      <c r="F8" s="87">
        <f t="shared" si="2"/>
        <v>1</v>
      </c>
    </row>
    <row r="9" spans="1:44" ht="15.75" x14ac:dyDescent="0.25">
      <c r="A9" s="50" t="s">
        <v>263</v>
      </c>
      <c r="B9" s="86">
        <v>1</v>
      </c>
      <c r="C9" s="86">
        <v>1</v>
      </c>
      <c r="D9" s="87">
        <f t="shared" si="0"/>
        <v>5.2631578947368418E-2</v>
      </c>
      <c r="E9" s="87">
        <f t="shared" si="1"/>
        <v>5.5555555555555552E-2</v>
      </c>
      <c r="F9" s="87">
        <f t="shared" si="2"/>
        <v>1</v>
      </c>
    </row>
    <row r="10" spans="1:44" ht="15.75" x14ac:dyDescent="0.25">
      <c r="A10" s="48" t="s">
        <v>200</v>
      </c>
      <c r="B10" s="86">
        <v>4</v>
      </c>
      <c r="C10" s="86">
        <v>4</v>
      </c>
      <c r="D10" s="87">
        <f t="shared" si="0"/>
        <v>0.21052631578947367</v>
      </c>
      <c r="E10" s="87">
        <f t="shared" si="1"/>
        <v>0.22222222222222221</v>
      </c>
      <c r="F10" s="87">
        <f t="shared" si="2"/>
        <v>1</v>
      </c>
    </row>
    <row r="11" spans="1:44" ht="15.75" x14ac:dyDescent="0.25">
      <c r="A11" s="2" t="s">
        <v>257</v>
      </c>
      <c r="B11" s="86">
        <v>7</v>
      </c>
      <c r="C11" s="86">
        <v>7</v>
      </c>
      <c r="D11" s="87">
        <f t="shared" si="0"/>
        <v>0.36842105263157893</v>
      </c>
      <c r="E11" s="87">
        <f t="shared" si="1"/>
        <v>0.3888888888888889</v>
      </c>
      <c r="F11" s="87">
        <f t="shared" si="2"/>
        <v>1</v>
      </c>
    </row>
    <row r="12" spans="1:44" ht="15.75" x14ac:dyDescent="0.25">
      <c r="A12" s="80" t="s">
        <v>240</v>
      </c>
      <c r="B12" s="86">
        <v>2</v>
      </c>
      <c r="C12" s="86">
        <v>2</v>
      </c>
      <c r="D12" s="87">
        <f t="shared" si="0"/>
        <v>0.10526315789473684</v>
      </c>
      <c r="E12" s="87">
        <f t="shared" si="1"/>
        <v>0.1111111111111111</v>
      </c>
      <c r="F12" s="87">
        <f t="shared" si="2"/>
        <v>1</v>
      </c>
    </row>
    <row r="13" spans="1:44" ht="15.75" x14ac:dyDescent="0.25">
      <c r="A13" s="65" t="s">
        <v>110</v>
      </c>
      <c r="B13" s="86">
        <v>14</v>
      </c>
      <c r="C13" s="86">
        <v>14</v>
      </c>
      <c r="D13" s="87">
        <f t="shared" si="0"/>
        <v>0.73684210526315785</v>
      </c>
      <c r="E13" s="87">
        <f t="shared" si="1"/>
        <v>0.77777777777777779</v>
      </c>
      <c r="F13" s="87">
        <f t="shared" si="2"/>
        <v>1</v>
      </c>
    </row>
    <row r="14" spans="1:44" x14ac:dyDescent="0.25">
      <c r="A14" s="66" t="s">
        <v>251</v>
      </c>
      <c r="B14" s="86">
        <v>2</v>
      </c>
      <c r="C14" s="86">
        <v>2</v>
      </c>
      <c r="D14" s="87">
        <f t="shared" si="0"/>
        <v>0.10526315789473684</v>
      </c>
      <c r="E14" s="87">
        <f t="shared" si="1"/>
        <v>0.1111111111111111</v>
      </c>
      <c r="F14" s="87">
        <f t="shared" si="2"/>
        <v>1</v>
      </c>
    </row>
    <row r="15" spans="1:44" ht="15.75" x14ac:dyDescent="0.25">
      <c r="A15" s="82" t="s">
        <v>252</v>
      </c>
      <c r="B15" s="86">
        <v>8</v>
      </c>
      <c r="C15" s="86">
        <v>7</v>
      </c>
      <c r="D15" s="87">
        <f t="shared" si="0"/>
        <v>0.42105263157894735</v>
      </c>
      <c r="E15" s="87">
        <f t="shared" si="1"/>
        <v>0.3888888888888889</v>
      </c>
      <c r="F15" s="87">
        <f t="shared" si="2"/>
        <v>1.1428571428571428</v>
      </c>
    </row>
    <row r="16" spans="1:44" ht="15.75" x14ac:dyDescent="0.25">
      <c r="A16" s="82" t="s">
        <v>254</v>
      </c>
      <c r="B16" s="86">
        <v>3</v>
      </c>
      <c r="C16" s="86">
        <v>3</v>
      </c>
      <c r="D16" s="87">
        <f t="shared" si="0"/>
        <v>0.15789473684210525</v>
      </c>
      <c r="E16" s="87">
        <f t="shared" si="1"/>
        <v>0.16666666666666666</v>
      </c>
      <c r="F16" s="87">
        <f t="shared" si="2"/>
        <v>1</v>
      </c>
    </row>
    <row r="17" spans="1:6" ht="15.75" x14ac:dyDescent="0.25">
      <c r="A17" s="82" t="s">
        <v>255</v>
      </c>
      <c r="B17" s="86">
        <v>1</v>
      </c>
      <c r="C17" s="86">
        <v>1</v>
      </c>
      <c r="D17" s="87">
        <f t="shared" si="0"/>
        <v>5.2631578947368418E-2</v>
      </c>
      <c r="E17" s="87">
        <f t="shared" si="1"/>
        <v>5.5555555555555552E-2</v>
      </c>
      <c r="F17" s="87">
        <f t="shared" si="2"/>
        <v>1</v>
      </c>
    </row>
    <row r="18" spans="1:6" ht="15.75" x14ac:dyDescent="0.25">
      <c r="A18" s="82" t="s">
        <v>253</v>
      </c>
      <c r="B18" s="86">
        <v>2</v>
      </c>
      <c r="C18" s="86">
        <v>2</v>
      </c>
      <c r="D18" s="87">
        <f t="shared" si="0"/>
        <v>0.10526315789473684</v>
      </c>
      <c r="E18" s="87">
        <f t="shared" si="1"/>
        <v>0.1111111111111111</v>
      </c>
      <c r="F18" s="87">
        <f t="shared" si="2"/>
        <v>1</v>
      </c>
    </row>
    <row r="19" spans="1:6" x14ac:dyDescent="0.25">
      <c r="A19" s="81" t="s">
        <v>241</v>
      </c>
      <c r="B19" s="86">
        <v>5</v>
      </c>
      <c r="C19" s="86">
        <v>5</v>
      </c>
      <c r="D19" s="87">
        <f t="shared" si="0"/>
        <v>0.26315789473684209</v>
      </c>
      <c r="E19" s="87">
        <f t="shared" si="1"/>
        <v>0.27777777777777779</v>
      </c>
      <c r="F19" s="87">
        <f t="shared" si="2"/>
        <v>1</v>
      </c>
    </row>
    <row r="20" spans="1:6" ht="15.75" x14ac:dyDescent="0.25">
      <c r="A20" s="84" t="s">
        <v>262</v>
      </c>
      <c r="B20" s="86">
        <v>3</v>
      </c>
      <c r="C20" s="86">
        <v>3</v>
      </c>
      <c r="D20" s="87">
        <f t="shared" si="0"/>
        <v>0.15789473684210525</v>
      </c>
      <c r="E20" s="87">
        <f t="shared" si="1"/>
        <v>0.16666666666666666</v>
      </c>
      <c r="F20" s="87">
        <f t="shared" si="2"/>
        <v>1</v>
      </c>
    </row>
    <row r="21" spans="1:6" ht="15.75" x14ac:dyDescent="0.25">
      <c r="A21" s="85" t="s">
        <v>264</v>
      </c>
      <c r="B21" s="86">
        <v>1</v>
      </c>
      <c r="C21" s="86">
        <v>1</v>
      </c>
      <c r="D21" s="87">
        <f t="shared" si="0"/>
        <v>5.2631578947368418E-2</v>
      </c>
      <c r="E21" s="87">
        <f t="shared" si="1"/>
        <v>5.5555555555555552E-2</v>
      </c>
      <c r="F21" s="87">
        <f t="shared" si="2"/>
        <v>1</v>
      </c>
    </row>
    <row r="22" spans="1:6" ht="15.75" x14ac:dyDescent="0.25">
      <c r="A22" s="48" t="s">
        <v>243</v>
      </c>
      <c r="B22" s="86">
        <v>12</v>
      </c>
      <c r="C22" s="86">
        <v>12</v>
      </c>
      <c r="D22" s="87">
        <f t="shared" si="0"/>
        <v>0.63157894736842102</v>
      </c>
      <c r="E22" s="87">
        <f t="shared" si="1"/>
        <v>0.66666666666666663</v>
      </c>
      <c r="F22" s="87">
        <f t="shared" si="2"/>
        <v>1</v>
      </c>
    </row>
    <row r="23" spans="1:6" ht="15.75" x14ac:dyDescent="0.25">
      <c r="A23" s="48" t="s">
        <v>244</v>
      </c>
      <c r="B23" s="86">
        <v>5</v>
      </c>
      <c r="C23" s="86">
        <v>5</v>
      </c>
      <c r="D23" s="87">
        <f t="shared" si="0"/>
        <v>0.26315789473684209</v>
      </c>
      <c r="E23" s="87">
        <f t="shared" si="1"/>
        <v>0.27777777777777779</v>
      </c>
      <c r="F23" s="87">
        <f t="shared" si="2"/>
        <v>1</v>
      </c>
    </row>
    <row r="24" spans="1:6" x14ac:dyDescent="0.25">
      <c r="A24" s="55" t="s">
        <v>250</v>
      </c>
      <c r="B24" s="86">
        <v>18</v>
      </c>
      <c r="C24" s="86">
        <v>18</v>
      </c>
      <c r="D24" s="87">
        <f t="shared" si="0"/>
        <v>0.94736842105263153</v>
      </c>
      <c r="E24" s="87">
        <f t="shared" si="1"/>
        <v>1</v>
      </c>
      <c r="F24" s="87">
        <f t="shared" si="2"/>
        <v>1</v>
      </c>
    </row>
    <row r="25" spans="1:6" ht="15.75" x14ac:dyDescent="0.25">
      <c r="A25" s="2" t="s">
        <v>118</v>
      </c>
      <c r="B25" s="86">
        <v>2</v>
      </c>
      <c r="C25" s="86">
        <v>1</v>
      </c>
      <c r="D25" s="87">
        <f t="shared" si="0"/>
        <v>0.10526315789473684</v>
      </c>
      <c r="E25" s="87">
        <f t="shared" si="1"/>
        <v>5.5555555555555552E-2</v>
      </c>
      <c r="F25" s="87">
        <f t="shared" si="2"/>
        <v>2</v>
      </c>
    </row>
    <row r="26" spans="1:6" ht="15.75" x14ac:dyDescent="0.25">
      <c r="A26" s="2" t="s">
        <v>258</v>
      </c>
      <c r="B26" s="86">
        <v>18</v>
      </c>
      <c r="C26" s="86">
        <v>18</v>
      </c>
      <c r="D26" s="87">
        <f t="shared" si="0"/>
        <v>0.94736842105263153</v>
      </c>
      <c r="E26" s="87">
        <f t="shared" si="1"/>
        <v>1</v>
      </c>
      <c r="F26" s="87">
        <f t="shared" si="2"/>
        <v>1</v>
      </c>
    </row>
    <row r="27" spans="1:6" ht="15.75" x14ac:dyDescent="0.25">
      <c r="A27" s="48" t="s">
        <v>85</v>
      </c>
      <c r="B27" s="86">
        <v>1</v>
      </c>
      <c r="C27" s="86">
        <v>1</v>
      </c>
      <c r="D27" s="87">
        <f t="shared" si="0"/>
        <v>5.2631578947368418E-2</v>
      </c>
      <c r="E27" s="87">
        <f t="shared" si="1"/>
        <v>5.5555555555555552E-2</v>
      </c>
      <c r="F27" s="87">
        <f t="shared" si="2"/>
        <v>1</v>
      </c>
    </row>
    <row r="28" spans="1:6" ht="15.75" x14ac:dyDescent="0.25">
      <c r="A28" s="48" t="s">
        <v>87</v>
      </c>
      <c r="B28" s="86">
        <v>2</v>
      </c>
      <c r="C28" s="86">
        <v>2</v>
      </c>
      <c r="D28" s="87">
        <f t="shared" si="0"/>
        <v>0.10526315789473684</v>
      </c>
      <c r="E28" s="87">
        <f t="shared" si="1"/>
        <v>0.1111111111111111</v>
      </c>
      <c r="F28" s="87">
        <f t="shared" si="2"/>
        <v>1</v>
      </c>
    </row>
    <row r="29" spans="1:6" ht="15.75" x14ac:dyDescent="0.25">
      <c r="A29" s="48" t="s">
        <v>88</v>
      </c>
      <c r="B29" s="86">
        <v>3</v>
      </c>
      <c r="C29" s="86">
        <v>3</v>
      </c>
      <c r="D29" s="87">
        <f t="shared" si="0"/>
        <v>0.15789473684210525</v>
      </c>
      <c r="E29" s="87">
        <f t="shared" si="1"/>
        <v>0.16666666666666666</v>
      </c>
      <c r="F29" s="87">
        <f t="shared" si="2"/>
        <v>1</v>
      </c>
    </row>
    <row r="30" spans="1:6" ht="15.75" x14ac:dyDescent="0.25">
      <c r="A30" s="35" t="s">
        <v>98</v>
      </c>
      <c r="B30" s="86">
        <v>5</v>
      </c>
      <c r="C30" s="86">
        <v>5</v>
      </c>
      <c r="D30" s="87">
        <f t="shared" si="0"/>
        <v>0.26315789473684209</v>
      </c>
      <c r="E30" s="87">
        <f t="shared" si="1"/>
        <v>0.27777777777777779</v>
      </c>
      <c r="F30" s="87">
        <f t="shared" si="2"/>
        <v>1</v>
      </c>
    </row>
    <row r="31" spans="1:6" ht="15.75" x14ac:dyDescent="0.25">
      <c r="A31" s="36" t="s">
        <v>245</v>
      </c>
      <c r="B31" s="86">
        <v>8</v>
      </c>
      <c r="C31" s="86">
        <v>7</v>
      </c>
      <c r="D31" s="87">
        <f t="shared" si="0"/>
        <v>0.42105263157894735</v>
      </c>
      <c r="E31" s="87">
        <f t="shared" si="1"/>
        <v>0.3888888888888889</v>
      </c>
      <c r="F31" s="87">
        <f t="shared" si="2"/>
        <v>1.1428571428571428</v>
      </c>
    </row>
    <row r="32" spans="1:6" ht="15.75" x14ac:dyDescent="0.25">
      <c r="A32" s="36" t="s">
        <v>246</v>
      </c>
      <c r="B32" s="86">
        <v>2</v>
      </c>
      <c r="C32" s="86">
        <v>2</v>
      </c>
      <c r="D32" s="87">
        <f t="shared" si="0"/>
        <v>0.10526315789473684</v>
      </c>
      <c r="E32" s="87">
        <f t="shared" si="1"/>
        <v>0.1111111111111111</v>
      </c>
      <c r="F32" s="87">
        <f t="shared" si="2"/>
        <v>1</v>
      </c>
    </row>
    <row r="33" spans="1:6" ht="15.75" x14ac:dyDescent="0.25">
      <c r="A33" s="35" t="s">
        <v>247</v>
      </c>
      <c r="B33" s="86">
        <v>2</v>
      </c>
      <c r="C33" s="86">
        <v>2</v>
      </c>
      <c r="D33" s="87">
        <f t="shared" si="0"/>
        <v>0.10526315789473684</v>
      </c>
      <c r="E33" s="87">
        <f t="shared" si="1"/>
        <v>0.1111111111111111</v>
      </c>
      <c r="F33" s="87">
        <f t="shared" si="2"/>
        <v>1</v>
      </c>
    </row>
    <row r="34" spans="1:6" ht="15.75" x14ac:dyDescent="0.25">
      <c r="A34" s="35" t="s">
        <v>248</v>
      </c>
      <c r="B34" s="86">
        <v>1</v>
      </c>
      <c r="C34" s="86">
        <v>1</v>
      </c>
      <c r="D34" s="87">
        <f t="shared" si="0"/>
        <v>5.2631578947368418E-2</v>
      </c>
      <c r="E34" s="87">
        <f t="shared" si="1"/>
        <v>5.5555555555555552E-2</v>
      </c>
      <c r="F34" s="87">
        <f t="shared" si="2"/>
        <v>1</v>
      </c>
    </row>
    <row r="35" spans="1:6" ht="15.75" x14ac:dyDescent="0.25">
      <c r="A35" s="36" t="s">
        <v>249</v>
      </c>
      <c r="B35" s="86">
        <v>2</v>
      </c>
      <c r="C35" s="86">
        <v>2</v>
      </c>
      <c r="D35" s="87">
        <f t="shared" si="0"/>
        <v>0.10526315789473684</v>
      </c>
      <c r="E35" s="87">
        <f t="shared" si="1"/>
        <v>0.1111111111111111</v>
      </c>
      <c r="F35" s="87">
        <f t="shared" si="2"/>
        <v>1</v>
      </c>
    </row>
    <row r="36" spans="1:6" ht="15.75" x14ac:dyDescent="0.25">
      <c r="A36" s="79" t="s">
        <v>238</v>
      </c>
      <c r="B36" s="86">
        <v>4</v>
      </c>
      <c r="C36" s="86">
        <v>3</v>
      </c>
      <c r="D36" s="87">
        <f t="shared" si="0"/>
        <v>0.21052631578947367</v>
      </c>
      <c r="E36" s="87">
        <f t="shared" si="1"/>
        <v>0.16666666666666666</v>
      </c>
      <c r="F36" s="87">
        <f>C36/B36</f>
        <v>0.75</v>
      </c>
    </row>
  </sheetData>
  <autoFilter ref="A1:F1" xr:uid="{ED79A3A0-DB69-47A5-BCA9-F5F8D7DD2519}">
    <sortState xmlns:xlrd2="http://schemas.microsoft.com/office/spreadsheetml/2017/richdata2" ref="A2:F36">
      <sortCondition ref="A1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B93B-A6AD-4CFE-AE2A-3776D55D90D1}">
  <dimension ref="A1:N8"/>
  <sheetViews>
    <sheetView workbookViewId="0">
      <selection activeCell="I1" sqref="I1:L6"/>
    </sheetView>
  </sheetViews>
  <sheetFormatPr defaultRowHeight="15" x14ac:dyDescent="0.25"/>
  <sheetData>
    <row r="1" spans="1:14" ht="15.75" x14ac:dyDescent="0.25">
      <c r="A1" s="13"/>
      <c r="B1" s="88" t="s">
        <v>265</v>
      </c>
      <c r="C1" s="88" t="s">
        <v>266</v>
      </c>
      <c r="D1" s="94" t="s">
        <v>267</v>
      </c>
      <c r="E1" s="94" t="s">
        <v>268</v>
      </c>
      <c r="F1" s="88" t="s">
        <v>269</v>
      </c>
      <c r="G1" s="88" t="s">
        <v>270</v>
      </c>
      <c r="H1" s="90" t="s">
        <v>160</v>
      </c>
      <c r="I1" s="90" t="s">
        <v>271</v>
      </c>
      <c r="J1" s="91" t="s">
        <v>272</v>
      </c>
      <c r="K1" s="92" t="s">
        <v>273</v>
      </c>
      <c r="L1" s="88" t="s">
        <v>274</v>
      </c>
      <c r="M1" s="93" t="s">
        <v>275</v>
      </c>
      <c r="N1" s="91" t="s">
        <v>276</v>
      </c>
    </row>
    <row r="2" spans="1:14" ht="15.75" x14ac:dyDescent="0.25">
      <c r="A2" s="1" t="s">
        <v>103</v>
      </c>
      <c r="B2" s="13">
        <v>24</v>
      </c>
      <c r="C2" s="13">
        <v>22</v>
      </c>
      <c r="D2" s="13">
        <v>24</v>
      </c>
      <c r="E2" s="13">
        <v>24</v>
      </c>
      <c r="F2" s="13">
        <v>24</v>
      </c>
      <c r="G2" s="13">
        <v>21</v>
      </c>
      <c r="H2" s="13">
        <v>3</v>
      </c>
      <c r="I2" s="13">
        <v>24</v>
      </c>
      <c r="J2" s="13">
        <v>24</v>
      </c>
      <c r="K2" s="13">
        <v>21</v>
      </c>
      <c r="L2" s="13">
        <v>24</v>
      </c>
      <c r="M2" s="13">
        <v>24</v>
      </c>
      <c r="N2" s="13">
        <v>24</v>
      </c>
    </row>
    <row r="3" spans="1:14" ht="15.75" x14ac:dyDescent="0.25">
      <c r="A3" s="1" t="s">
        <v>104</v>
      </c>
      <c r="B3" s="13">
        <v>19</v>
      </c>
      <c r="C3" s="13">
        <v>19</v>
      </c>
      <c r="D3" s="13">
        <v>5</v>
      </c>
      <c r="E3" s="13">
        <v>17</v>
      </c>
      <c r="F3" s="13">
        <v>16</v>
      </c>
      <c r="G3" s="13">
        <v>16</v>
      </c>
      <c r="H3" s="13">
        <v>2</v>
      </c>
      <c r="I3" s="13">
        <v>20</v>
      </c>
      <c r="J3" s="13">
        <v>21</v>
      </c>
      <c r="K3" s="13">
        <v>21</v>
      </c>
      <c r="L3" s="13">
        <v>21</v>
      </c>
      <c r="M3" s="13">
        <v>23</v>
      </c>
      <c r="N3" s="13">
        <v>20</v>
      </c>
    </row>
    <row r="4" spans="1:14" ht="15.75" x14ac:dyDescent="0.25">
      <c r="A4" s="1" t="s">
        <v>139</v>
      </c>
      <c r="B4" s="11">
        <f>B2/24</f>
        <v>1</v>
      </c>
      <c r="C4" s="11">
        <f>C2/24</f>
        <v>0.91666666666666663</v>
      </c>
      <c r="D4" s="11">
        <f t="shared" ref="D4:N4" si="0">D2/24</f>
        <v>1</v>
      </c>
      <c r="E4" s="11">
        <f t="shared" si="0"/>
        <v>1</v>
      </c>
      <c r="F4" s="11">
        <f t="shared" si="0"/>
        <v>1</v>
      </c>
      <c r="G4" s="11">
        <f t="shared" si="0"/>
        <v>0.875</v>
      </c>
      <c r="H4" s="11">
        <f t="shared" si="0"/>
        <v>0.125</v>
      </c>
      <c r="I4" s="11">
        <f t="shared" si="0"/>
        <v>1</v>
      </c>
      <c r="J4" s="11">
        <f t="shared" si="0"/>
        <v>1</v>
      </c>
      <c r="K4" s="11">
        <f t="shared" si="0"/>
        <v>0.875</v>
      </c>
      <c r="L4" s="11">
        <f t="shared" si="0"/>
        <v>1</v>
      </c>
      <c r="M4" s="11">
        <f t="shared" si="0"/>
        <v>1</v>
      </c>
      <c r="N4" s="11">
        <f t="shared" si="0"/>
        <v>1</v>
      </c>
    </row>
    <row r="5" spans="1:14" ht="15.75" x14ac:dyDescent="0.25">
      <c r="A5" s="1" t="s">
        <v>106</v>
      </c>
      <c r="B5" s="11">
        <f>B3/B2</f>
        <v>0.79166666666666663</v>
      </c>
      <c r="C5" s="11">
        <f t="shared" ref="C5:N5" si="1">C3/C2</f>
        <v>0.86363636363636365</v>
      </c>
      <c r="D5" s="11">
        <f t="shared" si="1"/>
        <v>0.20833333333333334</v>
      </c>
      <c r="E5" s="11">
        <f t="shared" si="1"/>
        <v>0.70833333333333337</v>
      </c>
      <c r="F5" s="11">
        <f t="shared" si="1"/>
        <v>0.66666666666666663</v>
      </c>
      <c r="G5" s="11">
        <f t="shared" si="1"/>
        <v>0.76190476190476186</v>
      </c>
      <c r="H5" s="11">
        <f t="shared" si="1"/>
        <v>0.66666666666666663</v>
      </c>
      <c r="I5" s="11">
        <f t="shared" si="1"/>
        <v>0.83333333333333337</v>
      </c>
      <c r="J5" s="11">
        <f t="shared" si="1"/>
        <v>0.875</v>
      </c>
      <c r="K5" s="11">
        <f t="shared" si="1"/>
        <v>1</v>
      </c>
      <c r="L5" s="11">
        <f t="shared" si="1"/>
        <v>0.875</v>
      </c>
      <c r="M5" s="11">
        <f t="shared" si="1"/>
        <v>0.95833333333333337</v>
      </c>
      <c r="N5" s="11">
        <f t="shared" si="1"/>
        <v>0.83333333333333337</v>
      </c>
    </row>
    <row r="7" spans="1:14" x14ac:dyDescent="0.25">
      <c r="L7">
        <v>1</v>
      </c>
    </row>
    <row r="8" spans="1:14" x14ac:dyDescent="0.25">
      <c r="L8">
        <v>0.875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4A36-0318-43B5-93EF-3E09E93C8C04}">
  <dimension ref="A1:T14"/>
  <sheetViews>
    <sheetView workbookViewId="0">
      <selection activeCell="T8" sqref="G1:T8"/>
    </sheetView>
  </sheetViews>
  <sheetFormatPr defaultRowHeight="15" x14ac:dyDescent="0.25"/>
  <sheetData>
    <row r="1" spans="1:20" ht="15.75" x14ac:dyDescent="0.25">
      <c r="A1" s="13"/>
      <c r="B1" s="1" t="s">
        <v>103</v>
      </c>
      <c r="C1" s="1" t="s">
        <v>104</v>
      </c>
      <c r="D1" s="1" t="s">
        <v>139</v>
      </c>
      <c r="E1" s="1" t="s">
        <v>106</v>
      </c>
      <c r="G1" s="13"/>
      <c r="H1" s="92" t="s">
        <v>273</v>
      </c>
      <c r="I1" s="88" t="s">
        <v>266</v>
      </c>
      <c r="J1" s="95" t="s">
        <v>265</v>
      </c>
      <c r="K1" s="89" t="s">
        <v>267</v>
      </c>
      <c r="L1" s="94" t="s">
        <v>268</v>
      </c>
      <c r="M1" s="93" t="s">
        <v>275</v>
      </c>
      <c r="N1" s="91" t="s">
        <v>272</v>
      </c>
      <c r="O1" s="91" t="s">
        <v>276</v>
      </c>
      <c r="P1" s="88" t="s">
        <v>269</v>
      </c>
      <c r="Q1" s="88" t="s">
        <v>270</v>
      </c>
      <c r="R1" s="90" t="s">
        <v>160</v>
      </c>
      <c r="S1" s="88" t="s">
        <v>274</v>
      </c>
      <c r="T1" s="90" t="s">
        <v>271</v>
      </c>
    </row>
    <row r="2" spans="1:20" ht="15.75" x14ac:dyDescent="0.25">
      <c r="A2" s="92" t="s">
        <v>273</v>
      </c>
      <c r="B2" s="13">
        <v>21</v>
      </c>
      <c r="C2" s="13">
        <v>21</v>
      </c>
      <c r="D2" s="11">
        <f t="shared" ref="D2:D14" si="0">B2/24</f>
        <v>0.875</v>
      </c>
      <c r="E2" s="11">
        <f t="shared" ref="E2:E14" si="1">C2/B2</f>
        <v>1</v>
      </c>
      <c r="G2" s="1" t="s">
        <v>103</v>
      </c>
      <c r="H2" s="13">
        <v>21</v>
      </c>
      <c r="I2" s="13">
        <v>22</v>
      </c>
      <c r="J2" s="13">
        <v>24</v>
      </c>
      <c r="K2" s="13">
        <v>24</v>
      </c>
      <c r="L2" s="13">
        <v>24</v>
      </c>
      <c r="M2" s="13">
        <v>24</v>
      </c>
      <c r="N2" s="13">
        <v>24</v>
      </c>
      <c r="O2" s="13">
        <v>24</v>
      </c>
      <c r="P2" s="13">
        <v>24</v>
      </c>
      <c r="Q2" s="13">
        <v>21</v>
      </c>
      <c r="R2" s="13">
        <v>3</v>
      </c>
      <c r="S2" s="13">
        <v>24</v>
      </c>
      <c r="T2" s="13">
        <v>24</v>
      </c>
    </row>
    <row r="3" spans="1:20" ht="15.75" x14ac:dyDescent="0.25">
      <c r="A3" s="88" t="s">
        <v>266</v>
      </c>
      <c r="B3" s="13">
        <v>22</v>
      </c>
      <c r="C3" s="13">
        <v>19</v>
      </c>
      <c r="D3" s="11">
        <f t="shared" si="0"/>
        <v>0.91666666666666663</v>
      </c>
      <c r="E3" s="11">
        <f t="shared" si="1"/>
        <v>0.86363636363636365</v>
      </c>
      <c r="G3" s="1" t="s">
        <v>104</v>
      </c>
      <c r="H3" s="13">
        <v>21</v>
      </c>
      <c r="I3" s="13">
        <v>19</v>
      </c>
      <c r="J3" s="13">
        <v>19</v>
      </c>
      <c r="K3" s="13">
        <v>5</v>
      </c>
      <c r="L3" s="13">
        <v>17</v>
      </c>
      <c r="M3" s="13">
        <v>23</v>
      </c>
      <c r="N3" s="13">
        <v>21</v>
      </c>
      <c r="O3" s="13">
        <v>20</v>
      </c>
      <c r="P3" s="13">
        <v>16</v>
      </c>
      <c r="Q3" s="13">
        <v>16</v>
      </c>
      <c r="R3" s="13">
        <v>2</v>
      </c>
      <c r="S3" s="13">
        <v>21</v>
      </c>
      <c r="T3" s="13">
        <v>20</v>
      </c>
    </row>
    <row r="4" spans="1:20" ht="15.75" x14ac:dyDescent="0.25">
      <c r="A4" s="95" t="s">
        <v>265</v>
      </c>
      <c r="B4" s="13">
        <v>24</v>
      </c>
      <c r="C4" s="13">
        <v>19</v>
      </c>
      <c r="D4" s="11">
        <f t="shared" si="0"/>
        <v>1</v>
      </c>
      <c r="E4" s="11">
        <f t="shared" si="1"/>
        <v>0.79166666666666663</v>
      </c>
      <c r="G4" s="1" t="s">
        <v>139</v>
      </c>
      <c r="H4" s="11">
        <f t="shared" ref="H4:T4" si="2">H2/24</f>
        <v>0.875</v>
      </c>
      <c r="I4" s="11">
        <f t="shared" si="2"/>
        <v>0.91666666666666663</v>
      </c>
      <c r="J4" s="11">
        <f t="shared" si="2"/>
        <v>1</v>
      </c>
      <c r="K4" s="11">
        <f t="shared" si="2"/>
        <v>1</v>
      </c>
      <c r="L4" s="11">
        <f t="shared" si="2"/>
        <v>1</v>
      </c>
      <c r="M4" s="11">
        <f t="shared" si="2"/>
        <v>1</v>
      </c>
      <c r="N4" s="11">
        <f t="shared" si="2"/>
        <v>1</v>
      </c>
      <c r="O4" s="11">
        <f t="shared" si="2"/>
        <v>1</v>
      </c>
      <c r="P4" s="11">
        <f t="shared" si="2"/>
        <v>1</v>
      </c>
      <c r="Q4" s="11">
        <f t="shared" si="2"/>
        <v>0.875</v>
      </c>
      <c r="R4" s="11">
        <f t="shared" si="2"/>
        <v>0.125</v>
      </c>
      <c r="S4" s="11">
        <f t="shared" si="2"/>
        <v>1</v>
      </c>
      <c r="T4" s="11">
        <f t="shared" si="2"/>
        <v>1</v>
      </c>
    </row>
    <row r="5" spans="1:20" ht="15.75" x14ac:dyDescent="0.25">
      <c r="A5" s="89" t="s">
        <v>267</v>
      </c>
      <c r="B5" s="13">
        <v>24</v>
      </c>
      <c r="C5" s="13">
        <v>5</v>
      </c>
      <c r="D5" s="11">
        <f t="shared" si="0"/>
        <v>1</v>
      </c>
      <c r="E5" s="11">
        <f t="shared" si="1"/>
        <v>0.20833333333333334</v>
      </c>
      <c r="G5" s="1" t="s">
        <v>106</v>
      </c>
      <c r="H5" s="11">
        <f t="shared" ref="H5:T5" si="3">H3/H2</f>
        <v>1</v>
      </c>
      <c r="I5" s="11">
        <f t="shared" si="3"/>
        <v>0.86363636363636365</v>
      </c>
      <c r="J5" s="11">
        <f t="shared" si="3"/>
        <v>0.79166666666666663</v>
      </c>
      <c r="K5" s="11">
        <f t="shared" si="3"/>
        <v>0.20833333333333334</v>
      </c>
      <c r="L5" s="11">
        <f t="shared" si="3"/>
        <v>0.70833333333333337</v>
      </c>
      <c r="M5" s="11">
        <f t="shared" si="3"/>
        <v>0.95833333333333337</v>
      </c>
      <c r="N5" s="11">
        <f t="shared" si="3"/>
        <v>0.875</v>
      </c>
      <c r="O5" s="11">
        <f t="shared" si="3"/>
        <v>0.83333333333333337</v>
      </c>
      <c r="P5" s="11">
        <f t="shared" si="3"/>
        <v>0.66666666666666663</v>
      </c>
      <c r="Q5" s="11">
        <f t="shared" si="3"/>
        <v>0.76190476190476186</v>
      </c>
      <c r="R5" s="11">
        <f t="shared" si="3"/>
        <v>0.66666666666666663</v>
      </c>
      <c r="S5" s="11">
        <f t="shared" si="3"/>
        <v>0.875</v>
      </c>
      <c r="T5" s="11">
        <f t="shared" si="3"/>
        <v>0.83333333333333337</v>
      </c>
    </row>
    <row r="6" spans="1:20" ht="15.75" x14ac:dyDescent="0.25">
      <c r="A6" s="94" t="s">
        <v>268</v>
      </c>
      <c r="B6" s="13">
        <v>24</v>
      </c>
      <c r="C6" s="13">
        <v>17</v>
      </c>
      <c r="D6" s="11">
        <f t="shared" si="0"/>
        <v>1</v>
      </c>
      <c r="E6" s="11">
        <f t="shared" si="1"/>
        <v>0.70833333333333337</v>
      </c>
    </row>
    <row r="7" spans="1:20" ht="15.75" x14ac:dyDescent="0.25">
      <c r="A7" s="93" t="s">
        <v>275</v>
      </c>
      <c r="B7" s="13">
        <v>24</v>
      </c>
      <c r="C7" s="13">
        <v>23</v>
      </c>
      <c r="D7" s="11">
        <f t="shared" si="0"/>
        <v>1</v>
      </c>
      <c r="E7" s="11">
        <f t="shared" si="1"/>
        <v>0.95833333333333337</v>
      </c>
      <c r="H7">
        <v>0.875</v>
      </c>
      <c r="I7">
        <v>0.91666666666666663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0.875</v>
      </c>
      <c r="R7">
        <v>0.125</v>
      </c>
      <c r="S7">
        <v>1</v>
      </c>
      <c r="T7">
        <v>1</v>
      </c>
    </row>
    <row r="8" spans="1:20" ht="15.75" x14ac:dyDescent="0.25">
      <c r="A8" s="91" t="s">
        <v>272</v>
      </c>
      <c r="B8" s="13">
        <v>24</v>
      </c>
      <c r="C8" s="13">
        <v>21</v>
      </c>
      <c r="D8" s="11">
        <f t="shared" si="0"/>
        <v>1</v>
      </c>
      <c r="E8" s="11">
        <f t="shared" si="1"/>
        <v>0.875</v>
      </c>
      <c r="H8">
        <v>1</v>
      </c>
      <c r="I8">
        <v>0.86363636363636365</v>
      </c>
      <c r="J8">
        <v>0.79166666666666663</v>
      </c>
      <c r="K8">
        <v>0.20833333333333334</v>
      </c>
      <c r="L8">
        <v>0.70833333333333337</v>
      </c>
      <c r="M8">
        <v>0.95833333333333337</v>
      </c>
      <c r="N8">
        <v>0.875</v>
      </c>
      <c r="O8">
        <v>0.83333333333333337</v>
      </c>
      <c r="P8">
        <v>0.66666666666666663</v>
      </c>
      <c r="Q8">
        <v>0.76190476190476186</v>
      </c>
      <c r="R8">
        <v>0.66666666666666663</v>
      </c>
      <c r="S8">
        <v>0.875</v>
      </c>
      <c r="T8">
        <v>0.83333333333333337</v>
      </c>
    </row>
    <row r="9" spans="1:20" ht="15.75" x14ac:dyDescent="0.25">
      <c r="A9" s="91" t="s">
        <v>276</v>
      </c>
      <c r="B9" s="13">
        <v>24</v>
      </c>
      <c r="C9" s="13">
        <v>20</v>
      </c>
      <c r="D9" s="11">
        <f t="shared" si="0"/>
        <v>1</v>
      </c>
      <c r="E9" s="11">
        <f t="shared" si="1"/>
        <v>0.83333333333333337</v>
      </c>
    </row>
    <row r="10" spans="1:20" ht="15.75" x14ac:dyDescent="0.25">
      <c r="A10" s="88" t="s">
        <v>269</v>
      </c>
      <c r="B10" s="13">
        <v>24</v>
      </c>
      <c r="C10" s="13">
        <v>16</v>
      </c>
      <c r="D10" s="11">
        <f t="shared" si="0"/>
        <v>1</v>
      </c>
      <c r="E10" s="11">
        <f t="shared" si="1"/>
        <v>0.66666666666666663</v>
      </c>
    </row>
    <row r="11" spans="1:20" ht="15.75" x14ac:dyDescent="0.25">
      <c r="A11" s="88" t="s">
        <v>270</v>
      </c>
      <c r="B11" s="13">
        <v>21</v>
      </c>
      <c r="C11" s="13">
        <v>16</v>
      </c>
      <c r="D11" s="11">
        <f t="shared" si="0"/>
        <v>0.875</v>
      </c>
      <c r="E11" s="11">
        <f t="shared" si="1"/>
        <v>0.76190476190476186</v>
      </c>
    </row>
    <row r="12" spans="1:20" ht="15.75" x14ac:dyDescent="0.25">
      <c r="A12" s="90" t="s">
        <v>160</v>
      </c>
      <c r="B12" s="13">
        <v>3</v>
      </c>
      <c r="C12" s="13">
        <v>2</v>
      </c>
      <c r="D12" s="11">
        <f t="shared" si="0"/>
        <v>0.125</v>
      </c>
      <c r="E12" s="11">
        <f t="shared" si="1"/>
        <v>0.66666666666666663</v>
      </c>
    </row>
    <row r="13" spans="1:20" ht="15.75" x14ac:dyDescent="0.25">
      <c r="A13" s="88" t="s">
        <v>274</v>
      </c>
      <c r="B13" s="13">
        <v>24</v>
      </c>
      <c r="C13" s="13">
        <v>21</v>
      </c>
      <c r="D13" s="11">
        <f t="shared" si="0"/>
        <v>1</v>
      </c>
      <c r="E13" s="11">
        <f t="shared" si="1"/>
        <v>0.875</v>
      </c>
    </row>
    <row r="14" spans="1:20" ht="15.75" x14ac:dyDescent="0.25">
      <c r="A14" s="90" t="s">
        <v>271</v>
      </c>
      <c r="B14" s="13">
        <v>24</v>
      </c>
      <c r="C14" s="13">
        <v>20</v>
      </c>
      <c r="D14" s="11">
        <f t="shared" si="0"/>
        <v>1</v>
      </c>
      <c r="E14" s="11">
        <f t="shared" si="1"/>
        <v>0.83333333333333337</v>
      </c>
    </row>
  </sheetData>
  <autoFilter ref="A1:E1" xr:uid="{8A0E4A36-0318-43B5-93EF-3E09E93C8C04}">
    <sortState xmlns:xlrd2="http://schemas.microsoft.com/office/spreadsheetml/2017/richdata2" ref="A2:E14">
      <sortCondition ref="A1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0F12-DC2B-410B-889D-D5DD0E57D2E2}">
  <dimension ref="A1:X25"/>
  <sheetViews>
    <sheetView workbookViewId="0">
      <selection activeCell="R25" sqref="R25"/>
    </sheetView>
  </sheetViews>
  <sheetFormatPr defaultRowHeight="15" x14ac:dyDescent="0.25"/>
  <cols>
    <col min="1" max="1" width="28.7109375" bestFit="1" customWidth="1"/>
  </cols>
  <sheetData>
    <row r="1" spans="1:24" ht="15.75" x14ac:dyDescent="0.25">
      <c r="A1" s="13"/>
      <c r="B1" s="22" t="s">
        <v>198</v>
      </c>
      <c r="C1" s="22" t="s">
        <v>277</v>
      </c>
      <c r="D1" s="96" t="s">
        <v>278</v>
      </c>
      <c r="E1" s="22" t="s">
        <v>260</v>
      </c>
      <c r="F1" s="22" t="s">
        <v>279</v>
      </c>
      <c r="G1" s="97" t="s">
        <v>280</v>
      </c>
      <c r="H1" s="22" t="s">
        <v>361</v>
      </c>
      <c r="I1" s="98" t="s">
        <v>362</v>
      </c>
      <c r="J1" s="99" t="s">
        <v>283</v>
      </c>
      <c r="K1" s="99" t="s">
        <v>284</v>
      </c>
      <c r="L1" s="99" t="s">
        <v>98</v>
      </c>
      <c r="M1" s="100" t="s">
        <v>285</v>
      </c>
      <c r="N1" s="100" t="s">
        <v>286</v>
      </c>
      <c r="O1" s="101" t="s">
        <v>287</v>
      </c>
      <c r="P1" s="22" t="s">
        <v>288</v>
      </c>
      <c r="Q1" s="102" t="s">
        <v>289</v>
      </c>
      <c r="R1" s="99" t="s">
        <v>290</v>
      </c>
      <c r="S1" s="98" t="s">
        <v>291</v>
      </c>
      <c r="T1" s="97" t="s">
        <v>292</v>
      </c>
      <c r="U1" s="97" t="s">
        <v>293</v>
      </c>
      <c r="V1" s="22" t="s">
        <v>294</v>
      </c>
      <c r="W1" s="103" t="s">
        <v>295</v>
      </c>
      <c r="X1" s="103" t="s">
        <v>296</v>
      </c>
    </row>
    <row r="2" spans="1:24" ht="15.75" x14ac:dyDescent="0.25">
      <c r="A2" s="1" t="s">
        <v>103</v>
      </c>
      <c r="B2" s="13">
        <v>76</v>
      </c>
      <c r="C2" s="13">
        <v>23</v>
      </c>
      <c r="D2" s="13">
        <v>99</v>
      </c>
      <c r="E2" s="13">
        <v>99</v>
      </c>
      <c r="F2" s="13">
        <v>99</v>
      </c>
      <c r="G2" s="13">
        <v>99</v>
      </c>
      <c r="H2" s="13">
        <v>96</v>
      </c>
      <c r="I2" s="13">
        <v>3</v>
      </c>
      <c r="J2" s="13">
        <v>99</v>
      </c>
      <c r="K2" s="13">
        <v>62</v>
      </c>
      <c r="L2" s="13">
        <v>37</v>
      </c>
      <c r="M2" s="13">
        <v>97</v>
      </c>
      <c r="N2" s="13">
        <v>97</v>
      </c>
      <c r="O2" s="13">
        <v>97</v>
      </c>
      <c r="P2" s="13">
        <v>98</v>
      </c>
      <c r="Q2" s="13">
        <v>99</v>
      </c>
      <c r="R2" s="13">
        <v>99</v>
      </c>
      <c r="S2" s="13">
        <v>99</v>
      </c>
      <c r="T2" s="13">
        <v>99</v>
      </c>
      <c r="U2" s="13">
        <v>99</v>
      </c>
      <c r="V2" s="13">
        <v>99</v>
      </c>
      <c r="W2" s="13">
        <v>99</v>
      </c>
      <c r="X2" s="13">
        <v>97</v>
      </c>
    </row>
    <row r="3" spans="1:24" ht="15.75" x14ac:dyDescent="0.25">
      <c r="A3" s="1" t="s">
        <v>104</v>
      </c>
      <c r="B3" s="13">
        <v>70</v>
      </c>
      <c r="C3" s="13">
        <v>23</v>
      </c>
      <c r="D3" s="13">
        <v>95</v>
      </c>
      <c r="E3" s="13">
        <v>95</v>
      </c>
      <c r="F3" s="13">
        <v>91</v>
      </c>
      <c r="G3" s="13">
        <v>72</v>
      </c>
      <c r="H3" s="13">
        <v>96</v>
      </c>
      <c r="I3" s="13">
        <v>3</v>
      </c>
      <c r="J3" s="13">
        <v>98</v>
      </c>
      <c r="K3" s="13">
        <v>60</v>
      </c>
      <c r="L3" s="13">
        <v>37</v>
      </c>
      <c r="M3" s="13">
        <v>96</v>
      </c>
      <c r="N3" s="13">
        <v>97</v>
      </c>
      <c r="O3" s="13">
        <v>70</v>
      </c>
      <c r="P3" s="13">
        <v>98</v>
      </c>
      <c r="Q3" s="13">
        <v>50</v>
      </c>
      <c r="R3" s="13">
        <v>92</v>
      </c>
      <c r="S3" s="13">
        <v>98</v>
      </c>
      <c r="T3" s="13">
        <v>96</v>
      </c>
      <c r="U3" s="13">
        <v>98</v>
      </c>
      <c r="V3" s="13">
        <v>95</v>
      </c>
      <c r="W3" s="13">
        <v>58</v>
      </c>
      <c r="X3" s="13">
        <v>39</v>
      </c>
    </row>
    <row r="4" spans="1:24" ht="15.75" x14ac:dyDescent="0.25">
      <c r="A4" s="1" t="s">
        <v>139</v>
      </c>
      <c r="B4" s="11">
        <f>B2/99</f>
        <v>0.76767676767676762</v>
      </c>
      <c r="C4" s="11">
        <f t="shared" ref="C4:X4" si="0">C2/99</f>
        <v>0.23232323232323232</v>
      </c>
      <c r="D4" s="11">
        <f t="shared" si="0"/>
        <v>1</v>
      </c>
      <c r="E4" s="11">
        <f t="shared" si="0"/>
        <v>1</v>
      </c>
      <c r="F4" s="11">
        <f t="shared" si="0"/>
        <v>1</v>
      </c>
      <c r="G4" s="11">
        <f t="shared" si="0"/>
        <v>1</v>
      </c>
      <c r="H4" s="11">
        <f t="shared" si="0"/>
        <v>0.96969696969696972</v>
      </c>
      <c r="I4" s="11">
        <f t="shared" si="0"/>
        <v>3.0303030303030304E-2</v>
      </c>
      <c r="J4" s="11">
        <f t="shared" si="0"/>
        <v>1</v>
      </c>
      <c r="K4" s="11">
        <f t="shared" si="0"/>
        <v>0.6262626262626263</v>
      </c>
      <c r="L4" s="11">
        <f t="shared" si="0"/>
        <v>0.37373737373737376</v>
      </c>
      <c r="M4" s="11">
        <f t="shared" si="0"/>
        <v>0.97979797979797978</v>
      </c>
      <c r="N4" s="11">
        <f t="shared" si="0"/>
        <v>0.97979797979797978</v>
      </c>
      <c r="O4" s="11">
        <f t="shared" si="0"/>
        <v>0.97979797979797978</v>
      </c>
      <c r="P4" s="11">
        <f t="shared" si="0"/>
        <v>0.98989898989898994</v>
      </c>
      <c r="Q4" s="11">
        <f t="shared" si="0"/>
        <v>1</v>
      </c>
      <c r="R4" s="11">
        <f t="shared" si="0"/>
        <v>1</v>
      </c>
      <c r="S4" s="11">
        <f t="shared" si="0"/>
        <v>1</v>
      </c>
      <c r="T4" s="11">
        <f t="shared" si="0"/>
        <v>1</v>
      </c>
      <c r="U4" s="11">
        <f t="shared" si="0"/>
        <v>1</v>
      </c>
      <c r="V4" s="11">
        <f t="shared" si="0"/>
        <v>1</v>
      </c>
      <c r="W4" s="11">
        <f t="shared" si="0"/>
        <v>1</v>
      </c>
      <c r="X4" s="11">
        <f t="shared" si="0"/>
        <v>0.97979797979797978</v>
      </c>
    </row>
    <row r="5" spans="1:24" ht="15.75" x14ac:dyDescent="0.25">
      <c r="A5" s="1" t="s">
        <v>106</v>
      </c>
      <c r="B5" s="11">
        <f>B3/B2</f>
        <v>0.92105263157894735</v>
      </c>
      <c r="C5" s="11">
        <f t="shared" ref="C5:X5" si="1">C3/C2</f>
        <v>1</v>
      </c>
      <c r="D5" s="11">
        <f t="shared" si="1"/>
        <v>0.95959595959595956</v>
      </c>
      <c r="E5" s="11">
        <f t="shared" si="1"/>
        <v>0.95959595959595956</v>
      </c>
      <c r="F5" s="11">
        <f t="shared" si="1"/>
        <v>0.91919191919191923</v>
      </c>
      <c r="G5" s="11">
        <f t="shared" si="1"/>
        <v>0.72727272727272729</v>
      </c>
      <c r="H5" s="11">
        <f t="shared" si="1"/>
        <v>1</v>
      </c>
      <c r="I5" s="11">
        <f t="shared" si="1"/>
        <v>1</v>
      </c>
      <c r="J5" s="11">
        <f t="shared" si="1"/>
        <v>0.98989898989898994</v>
      </c>
      <c r="K5" s="11">
        <f t="shared" si="1"/>
        <v>0.967741935483871</v>
      </c>
      <c r="L5" s="11">
        <f t="shared" si="1"/>
        <v>1</v>
      </c>
      <c r="M5" s="11">
        <f t="shared" si="1"/>
        <v>0.98969072164948457</v>
      </c>
      <c r="N5" s="11">
        <f t="shared" si="1"/>
        <v>1</v>
      </c>
      <c r="O5" s="11">
        <f t="shared" si="1"/>
        <v>0.72164948453608246</v>
      </c>
      <c r="P5" s="11">
        <f t="shared" si="1"/>
        <v>1</v>
      </c>
      <c r="Q5" s="11">
        <f t="shared" si="1"/>
        <v>0.50505050505050508</v>
      </c>
      <c r="R5" s="11">
        <f t="shared" si="1"/>
        <v>0.92929292929292928</v>
      </c>
      <c r="S5" s="11">
        <f t="shared" si="1"/>
        <v>0.98989898989898994</v>
      </c>
      <c r="T5" s="11">
        <f t="shared" si="1"/>
        <v>0.96969696969696972</v>
      </c>
      <c r="U5" s="11">
        <f t="shared" si="1"/>
        <v>0.98989898989898994</v>
      </c>
      <c r="V5" s="11">
        <f t="shared" si="1"/>
        <v>0.95959595959595956</v>
      </c>
      <c r="W5" s="11">
        <f t="shared" si="1"/>
        <v>0.58585858585858586</v>
      </c>
      <c r="X5" s="11">
        <f t="shared" si="1"/>
        <v>0.40206185567010311</v>
      </c>
    </row>
    <row r="6" spans="1:24" ht="15.75" x14ac:dyDescent="0.25">
      <c r="A6" s="1" t="s">
        <v>297</v>
      </c>
      <c r="B6" s="11">
        <f>B3/99</f>
        <v>0.70707070707070707</v>
      </c>
      <c r="C6" s="11">
        <f t="shared" ref="C6:X6" si="2">C3/99</f>
        <v>0.23232323232323232</v>
      </c>
      <c r="D6" s="11">
        <f t="shared" si="2"/>
        <v>0.95959595959595956</v>
      </c>
      <c r="E6" s="11">
        <f t="shared" si="2"/>
        <v>0.95959595959595956</v>
      </c>
      <c r="F6" s="11">
        <f t="shared" si="2"/>
        <v>0.91919191919191923</v>
      </c>
      <c r="G6" s="11">
        <f t="shared" si="2"/>
        <v>0.72727272727272729</v>
      </c>
      <c r="H6" s="11">
        <f t="shared" si="2"/>
        <v>0.96969696969696972</v>
      </c>
      <c r="I6" s="11">
        <f t="shared" si="2"/>
        <v>3.0303030303030304E-2</v>
      </c>
      <c r="J6" s="11">
        <f t="shared" si="2"/>
        <v>0.98989898989898994</v>
      </c>
      <c r="K6" s="11">
        <f t="shared" si="2"/>
        <v>0.60606060606060608</v>
      </c>
      <c r="L6" s="11">
        <f t="shared" si="2"/>
        <v>0.37373737373737376</v>
      </c>
      <c r="M6" s="11">
        <f t="shared" si="2"/>
        <v>0.96969696969696972</v>
      </c>
      <c r="N6" s="11">
        <f t="shared" si="2"/>
        <v>0.97979797979797978</v>
      </c>
      <c r="O6" s="11">
        <f t="shared" si="2"/>
        <v>0.70707070707070707</v>
      </c>
      <c r="P6" s="11">
        <f t="shared" si="2"/>
        <v>0.98989898989898994</v>
      </c>
      <c r="Q6" s="11">
        <f t="shared" si="2"/>
        <v>0.50505050505050508</v>
      </c>
      <c r="R6" s="11">
        <f t="shared" si="2"/>
        <v>0.92929292929292928</v>
      </c>
      <c r="S6" s="11">
        <f t="shared" si="2"/>
        <v>0.98989898989898994</v>
      </c>
      <c r="T6" s="11">
        <f t="shared" si="2"/>
        <v>0.96969696969696972</v>
      </c>
      <c r="U6" s="11">
        <f t="shared" si="2"/>
        <v>0.98989898989898994</v>
      </c>
      <c r="V6" s="11">
        <f t="shared" si="2"/>
        <v>0.95959595959595956</v>
      </c>
      <c r="W6" s="11">
        <f t="shared" si="2"/>
        <v>0.58585858585858586</v>
      </c>
      <c r="X6" s="11">
        <f t="shared" si="2"/>
        <v>0.39393939393939392</v>
      </c>
    </row>
    <row r="7" spans="1:24" ht="15.75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</row>
    <row r="8" spans="1:24" ht="15.75" x14ac:dyDescent="0.25">
      <c r="A8" s="13" t="s">
        <v>298</v>
      </c>
      <c r="B8" s="22" t="s">
        <v>198</v>
      </c>
      <c r="C8" s="22" t="s">
        <v>277</v>
      </c>
      <c r="D8" s="96" t="s">
        <v>278</v>
      </c>
      <c r="E8" s="22" t="s">
        <v>260</v>
      </c>
      <c r="F8" s="22" t="s">
        <v>279</v>
      </c>
      <c r="G8" s="97" t="s">
        <v>280</v>
      </c>
      <c r="H8" s="22" t="s">
        <v>281</v>
      </c>
      <c r="I8" s="98" t="s">
        <v>282</v>
      </c>
      <c r="J8" s="99" t="s">
        <v>283</v>
      </c>
      <c r="K8" s="99" t="s">
        <v>284</v>
      </c>
      <c r="L8" s="99" t="s">
        <v>98</v>
      </c>
      <c r="M8" s="100" t="s">
        <v>285</v>
      </c>
      <c r="N8" s="100" t="s">
        <v>286</v>
      </c>
      <c r="O8" s="101" t="s">
        <v>287</v>
      </c>
      <c r="P8" s="22" t="s">
        <v>288</v>
      </c>
      <c r="Q8" s="102" t="s">
        <v>289</v>
      </c>
      <c r="R8" s="99" t="s">
        <v>290</v>
      </c>
      <c r="S8" s="98" t="s">
        <v>291</v>
      </c>
      <c r="T8" s="97" t="s">
        <v>292</v>
      </c>
      <c r="U8" s="97" t="s">
        <v>293</v>
      </c>
      <c r="V8" s="22" t="s">
        <v>294</v>
      </c>
      <c r="W8" s="103" t="s">
        <v>295</v>
      </c>
      <c r="X8" s="103" t="s">
        <v>296</v>
      </c>
    </row>
    <row r="9" spans="1:24" ht="15.75" x14ac:dyDescent="0.25">
      <c r="A9" s="1" t="s">
        <v>103</v>
      </c>
      <c r="B9" s="13">
        <v>14</v>
      </c>
      <c r="C9" s="13">
        <v>13</v>
      </c>
      <c r="D9" s="13">
        <v>27</v>
      </c>
      <c r="E9" s="13">
        <v>27</v>
      </c>
      <c r="F9" s="13">
        <v>27</v>
      </c>
      <c r="G9" s="13">
        <v>27</v>
      </c>
      <c r="H9" s="13">
        <v>27</v>
      </c>
      <c r="I9" s="13">
        <v>0</v>
      </c>
      <c r="J9" s="13">
        <v>27</v>
      </c>
      <c r="K9" s="13">
        <v>2</v>
      </c>
      <c r="L9" s="13">
        <v>25</v>
      </c>
      <c r="M9" s="13">
        <v>27</v>
      </c>
      <c r="N9" s="13">
        <v>27</v>
      </c>
      <c r="O9" s="13">
        <v>27</v>
      </c>
      <c r="P9" s="13">
        <v>27</v>
      </c>
      <c r="Q9" s="13">
        <v>27</v>
      </c>
      <c r="R9" s="13">
        <v>27</v>
      </c>
      <c r="S9" s="13">
        <v>27</v>
      </c>
      <c r="T9" s="13">
        <v>27</v>
      </c>
      <c r="U9" s="13">
        <v>27</v>
      </c>
      <c r="V9" s="13">
        <v>27</v>
      </c>
      <c r="W9" s="13">
        <v>27</v>
      </c>
      <c r="X9" s="13">
        <v>27</v>
      </c>
    </row>
    <row r="10" spans="1:24" ht="15.75" x14ac:dyDescent="0.25">
      <c r="A10" s="1" t="s">
        <v>104</v>
      </c>
      <c r="B10" s="13">
        <v>13</v>
      </c>
      <c r="C10" s="13">
        <v>13</v>
      </c>
      <c r="D10" s="13">
        <v>26</v>
      </c>
      <c r="E10" s="13">
        <v>27</v>
      </c>
      <c r="F10" s="13">
        <v>27</v>
      </c>
      <c r="G10" s="13">
        <v>27</v>
      </c>
      <c r="H10" s="13">
        <v>27</v>
      </c>
      <c r="I10" s="13">
        <v>0</v>
      </c>
      <c r="J10" s="13">
        <v>27</v>
      </c>
      <c r="K10" s="13">
        <v>1</v>
      </c>
      <c r="L10" s="13">
        <v>25</v>
      </c>
      <c r="M10" s="13">
        <v>26</v>
      </c>
      <c r="N10" s="13">
        <v>27</v>
      </c>
      <c r="O10" s="13">
        <v>3</v>
      </c>
      <c r="P10" s="13">
        <v>27</v>
      </c>
      <c r="Q10" s="13">
        <v>27</v>
      </c>
      <c r="R10" s="13">
        <v>27</v>
      </c>
      <c r="S10" s="13">
        <v>27</v>
      </c>
      <c r="T10" s="13">
        <v>26</v>
      </c>
      <c r="U10" s="13">
        <v>26</v>
      </c>
      <c r="V10" s="13">
        <v>27</v>
      </c>
      <c r="W10" s="13">
        <v>2</v>
      </c>
      <c r="X10" s="13">
        <v>25</v>
      </c>
    </row>
    <row r="11" spans="1:24" ht="15.75" x14ac:dyDescent="0.25">
      <c r="A11" s="1" t="s">
        <v>139</v>
      </c>
      <c r="B11" s="11">
        <f>B9/27</f>
        <v>0.51851851851851849</v>
      </c>
      <c r="C11" s="11">
        <f t="shared" ref="C11:X11" si="3">C9/27</f>
        <v>0.48148148148148145</v>
      </c>
      <c r="D11" s="11">
        <f t="shared" si="3"/>
        <v>1</v>
      </c>
      <c r="E11" s="11">
        <f t="shared" si="3"/>
        <v>1</v>
      </c>
      <c r="F11" s="11">
        <f t="shared" si="3"/>
        <v>1</v>
      </c>
      <c r="G11" s="11">
        <f t="shared" si="3"/>
        <v>1</v>
      </c>
      <c r="H11" s="11">
        <f t="shared" si="3"/>
        <v>1</v>
      </c>
      <c r="I11" s="11">
        <f t="shared" si="3"/>
        <v>0</v>
      </c>
      <c r="J11" s="11">
        <f t="shared" si="3"/>
        <v>1</v>
      </c>
      <c r="K11" s="11">
        <f t="shared" si="3"/>
        <v>7.407407407407407E-2</v>
      </c>
      <c r="L11" s="11">
        <f t="shared" si="3"/>
        <v>0.92592592592592593</v>
      </c>
      <c r="M11" s="11">
        <f t="shared" si="3"/>
        <v>1</v>
      </c>
      <c r="N11" s="11">
        <f t="shared" si="3"/>
        <v>1</v>
      </c>
      <c r="O11" s="11">
        <f t="shared" si="3"/>
        <v>1</v>
      </c>
      <c r="P11" s="11">
        <f t="shared" si="3"/>
        <v>1</v>
      </c>
      <c r="Q11" s="11">
        <f t="shared" si="3"/>
        <v>1</v>
      </c>
      <c r="R11" s="11">
        <f t="shared" si="3"/>
        <v>1</v>
      </c>
      <c r="S11" s="11">
        <f t="shared" si="3"/>
        <v>1</v>
      </c>
      <c r="T11" s="11">
        <f t="shared" si="3"/>
        <v>1</v>
      </c>
      <c r="U11" s="11">
        <f t="shared" si="3"/>
        <v>1</v>
      </c>
      <c r="V11" s="11">
        <f t="shared" si="3"/>
        <v>1</v>
      </c>
      <c r="W11" s="11">
        <f t="shared" si="3"/>
        <v>1</v>
      </c>
      <c r="X11" s="11">
        <f t="shared" si="3"/>
        <v>1</v>
      </c>
    </row>
    <row r="12" spans="1:24" ht="15.75" x14ac:dyDescent="0.25">
      <c r="A12" s="1" t="s">
        <v>106</v>
      </c>
      <c r="B12" s="11">
        <f>B10/B9</f>
        <v>0.9285714285714286</v>
      </c>
      <c r="C12" s="11">
        <f t="shared" ref="C12:X12" si="4">C10/C9</f>
        <v>1</v>
      </c>
      <c r="D12" s="11">
        <f t="shared" si="4"/>
        <v>0.96296296296296291</v>
      </c>
      <c r="E12" s="11">
        <f t="shared" si="4"/>
        <v>1</v>
      </c>
      <c r="F12" s="11">
        <f t="shared" si="4"/>
        <v>1</v>
      </c>
      <c r="G12" s="11">
        <f t="shared" si="4"/>
        <v>1</v>
      </c>
      <c r="H12" s="11">
        <f t="shared" si="4"/>
        <v>1</v>
      </c>
      <c r="I12" s="11" t="e">
        <f t="shared" si="4"/>
        <v>#DIV/0!</v>
      </c>
      <c r="J12" s="11">
        <f t="shared" si="4"/>
        <v>1</v>
      </c>
      <c r="K12" s="11">
        <f t="shared" si="4"/>
        <v>0.5</v>
      </c>
      <c r="L12" s="11">
        <f t="shared" si="4"/>
        <v>1</v>
      </c>
      <c r="M12" s="11">
        <f t="shared" si="4"/>
        <v>0.96296296296296291</v>
      </c>
      <c r="N12" s="11">
        <f t="shared" si="4"/>
        <v>1</v>
      </c>
      <c r="O12" s="11">
        <f t="shared" si="4"/>
        <v>0.1111111111111111</v>
      </c>
      <c r="P12" s="11">
        <f t="shared" si="4"/>
        <v>1</v>
      </c>
      <c r="Q12" s="11">
        <f t="shared" si="4"/>
        <v>1</v>
      </c>
      <c r="R12" s="11">
        <f t="shared" si="4"/>
        <v>1</v>
      </c>
      <c r="S12" s="11">
        <f t="shared" si="4"/>
        <v>1</v>
      </c>
      <c r="T12" s="11">
        <f t="shared" si="4"/>
        <v>0.96296296296296291</v>
      </c>
      <c r="U12" s="11">
        <f t="shared" si="4"/>
        <v>0.96296296296296291</v>
      </c>
      <c r="V12" s="11">
        <f t="shared" si="4"/>
        <v>1</v>
      </c>
      <c r="W12" s="11">
        <f t="shared" si="4"/>
        <v>7.407407407407407E-2</v>
      </c>
      <c r="X12" s="11">
        <f t="shared" si="4"/>
        <v>0.92592592592592593</v>
      </c>
    </row>
    <row r="13" spans="1:24" ht="15.75" x14ac:dyDescent="0.25">
      <c r="A13" s="1" t="s">
        <v>297</v>
      </c>
      <c r="B13" s="11">
        <f>B10/27</f>
        <v>0.48148148148148145</v>
      </c>
      <c r="C13" s="11">
        <f t="shared" ref="C13:X13" si="5">C10/27</f>
        <v>0.48148148148148145</v>
      </c>
      <c r="D13" s="11">
        <f t="shared" si="5"/>
        <v>0.96296296296296291</v>
      </c>
      <c r="E13" s="11">
        <f t="shared" si="5"/>
        <v>1</v>
      </c>
      <c r="F13" s="11">
        <f t="shared" si="5"/>
        <v>1</v>
      </c>
      <c r="G13" s="11">
        <f t="shared" si="5"/>
        <v>1</v>
      </c>
      <c r="H13" s="11">
        <f t="shared" si="5"/>
        <v>1</v>
      </c>
      <c r="I13" s="11">
        <f t="shared" si="5"/>
        <v>0</v>
      </c>
      <c r="J13" s="11">
        <f t="shared" si="5"/>
        <v>1</v>
      </c>
      <c r="K13" s="11">
        <f t="shared" si="5"/>
        <v>3.7037037037037035E-2</v>
      </c>
      <c r="L13" s="11">
        <f t="shared" si="5"/>
        <v>0.92592592592592593</v>
      </c>
      <c r="M13" s="11">
        <f t="shared" si="5"/>
        <v>0.96296296296296291</v>
      </c>
      <c r="N13" s="11">
        <f t="shared" si="5"/>
        <v>1</v>
      </c>
      <c r="O13" s="11">
        <f t="shared" si="5"/>
        <v>0.1111111111111111</v>
      </c>
      <c r="P13" s="11">
        <f t="shared" si="5"/>
        <v>1</v>
      </c>
      <c r="Q13" s="11">
        <f t="shared" si="5"/>
        <v>1</v>
      </c>
      <c r="R13" s="11">
        <f t="shared" si="5"/>
        <v>1</v>
      </c>
      <c r="S13" s="11">
        <f t="shared" si="5"/>
        <v>1</v>
      </c>
      <c r="T13" s="11">
        <f t="shared" si="5"/>
        <v>0.96296296296296291</v>
      </c>
      <c r="U13" s="11">
        <f t="shared" si="5"/>
        <v>0.96296296296296291</v>
      </c>
      <c r="V13" s="11">
        <f t="shared" si="5"/>
        <v>1</v>
      </c>
      <c r="W13" s="11">
        <f t="shared" si="5"/>
        <v>7.407407407407407E-2</v>
      </c>
      <c r="X13" s="11">
        <f t="shared" si="5"/>
        <v>0.92592592592592593</v>
      </c>
    </row>
    <row r="14" spans="1:24" ht="15.75" x14ac:dyDescent="0.2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</row>
    <row r="15" spans="1:24" ht="15.75" x14ac:dyDescent="0.25">
      <c r="A15" s="13" t="s">
        <v>299</v>
      </c>
      <c r="B15" s="22" t="s">
        <v>198</v>
      </c>
      <c r="C15" s="22" t="s">
        <v>277</v>
      </c>
      <c r="D15" s="96" t="s">
        <v>278</v>
      </c>
      <c r="E15" s="22" t="s">
        <v>260</v>
      </c>
      <c r="F15" s="22" t="s">
        <v>279</v>
      </c>
      <c r="G15" s="97" t="s">
        <v>280</v>
      </c>
      <c r="H15" s="22" t="s">
        <v>281</v>
      </c>
      <c r="I15" s="98" t="s">
        <v>282</v>
      </c>
      <c r="J15" s="99" t="s">
        <v>283</v>
      </c>
      <c r="K15" s="99" t="s">
        <v>284</v>
      </c>
      <c r="L15" s="99" t="s">
        <v>98</v>
      </c>
      <c r="M15" s="100" t="s">
        <v>285</v>
      </c>
      <c r="N15" s="100" t="s">
        <v>286</v>
      </c>
      <c r="O15" s="101" t="s">
        <v>287</v>
      </c>
      <c r="P15" s="22" t="s">
        <v>288</v>
      </c>
      <c r="Q15" s="102" t="s">
        <v>289</v>
      </c>
      <c r="R15" s="99" t="s">
        <v>290</v>
      </c>
      <c r="S15" s="98" t="s">
        <v>291</v>
      </c>
      <c r="T15" s="97" t="s">
        <v>292</v>
      </c>
      <c r="U15" s="97" t="s">
        <v>293</v>
      </c>
      <c r="V15" s="22" t="s">
        <v>294</v>
      </c>
      <c r="W15" s="103" t="s">
        <v>295</v>
      </c>
      <c r="X15" s="103" t="s">
        <v>296</v>
      </c>
    </row>
    <row r="16" spans="1:24" ht="15.75" x14ac:dyDescent="0.25">
      <c r="A16" s="1" t="s">
        <v>103</v>
      </c>
      <c r="B16" s="13">
        <v>34</v>
      </c>
      <c r="C16" s="13">
        <v>0</v>
      </c>
      <c r="D16" s="13">
        <v>34</v>
      </c>
      <c r="E16" s="13">
        <v>34</v>
      </c>
      <c r="F16" s="13">
        <v>34</v>
      </c>
      <c r="G16" s="13">
        <v>34</v>
      </c>
      <c r="H16" s="13">
        <v>34</v>
      </c>
      <c r="I16" s="13">
        <v>0</v>
      </c>
      <c r="J16" s="13">
        <v>34</v>
      </c>
      <c r="K16" s="13">
        <v>34</v>
      </c>
      <c r="L16" s="13">
        <v>0</v>
      </c>
      <c r="M16" s="13">
        <v>34</v>
      </c>
      <c r="N16" s="13">
        <v>34</v>
      </c>
      <c r="O16" s="13">
        <v>34</v>
      </c>
      <c r="P16" s="13">
        <v>34</v>
      </c>
      <c r="Q16" s="13">
        <v>0</v>
      </c>
      <c r="R16" s="13">
        <v>34</v>
      </c>
      <c r="S16" s="13">
        <v>34</v>
      </c>
      <c r="T16" s="13">
        <v>34</v>
      </c>
      <c r="U16" s="13">
        <v>34</v>
      </c>
      <c r="V16" s="13">
        <v>34</v>
      </c>
      <c r="W16" s="13">
        <v>34</v>
      </c>
      <c r="X16" s="13">
        <v>0</v>
      </c>
    </row>
    <row r="17" spans="1:24" ht="15.75" x14ac:dyDescent="0.25">
      <c r="A17" s="1" t="s">
        <v>104</v>
      </c>
      <c r="B17" s="13">
        <v>32</v>
      </c>
      <c r="C17" s="13">
        <v>0</v>
      </c>
      <c r="D17" s="13">
        <v>32</v>
      </c>
      <c r="E17" s="13">
        <v>30</v>
      </c>
      <c r="F17" s="13">
        <v>34</v>
      </c>
      <c r="G17" s="13">
        <v>18</v>
      </c>
      <c r="H17" s="13">
        <v>34</v>
      </c>
      <c r="I17" s="13">
        <v>0</v>
      </c>
      <c r="J17" s="13">
        <v>34</v>
      </c>
      <c r="K17" s="13">
        <v>34</v>
      </c>
      <c r="L17" s="13">
        <v>0</v>
      </c>
      <c r="M17" s="13">
        <v>34</v>
      </c>
      <c r="N17" s="13">
        <v>34</v>
      </c>
      <c r="O17" s="13">
        <v>34</v>
      </c>
      <c r="P17" s="13">
        <v>34</v>
      </c>
      <c r="Q17" s="13">
        <v>0</v>
      </c>
      <c r="R17" s="13">
        <v>29</v>
      </c>
      <c r="S17" s="13">
        <v>34</v>
      </c>
      <c r="T17" s="13">
        <v>34</v>
      </c>
      <c r="U17" s="13">
        <v>34</v>
      </c>
      <c r="V17" s="13">
        <v>34</v>
      </c>
      <c r="W17" s="13">
        <v>34</v>
      </c>
      <c r="X17" s="13">
        <v>0</v>
      </c>
    </row>
    <row r="18" spans="1:24" ht="15.75" x14ac:dyDescent="0.25">
      <c r="A18" s="1" t="s">
        <v>139</v>
      </c>
      <c r="B18" s="11">
        <f>B16/34</f>
        <v>1</v>
      </c>
      <c r="C18" s="11">
        <f t="shared" ref="C18:X18" si="6">C16/34</f>
        <v>0</v>
      </c>
      <c r="D18" s="11">
        <f t="shared" si="6"/>
        <v>1</v>
      </c>
      <c r="E18" s="11">
        <f t="shared" si="6"/>
        <v>1</v>
      </c>
      <c r="F18" s="11">
        <f t="shared" si="6"/>
        <v>1</v>
      </c>
      <c r="G18" s="11">
        <f t="shared" si="6"/>
        <v>1</v>
      </c>
      <c r="H18" s="11">
        <f t="shared" si="6"/>
        <v>1</v>
      </c>
      <c r="I18" s="11">
        <f t="shared" si="6"/>
        <v>0</v>
      </c>
      <c r="J18" s="11">
        <f t="shared" si="6"/>
        <v>1</v>
      </c>
      <c r="K18" s="11">
        <f t="shared" si="6"/>
        <v>1</v>
      </c>
      <c r="L18" s="11">
        <f t="shared" si="6"/>
        <v>0</v>
      </c>
      <c r="M18" s="11">
        <f t="shared" si="6"/>
        <v>1</v>
      </c>
      <c r="N18" s="11">
        <f t="shared" si="6"/>
        <v>1</v>
      </c>
      <c r="O18" s="11">
        <f t="shared" si="6"/>
        <v>1</v>
      </c>
      <c r="P18" s="11">
        <f t="shared" si="6"/>
        <v>1</v>
      </c>
      <c r="Q18" s="11">
        <f t="shared" si="6"/>
        <v>0</v>
      </c>
      <c r="R18" s="11">
        <f t="shared" si="6"/>
        <v>1</v>
      </c>
      <c r="S18" s="11">
        <f t="shared" si="6"/>
        <v>1</v>
      </c>
      <c r="T18" s="11">
        <f t="shared" si="6"/>
        <v>1</v>
      </c>
      <c r="U18" s="11">
        <f t="shared" si="6"/>
        <v>1</v>
      </c>
      <c r="V18" s="11">
        <f t="shared" si="6"/>
        <v>1</v>
      </c>
      <c r="W18" s="11">
        <f t="shared" si="6"/>
        <v>1</v>
      </c>
      <c r="X18" s="11">
        <f t="shared" si="6"/>
        <v>0</v>
      </c>
    </row>
    <row r="19" spans="1:24" ht="15.75" x14ac:dyDescent="0.25">
      <c r="A19" s="1" t="s">
        <v>106</v>
      </c>
      <c r="B19" s="11">
        <f>B17/B16</f>
        <v>0.94117647058823528</v>
      </c>
      <c r="C19" s="11">
        <v>0</v>
      </c>
      <c r="D19" s="11">
        <f t="shared" ref="D19:W19" si="7">D17/D16</f>
        <v>0.94117647058823528</v>
      </c>
      <c r="E19" s="11">
        <f t="shared" si="7"/>
        <v>0.88235294117647056</v>
      </c>
      <c r="F19" s="11">
        <f t="shared" si="7"/>
        <v>1</v>
      </c>
      <c r="G19" s="11">
        <f t="shared" si="7"/>
        <v>0.52941176470588236</v>
      </c>
      <c r="H19" s="11">
        <f t="shared" si="7"/>
        <v>1</v>
      </c>
      <c r="I19" s="11">
        <v>0</v>
      </c>
      <c r="J19" s="11">
        <f t="shared" si="7"/>
        <v>1</v>
      </c>
      <c r="K19" s="11">
        <f t="shared" si="7"/>
        <v>1</v>
      </c>
      <c r="L19" s="11">
        <v>0</v>
      </c>
      <c r="M19" s="11">
        <f t="shared" si="7"/>
        <v>1</v>
      </c>
      <c r="N19" s="11">
        <f t="shared" si="7"/>
        <v>1</v>
      </c>
      <c r="O19" s="11">
        <f t="shared" si="7"/>
        <v>1</v>
      </c>
      <c r="P19" s="11">
        <f t="shared" si="7"/>
        <v>1</v>
      </c>
      <c r="Q19" s="11">
        <v>0</v>
      </c>
      <c r="R19" s="11">
        <f t="shared" si="7"/>
        <v>0.8529411764705882</v>
      </c>
      <c r="S19" s="11">
        <f t="shared" si="7"/>
        <v>1</v>
      </c>
      <c r="T19" s="11">
        <f t="shared" si="7"/>
        <v>1</v>
      </c>
      <c r="U19" s="11">
        <f t="shared" si="7"/>
        <v>1</v>
      </c>
      <c r="V19" s="11">
        <f t="shared" si="7"/>
        <v>1</v>
      </c>
      <c r="W19" s="11">
        <f t="shared" si="7"/>
        <v>1</v>
      </c>
      <c r="X19" s="11">
        <v>0</v>
      </c>
    </row>
    <row r="20" spans="1:24" ht="15.75" x14ac:dyDescent="0.25">
      <c r="A20" s="1" t="s">
        <v>297</v>
      </c>
      <c r="B20" s="11">
        <f>B17/34</f>
        <v>0.94117647058823528</v>
      </c>
      <c r="C20" s="11">
        <f t="shared" ref="C20:X20" si="8">C17/34</f>
        <v>0</v>
      </c>
      <c r="D20" s="11">
        <f t="shared" si="8"/>
        <v>0.94117647058823528</v>
      </c>
      <c r="E20" s="11">
        <f t="shared" si="8"/>
        <v>0.88235294117647056</v>
      </c>
      <c r="F20" s="11">
        <f t="shared" si="8"/>
        <v>1</v>
      </c>
      <c r="G20" s="11">
        <f t="shared" si="8"/>
        <v>0.52941176470588236</v>
      </c>
      <c r="H20" s="11">
        <f t="shared" si="8"/>
        <v>1</v>
      </c>
      <c r="I20" s="11">
        <f t="shared" si="8"/>
        <v>0</v>
      </c>
      <c r="J20" s="11">
        <f t="shared" si="8"/>
        <v>1</v>
      </c>
      <c r="K20" s="11">
        <f t="shared" si="8"/>
        <v>1</v>
      </c>
      <c r="L20" s="11">
        <f t="shared" si="8"/>
        <v>0</v>
      </c>
      <c r="M20" s="11">
        <f t="shared" si="8"/>
        <v>1</v>
      </c>
      <c r="N20" s="11">
        <f t="shared" si="8"/>
        <v>1</v>
      </c>
      <c r="O20" s="11">
        <f t="shared" si="8"/>
        <v>1</v>
      </c>
      <c r="P20" s="11">
        <f t="shared" si="8"/>
        <v>1</v>
      </c>
      <c r="Q20" s="11">
        <f t="shared" si="8"/>
        <v>0</v>
      </c>
      <c r="R20" s="11">
        <f t="shared" si="8"/>
        <v>0.8529411764705882</v>
      </c>
      <c r="S20" s="11">
        <f t="shared" si="8"/>
        <v>1</v>
      </c>
      <c r="T20" s="11">
        <f t="shared" si="8"/>
        <v>1</v>
      </c>
      <c r="U20" s="11">
        <f t="shared" si="8"/>
        <v>1</v>
      </c>
      <c r="V20" s="11">
        <f t="shared" si="8"/>
        <v>1</v>
      </c>
      <c r="W20" s="11">
        <f t="shared" si="8"/>
        <v>1</v>
      </c>
      <c r="X20" s="11">
        <f t="shared" si="8"/>
        <v>0</v>
      </c>
    </row>
    <row r="21" spans="1:24" ht="15.75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</row>
    <row r="22" spans="1:24" ht="15.75" x14ac:dyDescent="0.25">
      <c r="A22" s="1" t="s">
        <v>54</v>
      </c>
      <c r="B22" s="22" t="s">
        <v>198</v>
      </c>
      <c r="C22" s="22" t="s">
        <v>277</v>
      </c>
      <c r="D22" s="105" t="s">
        <v>278</v>
      </c>
      <c r="E22" s="22" t="s">
        <v>260</v>
      </c>
      <c r="F22" s="22" t="s">
        <v>279</v>
      </c>
      <c r="G22" s="97" t="s">
        <v>280</v>
      </c>
      <c r="H22" s="22" t="s">
        <v>281</v>
      </c>
      <c r="I22" s="98" t="s">
        <v>282</v>
      </c>
      <c r="J22" s="99" t="s">
        <v>283</v>
      </c>
      <c r="K22" s="99" t="s">
        <v>284</v>
      </c>
      <c r="L22" s="99" t="s">
        <v>98</v>
      </c>
      <c r="M22" s="100" t="s">
        <v>285</v>
      </c>
      <c r="N22" s="100" t="s">
        <v>286</v>
      </c>
      <c r="O22" s="101" t="s">
        <v>287</v>
      </c>
      <c r="P22" s="22" t="s">
        <v>288</v>
      </c>
      <c r="Q22" s="102" t="s">
        <v>289</v>
      </c>
      <c r="R22" s="99" t="s">
        <v>290</v>
      </c>
      <c r="S22" s="98" t="s">
        <v>291</v>
      </c>
      <c r="T22" s="97" t="s">
        <v>292</v>
      </c>
      <c r="U22" s="97" t="s">
        <v>293</v>
      </c>
      <c r="V22" s="22" t="s">
        <v>294</v>
      </c>
      <c r="W22" s="103" t="s">
        <v>295</v>
      </c>
      <c r="X22" s="103" t="s">
        <v>296</v>
      </c>
    </row>
    <row r="23" spans="1:24" ht="15.75" x14ac:dyDescent="0.25">
      <c r="A23" s="104" t="s">
        <v>206</v>
      </c>
      <c r="B23" s="11">
        <v>0.70707070707070707</v>
      </c>
      <c r="C23" s="11">
        <v>0.23232323232323232</v>
      </c>
      <c r="D23" s="11">
        <v>0.95959595959595956</v>
      </c>
      <c r="E23" s="11">
        <v>0.95959595959595956</v>
      </c>
      <c r="F23" s="11">
        <v>0.91919191919191923</v>
      </c>
      <c r="G23" s="11">
        <v>0.72727272727272729</v>
      </c>
      <c r="H23" s="11">
        <v>0.96969696969696972</v>
      </c>
      <c r="I23" s="11">
        <v>3.0303030303030304E-2</v>
      </c>
      <c r="J23" s="11">
        <v>0.98989898989898994</v>
      </c>
      <c r="K23" s="11">
        <v>0.60606060606060608</v>
      </c>
      <c r="L23" s="11">
        <v>0.37373737373737376</v>
      </c>
      <c r="M23" s="11">
        <v>0.96969696969696972</v>
      </c>
      <c r="N23" s="11">
        <v>0.97979797979797978</v>
      </c>
      <c r="O23" s="11">
        <v>0.70707070707070707</v>
      </c>
      <c r="P23" s="11">
        <v>0.98989898989898994</v>
      </c>
      <c r="Q23" s="11">
        <v>0.50505050505050508</v>
      </c>
      <c r="R23" s="11">
        <v>0.92929292929292928</v>
      </c>
      <c r="S23" s="11">
        <v>0.98989898989898994</v>
      </c>
      <c r="T23" s="11">
        <v>0.96969696969696972</v>
      </c>
      <c r="U23" s="11">
        <v>0.98989898989898994</v>
      </c>
      <c r="V23" s="11">
        <v>0.95959595959595956</v>
      </c>
      <c r="W23" s="11">
        <v>0.58585858585858586</v>
      </c>
      <c r="X23" s="11">
        <v>0.39393939393939392</v>
      </c>
    </row>
    <row r="24" spans="1:24" ht="15.75" x14ac:dyDescent="0.25">
      <c r="A24" s="13" t="s">
        <v>300</v>
      </c>
      <c r="B24" s="11">
        <v>0.48148148148148145</v>
      </c>
      <c r="C24" s="11">
        <v>0.48148148148148145</v>
      </c>
      <c r="D24" s="11">
        <v>0.96296296296296291</v>
      </c>
      <c r="E24" s="11">
        <v>1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3.7037037037037035E-2</v>
      </c>
      <c r="L24" s="11">
        <v>0.92592592592592593</v>
      </c>
      <c r="M24" s="11">
        <v>0.96296296296296291</v>
      </c>
      <c r="N24" s="11">
        <v>1</v>
      </c>
      <c r="O24" s="11">
        <v>0.1111111111111111</v>
      </c>
      <c r="P24" s="11">
        <v>1</v>
      </c>
      <c r="Q24" s="11">
        <v>1</v>
      </c>
      <c r="R24" s="11">
        <v>1</v>
      </c>
      <c r="S24" s="11">
        <v>1</v>
      </c>
      <c r="T24" s="11">
        <v>0.96296296296296291</v>
      </c>
      <c r="U24" s="11">
        <v>0.96296296296296291</v>
      </c>
      <c r="V24" s="11">
        <v>1</v>
      </c>
      <c r="W24" s="11">
        <v>7.407407407407407E-2</v>
      </c>
      <c r="X24" s="11">
        <v>0.92592592592592593</v>
      </c>
    </row>
    <row r="25" spans="1:24" ht="15.75" x14ac:dyDescent="0.25">
      <c r="A25" s="13" t="s">
        <v>301</v>
      </c>
      <c r="B25" s="11">
        <v>0.94117647058823528</v>
      </c>
      <c r="C25" s="11">
        <v>0</v>
      </c>
      <c r="D25" s="11">
        <v>0.94117647058823528</v>
      </c>
      <c r="E25" s="11">
        <v>0.88235294117647056</v>
      </c>
      <c r="F25" s="11">
        <v>1</v>
      </c>
      <c r="G25" s="11">
        <v>0.52941176470588236</v>
      </c>
      <c r="H25" s="11">
        <v>1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1</v>
      </c>
      <c r="O25" s="11">
        <v>1</v>
      </c>
      <c r="P25" s="11">
        <v>1</v>
      </c>
      <c r="Q25" s="11">
        <v>0</v>
      </c>
      <c r="R25" s="11">
        <v>0.8529411764705882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0</v>
      </c>
    </row>
  </sheetData>
  <conditionalFormatting sqref="B23:X25">
    <cfRule type="colorScale" priority="1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FF0000"/>
        <color rgb="FFFCFCFF"/>
        <color rgb="FF00F26D"/>
      </colorScale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395A-51BC-4899-ACCC-E3E1116404B3}">
  <dimension ref="A1:BA24"/>
  <sheetViews>
    <sheetView topLeftCell="Z1" workbookViewId="0">
      <selection activeCell="AP25" sqref="AP25"/>
    </sheetView>
  </sheetViews>
  <sheetFormatPr defaultRowHeight="15" x14ac:dyDescent="0.25"/>
  <cols>
    <col min="22" max="22" width="10.85546875" customWidth="1"/>
  </cols>
  <sheetData>
    <row r="1" spans="1:53" ht="15.75" x14ac:dyDescent="0.25">
      <c r="A1" s="13"/>
      <c r="B1" s="1" t="s">
        <v>103</v>
      </c>
      <c r="C1" s="1" t="s">
        <v>104</v>
      </c>
      <c r="D1" s="1" t="s">
        <v>139</v>
      </c>
      <c r="E1" s="1" t="s">
        <v>106</v>
      </c>
      <c r="F1" s="1" t="s">
        <v>297</v>
      </c>
      <c r="G1" s="104"/>
      <c r="H1" s="13" t="s">
        <v>298</v>
      </c>
      <c r="I1" s="1" t="s">
        <v>103</v>
      </c>
      <c r="J1" s="1" t="s">
        <v>104</v>
      </c>
      <c r="K1" s="1" t="s">
        <v>139</v>
      </c>
      <c r="L1" s="1" t="s">
        <v>106</v>
      </c>
      <c r="M1" s="1" t="s">
        <v>297</v>
      </c>
      <c r="N1" s="104"/>
      <c r="O1" s="13" t="s">
        <v>299</v>
      </c>
      <c r="P1" s="1" t="s">
        <v>103</v>
      </c>
      <c r="Q1" s="1" t="s">
        <v>104</v>
      </c>
      <c r="R1" s="1" t="s">
        <v>139</v>
      </c>
      <c r="S1" s="1" t="s">
        <v>106</v>
      </c>
      <c r="T1" s="1" t="s">
        <v>297</v>
      </c>
      <c r="U1" s="104"/>
      <c r="V1" s="1" t="s">
        <v>54</v>
      </c>
      <c r="W1" s="104" t="s">
        <v>206</v>
      </c>
      <c r="X1" s="13" t="s">
        <v>300</v>
      </c>
      <c r="Y1" s="13" t="s">
        <v>301</v>
      </c>
      <c r="AA1" t="s">
        <v>297</v>
      </c>
      <c r="AD1" s="13"/>
      <c r="AE1" s="22" t="s">
        <v>281</v>
      </c>
      <c r="AF1" s="98" t="s">
        <v>282</v>
      </c>
      <c r="AG1" s="103" t="s">
        <v>296</v>
      </c>
      <c r="AH1" s="22" t="s">
        <v>198</v>
      </c>
      <c r="AI1" s="22" t="s">
        <v>277</v>
      </c>
      <c r="AJ1" s="22" t="s">
        <v>260</v>
      </c>
      <c r="AK1" s="97" t="s">
        <v>280</v>
      </c>
      <c r="AL1" s="96" t="s">
        <v>278</v>
      </c>
      <c r="AM1" s="22" t="s">
        <v>279</v>
      </c>
      <c r="AN1" s="22" t="s">
        <v>294</v>
      </c>
      <c r="AO1" s="98" t="s">
        <v>291</v>
      </c>
      <c r="AP1" s="102" t="s">
        <v>289</v>
      </c>
      <c r="AQ1" s="100" t="s">
        <v>285</v>
      </c>
      <c r="AR1" s="100" t="s">
        <v>286</v>
      </c>
      <c r="AS1" s="101" t="s">
        <v>287</v>
      </c>
      <c r="AT1" s="97" t="s">
        <v>293</v>
      </c>
      <c r="AU1" s="97" t="s">
        <v>292</v>
      </c>
      <c r="AV1" s="99" t="s">
        <v>290</v>
      </c>
      <c r="AW1" s="22" t="s">
        <v>288</v>
      </c>
      <c r="AX1" s="103" t="s">
        <v>295</v>
      </c>
      <c r="AY1" s="99" t="s">
        <v>283</v>
      </c>
      <c r="AZ1" s="99" t="s">
        <v>284</v>
      </c>
      <c r="BA1" s="99" t="s">
        <v>98</v>
      </c>
    </row>
    <row r="2" spans="1:53" ht="15.75" x14ac:dyDescent="0.25">
      <c r="A2" s="22" t="s">
        <v>281</v>
      </c>
      <c r="B2" s="13">
        <v>96</v>
      </c>
      <c r="C2" s="13">
        <v>96</v>
      </c>
      <c r="D2" s="11">
        <f t="shared" ref="D2:D24" si="0">B2/99</f>
        <v>0.96969696969696972</v>
      </c>
      <c r="E2" s="11">
        <f t="shared" ref="E2:E24" si="1">C2/B2</f>
        <v>1</v>
      </c>
      <c r="F2" s="11">
        <f t="shared" ref="F2:F24" si="2">C2/99</f>
        <v>0.96969696969696972</v>
      </c>
      <c r="G2" s="104"/>
      <c r="H2" s="22" t="s">
        <v>281</v>
      </c>
      <c r="I2" s="13">
        <v>27</v>
      </c>
      <c r="J2" s="13">
        <v>27</v>
      </c>
      <c r="K2" s="11">
        <f t="shared" ref="K2:K24" si="3">I2/27</f>
        <v>1</v>
      </c>
      <c r="L2" s="11">
        <f t="shared" ref="L2:L24" si="4">J2/I2</f>
        <v>1</v>
      </c>
      <c r="M2" s="11">
        <f t="shared" ref="M2:M24" si="5">J2/27</f>
        <v>1</v>
      </c>
      <c r="N2" s="104"/>
      <c r="O2" s="22" t="s">
        <v>281</v>
      </c>
      <c r="P2" s="13">
        <v>27</v>
      </c>
      <c r="Q2" s="13">
        <v>27</v>
      </c>
      <c r="R2" s="11">
        <f t="shared" ref="R2:R24" si="6">P2/34</f>
        <v>0.79411764705882348</v>
      </c>
      <c r="S2" s="11">
        <f>Q2/P2</f>
        <v>1</v>
      </c>
      <c r="T2" s="11">
        <f t="shared" ref="T2:T24" si="7">Q2/34</f>
        <v>0.79411764705882348</v>
      </c>
      <c r="U2" s="104"/>
      <c r="V2" s="22" t="s">
        <v>281</v>
      </c>
      <c r="W2" s="11">
        <v>0.96969696969696972</v>
      </c>
      <c r="X2" s="11">
        <v>1</v>
      </c>
      <c r="Y2" s="11">
        <v>0.79411764705882348</v>
      </c>
      <c r="AD2" s="1" t="s">
        <v>103</v>
      </c>
      <c r="AE2" s="13">
        <v>96</v>
      </c>
      <c r="AF2" s="13">
        <v>3</v>
      </c>
      <c r="AG2" s="13">
        <v>97</v>
      </c>
      <c r="AH2" s="13">
        <v>76</v>
      </c>
      <c r="AI2" s="13">
        <v>23</v>
      </c>
      <c r="AJ2" s="13">
        <v>99</v>
      </c>
      <c r="AK2" s="13">
        <v>99</v>
      </c>
      <c r="AL2" s="13">
        <v>99</v>
      </c>
      <c r="AM2" s="13">
        <v>99</v>
      </c>
      <c r="AN2" s="13">
        <v>99</v>
      </c>
      <c r="AO2" s="13">
        <v>99</v>
      </c>
      <c r="AP2" s="13">
        <v>99</v>
      </c>
      <c r="AQ2" s="13">
        <v>97</v>
      </c>
      <c r="AR2" s="13">
        <v>97</v>
      </c>
      <c r="AS2" s="13">
        <v>97</v>
      </c>
      <c r="AT2" s="13">
        <v>99</v>
      </c>
      <c r="AU2" s="13">
        <v>99</v>
      </c>
      <c r="AV2" s="13">
        <v>99</v>
      </c>
      <c r="AW2" s="13">
        <v>98</v>
      </c>
      <c r="AX2" s="13">
        <v>99</v>
      </c>
      <c r="AY2" s="13">
        <v>99</v>
      </c>
      <c r="AZ2" s="13">
        <v>62</v>
      </c>
      <c r="BA2" s="13">
        <v>37</v>
      </c>
    </row>
    <row r="3" spans="1:53" ht="15.75" x14ac:dyDescent="0.25">
      <c r="A3" s="98" t="s">
        <v>282</v>
      </c>
      <c r="B3" s="13">
        <v>3</v>
      </c>
      <c r="C3" s="13">
        <v>3</v>
      </c>
      <c r="D3" s="11">
        <f>B3/99</f>
        <v>3.0303030303030304E-2</v>
      </c>
      <c r="E3" s="11">
        <f>C3/B3</f>
        <v>1</v>
      </c>
      <c r="F3" s="11">
        <f t="shared" si="2"/>
        <v>3.0303030303030304E-2</v>
      </c>
      <c r="G3" s="104"/>
      <c r="H3" s="98" t="s">
        <v>282</v>
      </c>
      <c r="I3" s="13">
        <v>0</v>
      </c>
      <c r="J3" s="13">
        <v>0</v>
      </c>
      <c r="K3" s="11">
        <f t="shared" si="3"/>
        <v>0</v>
      </c>
      <c r="L3" s="11" t="e">
        <f>J3/I3</f>
        <v>#DIV/0!</v>
      </c>
      <c r="M3" s="11">
        <f t="shared" si="5"/>
        <v>0</v>
      </c>
      <c r="N3" s="104"/>
      <c r="O3" s="98" t="s">
        <v>282</v>
      </c>
      <c r="P3" s="13">
        <v>0</v>
      </c>
      <c r="Q3" s="13">
        <v>0</v>
      </c>
      <c r="R3" s="11">
        <f t="shared" si="6"/>
        <v>0</v>
      </c>
      <c r="S3" s="11">
        <v>0</v>
      </c>
      <c r="T3" s="11">
        <f t="shared" si="7"/>
        <v>0</v>
      </c>
      <c r="U3" s="104"/>
      <c r="V3" s="98" t="s">
        <v>282</v>
      </c>
      <c r="W3" s="11">
        <v>3.0303030303030304E-2</v>
      </c>
      <c r="X3" s="11">
        <v>0</v>
      </c>
      <c r="Y3" s="11">
        <v>0</v>
      </c>
      <c r="AD3" s="1" t="s">
        <v>104</v>
      </c>
      <c r="AE3" s="13">
        <v>96</v>
      </c>
      <c r="AF3" s="13">
        <v>3</v>
      </c>
      <c r="AG3" s="13">
        <v>39</v>
      </c>
      <c r="AH3" s="13">
        <v>70</v>
      </c>
      <c r="AI3" s="13">
        <v>23</v>
      </c>
      <c r="AJ3" s="13">
        <v>95</v>
      </c>
      <c r="AK3" s="13">
        <v>72</v>
      </c>
      <c r="AL3" s="13">
        <v>95</v>
      </c>
      <c r="AM3" s="13">
        <v>91</v>
      </c>
      <c r="AN3" s="13">
        <v>95</v>
      </c>
      <c r="AO3" s="13">
        <v>98</v>
      </c>
      <c r="AP3" s="13">
        <v>50</v>
      </c>
      <c r="AQ3" s="13">
        <v>96</v>
      </c>
      <c r="AR3" s="13">
        <v>97</v>
      </c>
      <c r="AS3" s="13">
        <v>70</v>
      </c>
      <c r="AT3" s="13">
        <v>98</v>
      </c>
      <c r="AU3" s="13">
        <v>96</v>
      </c>
      <c r="AV3" s="13">
        <v>92</v>
      </c>
      <c r="AW3" s="13">
        <v>98</v>
      </c>
      <c r="AX3" s="13">
        <v>58</v>
      </c>
      <c r="AY3" s="13">
        <v>98</v>
      </c>
      <c r="AZ3" s="13">
        <v>60</v>
      </c>
      <c r="BA3" s="13">
        <v>37</v>
      </c>
    </row>
    <row r="4" spans="1:53" ht="15.75" x14ac:dyDescent="0.25">
      <c r="A4" s="103" t="s">
        <v>296</v>
      </c>
      <c r="B4" s="13">
        <v>97</v>
      </c>
      <c r="C4" s="13">
        <v>39</v>
      </c>
      <c r="D4" s="11">
        <f t="shared" si="0"/>
        <v>0.97979797979797978</v>
      </c>
      <c r="E4" s="11">
        <f t="shared" si="1"/>
        <v>0.40206185567010311</v>
      </c>
      <c r="F4" s="11">
        <f t="shared" si="2"/>
        <v>0.39393939393939392</v>
      </c>
      <c r="G4" s="104"/>
      <c r="H4" s="103" t="s">
        <v>296</v>
      </c>
      <c r="I4" s="13">
        <v>27</v>
      </c>
      <c r="J4" s="13">
        <v>25</v>
      </c>
      <c r="K4" s="11">
        <f>I4/27</f>
        <v>1</v>
      </c>
      <c r="L4" s="11">
        <f>J4/I4</f>
        <v>0.92592592592592593</v>
      </c>
      <c r="M4" s="11">
        <f t="shared" si="5"/>
        <v>0.92592592592592593</v>
      </c>
      <c r="N4" s="104"/>
      <c r="O4" s="103" t="s">
        <v>296</v>
      </c>
      <c r="P4" s="13">
        <v>0</v>
      </c>
      <c r="Q4" s="13">
        <v>0</v>
      </c>
      <c r="R4" s="11">
        <f t="shared" si="6"/>
        <v>0</v>
      </c>
      <c r="S4" s="11">
        <v>0</v>
      </c>
      <c r="T4" s="11">
        <f t="shared" si="7"/>
        <v>0</v>
      </c>
      <c r="U4" s="104"/>
      <c r="V4" s="106" t="s">
        <v>296</v>
      </c>
      <c r="W4" s="11">
        <v>0.39393939393939392</v>
      </c>
      <c r="X4" s="11">
        <v>0.92592592592592593</v>
      </c>
      <c r="Y4" s="11">
        <v>0</v>
      </c>
      <c r="AD4" s="1" t="s">
        <v>139</v>
      </c>
      <c r="AE4" s="11">
        <f t="shared" ref="AE4:BA4" si="8">AE2/99</f>
        <v>0.96969696969696972</v>
      </c>
      <c r="AF4" s="11">
        <f t="shared" si="8"/>
        <v>3.0303030303030304E-2</v>
      </c>
      <c r="AG4" s="11">
        <f t="shared" si="8"/>
        <v>0.97979797979797978</v>
      </c>
      <c r="AH4" s="11">
        <f t="shared" si="8"/>
        <v>0.76767676767676762</v>
      </c>
      <c r="AI4" s="11">
        <f t="shared" si="8"/>
        <v>0.23232323232323232</v>
      </c>
      <c r="AJ4" s="11">
        <f t="shared" si="8"/>
        <v>1</v>
      </c>
      <c r="AK4" s="11">
        <f t="shared" si="8"/>
        <v>1</v>
      </c>
      <c r="AL4" s="11">
        <f t="shared" si="8"/>
        <v>1</v>
      </c>
      <c r="AM4" s="11">
        <f t="shared" si="8"/>
        <v>1</v>
      </c>
      <c r="AN4" s="11">
        <f t="shared" si="8"/>
        <v>1</v>
      </c>
      <c r="AO4" s="11">
        <f t="shared" si="8"/>
        <v>1</v>
      </c>
      <c r="AP4" s="11">
        <f t="shared" si="8"/>
        <v>1</v>
      </c>
      <c r="AQ4" s="11">
        <f t="shared" si="8"/>
        <v>0.97979797979797978</v>
      </c>
      <c r="AR4" s="11">
        <f t="shared" si="8"/>
        <v>0.97979797979797978</v>
      </c>
      <c r="AS4" s="11">
        <f t="shared" si="8"/>
        <v>0.97979797979797978</v>
      </c>
      <c r="AT4" s="11">
        <f t="shared" si="8"/>
        <v>1</v>
      </c>
      <c r="AU4" s="11">
        <f t="shared" si="8"/>
        <v>1</v>
      </c>
      <c r="AV4" s="11">
        <f t="shared" si="8"/>
        <v>1</v>
      </c>
      <c r="AW4" s="11">
        <f t="shared" si="8"/>
        <v>0.98989898989898994</v>
      </c>
      <c r="AX4" s="11">
        <f t="shared" si="8"/>
        <v>1</v>
      </c>
      <c r="AY4" s="11">
        <f t="shared" si="8"/>
        <v>1</v>
      </c>
      <c r="AZ4" s="11">
        <f t="shared" si="8"/>
        <v>0.6262626262626263</v>
      </c>
      <c r="BA4" s="11">
        <f t="shared" si="8"/>
        <v>0.37373737373737376</v>
      </c>
    </row>
    <row r="5" spans="1:53" ht="15.75" x14ac:dyDescent="0.25">
      <c r="A5" s="22" t="s">
        <v>198</v>
      </c>
      <c r="B5" s="13">
        <v>76</v>
      </c>
      <c r="C5" s="13">
        <v>70</v>
      </c>
      <c r="D5" s="11">
        <f t="shared" si="0"/>
        <v>0.76767676767676762</v>
      </c>
      <c r="E5" s="11">
        <f t="shared" si="1"/>
        <v>0.92105263157894735</v>
      </c>
      <c r="F5" s="11">
        <f t="shared" si="2"/>
        <v>0.70707070707070707</v>
      </c>
      <c r="G5" s="104"/>
      <c r="H5" s="22" t="s">
        <v>198</v>
      </c>
      <c r="I5" s="13">
        <v>14</v>
      </c>
      <c r="J5" s="13">
        <v>13</v>
      </c>
      <c r="K5" s="11">
        <f t="shared" si="3"/>
        <v>0.51851851851851849</v>
      </c>
      <c r="L5" s="11">
        <f t="shared" si="4"/>
        <v>0.9285714285714286</v>
      </c>
      <c r="M5" s="11">
        <f t="shared" si="5"/>
        <v>0.48148148148148145</v>
      </c>
      <c r="N5" s="104"/>
      <c r="O5" s="22" t="s">
        <v>198</v>
      </c>
      <c r="P5" s="13">
        <v>34</v>
      </c>
      <c r="Q5" s="13">
        <v>32</v>
      </c>
      <c r="R5" s="11">
        <f t="shared" si="6"/>
        <v>1</v>
      </c>
      <c r="S5" s="11">
        <f>Q5/P5</f>
        <v>0.94117647058823528</v>
      </c>
      <c r="T5" s="11">
        <f t="shared" si="7"/>
        <v>0.94117647058823528</v>
      </c>
      <c r="U5" s="104"/>
      <c r="V5" s="22" t="s">
        <v>198</v>
      </c>
      <c r="W5" s="11">
        <v>0.70707070707070707</v>
      </c>
      <c r="X5" s="11">
        <v>0.48148148148148145</v>
      </c>
      <c r="Y5" s="11">
        <v>0.94117647058823528</v>
      </c>
      <c r="AD5" s="1" t="s">
        <v>106</v>
      </c>
      <c r="AE5" s="11">
        <f t="shared" ref="AE5:BA5" si="9">AE3/AE2</f>
        <v>1</v>
      </c>
      <c r="AF5" s="11">
        <f t="shared" si="9"/>
        <v>1</v>
      </c>
      <c r="AG5" s="11">
        <f t="shared" si="9"/>
        <v>0.40206185567010311</v>
      </c>
      <c r="AH5" s="11">
        <f t="shared" si="9"/>
        <v>0.92105263157894735</v>
      </c>
      <c r="AI5" s="11">
        <f t="shared" si="9"/>
        <v>1</v>
      </c>
      <c r="AJ5" s="11">
        <f t="shared" si="9"/>
        <v>0.95959595959595956</v>
      </c>
      <c r="AK5" s="11">
        <f t="shared" si="9"/>
        <v>0.72727272727272729</v>
      </c>
      <c r="AL5" s="11">
        <f t="shared" si="9"/>
        <v>0.95959595959595956</v>
      </c>
      <c r="AM5" s="11">
        <f t="shared" si="9"/>
        <v>0.91919191919191923</v>
      </c>
      <c r="AN5" s="11">
        <f t="shared" si="9"/>
        <v>0.95959595959595956</v>
      </c>
      <c r="AO5" s="11">
        <f t="shared" si="9"/>
        <v>0.98989898989898994</v>
      </c>
      <c r="AP5" s="11">
        <f t="shared" si="9"/>
        <v>0.50505050505050508</v>
      </c>
      <c r="AQ5" s="11">
        <f t="shared" si="9"/>
        <v>0.98969072164948457</v>
      </c>
      <c r="AR5" s="11">
        <f t="shared" si="9"/>
        <v>1</v>
      </c>
      <c r="AS5" s="11">
        <f t="shared" si="9"/>
        <v>0.72164948453608246</v>
      </c>
      <c r="AT5" s="11">
        <f t="shared" si="9"/>
        <v>0.98989898989898994</v>
      </c>
      <c r="AU5" s="11">
        <f t="shared" si="9"/>
        <v>0.96969696969696972</v>
      </c>
      <c r="AV5" s="11">
        <f t="shared" si="9"/>
        <v>0.92929292929292928</v>
      </c>
      <c r="AW5" s="11">
        <f t="shared" si="9"/>
        <v>1</v>
      </c>
      <c r="AX5" s="11">
        <f t="shared" si="9"/>
        <v>0.58585858585858586</v>
      </c>
      <c r="AY5" s="11">
        <f t="shared" si="9"/>
        <v>0.98989898989898994</v>
      </c>
      <c r="AZ5" s="11">
        <f t="shared" si="9"/>
        <v>0.967741935483871</v>
      </c>
      <c r="BA5" s="11">
        <f t="shared" si="9"/>
        <v>1</v>
      </c>
    </row>
    <row r="6" spans="1:53" ht="15.75" x14ac:dyDescent="0.25">
      <c r="A6" s="22" t="s">
        <v>277</v>
      </c>
      <c r="B6" s="13">
        <v>23</v>
      </c>
      <c r="C6" s="13">
        <v>23</v>
      </c>
      <c r="D6" s="11">
        <f t="shared" si="0"/>
        <v>0.23232323232323232</v>
      </c>
      <c r="E6" s="11">
        <f t="shared" si="1"/>
        <v>1</v>
      </c>
      <c r="F6" s="11">
        <f t="shared" si="2"/>
        <v>0.23232323232323232</v>
      </c>
      <c r="G6" s="104"/>
      <c r="H6" s="22" t="s">
        <v>277</v>
      </c>
      <c r="I6" s="13">
        <v>13</v>
      </c>
      <c r="J6" s="13">
        <v>13</v>
      </c>
      <c r="K6" s="11">
        <f t="shared" si="3"/>
        <v>0.48148148148148145</v>
      </c>
      <c r="L6" s="11">
        <f t="shared" si="4"/>
        <v>1</v>
      </c>
      <c r="M6" s="11">
        <f t="shared" si="5"/>
        <v>0.48148148148148145</v>
      </c>
      <c r="N6" s="104"/>
      <c r="O6" s="22" t="s">
        <v>277</v>
      </c>
      <c r="P6" s="13">
        <v>0</v>
      </c>
      <c r="Q6" s="13">
        <v>0</v>
      </c>
      <c r="R6" s="11">
        <f t="shared" si="6"/>
        <v>0</v>
      </c>
      <c r="S6" s="11">
        <v>0</v>
      </c>
      <c r="T6" s="11">
        <f t="shared" si="7"/>
        <v>0</v>
      </c>
      <c r="U6" s="104"/>
      <c r="V6" s="22" t="s">
        <v>277</v>
      </c>
      <c r="W6" s="11">
        <v>0.23232323232323232</v>
      </c>
      <c r="X6" s="11">
        <v>0.48148148148148145</v>
      </c>
      <c r="Y6" s="11">
        <v>0</v>
      </c>
      <c r="AD6" s="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</row>
    <row r="7" spans="1:53" ht="15.75" x14ac:dyDescent="0.25">
      <c r="A7" s="22" t="s">
        <v>260</v>
      </c>
      <c r="B7" s="13">
        <v>99</v>
      </c>
      <c r="C7" s="13">
        <v>95</v>
      </c>
      <c r="D7" s="11">
        <f t="shared" si="0"/>
        <v>1</v>
      </c>
      <c r="E7" s="11">
        <f t="shared" si="1"/>
        <v>0.95959595959595956</v>
      </c>
      <c r="F7" s="11">
        <f t="shared" si="2"/>
        <v>0.95959595959595956</v>
      </c>
      <c r="G7" s="104"/>
      <c r="H7" s="22" t="s">
        <v>260</v>
      </c>
      <c r="I7" s="13">
        <v>27</v>
      </c>
      <c r="J7" s="13">
        <v>27</v>
      </c>
      <c r="K7" s="11">
        <f t="shared" si="3"/>
        <v>1</v>
      </c>
      <c r="L7" s="11">
        <f t="shared" si="4"/>
        <v>1</v>
      </c>
      <c r="M7" s="11">
        <f t="shared" si="5"/>
        <v>1</v>
      </c>
      <c r="N7" s="104"/>
      <c r="O7" s="22" t="s">
        <v>260</v>
      </c>
      <c r="P7" s="13">
        <v>34</v>
      </c>
      <c r="Q7" s="13">
        <v>30</v>
      </c>
      <c r="R7" s="11">
        <f t="shared" si="6"/>
        <v>1</v>
      </c>
      <c r="S7" s="11">
        <f t="shared" ref="S7:S12" si="10">Q7/P7</f>
        <v>0.88235294117647056</v>
      </c>
      <c r="T7" s="11">
        <f t="shared" si="7"/>
        <v>0.88235294117647056</v>
      </c>
      <c r="U7" s="104"/>
      <c r="V7" s="22" t="s">
        <v>260</v>
      </c>
      <c r="W7" s="11">
        <v>0.95959595959595956</v>
      </c>
      <c r="X7" s="11">
        <v>1</v>
      </c>
      <c r="Y7" s="11">
        <v>0.88235294117647056</v>
      </c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</row>
    <row r="8" spans="1:53" ht="15.75" x14ac:dyDescent="0.25">
      <c r="A8" s="97" t="s">
        <v>280</v>
      </c>
      <c r="B8" s="13">
        <v>99</v>
      </c>
      <c r="C8" s="13">
        <v>72</v>
      </c>
      <c r="D8" s="11">
        <f t="shared" si="0"/>
        <v>1</v>
      </c>
      <c r="E8" s="11">
        <f t="shared" si="1"/>
        <v>0.72727272727272729</v>
      </c>
      <c r="F8" s="11">
        <f t="shared" si="2"/>
        <v>0.72727272727272729</v>
      </c>
      <c r="G8" s="104"/>
      <c r="H8" s="97" t="s">
        <v>280</v>
      </c>
      <c r="I8" s="13">
        <v>27</v>
      </c>
      <c r="J8" s="13">
        <v>27</v>
      </c>
      <c r="K8" s="11">
        <f t="shared" si="3"/>
        <v>1</v>
      </c>
      <c r="L8" s="11">
        <f t="shared" si="4"/>
        <v>1</v>
      </c>
      <c r="M8" s="11">
        <f t="shared" si="5"/>
        <v>1</v>
      </c>
      <c r="N8" s="104"/>
      <c r="O8" s="97" t="s">
        <v>280</v>
      </c>
      <c r="P8" s="13">
        <v>34</v>
      </c>
      <c r="Q8" s="13">
        <v>18</v>
      </c>
      <c r="R8" s="11">
        <f t="shared" si="6"/>
        <v>1</v>
      </c>
      <c r="S8" s="11">
        <f t="shared" si="10"/>
        <v>0.52941176470588236</v>
      </c>
      <c r="T8" s="11">
        <f t="shared" si="7"/>
        <v>0.52941176470588236</v>
      </c>
      <c r="U8" s="104"/>
      <c r="V8" s="97" t="s">
        <v>280</v>
      </c>
      <c r="W8" s="11">
        <v>0.72727272727272729</v>
      </c>
      <c r="X8" s="11">
        <v>1</v>
      </c>
      <c r="Y8" s="11">
        <v>0.52941176470588236</v>
      </c>
      <c r="AD8" s="13" t="s">
        <v>298</v>
      </c>
      <c r="AE8" s="22" t="s">
        <v>281</v>
      </c>
      <c r="AF8" s="98" t="s">
        <v>282</v>
      </c>
      <c r="AG8" s="103" t="s">
        <v>296</v>
      </c>
      <c r="AH8" s="22" t="s">
        <v>198</v>
      </c>
      <c r="AI8" s="22" t="s">
        <v>277</v>
      </c>
      <c r="AJ8" s="22" t="s">
        <v>260</v>
      </c>
      <c r="AK8" s="97" t="s">
        <v>280</v>
      </c>
      <c r="AL8" s="96" t="s">
        <v>278</v>
      </c>
      <c r="AM8" s="22" t="s">
        <v>279</v>
      </c>
      <c r="AN8" s="22" t="s">
        <v>294</v>
      </c>
      <c r="AO8" s="98" t="s">
        <v>291</v>
      </c>
      <c r="AP8" s="102" t="s">
        <v>289</v>
      </c>
      <c r="AQ8" s="100" t="s">
        <v>285</v>
      </c>
      <c r="AR8" s="100" t="s">
        <v>286</v>
      </c>
      <c r="AS8" s="101" t="s">
        <v>287</v>
      </c>
      <c r="AT8" s="97" t="s">
        <v>293</v>
      </c>
      <c r="AU8" s="97" t="s">
        <v>292</v>
      </c>
      <c r="AV8" s="99" t="s">
        <v>290</v>
      </c>
      <c r="AW8" s="22" t="s">
        <v>288</v>
      </c>
      <c r="AX8" s="103" t="s">
        <v>295</v>
      </c>
      <c r="AY8" s="99" t="s">
        <v>283</v>
      </c>
      <c r="AZ8" s="99" t="s">
        <v>284</v>
      </c>
      <c r="BA8" s="99" t="s">
        <v>98</v>
      </c>
    </row>
    <row r="9" spans="1:53" ht="15.75" x14ac:dyDescent="0.25">
      <c r="A9" s="96" t="s">
        <v>278</v>
      </c>
      <c r="B9" s="13">
        <v>99</v>
      </c>
      <c r="C9" s="13">
        <v>95</v>
      </c>
      <c r="D9" s="11">
        <f t="shared" si="0"/>
        <v>1</v>
      </c>
      <c r="E9" s="11">
        <f t="shared" si="1"/>
        <v>0.95959595959595956</v>
      </c>
      <c r="F9" s="11">
        <f t="shared" si="2"/>
        <v>0.95959595959595956</v>
      </c>
      <c r="G9" s="104"/>
      <c r="H9" s="96" t="s">
        <v>278</v>
      </c>
      <c r="I9" s="13">
        <v>27</v>
      </c>
      <c r="J9" s="13">
        <v>26</v>
      </c>
      <c r="K9" s="11">
        <f t="shared" si="3"/>
        <v>1</v>
      </c>
      <c r="L9" s="11">
        <f t="shared" si="4"/>
        <v>0.96296296296296291</v>
      </c>
      <c r="M9" s="11">
        <f t="shared" si="5"/>
        <v>0.96296296296296291</v>
      </c>
      <c r="N9" s="104"/>
      <c r="O9" s="96" t="s">
        <v>278</v>
      </c>
      <c r="P9" s="13">
        <v>34</v>
      </c>
      <c r="Q9" s="13">
        <v>32</v>
      </c>
      <c r="R9" s="11">
        <f t="shared" si="6"/>
        <v>1</v>
      </c>
      <c r="S9" s="11">
        <f t="shared" si="10"/>
        <v>0.94117647058823528</v>
      </c>
      <c r="T9" s="11">
        <f t="shared" si="7"/>
        <v>0.94117647058823528</v>
      </c>
      <c r="U9" s="104"/>
      <c r="V9" s="96" t="s">
        <v>278</v>
      </c>
      <c r="W9" s="11">
        <v>0.95959595959595956</v>
      </c>
      <c r="X9" s="11">
        <v>0.96296296296296291</v>
      </c>
      <c r="Y9" s="11">
        <v>0.94117647058823528</v>
      </c>
      <c r="AD9" s="1" t="s">
        <v>103</v>
      </c>
      <c r="AE9" s="13">
        <v>27</v>
      </c>
      <c r="AF9" s="13">
        <v>0</v>
      </c>
      <c r="AG9" s="13">
        <v>27</v>
      </c>
      <c r="AH9" s="13">
        <v>14</v>
      </c>
      <c r="AI9" s="13">
        <v>13</v>
      </c>
      <c r="AJ9" s="13">
        <v>27</v>
      </c>
      <c r="AK9" s="13">
        <v>27</v>
      </c>
      <c r="AL9" s="13">
        <v>27</v>
      </c>
      <c r="AM9" s="13">
        <v>27</v>
      </c>
      <c r="AN9" s="13">
        <v>27</v>
      </c>
      <c r="AO9" s="13">
        <v>27</v>
      </c>
      <c r="AP9" s="13">
        <v>27</v>
      </c>
      <c r="AQ9" s="13">
        <v>27</v>
      </c>
      <c r="AR9" s="13">
        <v>27</v>
      </c>
      <c r="AS9" s="13">
        <v>27</v>
      </c>
      <c r="AT9" s="13">
        <v>27</v>
      </c>
      <c r="AU9" s="13">
        <v>27</v>
      </c>
      <c r="AV9" s="13">
        <v>27</v>
      </c>
      <c r="AW9" s="13">
        <v>27</v>
      </c>
      <c r="AX9" s="13">
        <v>27</v>
      </c>
      <c r="AY9" s="13">
        <v>27</v>
      </c>
      <c r="AZ9" s="13">
        <v>2</v>
      </c>
      <c r="BA9" s="13">
        <v>25</v>
      </c>
    </row>
    <row r="10" spans="1:53" ht="15.75" x14ac:dyDescent="0.25">
      <c r="A10" s="22" t="s">
        <v>279</v>
      </c>
      <c r="B10" s="13">
        <v>99</v>
      </c>
      <c r="C10" s="13">
        <v>91</v>
      </c>
      <c r="D10" s="11">
        <f t="shared" si="0"/>
        <v>1</v>
      </c>
      <c r="E10" s="11">
        <f t="shared" si="1"/>
        <v>0.91919191919191923</v>
      </c>
      <c r="F10" s="11">
        <f t="shared" si="2"/>
        <v>0.91919191919191923</v>
      </c>
      <c r="G10" s="104"/>
      <c r="H10" s="22" t="s">
        <v>279</v>
      </c>
      <c r="I10" s="13">
        <v>27</v>
      </c>
      <c r="J10" s="13">
        <v>27</v>
      </c>
      <c r="K10" s="11">
        <f t="shared" si="3"/>
        <v>1</v>
      </c>
      <c r="L10" s="11">
        <f t="shared" si="4"/>
        <v>1</v>
      </c>
      <c r="M10" s="11">
        <f t="shared" si="5"/>
        <v>1</v>
      </c>
      <c r="N10" s="104"/>
      <c r="O10" s="22" t="s">
        <v>279</v>
      </c>
      <c r="P10" s="13">
        <v>34</v>
      </c>
      <c r="Q10" s="13">
        <v>34</v>
      </c>
      <c r="R10" s="11">
        <f t="shared" si="6"/>
        <v>1</v>
      </c>
      <c r="S10" s="11">
        <f t="shared" si="10"/>
        <v>1</v>
      </c>
      <c r="T10" s="11">
        <f t="shared" si="7"/>
        <v>1</v>
      </c>
      <c r="U10" s="104"/>
      <c r="V10" s="22" t="s">
        <v>279</v>
      </c>
      <c r="W10" s="11">
        <v>0.91919191919191923</v>
      </c>
      <c r="X10" s="11">
        <v>1</v>
      </c>
      <c r="Y10" s="11">
        <v>1</v>
      </c>
      <c r="AD10" s="1" t="s">
        <v>104</v>
      </c>
      <c r="AE10" s="13">
        <v>27</v>
      </c>
      <c r="AF10" s="13">
        <v>0</v>
      </c>
      <c r="AG10" s="13">
        <v>25</v>
      </c>
      <c r="AH10" s="13">
        <v>13</v>
      </c>
      <c r="AI10" s="13">
        <v>13</v>
      </c>
      <c r="AJ10" s="13">
        <v>27</v>
      </c>
      <c r="AK10" s="13">
        <v>27</v>
      </c>
      <c r="AL10" s="13">
        <v>26</v>
      </c>
      <c r="AM10" s="13">
        <v>27</v>
      </c>
      <c r="AN10" s="13">
        <v>27</v>
      </c>
      <c r="AO10" s="13">
        <v>27</v>
      </c>
      <c r="AP10" s="13">
        <v>27</v>
      </c>
      <c r="AQ10" s="13">
        <v>26</v>
      </c>
      <c r="AR10" s="13">
        <v>27</v>
      </c>
      <c r="AS10" s="13">
        <v>3</v>
      </c>
      <c r="AT10" s="13">
        <v>26</v>
      </c>
      <c r="AU10" s="13">
        <v>26</v>
      </c>
      <c r="AV10" s="13">
        <v>27</v>
      </c>
      <c r="AW10" s="13">
        <v>27</v>
      </c>
      <c r="AX10" s="13">
        <v>2</v>
      </c>
      <c r="AY10" s="13">
        <v>27</v>
      </c>
      <c r="AZ10" s="13">
        <v>1</v>
      </c>
      <c r="BA10" s="13">
        <v>25</v>
      </c>
    </row>
    <row r="11" spans="1:53" ht="15.75" x14ac:dyDescent="0.25">
      <c r="A11" s="22" t="s">
        <v>294</v>
      </c>
      <c r="B11" s="13">
        <v>99</v>
      </c>
      <c r="C11" s="13">
        <v>95</v>
      </c>
      <c r="D11" s="11">
        <f t="shared" si="0"/>
        <v>1</v>
      </c>
      <c r="E11" s="11">
        <f t="shared" si="1"/>
        <v>0.95959595959595956</v>
      </c>
      <c r="F11" s="11">
        <f t="shared" si="2"/>
        <v>0.95959595959595956</v>
      </c>
      <c r="G11" s="104"/>
      <c r="H11" s="22" t="s">
        <v>294</v>
      </c>
      <c r="I11" s="13">
        <v>27</v>
      </c>
      <c r="J11" s="13">
        <v>27</v>
      </c>
      <c r="K11" s="11">
        <f t="shared" si="3"/>
        <v>1</v>
      </c>
      <c r="L11" s="11">
        <f t="shared" si="4"/>
        <v>1</v>
      </c>
      <c r="M11" s="11">
        <f t="shared" si="5"/>
        <v>1</v>
      </c>
      <c r="N11" s="104"/>
      <c r="O11" s="22" t="s">
        <v>294</v>
      </c>
      <c r="P11" s="13">
        <v>34</v>
      </c>
      <c r="Q11" s="13">
        <v>34</v>
      </c>
      <c r="R11" s="11">
        <f t="shared" si="6"/>
        <v>1</v>
      </c>
      <c r="S11" s="11">
        <f t="shared" si="10"/>
        <v>1</v>
      </c>
      <c r="T11" s="11">
        <f t="shared" si="7"/>
        <v>1</v>
      </c>
      <c r="U11" s="104"/>
      <c r="V11" s="22" t="s">
        <v>294</v>
      </c>
      <c r="W11" s="11">
        <v>0.95959595959595956</v>
      </c>
      <c r="X11" s="11">
        <v>1</v>
      </c>
      <c r="Y11" s="11">
        <v>1</v>
      </c>
      <c r="AD11" s="1" t="s">
        <v>139</v>
      </c>
      <c r="AE11" s="11">
        <f t="shared" ref="AE11:BA11" si="11">AE9/27</f>
        <v>1</v>
      </c>
      <c r="AF11" s="11">
        <f t="shared" si="11"/>
        <v>0</v>
      </c>
      <c r="AG11" s="11">
        <f t="shared" si="11"/>
        <v>1</v>
      </c>
      <c r="AH11" s="11">
        <f t="shared" si="11"/>
        <v>0.51851851851851849</v>
      </c>
      <c r="AI11" s="11">
        <f t="shared" si="11"/>
        <v>0.48148148148148145</v>
      </c>
      <c r="AJ11" s="11">
        <f t="shared" si="11"/>
        <v>1</v>
      </c>
      <c r="AK11" s="11">
        <f t="shared" si="11"/>
        <v>1</v>
      </c>
      <c r="AL11" s="11">
        <f t="shared" si="11"/>
        <v>1</v>
      </c>
      <c r="AM11" s="11">
        <f t="shared" si="11"/>
        <v>1</v>
      </c>
      <c r="AN11" s="11">
        <f t="shared" si="11"/>
        <v>1</v>
      </c>
      <c r="AO11" s="11">
        <f t="shared" si="11"/>
        <v>1</v>
      </c>
      <c r="AP11" s="11">
        <f t="shared" si="11"/>
        <v>1</v>
      </c>
      <c r="AQ11" s="11">
        <f t="shared" si="11"/>
        <v>1</v>
      </c>
      <c r="AR11" s="11">
        <f t="shared" si="11"/>
        <v>1</v>
      </c>
      <c r="AS11" s="11">
        <f t="shared" si="11"/>
        <v>1</v>
      </c>
      <c r="AT11" s="11">
        <f t="shared" si="11"/>
        <v>1</v>
      </c>
      <c r="AU11" s="11">
        <f t="shared" si="11"/>
        <v>1</v>
      </c>
      <c r="AV11" s="11">
        <f t="shared" si="11"/>
        <v>1</v>
      </c>
      <c r="AW11" s="11">
        <f t="shared" si="11"/>
        <v>1</v>
      </c>
      <c r="AX11" s="11">
        <f t="shared" si="11"/>
        <v>1</v>
      </c>
      <c r="AY11" s="11">
        <f t="shared" si="11"/>
        <v>1</v>
      </c>
      <c r="AZ11" s="11">
        <f t="shared" si="11"/>
        <v>7.407407407407407E-2</v>
      </c>
      <c r="BA11" s="11">
        <f t="shared" si="11"/>
        <v>0.92592592592592593</v>
      </c>
    </row>
    <row r="12" spans="1:53" ht="15.75" x14ac:dyDescent="0.25">
      <c r="A12" s="98" t="s">
        <v>291</v>
      </c>
      <c r="B12" s="13">
        <v>99</v>
      </c>
      <c r="C12" s="13">
        <v>98</v>
      </c>
      <c r="D12" s="11">
        <f t="shared" si="0"/>
        <v>1</v>
      </c>
      <c r="E12" s="11">
        <f t="shared" si="1"/>
        <v>0.98989898989898994</v>
      </c>
      <c r="F12" s="11">
        <f t="shared" si="2"/>
        <v>0.98989898989898994</v>
      </c>
      <c r="G12" s="104"/>
      <c r="H12" s="98" t="s">
        <v>291</v>
      </c>
      <c r="I12" s="13">
        <v>27</v>
      </c>
      <c r="J12" s="13">
        <v>27</v>
      </c>
      <c r="K12" s="11">
        <f t="shared" si="3"/>
        <v>1</v>
      </c>
      <c r="L12" s="11">
        <f t="shared" si="4"/>
        <v>1</v>
      </c>
      <c r="M12" s="11">
        <f t="shared" si="5"/>
        <v>1</v>
      </c>
      <c r="N12" s="104"/>
      <c r="O12" s="98" t="s">
        <v>291</v>
      </c>
      <c r="P12" s="13">
        <v>34</v>
      </c>
      <c r="Q12" s="13">
        <v>34</v>
      </c>
      <c r="R12" s="11">
        <f t="shared" si="6"/>
        <v>1</v>
      </c>
      <c r="S12" s="11">
        <f t="shared" si="10"/>
        <v>1</v>
      </c>
      <c r="T12" s="11">
        <f t="shared" si="7"/>
        <v>1</v>
      </c>
      <c r="U12" s="104"/>
      <c r="V12" s="98" t="s">
        <v>291</v>
      </c>
      <c r="W12" s="11">
        <v>0.98989898989898994</v>
      </c>
      <c r="X12" s="11">
        <v>1</v>
      </c>
      <c r="Y12" s="11">
        <v>1</v>
      </c>
      <c r="AD12" s="1" t="s">
        <v>106</v>
      </c>
      <c r="AE12" s="11">
        <f t="shared" ref="AE12:BA12" si="12">AE10/AE9</f>
        <v>1</v>
      </c>
      <c r="AF12" s="11" t="e">
        <f t="shared" si="12"/>
        <v>#DIV/0!</v>
      </c>
      <c r="AG12" s="11">
        <f t="shared" si="12"/>
        <v>0.92592592592592593</v>
      </c>
      <c r="AH12" s="11">
        <f t="shared" si="12"/>
        <v>0.9285714285714286</v>
      </c>
      <c r="AI12" s="11">
        <f t="shared" si="12"/>
        <v>1</v>
      </c>
      <c r="AJ12" s="11">
        <f t="shared" si="12"/>
        <v>1</v>
      </c>
      <c r="AK12" s="11">
        <f t="shared" si="12"/>
        <v>1</v>
      </c>
      <c r="AL12" s="11">
        <f t="shared" si="12"/>
        <v>0.96296296296296291</v>
      </c>
      <c r="AM12" s="11">
        <f t="shared" si="12"/>
        <v>1</v>
      </c>
      <c r="AN12" s="11">
        <f t="shared" si="12"/>
        <v>1</v>
      </c>
      <c r="AO12" s="11">
        <f t="shared" si="12"/>
        <v>1</v>
      </c>
      <c r="AP12" s="11">
        <f t="shared" si="12"/>
        <v>1</v>
      </c>
      <c r="AQ12" s="11">
        <f t="shared" si="12"/>
        <v>0.96296296296296291</v>
      </c>
      <c r="AR12" s="11">
        <f t="shared" si="12"/>
        <v>1</v>
      </c>
      <c r="AS12" s="11">
        <f t="shared" si="12"/>
        <v>0.1111111111111111</v>
      </c>
      <c r="AT12" s="11">
        <f t="shared" si="12"/>
        <v>0.96296296296296291</v>
      </c>
      <c r="AU12" s="11">
        <f t="shared" si="12"/>
        <v>0.96296296296296291</v>
      </c>
      <c r="AV12" s="11">
        <f t="shared" si="12"/>
        <v>1</v>
      </c>
      <c r="AW12" s="11">
        <f t="shared" si="12"/>
        <v>1</v>
      </c>
      <c r="AX12" s="11">
        <f t="shared" si="12"/>
        <v>7.407407407407407E-2</v>
      </c>
      <c r="AY12" s="11">
        <f t="shared" si="12"/>
        <v>1</v>
      </c>
      <c r="AZ12" s="11">
        <f t="shared" si="12"/>
        <v>0.5</v>
      </c>
      <c r="BA12" s="11">
        <f t="shared" si="12"/>
        <v>1</v>
      </c>
    </row>
    <row r="13" spans="1:53" ht="15.75" x14ac:dyDescent="0.25">
      <c r="A13" s="102" t="s">
        <v>289</v>
      </c>
      <c r="B13" s="13">
        <v>99</v>
      </c>
      <c r="C13" s="13">
        <v>50</v>
      </c>
      <c r="D13" s="11">
        <f t="shared" si="0"/>
        <v>1</v>
      </c>
      <c r="E13" s="11">
        <f t="shared" si="1"/>
        <v>0.50505050505050508</v>
      </c>
      <c r="F13" s="11">
        <f t="shared" si="2"/>
        <v>0.50505050505050508</v>
      </c>
      <c r="G13" s="104"/>
      <c r="H13" s="102" t="s">
        <v>289</v>
      </c>
      <c r="I13" s="13">
        <v>27</v>
      </c>
      <c r="J13" s="13">
        <v>27</v>
      </c>
      <c r="K13" s="11">
        <f t="shared" si="3"/>
        <v>1</v>
      </c>
      <c r="L13" s="11">
        <f t="shared" si="4"/>
        <v>1</v>
      </c>
      <c r="M13" s="11">
        <f t="shared" si="5"/>
        <v>1</v>
      </c>
      <c r="N13" s="104"/>
      <c r="O13" s="102" t="s">
        <v>289</v>
      </c>
      <c r="P13" s="13">
        <v>0</v>
      </c>
      <c r="Q13" s="13">
        <v>0</v>
      </c>
      <c r="R13" s="11">
        <f t="shared" si="6"/>
        <v>0</v>
      </c>
      <c r="S13" s="11">
        <v>0</v>
      </c>
      <c r="T13" s="11">
        <f t="shared" si="7"/>
        <v>0</v>
      </c>
      <c r="U13" s="104"/>
      <c r="V13" s="102" t="s">
        <v>289</v>
      </c>
      <c r="W13" s="11">
        <v>0.50505050505050508</v>
      </c>
      <c r="X13" s="11">
        <v>1</v>
      </c>
      <c r="Y13" s="11">
        <v>0</v>
      </c>
      <c r="AD13" s="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</row>
    <row r="14" spans="1:53" ht="15.75" x14ac:dyDescent="0.25">
      <c r="A14" s="100" t="s">
        <v>285</v>
      </c>
      <c r="B14" s="13">
        <v>97</v>
      </c>
      <c r="C14" s="13">
        <v>96</v>
      </c>
      <c r="D14" s="11">
        <f t="shared" si="0"/>
        <v>0.97979797979797978</v>
      </c>
      <c r="E14" s="11">
        <f t="shared" si="1"/>
        <v>0.98969072164948457</v>
      </c>
      <c r="F14" s="11">
        <f t="shared" si="2"/>
        <v>0.96969696969696972</v>
      </c>
      <c r="G14" s="104"/>
      <c r="H14" s="100" t="s">
        <v>285</v>
      </c>
      <c r="I14" s="13">
        <v>27</v>
      </c>
      <c r="J14" s="13">
        <v>26</v>
      </c>
      <c r="K14" s="11">
        <f t="shared" si="3"/>
        <v>1</v>
      </c>
      <c r="L14" s="11">
        <f t="shared" si="4"/>
        <v>0.96296296296296291</v>
      </c>
      <c r="M14" s="11">
        <f t="shared" si="5"/>
        <v>0.96296296296296291</v>
      </c>
      <c r="N14" s="104"/>
      <c r="O14" s="100" t="s">
        <v>285</v>
      </c>
      <c r="P14" s="13">
        <v>34</v>
      </c>
      <c r="Q14" s="13">
        <v>34</v>
      </c>
      <c r="R14" s="11">
        <f t="shared" si="6"/>
        <v>1</v>
      </c>
      <c r="S14" s="11">
        <f t="shared" ref="S14:S23" si="13">Q14/P14</f>
        <v>1</v>
      </c>
      <c r="T14" s="11">
        <f t="shared" si="7"/>
        <v>1</v>
      </c>
      <c r="U14" s="104"/>
      <c r="V14" s="100" t="s">
        <v>285</v>
      </c>
      <c r="W14" s="11">
        <v>0.96969696969696972</v>
      </c>
      <c r="X14" s="11">
        <v>0.96296296296296291</v>
      </c>
      <c r="Y14" s="11">
        <v>1</v>
      </c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</row>
    <row r="15" spans="1:53" ht="15.75" x14ac:dyDescent="0.25">
      <c r="A15" s="100" t="s">
        <v>286</v>
      </c>
      <c r="B15" s="13">
        <v>97</v>
      </c>
      <c r="C15" s="13">
        <v>97</v>
      </c>
      <c r="D15" s="11">
        <f t="shared" si="0"/>
        <v>0.97979797979797978</v>
      </c>
      <c r="E15" s="11">
        <f t="shared" si="1"/>
        <v>1</v>
      </c>
      <c r="F15" s="11">
        <f t="shared" si="2"/>
        <v>0.97979797979797978</v>
      </c>
      <c r="G15" s="104"/>
      <c r="H15" s="100" t="s">
        <v>286</v>
      </c>
      <c r="I15" s="13">
        <v>27</v>
      </c>
      <c r="J15" s="13">
        <v>27</v>
      </c>
      <c r="K15" s="11">
        <f t="shared" si="3"/>
        <v>1</v>
      </c>
      <c r="L15" s="11">
        <f t="shared" si="4"/>
        <v>1</v>
      </c>
      <c r="M15" s="11">
        <f t="shared" si="5"/>
        <v>1</v>
      </c>
      <c r="N15" s="104"/>
      <c r="O15" s="100" t="s">
        <v>286</v>
      </c>
      <c r="P15" s="13">
        <v>34</v>
      </c>
      <c r="Q15" s="13">
        <v>34</v>
      </c>
      <c r="R15" s="11">
        <f t="shared" si="6"/>
        <v>1</v>
      </c>
      <c r="S15" s="11">
        <f t="shared" si="13"/>
        <v>1</v>
      </c>
      <c r="T15" s="11">
        <f t="shared" si="7"/>
        <v>1</v>
      </c>
      <c r="U15" s="104"/>
      <c r="V15" s="100" t="s">
        <v>286</v>
      </c>
      <c r="W15" s="11">
        <v>0.97979797979797978</v>
      </c>
      <c r="X15" s="11">
        <v>1</v>
      </c>
      <c r="Y15" s="11">
        <v>1</v>
      </c>
      <c r="AD15" s="13" t="s">
        <v>299</v>
      </c>
      <c r="AE15" s="22" t="s">
        <v>281</v>
      </c>
      <c r="AF15" s="98" t="s">
        <v>282</v>
      </c>
      <c r="AG15" s="103" t="s">
        <v>296</v>
      </c>
      <c r="AH15" s="22" t="s">
        <v>198</v>
      </c>
      <c r="AI15" s="22" t="s">
        <v>277</v>
      </c>
      <c r="AJ15" s="22" t="s">
        <v>260</v>
      </c>
      <c r="AK15" s="97" t="s">
        <v>280</v>
      </c>
      <c r="AL15" s="96" t="s">
        <v>278</v>
      </c>
      <c r="AM15" s="22" t="s">
        <v>279</v>
      </c>
      <c r="AN15" s="22" t="s">
        <v>294</v>
      </c>
      <c r="AO15" s="98" t="s">
        <v>291</v>
      </c>
      <c r="AP15" s="102" t="s">
        <v>289</v>
      </c>
      <c r="AQ15" s="100" t="s">
        <v>285</v>
      </c>
      <c r="AR15" s="100" t="s">
        <v>286</v>
      </c>
      <c r="AS15" s="101" t="s">
        <v>287</v>
      </c>
      <c r="AT15" s="97" t="s">
        <v>293</v>
      </c>
      <c r="AU15" s="97" t="s">
        <v>292</v>
      </c>
      <c r="AV15" s="99" t="s">
        <v>290</v>
      </c>
      <c r="AW15" s="22" t="s">
        <v>288</v>
      </c>
      <c r="AX15" s="103" t="s">
        <v>295</v>
      </c>
      <c r="AY15" s="99" t="s">
        <v>283</v>
      </c>
      <c r="AZ15" s="99" t="s">
        <v>284</v>
      </c>
      <c r="BA15" s="99" t="s">
        <v>98</v>
      </c>
    </row>
    <row r="16" spans="1:53" ht="15.75" x14ac:dyDescent="0.25">
      <c r="A16" s="101" t="s">
        <v>287</v>
      </c>
      <c r="B16" s="13">
        <v>97</v>
      </c>
      <c r="C16" s="13">
        <v>70</v>
      </c>
      <c r="D16" s="11">
        <f t="shared" si="0"/>
        <v>0.97979797979797978</v>
      </c>
      <c r="E16" s="11">
        <f t="shared" si="1"/>
        <v>0.72164948453608246</v>
      </c>
      <c r="F16" s="11">
        <f t="shared" si="2"/>
        <v>0.70707070707070707</v>
      </c>
      <c r="G16" s="104"/>
      <c r="H16" s="101" t="s">
        <v>287</v>
      </c>
      <c r="I16" s="13">
        <v>27</v>
      </c>
      <c r="J16" s="13">
        <v>3</v>
      </c>
      <c r="K16" s="11">
        <f t="shared" si="3"/>
        <v>1</v>
      </c>
      <c r="L16" s="11">
        <f t="shared" si="4"/>
        <v>0.1111111111111111</v>
      </c>
      <c r="M16" s="11">
        <f t="shared" si="5"/>
        <v>0.1111111111111111</v>
      </c>
      <c r="N16" s="104"/>
      <c r="O16" s="101" t="s">
        <v>287</v>
      </c>
      <c r="P16" s="13">
        <v>34</v>
      </c>
      <c r="Q16" s="13">
        <v>34</v>
      </c>
      <c r="R16" s="11">
        <f t="shared" si="6"/>
        <v>1</v>
      </c>
      <c r="S16" s="11">
        <f t="shared" si="13"/>
        <v>1</v>
      </c>
      <c r="T16" s="11">
        <f t="shared" si="7"/>
        <v>1</v>
      </c>
      <c r="U16" s="104"/>
      <c r="V16" s="101" t="s">
        <v>287</v>
      </c>
      <c r="W16" s="11">
        <v>0.70707070707070707</v>
      </c>
      <c r="X16" s="11">
        <v>0.1111111111111111</v>
      </c>
      <c r="Y16" s="11">
        <v>1</v>
      </c>
      <c r="AD16" s="1" t="s">
        <v>103</v>
      </c>
      <c r="AE16" s="13">
        <v>27</v>
      </c>
      <c r="AF16" s="13">
        <v>0</v>
      </c>
      <c r="AG16" s="13">
        <v>0</v>
      </c>
      <c r="AH16" s="13">
        <v>34</v>
      </c>
      <c r="AI16" s="13">
        <v>0</v>
      </c>
      <c r="AJ16" s="13">
        <v>34</v>
      </c>
      <c r="AK16" s="13">
        <v>34</v>
      </c>
      <c r="AL16" s="13">
        <v>34</v>
      </c>
      <c r="AM16" s="13">
        <v>34</v>
      </c>
      <c r="AN16" s="13">
        <v>34</v>
      </c>
      <c r="AO16" s="13">
        <v>34</v>
      </c>
      <c r="AP16" s="13">
        <v>0</v>
      </c>
      <c r="AQ16" s="13">
        <v>34</v>
      </c>
      <c r="AR16" s="13">
        <v>34</v>
      </c>
      <c r="AS16" s="13">
        <v>34</v>
      </c>
      <c r="AT16" s="13">
        <v>34</v>
      </c>
      <c r="AU16" s="13">
        <v>34</v>
      </c>
      <c r="AV16" s="13">
        <v>34</v>
      </c>
      <c r="AW16" s="13">
        <v>34</v>
      </c>
      <c r="AX16" s="13">
        <v>34</v>
      </c>
      <c r="AY16" s="13">
        <v>34</v>
      </c>
      <c r="AZ16" s="13">
        <v>34</v>
      </c>
      <c r="BA16" s="13">
        <v>0</v>
      </c>
    </row>
    <row r="17" spans="1:53" ht="15.75" x14ac:dyDescent="0.25">
      <c r="A17" s="97" t="s">
        <v>293</v>
      </c>
      <c r="B17" s="13">
        <v>99</v>
      </c>
      <c r="C17" s="13">
        <v>98</v>
      </c>
      <c r="D17" s="11">
        <f t="shared" si="0"/>
        <v>1</v>
      </c>
      <c r="E17" s="11">
        <f t="shared" si="1"/>
        <v>0.98989898989898994</v>
      </c>
      <c r="F17" s="11">
        <f t="shared" si="2"/>
        <v>0.98989898989898994</v>
      </c>
      <c r="G17" s="104"/>
      <c r="H17" s="97" t="s">
        <v>293</v>
      </c>
      <c r="I17" s="13">
        <v>27</v>
      </c>
      <c r="J17" s="13">
        <v>26</v>
      </c>
      <c r="K17" s="11">
        <f t="shared" si="3"/>
        <v>1</v>
      </c>
      <c r="L17" s="11">
        <f t="shared" si="4"/>
        <v>0.96296296296296291</v>
      </c>
      <c r="M17" s="11">
        <f t="shared" si="5"/>
        <v>0.96296296296296291</v>
      </c>
      <c r="N17" s="104"/>
      <c r="O17" s="97" t="s">
        <v>293</v>
      </c>
      <c r="P17" s="13">
        <v>34</v>
      </c>
      <c r="Q17" s="13">
        <v>34</v>
      </c>
      <c r="R17" s="11">
        <f t="shared" si="6"/>
        <v>1</v>
      </c>
      <c r="S17" s="11">
        <f t="shared" si="13"/>
        <v>1</v>
      </c>
      <c r="T17" s="11">
        <f t="shared" si="7"/>
        <v>1</v>
      </c>
      <c r="U17" s="104"/>
      <c r="V17" s="97" t="s">
        <v>293</v>
      </c>
      <c r="W17" s="11">
        <v>0.98989898989898994</v>
      </c>
      <c r="X17" s="11">
        <v>0.96296296296296291</v>
      </c>
      <c r="Y17" s="11">
        <v>1</v>
      </c>
      <c r="AD17" s="1" t="s">
        <v>104</v>
      </c>
      <c r="AE17" s="13">
        <v>27</v>
      </c>
      <c r="AF17" s="13">
        <v>0</v>
      </c>
      <c r="AG17" s="13">
        <v>0</v>
      </c>
      <c r="AH17" s="13">
        <v>32</v>
      </c>
      <c r="AI17" s="13">
        <v>0</v>
      </c>
      <c r="AJ17" s="13">
        <v>30</v>
      </c>
      <c r="AK17" s="13">
        <v>18</v>
      </c>
      <c r="AL17" s="13">
        <v>32</v>
      </c>
      <c r="AM17" s="13">
        <v>34</v>
      </c>
      <c r="AN17" s="13">
        <v>34</v>
      </c>
      <c r="AO17" s="13">
        <v>34</v>
      </c>
      <c r="AP17" s="13">
        <v>0</v>
      </c>
      <c r="AQ17" s="13">
        <v>34</v>
      </c>
      <c r="AR17" s="13">
        <v>34</v>
      </c>
      <c r="AS17" s="13">
        <v>34</v>
      </c>
      <c r="AT17" s="13">
        <v>34</v>
      </c>
      <c r="AU17" s="13">
        <v>34</v>
      </c>
      <c r="AV17" s="13">
        <v>29</v>
      </c>
      <c r="AW17" s="13">
        <v>34</v>
      </c>
      <c r="AX17" s="13">
        <v>34</v>
      </c>
      <c r="AY17" s="13">
        <v>34</v>
      </c>
      <c r="AZ17" s="13">
        <v>34</v>
      </c>
      <c r="BA17" s="13">
        <v>0</v>
      </c>
    </row>
    <row r="18" spans="1:53" ht="15.75" x14ac:dyDescent="0.25">
      <c r="A18" s="97" t="s">
        <v>292</v>
      </c>
      <c r="B18" s="13">
        <v>99</v>
      </c>
      <c r="C18" s="13">
        <v>96</v>
      </c>
      <c r="D18" s="11">
        <f t="shared" si="0"/>
        <v>1</v>
      </c>
      <c r="E18" s="11">
        <f t="shared" si="1"/>
        <v>0.96969696969696972</v>
      </c>
      <c r="F18" s="11">
        <f t="shared" si="2"/>
        <v>0.96969696969696972</v>
      </c>
      <c r="G18" s="104"/>
      <c r="H18" s="97" t="s">
        <v>292</v>
      </c>
      <c r="I18" s="13">
        <v>27</v>
      </c>
      <c r="J18" s="13">
        <v>26</v>
      </c>
      <c r="K18" s="11">
        <f t="shared" si="3"/>
        <v>1</v>
      </c>
      <c r="L18" s="11">
        <f t="shared" si="4"/>
        <v>0.96296296296296291</v>
      </c>
      <c r="M18" s="11">
        <f t="shared" si="5"/>
        <v>0.96296296296296291</v>
      </c>
      <c r="N18" s="104"/>
      <c r="O18" s="97" t="s">
        <v>292</v>
      </c>
      <c r="P18" s="13">
        <v>34</v>
      </c>
      <c r="Q18" s="13">
        <v>34</v>
      </c>
      <c r="R18" s="11">
        <f t="shared" si="6"/>
        <v>1</v>
      </c>
      <c r="S18" s="11">
        <f t="shared" si="13"/>
        <v>1</v>
      </c>
      <c r="T18" s="11">
        <f t="shared" si="7"/>
        <v>1</v>
      </c>
      <c r="U18" s="104"/>
      <c r="V18" s="97" t="s">
        <v>292</v>
      </c>
      <c r="W18" s="11">
        <v>0.96969696969696972</v>
      </c>
      <c r="X18" s="11">
        <v>0.96296296296296291</v>
      </c>
      <c r="Y18" s="11">
        <v>1</v>
      </c>
      <c r="AD18" s="1" t="s">
        <v>139</v>
      </c>
      <c r="AE18" s="11">
        <f t="shared" ref="AE18:BA18" si="14">AE16/34</f>
        <v>0.79411764705882348</v>
      </c>
      <c r="AF18" s="11">
        <f t="shared" si="14"/>
        <v>0</v>
      </c>
      <c r="AG18" s="11">
        <f t="shared" si="14"/>
        <v>0</v>
      </c>
      <c r="AH18" s="11">
        <f t="shared" si="14"/>
        <v>1</v>
      </c>
      <c r="AI18" s="11">
        <f t="shared" si="14"/>
        <v>0</v>
      </c>
      <c r="AJ18" s="11">
        <f t="shared" si="14"/>
        <v>1</v>
      </c>
      <c r="AK18" s="11">
        <f t="shared" si="14"/>
        <v>1</v>
      </c>
      <c r="AL18" s="11">
        <f t="shared" si="14"/>
        <v>1</v>
      </c>
      <c r="AM18" s="11">
        <f t="shared" si="14"/>
        <v>1</v>
      </c>
      <c r="AN18" s="11">
        <f t="shared" si="14"/>
        <v>1</v>
      </c>
      <c r="AO18" s="11">
        <f t="shared" si="14"/>
        <v>1</v>
      </c>
      <c r="AP18" s="11">
        <f t="shared" si="14"/>
        <v>0</v>
      </c>
      <c r="AQ18" s="11">
        <f t="shared" si="14"/>
        <v>1</v>
      </c>
      <c r="AR18" s="11">
        <f t="shared" si="14"/>
        <v>1</v>
      </c>
      <c r="AS18" s="11">
        <f t="shared" si="14"/>
        <v>1</v>
      </c>
      <c r="AT18" s="11">
        <f t="shared" si="14"/>
        <v>1</v>
      </c>
      <c r="AU18" s="11">
        <f t="shared" si="14"/>
        <v>1</v>
      </c>
      <c r="AV18" s="11">
        <f t="shared" si="14"/>
        <v>1</v>
      </c>
      <c r="AW18" s="11">
        <f t="shared" si="14"/>
        <v>1</v>
      </c>
      <c r="AX18" s="11">
        <f t="shared" si="14"/>
        <v>1</v>
      </c>
      <c r="AY18" s="11">
        <f t="shared" si="14"/>
        <v>1</v>
      </c>
      <c r="AZ18" s="11">
        <f t="shared" si="14"/>
        <v>1</v>
      </c>
      <c r="BA18" s="11">
        <f t="shared" si="14"/>
        <v>0</v>
      </c>
    </row>
    <row r="19" spans="1:53" ht="15.75" x14ac:dyDescent="0.25">
      <c r="A19" s="99" t="s">
        <v>290</v>
      </c>
      <c r="B19" s="13">
        <v>99</v>
      </c>
      <c r="C19" s="13">
        <v>92</v>
      </c>
      <c r="D19" s="11">
        <f t="shared" si="0"/>
        <v>1</v>
      </c>
      <c r="E19" s="11">
        <f t="shared" si="1"/>
        <v>0.92929292929292928</v>
      </c>
      <c r="F19" s="11">
        <f t="shared" si="2"/>
        <v>0.92929292929292928</v>
      </c>
      <c r="G19" s="104"/>
      <c r="H19" s="99" t="s">
        <v>290</v>
      </c>
      <c r="I19" s="13">
        <v>27</v>
      </c>
      <c r="J19" s="13">
        <v>27</v>
      </c>
      <c r="K19" s="11">
        <f t="shared" si="3"/>
        <v>1</v>
      </c>
      <c r="L19" s="11">
        <f t="shared" si="4"/>
        <v>1</v>
      </c>
      <c r="M19" s="11">
        <f t="shared" si="5"/>
        <v>1</v>
      </c>
      <c r="N19" s="104"/>
      <c r="O19" s="99" t="s">
        <v>290</v>
      </c>
      <c r="P19" s="13">
        <v>34</v>
      </c>
      <c r="Q19" s="13">
        <v>29</v>
      </c>
      <c r="R19" s="11">
        <f t="shared" si="6"/>
        <v>1</v>
      </c>
      <c r="S19" s="11">
        <f t="shared" si="13"/>
        <v>0.8529411764705882</v>
      </c>
      <c r="T19" s="11">
        <f t="shared" si="7"/>
        <v>0.8529411764705882</v>
      </c>
      <c r="U19" s="104"/>
      <c r="V19" s="99" t="s">
        <v>290</v>
      </c>
      <c r="W19" s="11">
        <v>0.92929292929292928</v>
      </c>
      <c r="X19" s="11">
        <v>1</v>
      </c>
      <c r="Y19" s="11">
        <v>0.8529411764705882</v>
      </c>
      <c r="AD19" s="1" t="s">
        <v>106</v>
      </c>
      <c r="AE19" s="11">
        <f>AE17/AE16</f>
        <v>1</v>
      </c>
      <c r="AF19" s="11">
        <v>0</v>
      </c>
      <c r="AG19" s="11">
        <v>0</v>
      </c>
      <c r="AH19" s="11">
        <f>AH17/AH16</f>
        <v>0.94117647058823528</v>
      </c>
      <c r="AI19" s="11">
        <v>0</v>
      </c>
      <c r="AJ19" s="11">
        <f t="shared" ref="AJ19:AO19" si="15">AJ17/AJ16</f>
        <v>0.88235294117647056</v>
      </c>
      <c r="AK19" s="11">
        <f t="shared" si="15"/>
        <v>0.52941176470588236</v>
      </c>
      <c r="AL19" s="11">
        <f t="shared" si="15"/>
        <v>0.94117647058823528</v>
      </c>
      <c r="AM19" s="11">
        <f t="shared" si="15"/>
        <v>1</v>
      </c>
      <c r="AN19" s="11">
        <f t="shared" si="15"/>
        <v>1</v>
      </c>
      <c r="AO19" s="11">
        <f t="shared" si="15"/>
        <v>1</v>
      </c>
      <c r="AP19" s="11">
        <v>0</v>
      </c>
      <c r="AQ19" s="11">
        <f t="shared" ref="AQ19:AZ19" si="16">AQ17/AQ16</f>
        <v>1</v>
      </c>
      <c r="AR19" s="11">
        <f t="shared" si="16"/>
        <v>1</v>
      </c>
      <c r="AS19" s="11">
        <f t="shared" si="16"/>
        <v>1</v>
      </c>
      <c r="AT19" s="11">
        <f t="shared" si="16"/>
        <v>1</v>
      </c>
      <c r="AU19" s="11">
        <f t="shared" si="16"/>
        <v>1</v>
      </c>
      <c r="AV19" s="11">
        <f t="shared" si="16"/>
        <v>0.8529411764705882</v>
      </c>
      <c r="AW19" s="11">
        <f t="shared" si="16"/>
        <v>1</v>
      </c>
      <c r="AX19" s="11">
        <f t="shared" si="16"/>
        <v>1</v>
      </c>
      <c r="AY19" s="11">
        <f t="shared" si="16"/>
        <v>1</v>
      </c>
      <c r="AZ19" s="11">
        <f t="shared" si="16"/>
        <v>1</v>
      </c>
      <c r="BA19" s="11">
        <v>0</v>
      </c>
    </row>
    <row r="20" spans="1:53" ht="15.75" x14ac:dyDescent="0.25">
      <c r="A20" s="22" t="s">
        <v>288</v>
      </c>
      <c r="B20" s="13">
        <v>98</v>
      </c>
      <c r="C20" s="13">
        <v>98</v>
      </c>
      <c r="D20" s="11">
        <f t="shared" si="0"/>
        <v>0.98989898989898994</v>
      </c>
      <c r="E20" s="11">
        <f t="shared" si="1"/>
        <v>1</v>
      </c>
      <c r="F20" s="11">
        <f t="shared" si="2"/>
        <v>0.98989898989898994</v>
      </c>
      <c r="G20" s="104"/>
      <c r="H20" s="22" t="s">
        <v>288</v>
      </c>
      <c r="I20" s="13">
        <v>27</v>
      </c>
      <c r="J20" s="13">
        <v>27</v>
      </c>
      <c r="K20" s="11">
        <f t="shared" si="3"/>
        <v>1</v>
      </c>
      <c r="L20" s="11">
        <f t="shared" si="4"/>
        <v>1</v>
      </c>
      <c r="M20" s="11">
        <f t="shared" si="5"/>
        <v>1</v>
      </c>
      <c r="N20" s="104"/>
      <c r="O20" s="22" t="s">
        <v>288</v>
      </c>
      <c r="P20" s="13">
        <v>34</v>
      </c>
      <c r="Q20" s="13">
        <v>34</v>
      </c>
      <c r="R20" s="11">
        <f t="shared" si="6"/>
        <v>1</v>
      </c>
      <c r="S20" s="11">
        <f t="shared" si="13"/>
        <v>1</v>
      </c>
      <c r="T20" s="11">
        <f t="shared" si="7"/>
        <v>1</v>
      </c>
      <c r="U20" s="104"/>
      <c r="V20" s="22" t="s">
        <v>288</v>
      </c>
      <c r="W20" s="11">
        <v>0.98989898989898994</v>
      </c>
      <c r="X20" s="11">
        <v>1</v>
      </c>
      <c r="Y20" s="11">
        <v>1</v>
      </c>
    </row>
    <row r="21" spans="1:53" ht="15.75" x14ac:dyDescent="0.25">
      <c r="A21" s="103" t="s">
        <v>295</v>
      </c>
      <c r="B21" s="13">
        <v>99</v>
      </c>
      <c r="C21" s="13">
        <v>58</v>
      </c>
      <c r="D21" s="11">
        <f t="shared" si="0"/>
        <v>1</v>
      </c>
      <c r="E21" s="11">
        <f t="shared" si="1"/>
        <v>0.58585858585858586</v>
      </c>
      <c r="F21" s="11">
        <f t="shared" si="2"/>
        <v>0.58585858585858586</v>
      </c>
      <c r="G21" s="104"/>
      <c r="H21" s="103" t="s">
        <v>295</v>
      </c>
      <c r="I21" s="13">
        <v>27</v>
      </c>
      <c r="J21" s="13">
        <v>2</v>
      </c>
      <c r="K21" s="11">
        <f t="shared" si="3"/>
        <v>1</v>
      </c>
      <c r="L21" s="11">
        <f t="shared" si="4"/>
        <v>7.407407407407407E-2</v>
      </c>
      <c r="M21" s="11">
        <f t="shared" si="5"/>
        <v>7.407407407407407E-2</v>
      </c>
      <c r="N21" s="104"/>
      <c r="O21" s="103" t="s">
        <v>295</v>
      </c>
      <c r="P21" s="13">
        <v>34</v>
      </c>
      <c r="Q21" s="13">
        <v>34</v>
      </c>
      <c r="R21" s="11">
        <f t="shared" si="6"/>
        <v>1</v>
      </c>
      <c r="S21" s="11">
        <f t="shared" si="13"/>
        <v>1</v>
      </c>
      <c r="T21" s="11">
        <f t="shared" si="7"/>
        <v>1</v>
      </c>
      <c r="U21" s="104"/>
      <c r="V21" s="103" t="s">
        <v>295</v>
      </c>
      <c r="W21" s="11">
        <v>0.58585858585858586</v>
      </c>
      <c r="X21" s="11">
        <v>7.407407407407407E-2</v>
      </c>
      <c r="Y21" s="11">
        <v>1</v>
      </c>
    </row>
    <row r="22" spans="1:53" ht="15.75" x14ac:dyDescent="0.25">
      <c r="A22" s="99" t="s">
        <v>283</v>
      </c>
      <c r="B22" s="13">
        <v>99</v>
      </c>
      <c r="C22" s="13">
        <v>98</v>
      </c>
      <c r="D22" s="11">
        <f t="shared" si="0"/>
        <v>1</v>
      </c>
      <c r="E22" s="11">
        <f t="shared" si="1"/>
        <v>0.98989898989898994</v>
      </c>
      <c r="F22" s="11">
        <f t="shared" si="2"/>
        <v>0.98989898989898994</v>
      </c>
      <c r="G22" s="104"/>
      <c r="H22" s="99" t="s">
        <v>283</v>
      </c>
      <c r="I22" s="13">
        <v>27</v>
      </c>
      <c r="J22" s="13">
        <v>27</v>
      </c>
      <c r="K22" s="11">
        <f t="shared" si="3"/>
        <v>1</v>
      </c>
      <c r="L22" s="11">
        <f t="shared" si="4"/>
        <v>1</v>
      </c>
      <c r="M22" s="11">
        <f t="shared" si="5"/>
        <v>1</v>
      </c>
      <c r="N22" s="104"/>
      <c r="O22" s="99" t="s">
        <v>283</v>
      </c>
      <c r="P22" s="13">
        <v>34</v>
      </c>
      <c r="Q22" s="13">
        <v>34</v>
      </c>
      <c r="R22" s="11">
        <f t="shared" si="6"/>
        <v>1</v>
      </c>
      <c r="S22" s="11">
        <f t="shared" si="13"/>
        <v>1</v>
      </c>
      <c r="T22" s="11">
        <f t="shared" si="7"/>
        <v>1</v>
      </c>
      <c r="U22" s="104"/>
      <c r="V22" s="99" t="s">
        <v>283</v>
      </c>
      <c r="W22" s="11">
        <v>0.98989898989898994</v>
      </c>
      <c r="X22" s="11">
        <v>1</v>
      </c>
      <c r="Y22" s="11">
        <v>1</v>
      </c>
    </row>
    <row r="23" spans="1:53" ht="15.75" x14ac:dyDescent="0.25">
      <c r="A23" s="99" t="s">
        <v>284</v>
      </c>
      <c r="B23" s="13">
        <v>62</v>
      </c>
      <c r="C23" s="13">
        <v>60</v>
      </c>
      <c r="D23" s="11">
        <f t="shared" si="0"/>
        <v>0.6262626262626263</v>
      </c>
      <c r="E23" s="11">
        <f t="shared" si="1"/>
        <v>0.967741935483871</v>
      </c>
      <c r="F23" s="11">
        <f t="shared" si="2"/>
        <v>0.60606060606060608</v>
      </c>
      <c r="G23" s="104"/>
      <c r="H23" s="99" t="s">
        <v>284</v>
      </c>
      <c r="I23" s="13">
        <v>2</v>
      </c>
      <c r="J23" s="13">
        <v>1</v>
      </c>
      <c r="K23" s="11">
        <f t="shared" si="3"/>
        <v>7.407407407407407E-2</v>
      </c>
      <c r="L23" s="11">
        <f t="shared" si="4"/>
        <v>0.5</v>
      </c>
      <c r="M23" s="11">
        <f t="shared" si="5"/>
        <v>3.7037037037037035E-2</v>
      </c>
      <c r="N23" s="104"/>
      <c r="O23" s="99" t="s">
        <v>284</v>
      </c>
      <c r="P23" s="13">
        <v>34</v>
      </c>
      <c r="Q23" s="13">
        <v>34</v>
      </c>
      <c r="R23" s="11">
        <f t="shared" si="6"/>
        <v>1</v>
      </c>
      <c r="S23" s="11">
        <f t="shared" si="13"/>
        <v>1</v>
      </c>
      <c r="T23" s="11">
        <f t="shared" si="7"/>
        <v>1</v>
      </c>
      <c r="U23" s="104"/>
      <c r="V23" s="99" t="s">
        <v>284</v>
      </c>
      <c r="W23" s="11">
        <v>0.60606060606060608</v>
      </c>
      <c r="X23" s="11">
        <v>3.7037037037037035E-2</v>
      </c>
      <c r="Y23" s="11">
        <v>1</v>
      </c>
    </row>
    <row r="24" spans="1:53" ht="15.75" x14ac:dyDescent="0.25">
      <c r="A24" s="99" t="s">
        <v>98</v>
      </c>
      <c r="B24" s="13">
        <v>37</v>
      </c>
      <c r="C24" s="13">
        <v>37</v>
      </c>
      <c r="D24" s="11">
        <f t="shared" si="0"/>
        <v>0.37373737373737376</v>
      </c>
      <c r="E24" s="11">
        <f t="shared" si="1"/>
        <v>1</v>
      </c>
      <c r="F24" s="11">
        <f t="shared" si="2"/>
        <v>0.37373737373737376</v>
      </c>
      <c r="G24" s="104"/>
      <c r="H24" s="99" t="s">
        <v>98</v>
      </c>
      <c r="I24" s="13">
        <v>25</v>
      </c>
      <c r="J24" s="13">
        <v>25</v>
      </c>
      <c r="K24" s="11">
        <f t="shared" si="3"/>
        <v>0.92592592592592593</v>
      </c>
      <c r="L24" s="11">
        <f t="shared" si="4"/>
        <v>1</v>
      </c>
      <c r="M24" s="11">
        <f t="shared" si="5"/>
        <v>0.92592592592592593</v>
      </c>
      <c r="N24" s="104"/>
      <c r="O24" s="99" t="s">
        <v>98</v>
      </c>
      <c r="P24" s="13">
        <v>0</v>
      </c>
      <c r="Q24" s="13">
        <v>0</v>
      </c>
      <c r="R24" s="11">
        <f t="shared" si="6"/>
        <v>0</v>
      </c>
      <c r="S24" s="11">
        <v>0</v>
      </c>
      <c r="T24" s="11">
        <f t="shared" si="7"/>
        <v>0</v>
      </c>
      <c r="U24" s="104"/>
      <c r="V24" s="99" t="s">
        <v>98</v>
      </c>
      <c r="W24" s="11">
        <v>0.37373737373737376</v>
      </c>
      <c r="X24" s="11">
        <v>0.92592592592592593</v>
      </c>
      <c r="Y24" s="11">
        <v>0</v>
      </c>
    </row>
  </sheetData>
  <autoFilter ref="A1:Y1" xr:uid="{2132395A-51BC-4899-ACCC-E3E1116404B3}">
    <sortState xmlns:xlrd2="http://schemas.microsoft.com/office/spreadsheetml/2017/richdata2" ref="A2:Y24">
      <sortCondition ref="A1"/>
    </sortState>
  </autoFilter>
  <conditionalFormatting sqref="W2:Y24">
    <cfRule type="colorScale" priority="1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FF0000"/>
        <color rgb="FFFCFCFF"/>
        <color rgb="FF00F26D"/>
      </colorScale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28D0-4DE7-4C3D-99D6-1FDE41C218FD}">
  <dimension ref="A1:AB56"/>
  <sheetViews>
    <sheetView topLeftCell="B17" workbookViewId="0">
      <selection activeCell="Q45" sqref="Q45"/>
    </sheetView>
  </sheetViews>
  <sheetFormatPr defaultRowHeight="15" x14ac:dyDescent="0.25"/>
  <cols>
    <col min="1" max="1" width="35" bestFit="1" customWidth="1"/>
  </cols>
  <sheetData>
    <row r="1" spans="1:28" ht="15.75" x14ac:dyDescent="0.25">
      <c r="A1" s="13" t="s">
        <v>206</v>
      </c>
      <c r="B1" s="107" t="s">
        <v>302</v>
      </c>
      <c r="C1" s="107" t="s">
        <v>303</v>
      </c>
      <c r="D1" s="99" t="s">
        <v>304</v>
      </c>
      <c r="E1" s="108" t="s">
        <v>305</v>
      </c>
      <c r="F1" s="108" t="s">
        <v>306</v>
      </c>
      <c r="G1" s="108" t="s">
        <v>307</v>
      </c>
      <c r="H1" s="108" t="s">
        <v>308</v>
      </c>
      <c r="I1" s="109" t="s">
        <v>309</v>
      </c>
      <c r="J1" s="110" t="s">
        <v>310</v>
      </c>
      <c r="K1" s="65" t="s">
        <v>311</v>
      </c>
      <c r="L1" s="108" t="s">
        <v>312</v>
      </c>
      <c r="M1" s="111" t="s">
        <v>313</v>
      </c>
      <c r="N1" s="112" t="s">
        <v>314</v>
      </c>
      <c r="O1" s="112" t="s">
        <v>315</v>
      </c>
      <c r="P1" s="111" t="s">
        <v>211</v>
      </c>
      <c r="Q1" s="91" t="s">
        <v>232</v>
      </c>
      <c r="R1" s="113" t="s">
        <v>316</v>
      </c>
      <c r="S1" s="114" t="s">
        <v>317</v>
      </c>
      <c r="T1" s="113" t="s">
        <v>318</v>
      </c>
      <c r="U1" s="113" t="s">
        <v>319</v>
      </c>
      <c r="V1" s="113" t="s">
        <v>234</v>
      </c>
      <c r="W1" s="91" t="s">
        <v>320</v>
      </c>
      <c r="X1" s="91" t="s">
        <v>321</v>
      </c>
      <c r="Y1" s="108" t="s">
        <v>322</v>
      </c>
      <c r="Z1" s="108" t="s">
        <v>323</v>
      </c>
      <c r="AA1" s="1" t="s">
        <v>324</v>
      </c>
      <c r="AB1" s="96" t="s">
        <v>325</v>
      </c>
    </row>
    <row r="2" spans="1:28" ht="15.75" x14ac:dyDescent="0.25">
      <c r="A2" s="1" t="s">
        <v>103</v>
      </c>
      <c r="B2" s="13">
        <v>105</v>
      </c>
      <c r="C2" s="13">
        <v>105</v>
      </c>
      <c r="D2" s="13">
        <v>47</v>
      </c>
      <c r="E2" s="13">
        <v>105</v>
      </c>
      <c r="F2" s="13">
        <v>108</v>
      </c>
      <c r="G2" s="13">
        <v>83</v>
      </c>
      <c r="H2" s="13">
        <v>68</v>
      </c>
      <c r="I2" s="13">
        <v>3</v>
      </c>
      <c r="J2" s="13">
        <v>3</v>
      </c>
      <c r="K2" s="13">
        <v>3</v>
      </c>
      <c r="L2" s="13">
        <v>108</v>
      </c>
      <c r="M2" s="13">
        <v>1</v>
      </c>
      <c r="N2" s="13">
        <v>71</v>
      </c>
      <c r="O2" s="13">
        <v>35</v>
      </c>
      <c r="P2" s="13">
        <v>75</v>
      </c>
      <c r="Q2" s="13">
        <v>98</v>
      </c>
      <c r="R2" s="13">
        <v>71</v>
      </c>
      <c r="S2" s="13">
        <v>46</v>
      </c>
      <c r="T2" s="13">
        <v>40</v>
      </c>
      <c r="U2" s="13">
        <v>5</v>
      </c>
      <c r="V2" s="13">
        <v>3</v>
      </c>
      <c r="W2" s="13">
        <v>27</v>
      </c>
      <c r="X2" s="13">
        <v>1</v>
      </c>
      <c r="Y2" s="13">
        <v>55</v>
      </c>
      <c r="Z2" s="13">
        <v>107</v>
      </c>
      <c r="AA2" s="13">
        <v>108</v>
      </c>
      <c r="AB2" s="13">
        <v>41</v>
      </c>
    </row>
    <row r="3" spans="1:28" ht="15.75" x14ac:dyDescent="0.25">
      <c r="A3" s="1" t="s">
        <v>104</v>
      </c>
      <c r="B3" s="13">
        <v>69</v>
      </c>
      <c r="C3" s="13">
        <v>93</v>
      </c>
      <c r="D3" s="13">
        <v>41</v>
      </c>
      <c r="E3" s="13">
        <v>102</v>
      </c>
      <c r="F3" s="13">
        <v>103</v>
      </c>
      <c r="G3" s="13">
        <v>80</v>
      </c>
      <c r="H3" s="13">
        <v>66</v>
      </c>
      <c r="I3" s="13">
        <v>3</v>
      </c>
      <c r="J3" s="13">
        <v>3</v>
      </c>
      <c r="K3" s="13">
        <v>3</v>
      </c>
      <c r="L3" s="13">
        <v>94</v>
      </c>
      <c r="M3" s="13">
        <v>1</v>
      </c>
      <c r="N3" s="13">
        <v>58</v>
      </c>
      <c r="O3" s="13">
        <v>35</v>
      </c>
      <c r="P3" s="13">
        <v>66</v>
      </c>
      <c r="Q3" s="13">
        <v>94</v>
      </c>
      <c r="R3" s="13">
        <v>70</v>
      </c>
      <c r="S3" s="13">
        <v>44</v>
      </c>
      <c r="T3" s="13">
        <v>31</v>
      </c>
      <c r="U3" s="13">
        <v>4</v>
      </c>
      <c r="V3" s="13">
        <v>3</v>
      </c>
      <c r="W3" s="13">
        <v>27</v>
      </c>
      <c r="X3" s="13">
        <v>1</v>
      </c>
      <c r="Y3" s="13">
        <v>52</v>
      </c>
      <c r="Z3" s="13">
        <v>106</v>
      </c>
      <c r="AA3" s="13">
        <v>108</v>
      </c>
      <c r="AB3" s="13">
        <v>21</v>
      </c>
    </row>
    <row r="4" spans="1:28" ht="15.75" x14ac:dyDescent="0.25">
      <c r="A4" s="1" t="s">
        <v>139</v>
      </c>
      <c r="B4" s="11">
        <f>B2/108</f>
        <v>0.97222222222222221</v>
      </c>
      <c r="C4" s="11">
        <f t="shared" ref="C4:AB4" si="0">C2/108</f>
        <v>0.97222222222222221</v>
      </c>
      <c r="D4" s="11">
        <f t="shared" si="0"/>
        <v>0.43518518518518517</v>
      </c>
      <c r="E4" s="11">
        <f t="shared" si="0"/>
        <v>0.97222222222222221</v>
      </c>
      <c r="F4" s="11">
        <f t="shared" si="0"/>
        <v>1</v>
      </c>
      <c r="G4" s="11">
        <f t="shared" si="0"/>
        <v>0.76851851851851849</v>
      </c>
      <c r="H4" s="11">
        <f t="shared" si="0"/>
        <v>0.62962962962962965</v>
      </c>
      <c r="I4" s="11">
        <f t="shared" si="0"/>
        <v>2.7777777777777776E-2</v>
      </c>
      <c r="J4" s="11">
        <f t="shared" si="0"/>
        <v>2.7777777777777776E-2</v>
      </c>
      <c r="K4" s="11">
        <f t="shared" si="0"/>
        <v>2.7777777777777776E-2</v>
      </c>
      <c r="L4" s="11">
        <f t="shared" si="0"/>
        <v>1</v>
      </c>
      <c r="M4" s="11">
        <f t="shared" si="0"/>
        <v>9.2592592592592587E-3</v>
      </c>
      <c r="N4" s="11">
        <f t="shared" si="0"/>
        <v>0.65740740740740744</v>
      </c>
      <c r="O4" s="11">
        <f t="shared" si="0"/>
        <v>0.32407407407407407</v>
      </c>
      <c r="P4" s="11">
        <f t="shared" si="0"/>
        <v>0.69444444444444442</v>
      </c>
      <c r="Q4" s="11">
        <f t="shared" si="0"/>
        <v>0.90740740740740744</v>
      </c>
      <c r="R4" s="11">
        <f t="shared" si="0"/>
        <v>0.65740740740740744</v>
      </c>
      <c r="S4" s="11">
        <f t="shared" si="0"/>
        <v>0.42592592592592593</v>
      </c>
      <c r="T4" s="11">
        <f t="shared" si="0"/>
        <v>0.37037037037037035</v>
      </c>
      <c r="U4" s="11">
        <f t="shared" si="0"/>
        <v>4.6296296296296294E-2</v>
      </c>
      <c r="V4" s="11">
        <f t="shared" si="0"/>
        <v>2.7777777777777776E-2</v>
      </c>
      <c r="W4" s="11">
        <f t="shared" si="0"/>
        <v>0.25</v>
      </c>
      <c r="X4" s="11">
        <f t="shared" si="0"/>
        <v>9.2592592592592587E-3</v>
      </c>
      <c r="Y4" s="11">
        <f t="shared" si="0"/>
        <v>0.5092592592592593</v>
      </c>
      <c r="Z4" s="11">
        <f t="shared" si="0"/>
        <v>0.9907407407407407</v>
      </c>
      <c r="AA4" s="11">
        <f t="shared" si="0"/>
        <v>1</v>
      </c>
      <c r="AB4" s="11">
        <f t="shared" si="0"/>
        <v>0.37962962962962965</v>
      </c>
    </row>
    <row r="5" spans="1:28" ht="15.75" x14ac:dyDescent="0.25">
      <c r="A5" s="1" t="s">
        <v>106</v>
      </c>
      <c r="B5" s="11">
        <f>B3/B2</f>
        <v>0.65714285714285714</v>
      </c>
      <c r="C5" s="11">
        <f t="shared" ref="C5:AB5" si="1">C3/C2</f>
        <v>0.88571428571428568</v>
      </c>
      <c r="D5" s="11">
        <f>D3/D2</f>
        <v>0.87234042553191493</v>
      </c>
      <c r="E5" s="11">
        <f t="shared" si="1"/>
        <v>0.97142857142857142</v>
      </c>
      <c r="F5" s="11">
        <f t="shared" si="1"/>
        <v>0.95370370370370372</v>
      </c>
      <c r="G5" s="11">
        <f t="shared" si="1"/>
        <v>0.96385542168674698</v>
      </c>
      <c r="H5" s="11">
        <f t="shared" si="1"/>
        <v>0.97058823529411764</v>
      </c>
      <c r="I5" s="11">
        <f t="shared" si="1"/>
        <v>1</v>
      </c>
      <c r="J5" s="11">
        <f t="shared" si="1"/>
        <v>1</v>
      </c>
      <c r="K5" s="11">
        <f t="shared" si="1"/>
        <v>1</v>
      </c>
      <c r="L5" s="11">
        <f t="shared" si="1"/>
        <v>0.87037037037037035</v>
      </c>
      <c r="M5" s="11">
        <f t="shared" si="1"/>
        <v>1</v>
      </c>
      <c r="N5" s="11">
        <f t="shared" si="1"/>
        <v>0.81690140845070425</v>
      </c>
      <c r="O5" s="11">
        <f t="shared" si="1"/>
        <v>1</v>
      </c>
      <c r="P5" s="11">
        <f t="shared" si="1"/>
        <v>0.88</v>
      </c>
      <c r="Q5" s="11">
        <f t="shared" si="1"/>
        <v>0.95918367346938771</v>
      </c>
      <c r="R5" s="11">
        <f t="shared" si="1"/>
        <v>0.9859154929577465</v>
      </c>
      <c r="S5" s="11">
        <f t="shared" si="1"/>
        <v>0.95652173913043481</v>
      </c>
      <c r="T5" s="11">
        <f t="shared" si="1"/>
        <v>0.77500000000000002</v>
      </c>
      <c r="U5" s="11">
        <f t="shared" si="1"/>
        <v>0.8</v>
      </c>
      <c r="V5" s="11">
        <f t="shared" si="1"/>
        <v>1</v>
      </c>
      <c r="W5" s="11">
        <f t="shared" si="1"/>
        <v>1</v>
      </c>
      <c r="X5" s="11">
        <f t="shared" si="1"/>
        <v>1</v>
      </c>
      <c r="Y5" s="11">
        <f t="shared" si="1"/>
        <v>0.94545454545454544</v>
      </c>
      <c r="Z5" s="11">
        <f t="shared" si="1"/>
        <v>0.99065420560747663</v>
      </c>
      <c r="AA5" s="11">
        <f t="shared" si="1"/>
        <v>1</v>
      </c>
      <c r="AB5" s="11">
        <f t="shared" si="1"/>
        <v>0.51219512195121952</v>
      </c>
    </row>
    <row r="6" spans="1:28" ht="15.75" x14ac:dyDescent="0.25">
      <c r="A6" s="5" t="s">
        <v>326</v>
      </c>
      <c r="B6" s="11">
        <f>B3/108</f>
        <v>0.63888888888888884</v>
      </c>
      <c r="C6" s="11">
        <f t="shared" ref="C6:AB6" si="2">C3/108</f>
        <v>0.86111111111111116</v>
      </c>
      <c r="D6" s="11">
        <f t="shared" si="2"/>
        <v>0.37962962962962965</v>
      </c>
      <c r="E6" s="11">
        <f t="shared" si="2"/>
        <v>0.94444444444444442</v>
      </c>
      <c r="F6" s="11">
        <f t="shared" si="2"/>
        <v>0.95370370370370372</v>
      </c>
      <c r="G6" s="11">
        <f t="shared" si="2"/>
        <v>0.7407407407407407</v>
      </c>
      <c r="H6" s="11">
        <f t="shared" si="2"/>
        <v>0.61111111111111116</v>
      </c>
      <c r="I6" s="11">
        <f t="shared" si="2"/>
        <v>2.7777777777777776E-2</v>
      </c>
      <c r="J6" s="11">
        <f t="shared" si="2"/>
        <v>2.7777777777777776E-2</v>
      </c>
      <c r="K6" s="11">
        <f t="shared" si="2"/>
        <v>2.7777777777777776E-2</v>
      </c>
      <c r="L6" s="11">
        <f t="shared" si="2"/>
        <v>0.87037037037037035</v>
      </c>
      <c r="M6" s="11">
        <f t="shared" si="2"/>
        <v>9.2592592592592587E-3</v>
      </c>
      <c r="N6" s="11">
        <f t="shared" si="2"/>
        <v>0.53703703703703709</v>
      </c>
      <c r="O6" s="11">
        <f t="shared" si="2"/>
        <v>0.32407407407407407</v>
      </c>
      <c r="P6" s="11">
        <f t="shared" si="2"/>
        <v>0.61111111111111116</v>
      </c>
      <c r="Q6" s="11">
        <f t="shared" si="2"/>
        <v>0.87037037037037035</v>
      </c>
      <c r="R6" s="11">
        <f t="shared" si="2"/>
        <v>0.64814814814814814</v>
      </c>
      <c r="S6" s="11">
        <f t="shared" si="2"/>
        <v>0.40740740740740738</v>
      </c>
      <c r="T6" s="11">
        <f t="shared" si="2"/>
        <v>0.28703703703703703</v>
      </c>
      <c r="U6" s="11">
        <f t="shared" si="2"/>
        <v>3.7037037037037035E-2</v>
      </c>
      <c r="V6" s="11">
        <f t="shared" si="2"/>
        <v>2.7777777777777776E-2</v>
      </c>
      <c r="W6" s="11">
        <f t="shared" si="2"/>
        <v>0.25</v>
      </c>
      <c r="X6" s="11">
        <f t="shared" si="2"/>
        <v>9.2592592592592587E-3</v>
      </c>
      <c r="Y6" s="11">
        <f t="shared" si="2"/>
        <v>0.48148148148148145</v>
      </c>
      <c r="Z6" s="11">
        <f t="shared" si="2"/>
        <v>0.98148148148148151</v>
      </c>
      <c r="AA6" s="11">
        <f t="shared" si="2"/>
        <v>1</v>
      </c>
      <c r="AB6" s="11">
        <f t="shared" si="2"/>
        <v>0.19444444444444445</v>
      </c>
    </row>
    <row r="7" spans="1:28" ht="15.75" x14ac:dyDescent="0.25">
      <c r="A7" s="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5.75" x14ac:dyDescent="0.25">
      <c r="A8" s="13" t="s">
        <v>327</v>
      </c>
      <c r="B8" s="107" t="s">
        <v>302</v>
      </c>
      <c r="C8" s="107" t="s">
        <v>303</v>
      </c>
      <c r="D8" s="99" t="s">
        <v>304</v>
      </c>
      <c r="E8" s="108" t="s">
        <v>305</v>
      </c>
      <c r="F8" s="108" t="s">
        <v>306</v>
      </c>
      <c r="G8" s="108" t="s">
        <v>307</v>
      </c>
      <c r="H8" s="108" t="s">
        <v>308</v>
      </c>
      <c r="I8" s="109" t="s">
        <v>309</v>
      </c>
      <c r="J8" s="110" t="s">
        <v>310</v>
      </c>
      <c r="K8" s="65" t="s">
        <v>311</v>
      </c>
      <c r="L8" s="108" t="s">
        <v>312</v>
      </c>
      <c r="M8" s="111" t="s">
        <v>313</v>
      </c>
      <c r="N8" s="112" t="s">
        <v>314</v>
      </c>
      <c r="O8" s="112" t="s">
        <v>315</v>
      </c>
      <c r="P8" s="111" t="s">
        <v>211</v>
      </c>
      <c r="Q8" s="91" t="s">
        <v>232</v>
      </c>
      <c r="R8" s="113" t="s">
        <v>316</v>
      </c>
      <c r="S8" s="114" t="s">
        <v>317</v>
      </c>
      <c r="T8" s="113" t="s">
        <v>318</v>
      </c>
      <c r="U8" s="113" t="s">
        <v>319</v>
      </c>
      <c r="V8" s="113" t="s">
        <v>234</v>
      </c>
      <c r="W8" s="91" t="s">
        <v>320</v>
      </c>
      <c r="X8" s="91" t="s">
        <v>321</v>
      </c>
      <c r="Y8" s="108" t="s">
        <v>322</v>
      </c>
      <c r="Z8" s="108" t="s">
        <v>323</v>
      </c>
      <c r="AA8" s="1" t="s">
        <v>324</v>
      </c>
      <c r="AB8" s="96" t="s">
        <v>325</v>
      </c>
    </row>
    <row r="9" spans="1:28" ht="15.75" x14ac:dyDescent="0.25">
      <c r="A9" s="1" t="s">
        <v>103</v>
      </c>
      <c r="B9" s="13">
        <v>39</v>
      </c>
      <c r="C9" s="13">
        <v>39</v>
      </c>
      <c r="D9" s="104">
        <v>14</v>
      </c>
      <c r="E9" s="13">
        <v>38</v>
      </c>
      <c r="F9" s="13">
        <v>40</v>
      </c>
      <c r="G9" s="13">
        <v>26</v>
      </c>
      <c r="H9" s="13">
        <v>10</v>
      </c>
      <c r="I9" s="13">
        <v>0</v>
      </c>
      <c r="J9" s="13">
        <v>0</v>
      </c>
      <c r="K9" s="13">
        <v>0</v>
      </c>
      <c r="L9" s="13">
        <v>40</v>
      </c>
      <c r="M9" s="13">
        <v>0</v>
      </c>
      <c r="N9" s="13">
        <v>20</v>
      </c>
      <c r="O9" s="13">
        <v>19</v>
      </c>
      <c r="P9" s="13">
        <v>18</v>
      </c>
      <c r="Q9" s="13">
        <v>37</v>
      </c>
      <c r="R9" s="13">
        <v>39</v>
      </c>
      <c r="S9" s="13">
        <v>31</v>
      </c>
      <c r="T9" s="13">
        <v>5</v>
      </c>
      <c r="U9" s="13">
        <v>1</v>
      </c>
      <c r="V9" s="13">
        <v>1</v>
      </c>
      <c r="W9" s="13">
        <v>2</v>
      </c>
      <c r="X9" s="13">
        <v>0</v>
      </c>
      <c r="Y9" s="13">
        <v>14</v>
      </c>
      <c r="Z9" s="13">
        <v>40</v>
      </c>
      <c r="AA9" s="13">
        <v>40</v>
      </c>
      <c r="AB9" s="13">
        <v>3</v>
      </c>
    </row>
    <row r="10" spans="1:28" ht="15.75" x14ac:dyDescent="0.25">
      <c r="A10" s="1" t="s">
        <v>104</v>
      </c>
      <c r="B10" s="13">
        <v>27</v>
      </c>
      <c r="C10" s="13">
        <v>26</v>
      </c>
      <c r="D10" s="13">
        <v>11</v>
      </c>
      <c r="E10" s="13">
        <v>27</v>
      </c>
      <c r="F10" s="13">
        <v>39</v>
      </c>
      <c r="G10" s="13">
        <v>26</v>
      </c>
      <c r="H10" s="13">
        <v>10</v>
      </c>
      <c r="I10" s="13">
        <v>0</v>
      </c>
      <c r="J10" s="13">
        <v>0</v>
      </c>
      <c r="K10" s="13">
        <v>0</v>
      </c>
      <c r="L10" s="13">
        <v>38</v>
      </c>
      <c r="M10" s="13">
        <v>0</v>
      </c>
      <c r="N10" s="13">
        <v>20</v>
      </c>
      <c r="O10" s="13">
        <v>19</v>
      </c>
      <c r="P10" s="13">
        <v>16</v>
      </c>
      <c r="Q10" s="13">
        <v>36</v>
      </c>
      <c r="R10" s="13">
        <v>38</v>
      </c>
      <c r="S10" s="13">
        <v>29</v>
      </c>
      <c r="T10" s="13">
        <v>5</v>
      </c>
      <c r="U10" s="13">
        <v>1</v>
      </c>
      <c r="V10" s="13">
        <v>1</v>
      </c>
      <c r="W10" s="13">
        <v>2</v>
      </c>
      <c r="X10" s="13">
        <v>0</v>
      </c>
      <c r="Y10" s="13">
        <v>14</v>
      </c>
      <c r="Z10" s="13">
        <v>40</v>
      </c>
      <c r="AA10" s="13">
        <v>40</v>
      </c>
      <c r="AB10" s="13">
        <v>2</v>
      </c>
    </row>
    <row r="11" spans="1:28" ht="15.75" x14ac:dyDescent="0.25">
      <c r="A11" s="1" t="s">
        <v>139</v>
      </c>
      <c r="B11" s="11">
        <f t="shared" ref="B11:C11" si="3">B9/40</f>
        <v>0.97499999999999998</v>
      </c>
      <c r="C11" s="11">
        <f t="shared" si="3"/>
        <v>0.97499999999999998</v>
      </c>
      <c r="D11" s="11">
        <f>D10/40</f>
        <v>0.27500000000000002</v>
      </c>
      <c r="E11" s="11">
        <f t="shared" ref="E11:AB11" si="4">E9/40</f>
        <v>0.95</v>
      </c>
      <c r="F11" s="11">
        <f t="shared" si="4"/>
        <v>1</v>
      </c>
      <c r="G11" s="11">
        <f t="shared" si="4"/>
        <v>0.65</v>
      </c>
      <c r="H11" s="11">
        <f t="shared" si="4"/>
        <v>0.25</v>
      </c>
      <c r="I11" s="11">
        <f t="shared" si="4"/>
        <v>0</v>
      </c>
      <c r="J11" s="11">
        <f t="shared" si="4"/>
        <v>0</v>
      </c>
      <c r="K11" s="11">
        <f t="shared" si="4"/>
        <v>0</v>
      </c>
      <c r="L11" s="11">
        <f t="shared" si="4"/>
        <v>1</v>
      </c>
      <c r="M11" s="11">
        <f t="shared" si="4"/>
        <v>0</v>
      </c>
      <c r="N11" s="11">
        <f t="shared" si="4"/>
        <v>0.5</v>
      </c>
      <c r="O11" s="11">
        <f t="shared" si="4"/>
        <v>0.47499999999999998</v>
      </c>
      <c r="P11" s="11">
        <f t="shared" si="4"/>
        <v>0.45</v>
      </c>
      <c r="Q11" s="11">
        <f t="shared" si="4"/>
        <v>0.92500000000000004</v>
      </c>
      <c r="R11" s="11">
        <f t="shared" si="4"/>
        <v>0.97499999999999998</v>
      </c>
      <c r="S11" s="11">
        <f t="shared" si="4"/>
        <v>0.77500000000000002</v>
      </c>
      <c r="T11" s="11">
        <f t="shared" si="4"/>
        <v>0.125</v>
      </c>
      <c r="U11" s="11">
        <f t="shared" si="4"/>
        <v>2.5000000000000001E-2</v>
      </c>
      <c r="V11" s="11">
        <f t="shared" si="4"/>
        <v>2.5000000000000001E-2</v>
      </c>
      <c r="W11" s="11">
        <f t="shared" si="4"/>
        <v>0.05</v>
      </c>
      <c r="X11" s="11">
        <f t="shared" si="4"/>
        <v>0</v>
      </c>
      <c r="Y11" s="11">
        <f t="shared" si="4"/>
        <v>0.35</v>
      </c>
      <c r="Z11" s="11">
        <f t="shared" si="4"/>
        <v>1</v>
      </c>
      <c r="AA11" s="11">
        <f t="shared" si="4"/>
        <v>1</v>
      </c>
      <c r="AB11" s="11">
        <f t="shared" si="4"/>
        <v>7.4999999999999997E-2</v>
      </c>
    </row>
    <row r="12" spans="1:28" ht="15.75" x14ac:dyDescent="0.25">
      <c r="A12" s="1" t="s">
        <v>106</v>
      </c>
      <c r="B12" s="11">
        <f t="shared" ref="B12:AB12" si="5">B10/B9</f>
        <v>0.69230769230769229</v>
      </c>
      <c r="C12" s="11">
        <f t="shared" si="5"/>
        <v>0.66666666666666663</v>
      </c>
      <c r="D12" s="11">
        <f t="shared" si="5"/>
        <v>0.7857142857142857</v>
      </c>
      <c r="E12" s="11">
        <f t="shared" si="5"/>
        <v>0.71052631578947367</v>
      </c>
      <c r="F12" s="11">
        <f t="shared" si="5"/>
        <v>0.97499999999999998</v>
      </c>
      <c r="G12" s="11">
        <f t="shared" si="5"/>
        <v>1</v>
      </c>
      <c r="H12" s="11">
        <f t="shared" si="5"/>
        <v>1</v>
      </c>
      <c r="I12" s="11">
        <v>0</v>
      </c>
      <c r="J12" s="11">
        <v>0</v>
      </c>
      <c r="K12" s="11">
        <v>0</v>
      </c>
      <c r="L12" s="11">
        <f t="shared" si="5"/>
        <v>0.95</v>
      </c>
      <c r="M12" s="11">
        <v>0</v>
      </c>
      <c r="N12" s="11">
        <f t="shared" si="5"/>
        <v>1</v>
      </c>
      <c r="O12" s="11">
        <f t="shared" si="5"/>
        <v>1</v>
      </c>
      <c r="P12" s="11">
        <f t="shared" si="5"/>
        <v>0.88888888888888884</v>
      </c>
      <c r="Q12" s="11">
        <f t="shared" si="5"/>
        <v>0.97297297297297303</v>
      </c>
      <c r="R12" s="11">
        <f t="shared" si="5"/>
        <v>0.97435897435897434</v>
      </c>
      <c r="S12" s="11">
        <f t="shared" si="5"/>
        <v>0.93548387096774188</v>
      </c>
      <c r="T12" s="11">
        <f t="shared" si="5"/>
        <v>1</v>
      </c>
      <c r="U12" s="11">
        <f t="shared" si="5"/>
        <v>1</v>
      </c>
      <c r="V12" s="11">
        <f t="shared" si="5"/>
        <v>1</v>
      </c>
      <c r="W12" s="11">
        <f t="shared" si="5"/>
        <v>1</v>
      </c>
      <c r="X12" s="11">
        <v>0</v>
      </c>
      <c r="Y12" s="11">
        <f t="shared" si="5"/>
        <v>1</v>
      </c>
      <c r="Z12" s="11">
        <f t="shared" si="5"/>
        <v>1</v>
      </c>
      <c r="AA12" s="11">
        <f t="shared" si="5"/>
        <v>1</v>
      </c>
      <c r="AB12" s="11">
        <f t="shared" si="5"/>
        <v>0.66666666666666663</v>
      </c>
    </row>
    <row r="13" spans="1:28" ht="15.75" x14ac:dyDescent="0.25">
      <c r="A13" s="5" t="s">
        <v>326</v>
      </c>
      <c r="B13" s="11">
        <f>B10/40</f>
        <v>0.67500000000000004</v>
      </c>
      <c r="C13" s="11">
        <f t="shared" ref="C13:AB13" si="6">C10/40</f>
        <v>0.65</v>
      </c>
      <c r="D13" s="11">
        <f t="shared" si="6"/>
        <v>0.27500000000000002</v>
      </c>
      <c r="E13" s="11">
        <f t="shared" si="6"/>
        <v>0.67500000000000004</v>
      </c>
      <c r="F13" s="11">
        <f t="shared" si="6"/>
        <v>0.97499999999999998</v>
      </c>
      <c r="G13" s="11">
        <f t="shared" si="6"/>
        <v>0.65</v>
      </c>
      <c r="H13" s="11">
        <f t="shared" si="6"/>
        <v>0.25</v>
      </c>
      <c r="I13" s="11">
        <f t="shared" si="6"/>
        <v>0</v>
      </c>
      <c r="J13" s="11">
        <f t="shared" si="6"/>
        <v>0</v>
      </c>
      <c r="K13" s="11">
        <f t="shared" si="6"/>
        <v>0</v>
      </c>
      <c r="L13" s="11">
        <f t="shared" si="6"/>
        <v>0.95</v>
      </c>
      <c r="M13" s="11">
        <f t="shared" si="6"/>
        <v>0</v>
      </c>
      <c r="N13" s="11">
        <f t="shared" si="6"/>
        <v>0.5</v>
      </c>
      <c r="O13" s="11">
        <f t="shared" si="6"/>
        <v>0.47499999999999998</v>
      </c>
      <c r="P13" s="11">
        <f t="shared" si="6"/>
        <v>0.4</v>
      </c>
      <c r="Q13" s="11">
        <f t="shared" si="6"/>
        <v>0.9</v>
      </c>
      <c r="R13" s="11">
        <f t="shared" si="6"/>
        <v>0.95</v>
      </c>
      <c r="S13" s="11">
        <f t="shared" si="6"/>
        <v>0.72499999999999998</v>
      </c>
      <c r="T13" s="11">
        <f t="shared" si="6"/>
        <v>0.125</v>
      </c>
      <c r="U13" s="11">
        <f t="shared" si="6"/>
        <v>2.5000000000000001E-2</v>
      </c>
      <c r="V13" s="11">
        <f t="shared" si="6"/>
        <v>2.5000000000000001E-2</v>
      </c>
      <c r="W13" s="11">
        <f t="shared" si="6"/>
        <v>0.05</v>
      </c>
      <c r="X13" s="11">
        <f t="shared" si="6"/>
        <v>0</v>
      </c>
      <c r="Y13" s="11">
        <f t="shared" si="6"/>
        <v>0.35</v>
      </c>
      <c r="Z13" s="11">
        <f t="shared" si="6"/>
        <v>1</v>
      </c>
      <c r="AA13" s="11">
        <f t="shared" si="6"/>
        <v>1</v>
      </c>
      <c r="AB13" s="11">
        <f t="shared" si="6"/>
        <v>0.05</v>
      </c>
    </row>
    <row r="15" spans="1:28" ht="15.75" x14ac:dyDescent="0.25">
      <c r="A15" s="13" t="s">
        <v>328</v>
      </c>
      <c r="B15" s="107" t="s">
        <v>302</v>
      </c>
      <c r="C15" s="107" t="s">
        <v>303</v>
      </c>
      <c r="D15" s="99" t="s">
        <v>304</v>
      </c>
      <c r="E15" s="108" t="s">
        <v>305</v>
      </c>
      <c r="F15" s="108" t="s">
        <v>306</v>
      </c>
      <c r="G15" s="108" t="s">
        <v>307</v>
      </c>
      <c r="H15" s="108" t="s">
        <v>308</v>
      </c>
      <c r="I15" s="109" t="s">
        <v>309</v>
      </c>
      <c r="J15" s="110" t="s">
        <v>310</v>
      </c>
      <c r="K15" s="65" t="s">
        <v>311</v>
      </c>
      <c r="L15" s="108" t="s">
        <v>312</v>
      </c>
      <c r="M15" s="111" t="s">
        <v>313</v>
      </c>
      <c r="N15" s="112" t="s">
        <v>314</v>
      </c>
      <c r="O15" s="112" t="s">
        <v>315</v>
      </c>
      <c r="P15" s="111" t="s">
        <v>211</v>
      </c>
      <c r="Q15" s="91" t="s">
        <v>232</v>
      </c>
      <c r="R15" s="113" t="s">
        <v>316</v>
      </c>
      <c r="S15" s="114" t="s">
        <v>317</v>
      </c>
      <c r="T15" s="113" t="s">
        <v>318</v>
      </c>
      <c r="U15" s="113" t="s">
        <v>319</v>
      </c>
      <c r="V15" s="113" t="s">
        <v>234</v>
      </c>
      <c r="W15" s="91" t="s">
        <v>320</v>
      </c>
      <c r="X15" s="91" t="s">
        <v>321</v>
      </c>
      <c r="Y15" s="108" t="s">
        <v>322</v>
      </c>
      <c r="Z15" s="108" t="s">
        <v>323</v>
      </c>
      <c r="AA15" s="1" t="s">
        <v>324</v>
      </c>
      <c r="AB15" s="96" t="s">
        <v>325</v>
      </c>
    </row>
    <row r="16" spans="1:28" ht="15.75" x14ac:dyDescent="0.25">
      <c r="A16" s="1" t="s">
        <v>103</v>
      </c>
      <c r="B16" s="13">
        <v>30</v>
      </c>
      <c r="C16" s="13">
        <v>30</v>
      </c>
      <c r="D16" s="13">
        <v>16</v>
      </c>
      <c r="E16" s="13">
        <v>31</v>
      </c>
      <c r="F16" s="13">
        <v>31</v>
      </c>
      <c r="G16" s="13">
        <v>29</v>
      </c>
      <c r="H16" s="13">
        <v>27</v>
      </c>
      <c r="I16" s="13">
        <v>0</v>
      </c>
      <c r="J16" s="13">
        <v>0</v>
      </c>
      <c r="K16" s="13">
        <v>0</v>
      </c>
      <c r="L16" s="13">
        <v>31</v>
      </c>
      <c r="M16" s="13">
        <v>0</v>
      </c>
      <c r="N16" s="13">
        <v>22</v>
      </c>
      <c r="O16" s="13">
        <v>8</v>
      </c>
      <c r="P16" s="13">
        <v>26</v>
      </c>
      <c r="Q16" s="13">
        <v>27</v>
      </c>
      <c r="R16" s="13">
        <v>12</v>
      </c>
      <c r="S16" s="13">
        <v>3</v>
      </c>
      <c r="T16" s="13">
        <v>24</v>
      </c>
      <c r="U16" s="13">
        <v>2</v>
      </c>
      <c r="V16" s="13">
        <v>1</v>
      </c>
      <c r="W16" s="13">
        <v>21</v>
      </c>
      <c r="X16" s="13">
        <v>0</v>
      </c>
      <c r="Y16" s="13">
        <v>20</v>
      </c>
      <c r="Z16" s="13">
        <v>30</v>
      </c>
      <c r="AA16" s="13">
        <v>31</v>
      </c>
      <c r="AB16" s="13">
        <v>20</v>
      </c>
    </row>
    <row r="17" spans="1:28" ht="15.75" x14ac:dyDescent="0.25">
      <c r="A17" s="1" t="s">
        <v>104</v>
      </c>
      <c r="B17" s="13">
        <v>10</v>
      </c>
      <c r="C17" s="13">
        <v>26</v>
      </c>
      <c r="D17" s="13">
        <v>15</v>
      </c>
      <c r="E17" s="13">
        <v>31</v>
      </c>
      <c r="F17" s="13">
        <v>30</v>
      </c>
      <c r="G17" s="13">
        <v>28</v>
      </c>
      <c r="H17" s="13">
        <v>25</v>
      </c>
      <c r="I17" s="13">
        <v>0</v>
      </c>
      <c r="J17" s="13">
        <v>0</v>
      </c>
      <c r="K17" s="13">
        <v>0</v>
      </c>
      <c r="L17" s="13">
        <v>20</v>
      </c>
      <c r="M17" s="13">
        <v>0</v>
      </c>
      <c r="N17" s="13">
        <v>12</v>
      </c>
      <c r="O17" s="13">
        <v>8</v>
      </c>
      <c r="P17" s="13">
        <v>19</v>
      </c>
      <c r="Q17" s="13">
        <v>26</v>
      </c>
      <c r="R17" s="13">
        <v>12</v>
      </c>
      <c r="S17" s="13">
        <v>3</v>
      </c>
      <c r="T17" s="13">
        <v>23</v>
      </c>
      <c r="U17" s="13">
        <v>2</v>
      </c>
      <c r="V17" s="13">
        <v>1</v>
      </c>
      <c r="W17" s="13">
        <v>21</v>
      </c>
      <c r="X17" s="13">
        <v>0</v>
      </c>
      <c r="Y17" s="13">
        <v>20</v>
      </c>
      <c r="Z17" s="13">
        <v>30</v>
      </c>
      <c r="AA17" s="13">
        <v>31</v>
      </c>
      <c r="AB17" s="13">
        <v>3</v>
      </c>
    </row>
    <row r="18" spans="1:28" ht="15.75" x14ac:dyDescent="0.25">
      <c r="A18" s="1" t="s">
        <v>139</v>
      </c>
      <c r="B18" s="11">
        <f t="shared" ref="B18:AB18" si="7">B16/31</f>
        <v>0.967741935483871</v>
      </c>
      <c r="C18" s="11">
        <f t="shared" si="7"/>
        <v>0.967741935483871</v>
      </c>
      <c r="D18" s="11">
        <f t="shared" si="7"/>
        <v>0.5161290322580645</v>
      </c>
      <c r="E18" s="11">
        <f t="shared" si="7"/>
        <v>1</v>
      </c>
      <c r="F18" s="11">
        <f t="shared" si="7"/>
        <v>1</v>
      </c>
      <c r="G18" s="11">
        <f t="shared" si="7"/>
        <v>0.93548387096774188</v>
      </c>
      <c r="H18" s="11">
        <f t="shared" si="7"/>
        <v>0.87096774193548387</v>
      </c>
      <c r="I18" s="11">
        <f t="shared" si="7"/>
        <v>0</v>
      </c>
      <c r="J18" s="11">
        <f t="shared" si="7"/>
        <v>0</v>
      </c>
      <c r="K18" s="11">
        <f t="shared" si="7"/>
        <v>0</v>
      </c>
      <c r="L18" s="11">
        <f t="shared" si="7"/>
        <v>1</v>
      </c>
      <c r="M18" s="11">
        <f t="shared" si="7"/>
        <v>0</v>
      </c>
      <c r="N18" s="11">
        <f t="shared" si="7"/>
        <v>0.70967741935483875</v>
      </c>
      <c r="O18" s="11">
        <f t="shared" si="7"/>
        <v>0.25806451612903225</v>
      </c>
      <c r="P18" s="11">
        <f t="shared" si="7"/>
        <v>0.83870967741935487</v>
      </c>
      <c r="Q18" s="11">
        <f t="shared" si="7"/>
        <v>0.87096774193548387</v>
      </c>
      <c r="R18" s="11">
        <f t="shared" si="7"/>
        <v>0.38709677419354838</v>
      </c>
      <c r="S18" s="11">
        <f t="shared" si="7"/>
        <v>9.6774193548387094E-2</v>
      </c>
      <c r="T18" s="11">
        <f t="shared" si="7"/>
        <v>0.77419354838709675</v>
      </c>
      <c r="U18" s="11">
        <f t="shared" si="7"/>
        <v>6.4516129032258063E-2</v>
      </c>
      <c r="V18" s="11">
        <f t="shared" si="7"/>
        <v>3.2258064516129031E-2</v>
      </c>
      <c r="W18" s="11">
        <f t="shared" si="7"/>
        <v>0.67741935483870963</v>
      </c>
      <c r="X18" s="11">
        <f t="shared" si="7"/>
        <v>0</v>
      </c>
      <c r="Y18" s="11">
        <f t="shared" si="7"/>
        <v>0.64516129032258063</v>
      </c>
      <c r="Z18" s="11">
        <f t="shared" si="7"/>
        <v>0.967741935483871</v>
      </c>
      <c r="AA18" s="11">
        <f t="shared" si="7"/>
        <v>1</v>
      </c>
      <c r="AB18" s="11">
        <f t="shared" si="7"/>
        <v>0.64516129032258063</v>
      </c>
    </row>
    <row r="19" spans="1:28" ht="15.75" x14ac:dyDescent="0.25">
      <c r="A19" s="1" t="s">
        <v>106</v>
      </c>
      <c r="B19" s="11">
        <f t="shared" ref="B19:AB19" si="8">B17/B16</f>
        <v>0.33333333333333331</v>
      </c>
      <c r="C19" s="11">
        <f t="shared" si="8"/>
        <v>0.8666666666666667</v>
      </c>
      <c r="D19" s="11">
        <f t="shared" si="8"/>
        <v>0.9375</v>
      </c>
      <c r="E19" s="11">
        <f t="shared" si="8"/>
        <v>1</v>
      </c>
      <c r="F19" s="11">
        <f t="shared" si="8"/>
        <v>0.967741935483871</v>
      </c>
      <c r="G19" s="11">
        <f t="shared" si="8"/>
        <v>0.96551724137931039</v>
      </c>
      <c r="H19" s="11">
        <f t="shared" si="8"/>
        <v>0.92592592592592593</v>
      </c>
      <c r="I19" s="11">
        <v>0</v>
      </c>
      <c r="J19" s="11">
        <v>0</v>
      </c>
      <c r="K19" s="11">
        <v>0</v>
      </c>
      <c r="L19" s="11">
        <f t="shared" si="8"/>
        <v>0.64516129032258063</v>
      </c>
      <c r="M19" s="11">
        <v>0</v>
      </c>
      <c r="N19" s="11">
        <f t="shared" si="8"/>
        <v>0.54545454545454541</v>
      </c>
      <c r="O19" s="11">
        <f t="shared" si="8"/>
        <v>1</v>
      </c>
      <c r="P19" s="11">
        <f t="shared" si="8"/>
        <v>0.73076923076923073</v>
      </c>
      <c r="Q19" s="11">
        <f t="shared" si="8"/>
        <v>0.96296296296296291</v>
      </c>
      <c r="R19" s="11">
        <f t="shared" si="8"/>
        <v>1</v>
      </c>
      <c r="S19" s="11">
        <f t="shared" si="8"/>
        <v>1</v>
      </c>
      <c r="T19" s="11">
        <f t="shared" si="8"/>
        <v>0.95833333333333337</v>
      </c>
      <c r="U19" s="11">
        <f t="shared" si="8"/>
        <v>1</v>
      </c>
      <c r="V19" s="11">
        <f t="shared" si="8"/>
        <v>1</v>
      </c>
      <c r="W19" s="11">
        <f t="shared" si="8"/>
        <v>1</v>
      </c>
      <c r="X19" s="11">
        <v>0</v>
      </c>
      <c r="Y19" s="11">
        <f t="shared" si="8"/>
        <v>1</v>
      </c>
      <c r="Z19" s="11">
        <f t="shared" si="8"/>
        <v>1</v>
      </c>
      <c r="AA19" s="11">
        <f t="shared" si="8"/>
        <v>1</v>
      </c>
      <c r="AB19" s="11">
        <f t="shared" si="8"/>
        <v>0.15</v>
      </c>
    </row>
    <row r="20" spans="1:28" ht="15.75" x14ac:dyDescent="0.25">
      <c r="A20" s="5" t="s">
        <v>326</v>
      </c>
      <c r="B20" s="11">
        <f>B17/31</f>
        <v>0.32258064516129031</v>
      </c>
      <c r="C20" s="11">
        <f t="shared" ref="C20:AB20" si="9">C17/31</f>
        <v>0.83870967741935487</v>
      </c>
      <c r="D20" s="11">
        <f t="shared" si="9"/>
        <v>0.4838709677419355</v>
      </c>
      <c r="E20" s="11">
        <f t="shared" si="9"/>
        <v>1</v>
      </c>
      <c r="F20" s="11">
        <f t="shared" si="9"/>
        <v>0.967741935483871</v>
      </c>
      <c r="G20" s="11">
        <f t="shared" si="9"/>
        <v>0.90322580645161288</v>
      </c>
      <c r="H20" s="11">
        <f t="shared" si="9"/>
        <v>0.80645161290322576</v>
      </c>
      <c r="I20" s="11">
        <f t="shared" si="9"/>
        <v>0</v>
      </c>
      <c r="J20" s="11">
        <f t="shared" si="9"/>
        <v>0</v>
      </c>
      <c r="K20" s="11">
        <f t="shared" si="9"/>
        <v>0</v>
      </c>
      <c r="L20" s="11">
        <f t="shared" si="9"/>
        <v>0.64516129032258063</v>
      </c>
      <c r="M20" s="11">
        <f t="shared" si="9"/>
        <v>0</v>
      </c>
      <c r="N20" s="11">
        <f t="shared" si="9"/>
        <v>0.38709677419354838</v>
      </c>
      <c r="O20" s="11">
        <f t="shared" si="9"/>
        <v>0.25806451612903225</v>
      </c>
      <c r="P20" s="11">
        <f t="shared" si="9"/>
        <v>0.61290322580645162</v>
      </c>
      <c r="Q20" s="11">
        <f t="shared" si="9"/>
        <v>0.83870967741935487</v>
      </c>
      <c r="R20" s="11">
        <f t="shared" si="9"/>
        <v>0.38709677419354838</v>
      </c>
      <c r="S20" s="11">
        <f t="shared" si="9"/>
        <v>9.6774193548387094E-2</v>
      </c>
      <c r="T20" s="11">
        <f t="shared" si="9"/>
        <v>0.74193548387096775</v>
      </c>
      <c r="U20" s="11">
        <f t="shared" si="9"/>
        <v>6.4516129032258063E-2</v>
      </c>
      <c r="V20" s="11">
        <f t="shared" si="9"/>
        <v>3.2258064516129031E-2</v>
      </c>
      <c r="W20" s="11">
        <f t="shared" si="9"/>
        <v>0.67741935483870963</v>
      </c>
      <c r="X20" s="11">
        <f t="shared" si="9"/>
        <v>0</v>
      </c>
      <c r="Y20" s="11">
        <f t="shared" si="9"/>
        <v>0.64516129032258063</v>
      </c>
      <c r="Z20" s="11">
        <f t="shared" si="9"/>
        <v>0.967741935483871</v>
      </c>
      <c r="AA20" s="11">
        <f t="shared" si="9"/>
        <v>1</v>
      </c>
      <c r="AB20" s="11">
        <f t="shared" si="9"/>
        <v>9.6774193548387094E-2</v>
      </c>
    </row>
    <row r="22" spans="1:28" ht="15.75" x14ac:dyDescent="0.25">
      <c r="A22" s="13" t="s">
        <v>329</v>
      </c>
      <c r="B22" s="107" t="s">
        <v>302</v>
      </c>
      <c r="C22" s="107" t="s">
        <v>303</v>
      </c>
      <c r="D22" s="99" t="s">
        <v>304</v>
      </c>
      <c r="E22" s="108" t="s">
        <v>305</v>
      </c>
      <c r="F22" s="108" t="s">
        <v>306</v>
      </c>
      <c r="G22" s="108" t="s">
        <v>307</v>
      </c>
      <c r="H22" s="108" t="s">
        <v>308</v>
      </c>
      <c r="I22" s="109" t="s">
        <v>309</v>
      </c>
      <c r="J22" s="110" t="s">
        <v>310</v>
      </c>
      <c r="K22" s="65" t="s">
        <v>311</v>
      </c>
      <c r="L22" s="108" t="s">
        <v>312</v>
      </c>
      <c r="M22" s="111" t="s">
        <v>313</v>
      </c>
      <c r="N22" s="112" t="s">
        <v>314</v>
      </c>
      <c r="O22" s="112" t="s">
        <v>315</v>
      </c>
      <c r="P22" s="111" t="s">
        <v>211</v>
      </c>
      <c r="Q22" s="91" t="s">
        <v>232</v>
      </c>
      <c r="R22" s="113" t="s">
        <v>316</v>
      </c>
      <c r="S22" s="114" t="s">
        <v>317</v>
      </c>
      <c r="T22" s="113" t="s">
        <v>318</v>
      </c>
      <c r="U22" s="113" t="s">
        <v>319</v>
      </c>
      <c r="V22" s="113" t="s">
        <v>234</v>
      </c>
      <c r="W22" s="91" t="s">
        <v>320</v>
      </c>
      <c r="X22" s="91" t="s">
        <v>321</v>
      </c>
      <c r="Y22" s="108" t="s">
        <v>322</v>
      </c>
      <c r="Z22" s="108" t="s">
        <v>323</v>
      </c>
      <c r="AA22" s="1" t="s">
        <v>324</v>
      </c>
      <c r="AB22" s="96" t="s">
        <v>325</v>
      </c>
    </row>
    <row r="23" spans="1:28" ht="15.75" x14ac:dyDescent="0.25">
      <c r="A23" s="1" t="s">
        <v>103</v>
      </c>
      <c r="B23" s="13">
        <v>11</v>
      </c>
      <c r="C23" s="13">
        <v>12</v>
      </c>
      <c r="D23" s="13">
        <v>5</v>
      </c>
      <c r="E23" s="13">
        <v>11</v>
      </c>
      <c r="F23" s="13">
        <v>12</v>
      </c>
      <c r="G23" s="13">
        <v>12</v>
      </c>
      <c r="H23" s="13">
        <v>12</v>
      </c>
      <c r="I23" s="13">
        <v>2</v>
      </c>
      <c r="J23" s="13">
        <v>2</v>
      </c>
      <c r="K23" s="13">
        <v>2</v>
      </c>
      <c r="L23" s="13">
        <v>12</v>
      </c>
      <c r="M23" s="13">
        <v>0</v>
      </c>
      <c r="N23" s="13">
        <v>9</v>
      </c>
      <c r="O23" s="13">
        <v>3</v>
      </c>
      <c r="P23" s="13">
        <v>12</v>
      </c>
      <c r="Q23" s="13">
        <v>12</v>
      </c>
      <c r="R23" s="13">
        <v>8</v>
      </c>
      <c r="S23" s="13">
        <v>2</v>
      </c>
      <c r="T23" s="13">
        <v>4</v>
      </c>
      <c r="U23" s="13">
        <v>0</v>
      </c>
      <c r="V23" s="13">
        <v>0</v>
      </c>
      <c r="W23" s="13">
        <v>1</v>
      </c>
      <c r="X23" s="13">
        <v>0</v>
      </c>
      <c r="Y23" s="13">
        <v>11</v>
      </c>
      <c r="Z23" s="13">
        <v>12</v>
      </c>
      <c r="AA23" s="13">
        <v>12</v>
      </c>
      <c r="AB23" s="13">
        <v>6</v>
      </c>
    </row>
    <row r="24" spans="1:28" ht="15.75" x14ac:dyDescent="0.25">
      <c r="A24" s="1" t="s">
        <v>104</v>
      </c>
      <c r="B24" s="13">
        <v>5</v>
      </c>
      <c r="C24" s="13">
        <v>11</v>
      </c>
      <c r="D24" s="13">
        <v>4</v>
      </c>
      <c r="E24" s="13">
        <v>11</v>
      </c>
      <c r="F24" s="13">
        <v>11</v>
      </c>
      <c r="G24" s="13">
        <v>11</v>
      </c>
      <c r="H24" s="13">
        <v>12</v>
      </c>
      <c r="I24" s="13">
        <v>2</v>
      </c>
      <c r="J24" s="13">
        <v>2</v>
      </c>
      <c r="K24" s="13">
        <v>2</v>
      </c>
      <c r="L24" s="13">
        <v>12</v>
      </c>
      <c r="M24" s="13">
        <v>0</v>
      </c>
      <c r="N24" s="13">
        <v>9</v>
      </c>
      <c r="O24" s="13">
        <v>3</v>
      </c>
      <c r="P24" s="13">
        <v>12</v>
      </c>
      <c r="Q24" s="13">
        <v>12</v>
      </c>
      <c r="R24" s="13">
        <v>6</v>
      </c>
      <c r="S24" s="13">
        <v>2</v>
      </c>
      <c r="T24" s="13">
        <v>4</v>
      </c>
      <c r="U24" s="13">
        <v>0</v>
      </c>
      <c r="V24" s="13">
        <v>0</v>
      </c>
      <c r="W24" s="13">
        <v>1</v>
      </c>
      <c r="X24" s="13">
        <v>0</v>
      </c>
      <c r="Y24" s="13">
        <v>10</v>
      </c>
      <c r="Z24" s="13">
        <v>11</v>
      </c>
      <c r="AA24" s="13">
        <v>12</v>
      </c>
      <c r="AB24" s="13">
        <v>6</v>
      </c>
    </row>
    <row r="25" spans="1:28" ht="15.75" x14ac:dyDescent="0.25">
      <c r="A25" s="1" t="s">
        <v>139</v>
      </c>
      <c r="B25" s="11">
        <f>B23/12</f>
        <v>0.91666666666666663</v>
      </c>
      <c r="C25" s="11">
        <f t="shared" ref="C25:AB25" si="10">C23/12</f>
        <v>1</v>
      </c>
      <c r="D25" s="11">
        <f t="shared" si="10"/>
        <v>0.41666666666666669</v>
      </c>
      <c r="E25" s="11">
        <f t="shared" si="10"/>
        <v>0.91666666666666663</v>
      </c>
      <c r="F25" s="11">
        <f t="shared" si="10"/>
        <v>1</v>
      </c>
      <c r="G25" s="11">
        <f t="shared" si="10"/>
        <v>1</v>
      </c>
      <c r="H25" s="11">
        <f t="shared" si="10"/>
        <v>1</v>
      </c>
      <c r="I25" s="11">
        <f t="shared" si="10"/>
        <v>0.16666666666666666</v>
      </c>
      <c r="J25" s="11">
        <f t="shared" si="10"/>
        <v>0.16666666666666666</v>
      </c>
      <c r="K25" s="11">
        <f t="shared" si="10"/>
        <v>0.16666666666666666</v>
      </c>
      <c r="L25" s="11">
        <f t="shared" si="10"/>
        <v>1</v>
      </c>
      <c r="M25" s="11">
        <f t="shared" si="10"/>
        <v>0</v>
      </c>
      <c r="N25" s="11">
        <f>N23/12</f>
        <v>0.75</v>
      </c>
      <c r="O25" s="11">
        <f t="shared" si="10"/>
        <v>0.25</v>
      </c>
      <c r="P25" s="11">
        <f t="shared" si="10"/>
        <v>1</v>
      </c>
      <c r="Q25" s="11">
        <f t="shared" si="10"/>
        <v>1</v>
      </c>
      <c r="R25" s="11">
        <f t="shared" si="10"/>
        <v>0.66666666666666663</v>
      </c>
      <c r="S25" s="11">
        <f t="shared" si="10"/>
        <v>0.16666666666666666</v>
      </c>
      <c r="T25" s="11">
        <f t="shared" si="10"/>
        <v>0.33333333333333331</v>
      </c>
      <c r="U25" s="11">
        <f t="shared" si="10"/>
        <v>0</v>
      </c>
      <c r="V25" s="11">
        <f t="shared" si="10"/>
        <v>0</v>
      </c>
      <c r="W25" s="11">
        <f t="shared" si="10"/>
        <v>8.3333333333333329E-2</v>
      </c>
      <c r="X25" s="11">
        <f t="shared" si="10"/>
        <v>0</v>
      </c>
      <c r="Y25" s="11">
        <f t="shared" si="10"/>
        <v>0.91666666666666663</v>
      </c>
      <c r="Z25" s="11">
        <f t="shared" si="10"/>
        <v>1</v>
      </c>
      <c r="AA25" s="11">
        <f t="shared" si="10"/>
        <v>1</v>
      </c>
      <c r="AB25" s="11">
        <f t="shared" si="10"/>
        <v>0.5</v>
      </c>
    </row>
    <row r="26" spans="1:28" ht="15.75" x14ac:dyDescent="0.25">
      <c r="A26" s="1" t="s">
        <v>106</v>
      </c>
      <c r="B26" s="11">
        <f>B24/B23</f>
        <v>0.45454545454545453</v>
      </c>
      <c r="C26" s="11">
        <f t="shared" ref="C26" si="11">C24/C23</f>
        <v>0.91666666666666663</v>
      </c>
      <c r="D26" s="11">
        <f>D24/D23</f>
        <v>0.8</v>
      </c>
      <c r="E26" s="11">
        <f t="shared" ref="E26:AB26" si="12">E24/E23</f>
        <v>1</v>
      </c>
      <c r="F26" s="11">
        <f t="shared" si="12"/>
        <v>0.91666666666666663</v>
      </c>
      <c r="G26" s="11">
        <f t="shared" si="12"/>
        <v>0.91666666666666663</v>
      </c>
      <c r="H26" s="11">
        <f t="shared" si="12"/>
        <v>1</v>
      </c>
      <c r="I26" s="11">
        <f t="shared" si="12"/>
        <v>1</v>
      </c>
      <c r="J26" s="11">
        <f t="shared" si="12"/>
        <v>1</v>
      </c>
      <c r="K26" s="11">
        <f t="shared" si="12"/>
        <v>1</v>
      </c>
      <c r="L26" s="11">
        <f t="shared" si="12"/>
        <v>1</v>
      </c>
      <c r="M26" s="11">
        <v>0</v>
      </c>
      <c r="N26" s="11">
        <f t="shared" si="12"/>
        <v>1</v>
      </c>
      <c r="O26" s="11">
        <f t="shared" si="12"/>
        <v>1</v>
      </c>
      <c r="P26" s="11">
        <f t="shared" si="12"/>
        <v>1</v>
      </c>
      <c r="Q26" s="11">
        <f t="shared" si="12"/>
        <v>1</v>
      </c>
      <c r="R26" s="11">
        <f t="shared" si="12"/>
        <v>0.75</v>
      </c>
      <c r="S26" s="11">
        <f t="shared" si="12"/>
        <v>1</v>
      </c>
      <c r="T26" s="11">
        <f t="shared" si="12"/>
        <v>1</v>
      </c>
      <c r="U26" s="11">
        <v>0</v>
      </c>
      <c r="V26" s="11">
        <v>0</v>
      </c>
      <c r="W26" s="11">
        <f t="shared" si="12"/>
        <v>1</v>
      </c>
      <c r="X26" s="11">
        <v>0</v>
      </c>
      <c r="Y26" s="11">
        <f t="shared" si="12"/>
        <v>0.90909090909090906</v>
      </c>
      <c r="Z26" s="11">
        <f t="shared" si="12"/>
        <v>0.91666666666666663</v>
      </c>
      <c r="AA26" s="11">
        <f t="shared" si="12"/>
        <v>1</v>
      </c>
      <c r="AB26" s="11">
        <f t="shared" si="12"/>
        <v>1</v>
      </c>
    </row>
    <row r="27" spans="1:28" ht="15.75" x14ac:dyDescent="0.25">
      <c r="A27" s="5" t="s">
        <v>326</v>
      </c>
      <c r="B27" s="11">
        <f>B24/12</f>
        <v>0.41666666666666669</v>
      </c>
      <c r="C27" s="11">
        <f t="shared" ref="C27:AB27" si="13">C24/12</f>
        <v>0.91666666666666663</v>
      </c>
      <c r="D27" s="11">
        <f t="shared" si="13"/>
        <v>0.33333333333333331</v>
      </c>
      <c r="E27" s="11">
        <f t="shared" si="13"/>
        <v>0.91666666666666663</v>
      </c>
      <c r="F27" s="11">
        <f t="shared" si="13"/>
        <v>0.91666666666666663</v>
      </c>
      <c r="G27" s="11">
        <f t="shared" si="13"/>
        <v>0.91666666666666663</v>
      </c>
      <c r="H27" s="11">
        <f t="shared" si="13"/>
        <v>1</v>
      </c>
      <c r="I27" s="11">
        <f t="shared" si="13"/>
        <v>0.16666666666666666</v>
      </c>
      <c r="J27" s="11">
        <f t="shared" si="13"/>
        <v>0.16666666666666666</v>
      </c>
      <c r="K27" s="11">
        <f t="shared" si="13"/>
        <v>0.16666666666666666</v>
      </c>
      <c r="L27" s="11">
        <f t="shared" si="13"/>
        <v>1</v>
      </c>
      <c r="M27" s="11">
        <f t="shared" si="13"/>
        <v>0</v>
      </c>
      <c r="N27" s="11">
        <f t="shared" si="13"/>
        <v>0.75</v>
      </c>
      <c r="O27" s="11">
        <f t="shared" si="13"/>
        <v>0.25</v>
      </c>
      <c r="P27" s="11">
        <f t="shared" si="13"/>
        <v>1</v>
      </c>
      <c r="Q27" s="11">
        <f t="shared" si="13"/>
        <v>1</v>
      </c>
      <c r="R27" s="11">
        <f t="shared" si="13"/>
        <v>0.5</v>
      </c>
      <c r="S27" s="11">
        <f t="shared" si="13"/>
        <v>0.16666666666666666</v>
      </c>
      <c r="T27" s="11">
        <f t="shared" si="13"/>
        <v>0.33333333333333331</v>
      </c>
      <c r="U27" s="11">
        <f t="shared" si="13"/>
        <v>0</v>
      </c>
      <c r="V27" s="11">
        <f t="shared" si="13"/>
        <v>0</v>
      </c>
      <c r="W27" s="11">
        <f t="shared" si="13"/>
        <v>8.3333333333333329E-2</v>
      </c>
      <c r="X27" s="11">
        <f t="shared" si="13"/>
        <v>0</v>
      </c>
      <c r="Y27" s="11">
        <f t="shared" si="13"/>
        <v>0.83333333333333337</v>
      </c>
      <c r="Z27" s="11">
        <f t="shared" si="13"/>
        <v>0.91666666666666663</v>
      </c>
      <c r="AA27" s="11">
        <f t="shared" si="13"/>
        <v>1</v>
      </c>
      <c r="AB27" s="11">
        <f t="shared" si="13"/>
        <v>0.5</v>
      </c>
    </row>
    <row r="29" spans="1:28" ht="15.75" x14ac:dyDescent="0.25">
      <c r="A29" s="13" t="s">
        <v>60</v>
      </c>
      <c r="B29" s="107" t="s">
        <v>302</v>
      </c>
      <c r="C29" s="107" t="s">
        <v>303</v>
      </c>
      <c r="D29" s="99" t="s">
        <v>304</v>
      </c>
      <c r="E29" s="108" t="s">
        <v>305</v>
      </c>
      <c r="F29" s="108" t="s">
        <v>306</v>
      </c>
      <c r="G29" s="108" t="s">
        <v>307</v>
      </c>
      <c r="H29" s="108" t="s">
        <v>308</v>
      </c>
      <c r="I29" s="109" t="s">
        <v>309</v>
      </c>
      <c r="J29" s="110" t="s">
        <v>310</v>
      </c>
      <c r="K29" s="65" t="s">
        <v>311</v>
      </c>
      <c r="L29" s="108" t="s">
        <v>312</v>
      </c>
      <c r="M29" s="111" t="s">
        <v>313</v>
      </c>
      <c r="N29" s="112" t="s">
        <v>314</v>
      </c>
      <c r="O29" s="112" t="s">
        <v>315</v>
      </c>
      <c r="P29" s="111" t="s">
        <v>211</v>
      </c>
      <c r="Q29" s="91" t="s">
        <v>232</v>
      </c>
      <c r="R29" s="113" t="s">
        <v>316</v>
      </c>
      <c r="S29" s="114" t="s">
        <v>317</v>
      </c>
      <c r="T29" s="113" t="s">
        <v>318</v>
      </c>
      <c r="U29" s="113" t="s">
        <v>319</v>
      </c>
      <c r="V29" s="113" t="s">
        <v>234</v>
      </c>
      <c r="W29" s="91" t="s">
        <v>320</v>
      </c>
      <c r="X29" s="91" t="s">
        <v>321</v>
      </c>
      <c r="Y29" s="108" t="s">
        <v>322</v>
      </c>
      <c r="Z29" s="108" t="s">
        <v>323</v>
      </c>
      <c r="AA29" s="1" t="s">
        <v>324</v>
      </c>
      <c r="AB29" s="96" t="s">
        <v>325</v>
      </c>
    </row>
    <row r="30" spans="1:28" ht="15.75" x14ac:dyDescent="0.25">
      <c r="A30" s="1" t="s">
        <v>103</v>
      </c>
      <c r="B30" s="23">
        <v>11</v>
      </c>
      <c r="C30" s="13">
        <v>11</v>
      </c>
      <c r="D30" s="13">
        <v>8</v>
      </c>
      <c r="E30" s="13">
        <v>11</v>
      </c>
      <c r="F30" s="13">
        <v>11</v>
      </c>
      <c r="G30" s="13">
        <v>6</v>
      </c>
      <c r="H30" s="13">
        <v>7</v>
      </c>
      <c r="I30" s="13">
        <v>0</v>
      </c>
      <c r="J30" s="13">
        <v>0</v>
      </c>
      <c r="K30" s="13">
        <v>0</v>
      </c>
      <c r="L30" s="13">
        <v>11</v>
      </c>
      <c r="M30" s="13">
        <v>0</v>
      </c>
      <c r="N30" s="13">
        <v>9</v>
      </c>
      <c r="O30" s="13">
        <v>2</v>
      </c>
      <c r="P30" s="13">
        <v>6</v>
      </c>
      <c r="Q30" s="13">
        <v>8</v>
      </c>
      <c r="R30" s="13">
        <v>7</v>
      </c>
      <c r="S30" s="13">
        <v>6</v>
      </c>
      <c r="T30" s="13">
        <v>4</v>
      </c>
      <c r="U30" s="13">
        <v>2</v>
      </c>
      <c r="V30" s="13">
        <v>1</v>
      </c>
      <c r="W30" s="13">
        <v>2</v>
      </c>
      <c r="X30" s="13">
        <v>1</v>
      </c>
      <c r="Y30" s="13">
        <v>6</v>
      </c>
      <c r="Z30" s="13">
        <v>11</v>
      </c>
      <c r="AA30" s="13">
        <v>11</v>
      </c>
      <c r="AB30" s="13">
        <v>4</v>
      </c>
    </row>
    <row r="31" spans="1:28" ht="15.75" x14ac:dyDescent="0.25">
      <c r="A31" s="1" t="s">
        <v>104</v>
      </c>
      <c r="B31" s="13">
        <v>7</v>
      </c>
      <c r="C31" s="13">
        <v>9</v>
      </c>
      <c r="D31" s="13">
        <v>8</v>
      </c>
      <c r="E31" s="13">
        <v>11</v>
      </c>
      <c r="F31" s="13">
        <v>10</v>
      </c>
      <c r="G31" s="13">
        <v>6</v>
      </c>
      <c r="H31" s="13">
        <v>7</v>
      </c>
      <c r="I31" s="13">
        <v>0</v>
      </c>
      <c r="J31" s="13">
        <v>0</v>
      </c>
      <c r="K31" s="13">
        <v>0</v>
      </c>
      <c r="L31" s="13">
        <v>10</v>
      </c>
      <c r="M31" s="13">
        <v>0</v>
      </c>
      <c r="N31" s="13">
        <v>6</v>
      </c>
      <c r="O31" s="13">
        <v>2</v>
      </c>
      <c r="P31" s="13">
        <v>6</v>
      </c>
      <c r="Q31" s="13">
        <v>7</v>
      </c>
      <c r="R31" s="13">
        <v>5</v>
      </c>
      <c r="S31" s="13">
        <v>6</v>
      </c>
      <c r="T31" s="13">
        <v>2</v>
      </c>
      <c r="U31" s="13">
        <v>1</v>
      </c>
      <c r="V31" s="13">
        <v>1</v>
      </c>
      <c r="W31" s="13">
        <v>2</v>
      </c>
      <c r="X31" s="13">
        <v>1</v>
      </c>
      <c r="Y31" s="13">
        <v>6</v>
      </c>
      <c r="Z31" s="13">
        <v>11</v>
      </c>
      <c r="AA31" s="13">
        <v>11</v>
      </c>
      <c r="AB31" s="13">
        <v>2</v>
      </c>
    </row>
    <row r="32" spans="1:28" ht="15.75" x14ac:dyDescent="0.25">
      <c r="A32" s="1" t="s">
        <v>139</v>
      </c>
      <c r="B32" s="11">
        <f>B30/11</f>
        <v>1</v>
      </c>
      <c r="C32" s="11">
        <f>C30/11</f>
        <v>1</v>
      </c>
      <c r="D32" s="11">
        <f t="shared" ref="D32:AB32" si="14">D30/11</f>
        <v>0.72727272727272729</v>
      </c>
      <c r="E32" s="11">
        <f t="shared" si="14"/>
        <v>1</v>
      </c>
      <c r="F32" s="11">
        <f t="shared" si="14"/>
        <v>1</v>
      </c>
      <c r="G32" s="11">
        <f t="shared" si="14"/>
        <v>0.54545454545454541</v>
      </c>
      <c r="H32" s="11">
        <f t="shared" si="14"/>
        <v>0.63636363636363635</v>
      </c>
      <c r="I32" s="11">
        <f t="shared" si="14"/>
        <v>0</v>
      </c>
      <c r="J32" s="11">
        <f t="shared" si="14"/>
        <v>0</v>
      </c>
      <c r="K32" s="11">
        <f t="shared" si="14"/>
        <v>0</v>
      </c>
      <c r="L32" s="11">
        <f t="shared" si="14"/>
        <v>1</v>
      </c>
      <c r="M32" s="11">
        <f t="shared" si="14"/>
        <v>0</v>
      </c>
      <c r="N32" s="11">
        <f t="shared" si="14"/>
        <v>0.81818181818181823</v>
      </c>
      <c r="O32" s="11">
        <f t="shared" si="14"/>
        <v>0.18181818181818182</v>
      </c>
      <c r="P32" s="11">
        <f t="shared" si="14"/>
        <v>0.54545454545454541</v>
      </c>
      <c r="Q32" s="11">
        <f t="shared" si="14"/>
        <v>0.72727272727272729</v>
      </c>
      <c r="R32" s="11">
        <f t="shared" si="14"/>
        <v>0.63636363636363635</v>
      </c>
      <c r="S32" s="11">
        <f t="shared" si="14"/>
        <v>0.54545454545454541</v>
      </c>
      <c r="T32" s="11">
        <f t="shared" si="14"/>
        <v>0.36363636363636365</v>
      </c>
      <c r="U32" s="11">
        <f t="shared" si="14"/>
        <v>0.18181818181818182</v>
      </c>
      <c r="V32" s="11">
        <f t="shared" si="14"/>
        <v>9.0909090909090912E-2</v>
      </c>
      <c r="W32" s="11">
        <f t="shared" si="14"/>
        <v>0.18181818181818182</v>
      </c>
      <c r="X32" s="11">
        <f t="shared" si="14"/>
        <v>9.0909090909090912E-2</v>
      </c>
      <c r="Y32" s="11">
        <f t="shared" si="14"/>
        <v>0.54545454545454541</v>
      </c>
      <c r="Z32" s="11">
        <f t="shared" si="14"/>
        <v>1</v>
      </c>
      <c r="AA32" s="11">
        <f t="shared" si="14"/>
        <v>1</v>
      </c>
      <c r="AB32" s="11">
        <f t="shared" si="14"/>
        <v>0.36363636363636365</v>
      </c>
    </row>
    <row r="33" spans="1:28" ht="15.75" x14ac:dyDescent="0.25">
      <c r="A33" s="1" t="s">
        <v>106</v>
      </c>
      <c r="B33" s="11">
        <f>B31/B30</f>
        <v>0.63636363636363635</v>
      </c>
      <c r="C33" s="11">
        <f t="shared" ref="C33" si="15">C31/C30</f>
        <v>0.81818181818181823</v>
      </c>
      <c r="D33" s="11">
        <f>D31/D30</f>
        <v>1</v>
      </c>
      <c r="E33" s="11">
        <f t="shared" ref="E33:AB33" si="16">E31/E30</f>
        <v>1</v>
      </c>
      <c r="F33" s="11">
        <f t="shared" si="16"/>
        <v>0.90909090909090906</v>
      </c>
      <c r="G33" s="11">
        <f t="shared" si="16"/>
        <v>1</v>
      </c>
      <c r="H33" s="11">
        <f t="shared" si="16"/>
        <v>1</v>
      </c>
      <c r="I33" s="11">
        <v>0</v>
      </c>
      <c r="J33" s="11">
        <v>0</v>
      </c>
      <c r="K33" s="11">
        <v>0</v>
      </c>
      <c r="L33" s="11">
        <f t="shared" si="16"/>
        <v>0.90909090909090906</v>
      </c>
      <c r="M33" s="11">
        <v>0</v>
      </c>
      <c r="N33" s="11">
        <f t="shared" si="16"/>
        <v>0.66666666666666663</v>
      </c>
      <c r="O33" s="11">
        <f t="shared" si="16"/>
        <v>1</v>
      </c>
      <c r="P33" s="11">
        <f t="shared" si="16"/>
        <v>1</v>
      </c>
      <c r="Q33" s="11">
        <f t="shared" si="16"/>
        <v>0.875</v>
      </c>
      <c r="R33" s="11">
        <f t="shared" si="16"/>
        <v>0.7142857142857143</v>
      </c>
      <c r="S33" s="11">
        <f t="shared" si="16"/>
        <v>1</v>
      </c>
      <c r="T33" s="11">
        <f t="shared" si="16"/>
        <v>0.5</v>
      </c>
      <c r="U33" s="11">
        <f t="shared" si="16"/>
        <v>0.5</v>
      </c>
      <c r="V33" s="11">
        <f t="shared" si="16"/>
        <v>1</v>
      </c>
      <c r="W33" s="11">
        <f t="shared" si="16"/>
        <v>1</v>
      </c>
      <c r="X33" s="11">
        <f t="shared" si="16"/>
        <v>1</v>
      </c>
      <c r="Y33" s="11">
        <f t="shared" si="16"/>
        <v>1</v>
      </c>
      <c r="Z33" s="11">
        <f t="shared" si="16"/>
        <v>1</v>
      </c>
      <c r="AA33" s="11">
        <f t="shared" si="16"/>
        <v>1</v>
      </c>
      <c r="AB33" s="11">
        <f t="shared" si="16"/>
        <v>0.5</v>
      </c>
    </row>
    <row r="34" spans="1:28" ht="15.75" x14ac:dyDescent="0.25">
      <c r="A34" s="5" t="s">
        <v>326</v>
      </c>
      <c r="B34" s="11">
        <f>B31/11</f>
        <v>0.63636363636363635</v>
      </c>
      <c r="C34" s="11">
        <f t="shared" ref="C34:AB34" si="17">C31/11</f>
        <v>0.81818181818181823</v>
      </c>
      <c r="D34" s="11">
        <f t="shared" si="17"/>
        <v>0.72727272727272729</v>
      </c>
      <c r="E34" s="11">
        <f t="shared" si="17"/>
        <v>1</v>
      </c>
      <c r="F34" s="11">
        <f t="shared" si="17"/>
        <v>0.90909090909090906</v>
      </c>
      <c r="G34" s="11">
        <f t="shared" si="17"/>
        <v>0.54545454545454541</v>
      </c>
      <c r="H34" s="11">
        <f t="shared" si="17"/>
        <v>0.63636363636363635</v>
      </c>
      <c r="I34" s="11">
        <f t="shared" si="17"/>
        <v>0</v>
      </c>
      <c r="J34" s="11">
        <f t="shared" si="17"/>
        <v>0</v>
      </c>
      <c r="K34" s="11">
        <f t="shared" si="17"/>
        <v>0</v>
      </c>
      <c r="L34" s="11">
        <f t="shared" si="17"/>
        <v>0.90909090909090906</v>
      </c>
      <c r="M34" s="11">
        <f t="shared" si="17"/>
        <v>0</v>
      </c>
      <c r="N34" s="11">
        <f t="shared" si="17"/>
        <v>0.54545454545454541</v>
      </c>
      <c r="O34" s="11">
        <f t="shared" si="17"/>
        <v>0.18181818181818182</v>
      </c>
      <c r="P34" s="11">
        <f t="shared" si="17"/>
        <v>0.54545454545454541</v>
      </c>
      <c r="Q34" s="11">
        <f t="shared" si="17"/>
        <v>0.63636363636363635</v>
      </c>
      <c r="R34" s="11">
        <f t="shared" si="17"/>
        <v>0.45454545454545453</v>
      </c>
      <c r="S34" s="11">
        <f t="shared" si="17"/>
        <v>0.54545454545454541</v>
      </c>
      <c r="T34" s="11">
        <f t="shared" si="17"/>
        <v>0.18181818181818182</v>
      </c>
      <c r="U34" s="11">
        <f t="shared" si="17"/>
        <v>9.0909090909090912E-2</v>
      </c>
      <c r="V34" s="11">
        <f t="shared" si="17"/>
        <v>9.0909090909090912E-2</v>
      </c>
      <c r="W34" s="11">
        <f t="shared" si="17"/>
        <v>0.18181818181818182</v>
      </c>
      <c r="X34" s="11">
        <f t="shared" si="17"/>
        <v>9.0909090909090912E-2</v>
      </c>
      <c r="Y34" s="11">
        <f t="shared" si="17"/>
        <v>0.54545454545454541</v>
      </c>
      <c r="Z34" s="11">
        <f t="shared" si="17"/>
        <v>1</v>
      </c>
      <c r="AA34" s="11">
        <f t="shared" si="17"/>
        <v>1</v>
      </c>
      <c r="AB34" s="11">
        <f t="shared" si="17"/>
        <v>0.18181818181818182</v>
      </c>
    </row>
    <row r="36" spans="1:28" ht="15.75" x14ac:dyDescent="0.25">
      <c r="A36" s="13" t="s">
        <v>76</v>
      </c>
      <c r="B36" s="107" t="s">
        <v>302</v>
      </c>
      <c r="C36" s="107" t="s">
        <v>303</v>
      </c>
      <c r="D36" s="99" t="s">
        <v>304</v>
      </c>
      <c r="E36" s="108" t="s">
        <v>305</v>
      </c>
      <c r="F36" s="108" t="s">
        <v>306</v>
      </c>
      <c r="G36" s="108" t="s">
        <v>307</v>
      </c>
      <c r="H36" s="108" t="s">
        <v>308</v>
      </c>
      <c r="I36" s="109" t="s">
        <v>309</v>
      </c>
      <c r="J36" s="110" t="s">
        <v>310</v>
      </c>
      <c r="K36" s="65" t="s">
        <v>311</v>
      </c>
      <c r="L36" s="108" t="s">
        <v>312</v>
      </c>
      <c r="M36" s="111" t="s">
        <v>313</v>
      </c>
      <c r="N36" s="112" t="s">
        <v>314</v>
      </c>
      <c r="O36" s="112" t="s">
        <v>315</v>
      </c>
      <c r="P36" s="111" t="s">
        <v>211</v>
      </c>
      <c r="Q36" s="91" t="s">
        <v>232</v>
      </c>
      <c r="R36" s="113" t="s">
        <v>316</v>
      </c>
      <c r="S36" s="114" t="s">
        <v>317</v>
      </c>
      <c r="T36" s="113" t="s">
        <v>318</v>
      </c>
      <c r="U36" s="113" t="s">
        <v>319</v>
      </c>
      <c r="V36" s="113" t="s">
        <v>234</v>
      </c>
      <c r="W36" s="91" t="s">
        <v>320</v>
      </c>
      <c r="X36" s="91" t="s">
        <v>321</v>
      </c>
      <c r="Y36" s="108" t="s">
        <v>322</v>
      </c>
      <c r="Z36" s="108" t="s">
        <v>323</v>
      </c>
      <c r="AA36" s="1" t="s">
        <v>324</v>
      </c>
      <c r="AB36" s="96" t="s">
        <v>325</v>
      </c>
    </row>
    <row r="37" spans="1:28" ht="15.75" x14ac:dyDescent="0.25">
      <c r="A37" s="1" t="s">
        <v>103</v>
      </c>
      <c r="B37" s="13">
        <v>7</v>
      </c>
      <c r="C37" s="13">
        <v>7</v>
      </c>
      <c r="D37" s="13">
        <v>0</v>
      </c>
      <c r="E37" s="13">
        <v>7</v>
      </c>
      <c r="F37" s="13">
        <v>7</v>
      </c>
      <c r="G37" s="13">
        <v>6</v>
      </c>
      <c r="H37" s="13">
        <v>7</v>
      </c>
      <c r="I37" s="13">
        <v>1</v>
      </c>
      <c r="J37" s="13">
        <v>1</v>
      </c>
      <c r="K37" s="13">
        <v>1</v>
      </c>
      <c r="L37" s="13">
        <v>7</v>
      </c>
      <c r="M37" s="13">
        <v>0</v>
      </c>
      <c r="N37" s="13">
        <v>6</v>
      </c>
      <c r="O37" s="13">
        <v>1</v>
      </c>
      <c r="P37" s="13">
        <v>7</v>
      </c>
      <c r="Q37" s="13">
        <v>7</v>
      </c>
      <c r="R37" s="13">
        <v>7</v>
      </c>
      <c r="S37" s="13">
        <v>1</v>
      </c>
      <c r="T37" s="13">
        <v>1</v>
      </c>
      <c r="U37" s="13">
        <v>0</v>
      </c>
      <c r="V37" s="13">
        <v>0</v>
      </c>
      <c r="W37" s="13">
        <v>0</v>
      </c>
      <c r="X37" s="13">
        <v>0</v>
      </c>
      <c r="Y37" s="13">
        <v>1</v>
      </c>
      <c r="Z37" s="13">
        <v>7</v>
      </c>
      <c r="AA37" s="13">
        <v>7</v>
      </c>
      <c r="AB37" s="13">
        <v>6</v>
      </c>
    </row>
    <row r="38" spans="1:28" ht="15.75" x14ac:dyDescent="0.25">
      <c r="A38" s="1" t="s">
        <v>104</v>
      </c>
      <c r="B38" s="13">
        <v>6</v>
      </c>
      <c r="C38" s="13">
        <v>7</v>
      </c>
      <c r="D38" s="13">
        <v>0</v>
      </c>
      <c r="E38" s="13">
        <v>7</v>
      </c>
      <c r="F38" s="13">
        <v>7</v>
      </c>
      <c r="G38" s="13">
        <v>6</v>
      </c>
      <c r="H38" s="13">
        <v>7</v>
      </c>
      <c r="I38" s="13">
        <v>1</v>
      </c>
      <c r="J38" s="13">
        <v>1</v>
      </c>
      <c r="K38" s="13">
        <v>1</v>
      </c>
      <c r="L38" s="13">
        <v>7</v>
      </c>
      <c r="M38" s="13">
        <v>0</v>
      </c>
      <c r="N38" s="13">
        <v>6</v>
      </c>
      <c r="O38" s="13">
        <v>1</v>
      </c>
      <c r="P38" s="13">
        <v>7</v>
      </c>
      <c r="Q38" s="13">
        <v>6</v>
      </c>
      <c r="R38" s="13">
        <v>6</v>
      </c>
      <c r="S38" s="13">
        <v>1</v>
      </c>
      <c r="T38" s="13">
        <v>1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7</v>
      </c>
      <c r="AA38" s="13">
        <v>7</v>
      </c>
      <c r="AB38" s="13">
        <v>6</v>
      </c>
    </row>
    <row r="39" spans="1:28" ht="15.75" x14ac:dyDescent="0.25">
      <c r="A39" s="1" t="s">
        <v>139</v>
      </c>
      <c r="B39" s="11">
        <f>B37/7</f>
        <v>1</v>
      </c>
      <c r="C39" s="11">
        <f t="shared" ref="C39:AB39" si="18">C37/7</f>
        <v>1</v>
      </c>
      <c r="D39" s="11">
        <f t="shared" si="18"/>
        <v>0</v>
      </c>
      <c r="E39" s="11">
        <f t="shared" si="18"/>
        <v>1</v>
      </c>
      <c r="F39" s="11">
        <f t="shared" si="18"/>
        <v>1</v>
      </c>
      <c r="G39" s="11">
        <f t="shared" si="18"/>
        <v>0.8571428571428571</v>
      </c>
      <c r="H39" s="11">
        <f t="shared" si="18"/>
        <v>1</v>
      </c>
      <c r="I39" s="11">
        <f t="shared" si="18"/>
        <v>0.14285714285714285</v>
      </c>
      <c r="J39" s="11">
        <f t="shared" si="18"/>
        <v>0.14285714285714285</v>
      </c>
      <c r="K39" s="11">
        <f t="shared" si="18"/>
        <v>0.14285714285714285</v>
      </c>
      <c r="L39" s="11">
        <f t="shared" si="18"/>
        <v>1</v>
      </c>
      <c r="M39" s="11">
        <f t="shared" si="18"/>
        <v>0</v>
      </c>
      <c r="N39" s="11">
        <f t="shared" si="18"/>
        <v>0.8571428571428571</v>
      </c>
      <c r="O39" s="11">
        <f t="shared" si="18"/>
        <v>0.14285714285714285</v>
      </c>
      <c r="P39" s="11">
        <f t="shared" si="18"/>
        <v>1</v>
      </c>
      <c r="Q39" s="11">
        <f t="shared" si="18"/>
        <v>1</v>
      </c>
      <c r="R39" s="11">
        <f t="shared" si="18"/>
        <v>1</v>
      </c>
      <c r="S39" s="11">
        <f t="shared" si="18"/>
        <v>0.14285714285714285</v>
      </c>
      <c r="T39" s="11">
        <f t="shared" si="18"/>
        <v>0.14285714285714285</v>
      </c>
      <c r="U39" s="11">
        <f t="shared" si="18"/>
        <v>0</v>
      </c>
      <c r="V39" s="11">
        <f t="shared" si="18"/>
        <v>0</v>
      </c>
      <c r="W39" s="11">
        <f t="shared" si="18"/>
        <v>0</v>
      </c>
      <c r="X39" s="11">
        <f t="shared" si="18"/>
        <v>0</v>
      </c>
      <c r="Y39" s="11">
        <f t="shared" si="18"/>
        <v>0.14285714285714285</v>
      </c>
      <c r="Z39" s="11">
        <f t="shared" si="18"/>
        <v>1</v>
      </c>
      <c r="AA39" s="11">
        <f t="shared" si="18"/>
        <v>1</v>
      </c>
      <c r="AB39" s="11">
        <f t="shared" si="18"/>
        <v>0.8571428571428571</v>
      </c>
    </row>
    <row r="40" spans="1:28" ht="15.75" x14ac:dyDescent="0.25">
      <c r="A40" s="1" t="s">
        <v>106</v>
      </c>
      <c r="B40" s="11">
        <f>B38/B37</f>
        <v>0.8571428571428571</v>
      </c>
      <c r="C40" s="11">
        <f t="shared" ref="C40" si="19">C38/C37</f>
        <v>1</v>
      </c>
      <c r="D40" s="11">
        <v>0</v>
      </c>
      <c r="E40" s="11">
        <f t="shared" ref="E40:AB40" si="20">E38/E37</f>
        <v>1</v>
      </c>
      <c r="F40" s="11">
        <f t="shared" si="20"/>
        <v>1</v>
      </c>
      <c r="G40" s="11">
        <f t="shared" si="20"/>
        <v>1</v>
      </c>
      <c r="H40" s="11">
        <f t="shared" si="20"/>
        <v>1</v>
      </c>
      <c r="I40" s="11">
        <f t="shared" si="20"/>
        <v>1</v>
      </c>
      <c r="J40" s="11">
        <f>J38/J37</f>
        <v>1</v>
      </c>
      <c r="K40" s="11">
        <f t="shared" si="20"/>
        <v>1</v>
      </c>
      <c r="L40" s="11">
        <f t="shared" si="20"/>
        <v>1</v>
      </c>
      <c r="M40" s="11">
        <v>0</v>
      </c>
      <c r="N40" s="11">
        <f t="shared" si="20"/>
        <v>1</v>
      </c>
      <c r="O40" s="11">
        <f t="shared" si="20"/>
        <v>1</v>
      </c>
      <c r="P40" s="11">
        <f t="shared" si="20"/>
        <v>1</v>
      </c>
      <c r="Q40" s="11">
        <f t="shared" si="20"/>
        <v>0.8571428571428571</v>
      </c>
      <c r="R40" s="11">
        <f t="shared" si="20"/>
        <v>0.8571428571428571</v>
      </c>
      <c r="S40" s="11">
        <f t="shared" si="20"/>
        <v>1</v>
      </c>
      <c r="T40" s="11">
        <f t="shared" si="20"/>
        <v>1</v>
      </c>
      <c r="U40" s="11">
        <v>0</v>
      </c>
      <c r="V40" s="11">
        <v>0</v>
      </c>
      <c r="W40" s="11">
        <v>0</v>
      </c>
      <c r="X40" s="11">
        <v>0</v>
      </c>
      <c r="Y40" s="11">
        <f t="shared" si="20"/>
        <v>0</v>
      </c>
      <c r="Z40" s="11">
        <f t="shared" si="20"/>
        <v>1</v>
      </c>
      <c r="AA40" s="11">
        <f t="shared" si="20"/>
        <v>1</v>
      </c>
      <c r="AB40" s="11">
        <f t="shared" si="20"/>
        <v>1</v>
      </c>
    </row>
    <row r="41" spans="1:28" ht="15.75" x14ac:dyDescent="0.25">
      <c r="A41" s="5" t="s">
        <v>326</v>
      </c>
      <c r="B41" s="11">
        <f>B38/7</f>
        <v>0.8571428571428571</v>
      </c>
      <c r="C41" s="11">
        <f t="shared" ref="C41:AB41" si="21">C38/7</f>
        <v>1</v>
      </c>
      <c r="D41" s="11">
        <f t="shared" si="21"/>
        <v>0</v>
      </c>
      <c r="E41" s="11">
        <f t="shared" si="21"/>
        <v>1</v>
      </c>
      <c r="F41" s="11">
        <f t="shared" si="21"/>
        <v>1</v>
      </c>
      <c r="G41" s="11">
        <f t="shared" si="21"/>
        <v>0.8571428571428571</v>
      </c>
      <c r="H41" s="11">
        <f t="shared" si="21"/>
        <v>1</v>
      </c>
      <c r="I41" s="11">
        <f t="shared" si="21"/>
        <v>0.14285714285714285</v>
      </c>
      <c r="J41" s="11">
        <f t="shared" si="21"/>
        <v>0.14285714285714285</v>
      </c>
      <c r="K41" s="11">
        <f t="shared" si="21"/>
        <v>0.14285714285714285</v>
      </c>
      <c r="L41" s="11">
        <f t="shared" si="21"/>
        <v>1</v>
      </c>
      <c r="M41" s="11">
        <f t="shared" si="21"/>
        <v>0</v>
      </c>
      <c r="N41" s="11">
        <f t="shared" si="21"/>
        <v>0.8571428571428571</v>
      </c>
      <c r="O41" s="11">
        <f t="shared" si="21"/>
        <v>0.14285714285714285</v>
      </c>
      <c r="P41" s="11">
        <f t="shared" si="21"/>
        <v>1</v>
      </c>
      <c r="Q41" s="11">
        <f t="shared" si="21"/>
        <v>0.8571428571428571</v>
      </c>
      <c r="R41" s="11">
        <f t="shared" si="21"/>
        <v>0.8571428571428571</v>
      </c>
      <c r="S41" s="11">
        <f t="shared" si="21"/>
        <v>0.14285714285714285</v>
      </c>
      <c r="T41" s="11">
        <f t="shared" si="21"/>
        <v>0.14285714285714285</v>
      </c>
      <c r="U41" s="11">
        <f t="shared" si="21"/>
        <v>0</v>
      </c>
      <c r="V41" s="11">
        <f t="shared" si="21"/>
        <v>0</v>
      </c>
      <c r="W41" s="11">
        <f t="shared" si="21"/>
        <v>0</v>
      </c>
      <c r="X41" s="11">
        <f t="shared" si="21"/>
        <v>0</v>
      </c>
      <c r="Y41" s="11">
        <f t="shared" si="21"/>
        <v>0</v>
      </c>
      <c r="Z41" s="11">
        <f t="shared" si="21"/>
        <v>1</v>
      </c>
      <c r="AA41" s="11">
        <f t="shared" si="21"/>
        <v>1</v>
      </c>
      <c r="AB41" s="11">
        <f t="shared" si="21"/>
        <v>0.8571428571428571</v>
      </c>
    </row>
    <row r="43" spans="1:28" ht="15.75" x14ac:dyDescent="0.25">
      <c r="A43" s="96" t="s">
        <v>57</v>
      </c>
      <c r="B43" s="107" t="s">
        <v>302</v>
      </c>
      <c r="C43" s="107" t="s">
        <v>303</v>
      </c>
      <c r="D43" s="99" t="s">
        <v>304</v>
      </c>
      <c r="E43" s="108" t="s">
        <v>305</v>
      </c>
      <c r="F43" s="108" t="s">
        <v>306</v>
      </c>
      <c r="G43" s="108" t="s">
        <v>307</v>
      </c>
      <c r="H43" s="108" t="s">
        <v>308</v>
      </c>
      <c r="I43" s="109" t="s">
        <v>309</v>
      </c>
      <c r="J43" s="110" t="s">
        <v>310</v>
      </c>
      <c r="K43" s="65" t="s">
        <v>311</v>
      </c>
      <c r="L43" s="108" t="s">
        <v>312</v>
      </c>
      <c r="M43" s="111" t="s">
        <v>313</v>
      </c>
      <c r="N43" s="112" t="s">
        <v>314</v>
      </c>
      <c r="O43" s="112" t="s">
        <v>315</v>
      </c>
      <c r="P43" s="111" t="s">
        <v>211</v>
      </c>
      <c r="Q43" s="91" t="s">
        <v>232</v>
      </c>
      <c r="R43" s="113" t="s">
        <v>316</v>
      </c>
      <c r="S43" s="114" t="s">
        <v>317</v>
      </c>
      <c r="T43" s="113" t="s">
        <v>318</v>
      </c>
      <c r="U43" s="113" t="s">
        <v>319</v>
      </c>
      <c r="V43" s="113" t="s">
        <v>234</v>
      </c>
      <c r="W43" s="91" t="s">
        <v>320</v>
      </c>
      <c r="X43" s="91" t="s">
        <v>321</v>
      </c>
      <c r="Y43" s="108" t="s">
        <v>322</v>
      </c>
      <c r="Z43" s="108" t="s">
        <v>323</v>
      </c>
      <c r="AA43" s="1" t="s">
        <v>324</v>
      </c>
      <c r="AB43" s="96" t="s">
        <v>325</v>
      </c>
    </row>
    <row r="44" spans="1:28" ht="15.75" x14ac:dyDescent="0.25">
      <c r="A44" s="13" t="s">
        <v>327</v>
      </c>
      <c r="B44" s="11">
        <v>0.97499999999999998</v>
      </c>
      <c r="C44" s="11">
        <v>0.97499999999999998</v>
      </c>
      <c r="D44" s="11">
        <v>0.27500000000000002</v>
      </c>
      <c r="E44" s="11">
        <v>0.95</v>
      </c>
      <c r="F44" s="11">
        <v>1</v>
      </c>
      <c r="G44" s="11">
        <v>0.65</v>
      </c>
      <c r="H44" s="11">
        <v>0.25</v>
      </c>
      <c r="I44" s="11">
        <v>0</v>
      </c>
      <c r="J44" s="11">
        <v>0</v>
      </c>
      <c r="K44" s="11">
        <v>0</v>
      </c>
      <c r="L44" s="11">
        <v>1</v>
      </c>
      <c r="M44" s="11"/>
      <c r="N44" s="11">
        <v>0.5</v>
      </c>
      <c r="O44" s="11">
        <v>0.47499999999999998</v>
      </c>
      <c r="P44" s="11">
        <v>0.45</v>
      </c>
      <c r="Q44" s="11">
        <v>0.92500000000000004</v>
      </c>
      <c r="R44" s="11">
        <v>0.97499999999999998</v>
      </c>
      <c r="S44" s="11">
        <v>0.77500000000000002</v>
      </c>
      <c r="T44" s="11">
        <v>0.125</v>
      </c>
      <c r="U44" s="11">
        <v>2.5000000000000001E-2</v>
      </c>
      <c r="V44" s="11">
        <v>2.5000000000000001E-2</v>
      </c>
      <c r="W44" s="11">
        <v>0.05</v>
      </c>
      <c r="X44" s="11"/>
      <c r="Y44" s="11">
        <v>0.35</v>
      </c>
      <c r="Z44" s="11">
        <v>1</v>
      </c>
      <c r="AA44" s="11">
        <v>1</v>
      </c>
      <c r="AB44" s="11">
        <v>7.4999999999999997E-2</v>
      </c>
    </row>
    <row r="45" spans="1:28" ht="15.75" x14ac:dyDescent="0.25">
      <c r="A45" s="13" t="s">
        <v>328</v>
      </c>
      <c r="B45" s="11">
        <v>0.967741935483871</v>
      </c>
      <c r="C45" s="11">
        <v>0.967741935483871</v>
      </c>
      <c r="D45" s="11">
        <v>0.5161290322580645</v>
      </c>
      <c r="E45" s="11">
        <v>1</v>
      </c>
      <c r="F45" s="11">
        <v>1</v>
      </c>
      <c r="G45" s="11">
        <v>0.93548387096774188</v>
      </c>
      <c r="H45" s="11">
        <v>0.87096774193548387</v>
      </c>
      <c r="I45" s="11">
        <v>0</v>
      </c>
      <c r="J45" s="11">
        <v>0</v>
      </c>
      <c r="K45" s="11">
        <v>0</v>
      </c>
      <c r="L45" s="11">
        <v>1</v>
      </c>
      <c r="M45" s="11"/>
      <c r="N45" s="11">
        <v>0.70967741935483875</v>
      </c>
      <c r="O45" s="11">
        <v>0.25806451612903225</v>
      </c>
      <c r="P45" s="11">
        <v>0.83870967741935487</v>
      </c>
      <c r="Q45" s="11">
        <v>0.87096774193548387</v>
      </c>
      <c r="R45" s="11">
        <v>0.38709677419354838</v>
      </c>
      <c r="S45" s="11">
        <v>9.6774193548387094E-2</v>
      </c>
      <c r="T45" s="11">
        <v>0.77419354838709675</v>
      </c>
      <c r="U45" s="11">
        <v>6.4516129032258063E-2</v>
      </c>
      <c r="V45" s="11">
        <v>3.2258064516129031E-2</v>
      </c>
      <c r="W45" s="11">
        <v>0.67741935483870963</v>
      </c>
      <c r="X45" s="11"/>
      <c r="Y45" s="11">
        <v>0.64516129032258063</v>
      </c>
      <c r="Z45" s="11">
        <v>0.967741935483871</v>
      </c>
      <c r="AA45" s="11">
        <v>1</v>
      </c>
      <c r="AB45" s="11">
        <v>0.64516129032258063</v>
      </c>
    </row>
    <row r="46" spans="1:28" ht="15.75" x14ac:dyDescent="0.25">
      <c r="A46" s="13" t="s">
        <v>329</v>
      </c>
      <c r="B46" s="11">
        <v>0.91666666666666663</v>
      </c>
      <c r="C46" s="11">
        <v>1</v>
      </c>
      <c r="D46" s="11">
        <v>0.41666666666666669</v>
      </c>
      <c r="E46" s="11">
        <v>0.91666666666666663</v>
      </c>
      <c r="F46" s="11">
        <v>1</v>
      </c>
      <c r="G46" s="11">
        <v>1</v>
      </c>
      <c r="H46" s="11">
        <v>1</v>
      </c>
      <c r="I46" s="11">
        <v>0.16666666666666666</v>
      </c>
      <c r="J46" s="11">
        <v>0.16666666666666666</v>
      </c>
      <c r="K46" s="11">
        <v>0.16666666666666666</v>
      </c>
      <c r="L46" s="11">
        <v>1</v>
      </c>
      <c r="M46" s="11"/>
      <c r="N46" s="11">
        <v>0.83333333333333337</v>
      </c>
      <c r="O46" s="11">
        <v>0.25</v>
      </c>
      <c r="P46" s="11">
        <v>1</v>
      </c>
      <c r="Q46" s="11">
        <v>1</v>
      </c>
      <c r="R46" s="11">
        <v>0.66666666666666663</v>
      </c>
      <c r="S46" s="11">
        <v>0.16666666666666666</v>
      </c>
      <c r="T46" s="11">
        <v>0.33333333333333331</v>
      </c>
      <c r="U46" s="11">
        <v>0</v>
      </c>
      <c r="V46" s="11">
        <v>0</v>
      </c>
      <c r="W46" s="11">
        <v>8.3333333333333329E-2</v>
      </c>
      <c r="X46" s="11"/>
      <c r="Y46" s="11">
        <v>0.91666666666666663</v>
      </c>
      <c r="Z46" s="11">
        <v>1</v>
      </c>
      <c r="AA46" s="11">
        <v>1</v>
      </c>
      <c r="AB46" s="11">
        <v>0.5</v>
      </c>
    </row>
    <row r="47" spans="1:28" ht="15.75" x14ac:dyDescent="0.25">
      <c r="A47" s="13" t="s">
        <v>60</v>
      </c>
      <c r="B47" s="11">
        <v>1</v>
      </c>
      <c r="C47" s="11">
        <v>1</v>
      </c>
      <c r="D47" s="11">
        <v>0.72727272727272729</v>
      </c>
      <c r="E47" s="11">
        <v>1</v>
      </c>
      <c r="F47" s="11">
        <v>1</v>
      </c>
      <c r="G47" s="11">
        <v>0.54545454545454541</v>
      </c>
      <c r="H47" s="11">
        <v>0.63636363636363635</v>
      </c>
      <c r="I47" s="11">
        <v>0</v>
      </c>
      <c r="J47" s="11">
        <v>0</v>
      </c>
      <c r="K47" s="11">
        <v>0</v>
      </c>
      <c r="L47" s="11">
        <v>1</v>
      </c>
      <c r="M47" s="11"/>
      <c r="N47" s="11">
        <v>0.81818181818181823</v>
      </c>
      <c r="O47" s="11">
        <v>0.18181818181818182</v>
      </c>
      <c r="P47" s="11">
        <v>0.54545454545454541</v>
      </c>
      <c r="Q47" s="11">
        <v>0.72727272727272729</v>
      </c>
      <c r="R47" s="11">
        <v>0.63636363636363635</v>
      </c>
      <c r="S47" s="11">
        <v>0.54545454545454541</v>
      </c>
      <c r="T47" s="11">
        <v>0.36363636363636365</v>
      </c>
      <c r="U47" s="11">
        <v>0.18181818181818182</v>
      </c>
      <c r="V47" s="11">
        <v>9.0909090909090912E-2</v>
      </c>
      <c r="W47" s="11">
        <v>0.18181818181818182</v>
      </c>
      <c r="X47" s="11"/>
      <c r="Y47" s="11">
        <v>0.54545454545454541</v>
      </c>
      <c r="Z47" s="11">
        <v>1</v>
      </c>
      <c r="AA47" s="11">
        <v>1</v>
      </c>
      <c r="AB47" s="11">
        <v>0.36363636363636365</v>
      </c>
    </row>
    <row r="48" spans="1:28" ht="15.75" x14ac:dyDescent="0.25">
      <c r="A48" s="13" t="s">
        <v>76</v>
      </c>
      <c r="B48" s="11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0.8571428571428571</v>
      </c>
      <c r="H48" s="11">
        <v>1</v>
      </c>
      <c r="I48" s="11">
        <v>0.14285714285714285</v>
      </c>
      <c r="J48" s="11">
        <v>1</v>
      </c>
      <c r="K48" s="11">
        <v>1</v>
      </c>
      <c r="L48" s="11">
        <v>1</v>
      </c>
      <c r="M48" s="11"/>
      <c r="N48" s="11">
        <v>0.8571428571428571</v>
      </c>
      <c r="O48" s="11">
        <v>0.14285714285714285</v>
      </c>
      <c r="P48" s="11">
        <v>1</v>
      </c>
      <c r="Q48" s="11">
        <v>1</v>
      </c>
      <c r="R48" s="11">
        <v>1</v>
      </c>
      <c r="S48" s="11">
        <v>0.14285714285714285</v>
      </c>
      <c r="T48" s="11">
        <v>0.14285714285714285</v>
      </c>
      <c r="U48" s="11">
        <v>0</v>
      </c>
      <c r="V48" s="11">
        <v>0</v>
      </c>
      <c r="W48" s="11">
        <v>0</v>
      </c>
      <c r="X48" s="11"/>
      <c r="Y48" s="11">
        <v>0.14285714285714285</v>
      </c>
      <c r="Z48" s="11">
        <v>1</v>
      </c>
      <c r="AA48" s="11">
        <v>1</v>
      </c>
      <c r="AB48" s="11">
        <v>0.8571428571428571</v>
      </c>
    </row>
    <row r="51" spans="1:28" ht="15.75" x14ac:dyDescent="0.25">
      <c r="A51" s="1" t="s">
        <v>326</v>
      </c>
      <c r="B51" s="107" t="s">
        <v>302</v>
      </c>
      <c r="C51" s="107" t="s">
        <v>303</v>
      </c>
      <c r="D51" s="99" t="s">
        <v>304</v>
      </c>
      <c r="E51" s="108" t="s">
        <v>305</v>
      </c>
      <c r="F51" s="108" t="s">
        <v>306</v>
      </c>
      <c r="G51" s="108" t="s">
        <v>307</v>
      </c>
      <c r="H51" s="108" t="s">
        <v>308</v>
      </c>
      <c r="I51" s="109" t="s">
        <v>309</v>
      </c>
      <c r="J51" s="110" t="s">
        <v>310</v>
      </c>
      <c r="K51" s="65" t="s">
        <v>311</v>
      </c>
      <c r="L51" s="108" t="s">
        <v>312</v>
      </c>
      <c r="M51" s="111" t="s">
        <v>313</v>
      </c>
      <c r="N51" s="112" t="s">
        <v>314</v>
      </c>
      <c r="O51" s="112" t="s">
        <v>315</v>
      </c>
      <c r="P51" s="111" t="s">
        <v>211</v>
      </c>
      <c r="Q51" s="91" t="s">
        <v>232</v>
      </c>
      <c r="R51" s="113" t="s">
        <v>316</v>
      </c>
      <c r="S51" s="114" t="s">
        <v>317</v>
      </c>
      <c r="T51" s="113" t="s">
        <v>318</v>
      </c>
      <c r="U51" s="113" t="s">
        <v>319</v>
      </c>
      <c r="V51" s="113" t="s">
        <v>234</v>
      </c>
      <c r="W51" s="91" t="s">
        <v>320</v>
      </c>
      <c r="X51" s="91" t="s">
        <v>321</v>
      </c>
      <c r="Y51" s="108" t="s">
        <v>322</v>
      </c>
      <c r="Z51" s="108" t="s">
        <v>323</v>
      </c>
      <c r="AA51" s="1" t="s">
        <v>324</v>
      </c>
      <c r="AB51" s="96" t="s">
        <v>325</v>
      </c>
    </row>
    <row r="52" spans="1:28" ht="15.75" x14ac:dyDescent="0.25">
      <c r="A52" s="13" t="s">
        <v>327</v>
      </c>
      <c r="B52" s="11">
        <v>0.67500000000000004</v>
      </c>
      <c r="C52" s="11">
        <v>0.65</v>
      </c>
      <c r="D52" s="11">
        <v>0.27500000000000002</v>
      </c>
      <c r="E52" s="11">
        <v>0.67500000000000004</v>
      </c>
      <c r="F52" s="11">
        <v>0.97499999999999998</v>
      </c>
      <c r="G52" s="11">
        <v>0.65</v>
      </c>
      <c r="H52" s="11">
        <v>0.25</v>
      </c>
      <c r="I52" s="11">
        <v>0</v>
      </c>
      <c r="J52" s="11">
        <v>0</v>
      </c>
      <c r="K52" s="11">
        <v>0</v>
      </c>
      <c r="L52" s="11">
        <v>0.95</v>
      </c>
      <c r="M52" s="11"/>
      <c r="N52" s="11">
        <v>0.5</v>
      </c>
      <c r="O52" s="11">
        <v>0.47499999999999998</v>
      </c>
      <c r="P52" s="11">
        <v>0.4</v>
      </c>
      <c r="Q52" s="11">
        <v>0.9</v>
      </c>
      <c r="R52" s="11">
        <v>0.95</v>
      </c>
      <c r="S52" s="11">
        <v>0.72499999999999998</v>
      </c>
      <c r="T52" s="11">
        <v>0.125</v>
      </c>
      <c r="U52" s="11">
        <v>2.5000000000000001E-2</v>
      </c>
      <c r="V52" s="11">
        <v>2.5000000000000001E-2</v>
      </c>
      <c r="W52" s="11">
        <v>0.05</v>
      </c>
      <c r="X52" s="11"/>
      <c r="Y52" s="11">
        <v>0.35</v>
      </c>
      <c r="Z52" s="11">
        <v>1</v>
      </c>
      <c r="AA52" s="11">
        <v>1</v>
      </c>
      <c r="AB52" s="11">
        <v>0.05</v>
      </c>
    </row>
    <row r="53" spans="1:28" ht="15.75" x14ac:dyDescent="0.25">
      <c r="A53" s="13" t="s">
        <v>328</v>
      </c>
      <c r="B53" s="11">
        <v>0.32258064516129031</v>
      </c>
      <c r="C53" s="11">
        <v>0.83870967741935487</v>
      </c>
      <c r="D53" s="11">
        <v>0.4838709677419355</v>
      </c>
      <c r="E53" s="11">
        <v>1</v>
      </c>
      <c r="F53" s="11">
        <v>0.967741935483871</v>
      </c>
      <c r="G53" s="11">
        <v>0.90322580645161288</v>
      </c>
      <c r="H53" s="11">
        <v>0.80645161290322576</v>
      </c>
      <c r="I53" s="11">
        <v>0</v>
      </c>
      <c r="J53" s="11">
        <v>0</v>
      </c>
      <c r="K53" s="11">
        <v>0</v>
      </c>
      <c r="L53" s="11">
        <v>0.64516129032258063</v>
      </c>
      <c r="M53" s="11"/>
      <c r="N53" s="11">
        <v>0.38709677419354838</v>
      </c>
      <c r="O53" s="11">
        <v>0.25806451612903225</v>
      </c>
      <c r="P53" s="11">
        <v>0.61290322580645162</v>
      </c>
      <c r="Q53" s="11">
        <v>0.83870967741935487</v>
      </c>
      <c r="R53" s="11">
        <v>0.38709677419354838</v>
      </c>
      <c r="S53" s="11">
        <v>9.6774193548387094E-2</v>
      </c>
      <c r="T53" s="11">
        <v>0.74193548387096775</v>
      </c>
      <c r="U53" s="11">
        <v>6.4516129032258063E-2</v>
      </c>
      <c r="V53" s="11">
        <v>3.2258064516129031E-2</v>
      </c>
      <c r="W53" s="11">
        <v>0.67741935483870963</v>
      </c>
      <c r="X53" s="11"/>
      <c r="Y53" s="11">
        <v>0.64516129032258063</v>
      </c>
      <c r="Z53" s="11">
        <v>0.967741935483871</v>
      </c>
      <c r="AA53" s="11">
        <v>1</v>
      </c>
      <c r="AB53" s="11">
        <v>9.6774193548387094E-2</v>
      </c>
    </row>
    <row r="54" spans="1:28" ht="15.75" x14ac:dyDescent="0.25">
      <c r="A54" s="13" t="s">
        <v>329</v>
      </c>
      <c r="B54" s="11">
        <v>0.41666666666666669</v>
      </c>
      <c r="C54" s="11">
        <v>0.91666666666666663</v>
      </c>
      <c r="D54" s="11">
        <v>0.33333333333333331</v>
      </c>
      <c r="E54" s="11">
        <v>0.91666666666666663</v>
      </c>
      <c r="F54" s="11">
        <v>0.91666666666666663</v>
      </c>
      <c r="G54" s="11">
        <v>0.91666666666666663</v>
      </c>
      <c r="H54" s="11">
        <v>1</v>
      </c>
      <c r="I54" s="11">
        <v>0.16666666666666666</v>
      </c>
      <c r="J54" s="11">
        <v>0.16666666666666666</v>
      </c>
      <c r="K54" s="11">
        <v>0.16666666666666666</v>
      </c>
      <c r="L54" s="11">
        <v>1</v>
      </c>
      <c r="M54" s="11"/>
      <c r="N54" s="11">
        <v>0.83333333333333337</v>
      </c>
      <c r="O54" s="11">
        <v>0.25</v>
      </c>
      <c r="P54" s="11">
        <v>1</v>
      </c>
      <c r="Q54" s="11">
        <v>1</v>
      </c>
      <c r="R54" s="11">
        <v>0.5</v>
      </c>
      <c r="S54" s="11">
        <v>0.16666666666666666</v>
      </c>
      <c r="T54" s="11">
        <v>0.33333333333333331</v>
      </c>
      <c r="U54" s="11">
        <v>0</v>
      </c>
      <c r="V54" s="11">
        <v>0</v>
      </c>
      <c r="W54" s="11">
        <v>8.3333333333333329E-2</v>
      </c>
      <c r="X54" s="11"/>
      <c r="Y54" s="11">
        <v>0.83333333333333337</v>
      </c>
      <c r="Z54" s="11">
        <v>0.91666666666666663</v>
      </c>
      <c r="AA54" s="11">
        <v>1</v>
      </c>
      <c r="AB54" s="11">
        <v>0.5</v>
      </c>
    </row>
    <row r="55" spans="1:28" ht="15.75" x14ac:dyDescent="0.25">
      <c r="A55" s="13" t="s">
        <v>60</v>
      </c>
      <c r="B55" s="11">
        <v>0.63636363636363635</v>
      </c>
      <c r="C55" s="11">
        <v>0.81818181818181823</v>
      </c>
      <c r="D55" s="11">
        <v>0.72727272727272729</v>
      </c>
      <c r="E55" s="11">
        <v>1</v>
      </c>
      <c r="F55" s="11">
        <v>0.90909090909090906</v>
      </c>
      <c r="G55" s="11">
        <v>0.54545454545454541</v>
      </c>
      <c r="H55" s="11">
        <v>0.63636363636363635</v>
      </c>
      <c r="I55" s="11">
        <v>0</v>
      </c>
      <c r="J55" s="11">
        <v>0</v>
      </c>
      <c r="K55" s="11">
        <v>0</v>
      </c>
      <c r="L55" s="11">
        <v>0.90909090909090906</v>
      </c>
      <c r="M55" s="11"/>
      <c r="N55" s="11">
        <v>0.54545454545454541</v>
      </c>
      <c r="O55" s="11">
        <v>0.18181818181818182</v>
      </c>
      <c r="P55" s="11">
        <v>0.54545454545454541</v>
      </c>
      <c r="Q55" s="11">
        <v>0.63636363636363635</v>
      </c>
      <c r="R55" s="11">
        <v>0.45454545454545453</v>
      </c>
      <c r="S55" s="11">
        <v>0.54545454545454541</v>
      </c>
      <c r="T55" s="11">
        <v>0.18181818181818182</v>
      </c>
      <c r="U55" s="11">
        <v>9.0909090909090912E-2</v>
      </c>
      <c r="V55" s="11">
        <v>9.0909090909090912E-2</v>
      </c>
      <c r="W55" s="11">
        <v>0.18181818181818182</v>
      </c>
      <c r="X55" s="11"/>
      <c r="Y55" s="11">
        <v>0.54545454545454541</v>
      </c>
      <c r="Z55" s="11">
        <v>1</v>
      </c>
      <c r="AA55" s="11">
        <v>1</v>
      </c>
      <c r="AB55" s="11">
        <v>0.18181818181818182</v>
      </c>
    </row>
    <row r="56" spans="1:28" ht="15.75" x14ac:dyDescent="0.25">
      <c r="A56" s="13" t="s">
        <v>76</v>
      </c>
      <c r="B56" s="11">
        <v>0.8571428571428571</v>
      </c>
      <c r="C56" s="11">
        <v>1</v>
      </c>
      <c r="D56" s="11">
        <v>0</v>
      </c>
      <c r="E56" s="11">
        <v>1</v>
      </c>
      <c r="F56" s="11">
        <v>1</v>
      </c>
      <c r="G56" s="11">
        <v>0.8571428571428571</v>
      </c>
      <c r="H56" s="11">
        <v>1</v>
      </c>
      <c r="I56" s="11">
        <v>0.14285714285714285</v>
      </c>
      <c r="J56" s="11">
        <v>0.14285714285714285</v>
      </c>
      <c r="K56" s="11">
        <v>0.14285714285714285</v>
      </c>
      <c r="L56" s="11">
        <v>1</v>
      </c>
      <c r="M56" s="11"/>
      <c r="N56" s="11">
        <v>0.8571428571428571</v>
      </c>
      <c r="O56" s="11">
        <v>0.14285714285714285</v>
      </c>
      <c r="P56" s="11">
        <v>1</v>
      </c>
      <c r="Q56" s="11">
        <v>0.8571428571428571</v>
      </c>
      <c r="R56" s="11">
        <v>0.8571428571428571</v>
      </c>
      <c r="S56" s="11">
        <v>0.14285714285714285</v>
      </c>
      <c r="T56" s="11">
        <v>0.14285714285714285</v>
      </c>
      <c r="U56" s="11">
        <v>0</v>
      </c>
      <c r="V56" s="11">
        <v>0</v>
      </c>
      <c r="W56" s="11">
        <v>0</v>
      </c>
      <c r="X56" s="11"/>
      <c r="Y56" s="11">
        <v>0</v>
      </c>
      <c r="Z56" s="11">
        <v>1</v>
      </c>
      <c r="AA56" s="11">
        <v>1</v>
      </c>
      <c r="AB56" s="11">
        <v>0.8571428571428571</v>
      </c>
    </row>
  </sheetData>
  <conditionalFormatting sqref="B11:AB12">
    <cfRule type="colorScale" priority="10">
      <colorScale>
        <cfvo type="min"/>
        <cfvo type="max"/>
        <color rgb="FFFF0000"/>
        <color rgb="FF13F128"/>
      </colorScale>
    </cfRule>
  </conditionalFormatting>
  <conditionalFormatting sqref="B13:AB13">
    <cfRule type="colorScale" priority="5">
      <colorScale>
        <cfvo type="min"/>
        <cfvo type="max"/>
        <color rgb="FFFF0000"/>
        <color rgb="FF13F128"/>
      </colorScale>
    </cfRule>
  </conditionalFormatting>
  <conditionalFormatting sqref="B18:AB19">
    <cfRule type="colorScale" priority="9">
      <colorScale>
        <cfvo type="min"/>
        <cfvo type="max"/>
        <color rgb="FFFF0000"/>
        <color rgb="FF13F128"/>
      </colorScale>
    </cfRule>
  </conditionalFormatting>
  <conditionalFormatting sqref="B20:AB20">
    <cfRule type="colorScale" priority="1">
      <colorScale>
        <cfvo type="min"/>
        <cfvo type="max"/>
        <color rgb="FFFF0000"/>
        <color rgb="FF13F128"/>
      </colorScale>
    </cfRule>
  </conditionalFormatting>
  <conditionalFormatting sqref="B25:AB26">
    <cfRule type="colorScale" priority="8">
      <colorScale>
        <cfvo type="min"/>
        <cfvo type="max"/>
        <color rgb="FFFF0000"/>
        <color rgb="FF13F128"/>
      </colorScale>
    </cfRule>
  </conditionalFormatting>
  <conditionalFormatting sqref="B27:AB27">
    <cfRule type="colorScale" priority="4">
      <colorScale>
        <cfvo type="min"/>
        <cfvo type="max"/>
        <color rgb="FFFF0000"/>
        <color rgb="FF13F128"/>
      </colorScale>
    </cfRule>
  </conditionalFormatting>
  <conditionalFormatting sqref="B32:AB33">
    <cfRule type="colorScale" priority="7">
      <colorScale>
        <cfvo type="min"/>
        <cfvo type="max"/>
        <color rgb="FFFF0000"/>
        <color rgb="FF13F128"/>
      </colorScale>
    </cfRule>
  </conditionalFormatting>
  <conditionalFormatting sqref="B34:AB34">
    <cfRule type="colorScale" priority="3">
      <colorScale>
        <cfvo type="min"/>
        <cfvo type="max"/>
        <color rgb="FFFF0000"/>
        <color rgb="FF13F128"/>
      </colorScale>
    </cfRule>
  </conditionalFormatting>
  <conditionalFormatting sqref="B39:AB40">
    <cfRule type="colorScale" priority="6">
      <colorScale>
        <cfvo type="min"/>
        <cfvo type="max"/>
        <color rgb="FFFF0000"/>
        <color rgb="FF13F128"/>
      </colorScale>
    </cfRule>
  </conditionalFormatting>
  <conditionalFormatting sqref="B41:AB41">
    <cfRule type="colorScale" priority="2">
      <colorScale>
        <cfvo type="min"/>
        <cfvo type="max"/>
        <color rgb="FFFF0000"/>
        <color rgb="FF13F128"/>
      </colorScale>
    </cfRule>
  </conditionalFormatting>
  <conditionalFormatting sqref="B52:AB56 B44:AB48">
    <cfRule type="colorScale" priority="11">
      <colorScale>
        <cfvo type="percent" val="0"/>
        <cfvo type="percentile" val="45"/>
        <cfvo type="percent" val="100"/>
        <color rgb="FFFF0000"/>
        <color theme="0"/>
        <color rgb="FF1CFF11"/>
      </colorScale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63C7-3CAC-482F-83BE-6649B1B3C6B9}">
  <dimension ref="A1:AB28"/>
  <sheetViews>
    <sheetView workbookViewId="0">
      <selection activeCell="P35" sqref="P35"/>
    </sheetView>
  </sheetViews>
  <sheetFormatPr defaultRowHeight="15" x14ac:dyDescent="0.25"/>
  <cols>
    <col min="1" max="1" width="26.140625" customWidth="1"/>
  </cols>
  <sheetData>
    <row r="1" spans="1:28" ht="15.75" x14ac:dyDescent="0.25">
      <c r="A1" s="13" t="s">
        <v>60</v>
      </c>
      <c r="B1" s="107" t="s">
        <v>302</v>
      </c>
      <c r="C1" s="107" t="s">
        <v>303</v>
      </c>
      <c r="D1" s="99" t="s">
        <v>304</v>
      </c>
      <c r="E1" s="108" t="s">
        <v>305</v>
      </c>
      <c r="F1" s="108" t="s">
        <v>306</v>
      </c>
      <c r="G1" s="108" t="s">
        <v>307</v>
      </c>
      <c r="H1" s="108" t="s">
        <v>308</v>
      </c>
      <c r="I1" s="109" t="s">
        <v>309</v>
      </c>
      <c r="J1" s="110" t="s">
        <v>310</v>
      </c>
      <c r="K1" s="65" t="s">
        <v>311</v>
      </c>
      <c r="L1" s="108" t="s">
        <v>312</v>
      </c>
      <c r="M1" s="111" t="s">
        <v>313</v>
      </c>
      <c r="N1" s="112" t="s">
        <v>314</v>
      </c>
      <c r="O1" s="112" t="s">
        <v>315</v>
      </c>
      <c r="P1" s="111" t="s">
        <v>211</v>
      </c>
      <c r="Q1" s="91" t="s">
        <v>232</v>
      </c>
      <c r="R1" s="113" t="s">
        <v>316</v>
      </c>
      <c r="S1" s="114" t="s">
        <v>317</v>
      </c>
      <c r="T1" s="113" t="s">
        <v>318</v>
      </c>
      <c r="U1" s="113" t="s">
        <v>319</v>
      </c>
      <c r="V1" s="113" t="s">
        <v>234</v>
      </c>
      <c r="W1" s="91" t="s">
        <v>320</v>
      </c>
      <c r="X1" s="91" t="s">
        <v>321</v>
      </c>
      <c r="Y1" s="108" t="s">
        <v>322</v>
      </c>
      <c r="Z1" s="108" t="s">
        <v>323</v>
      </c>
      <c r="AA1" s="1" t="s">
        <v>324</v>
      </c>
      <c r="AB1" s="96" t="s">
        <v>325</v>
      </c>
    </row>
    <row r="2" spans="1:28" ht="15.75" x14ac:dyDescent="0.25">
      <c r="A2" s="1" t="s">
        <v>103</v>
      </c>
      <c r="B2" s="23">
        <v>11</v>
      </c>
      <c r="C2" s="13">
        <v>11</v>
      </c>
      <c r="D2" s="13">
        <v>8</v>
      </c>
      <c r="E2" s="13">
        <v>11</v>
      </c>
      <c r="F2" s="13">
        <v>11</v>
      </c>
      <c r="G2" s="13">
        <v>6</v>
      </c>
      <c r="H2" s="13">
        <v>7</v>
      </c>
      <c r="I2" s="13">
        <v>0</v>
      </c>
      <c r="J2" s="13">
        <v>0</v>
      </c>
      <c r="K2" s="13">
        <v>0</v>
      </c>
      <c r="L2" s="13">
        <v>11</v>
      </c>
      <c r="M2" s="13">
        <v>0</v>
      </c>
      <c r="N2" s="13">
        <v>9</v>
      </c>
      <c r="O2" s="13">
        <v>2</v>
      </c>
      <c r="P2" s="13">
        <v>6</v>
      </c>
      <c r="Q2" s="13">
        <v>8</v>
      </c>
      <c r="R2" s="13">
        <v>7</v>
      </c>
      <c r="S2" s="13">
        <v>6</v>
      </c>
      <c r="T2" s="13">
        <v>4</v>
      </c>
      <c r="U2" s="13">
        <v>2</v>
      </c>
      <c r="V2" s="13">
        <v>1</v>
      </c>
      <c r="W2" s="13">
        <v>2</v>
      </c>
      <c r="X2" s="13">
        <v>1</v>
      </c>
      <c r="Y2" s="13">
        <v>6</v>
      </c>
      <c r="Z2" s="13">
        <v>11</v>
      </c>
      <c r="AA2" s="13">
        <v>11</v>
      </c>
      <c r="AB2" s="13">
        <v>4</v>
      </c>
    </row>
    <row r="3" spans="1:28" ht="15.75" x14ac:dyDescent="0.25">
      <c r="A3" s="1" t="s">
        <v>104</v>
      </c>
      <c r="B3" s="13">
        <v>7</v>
      </c>
      <c r="C3" s="13">
        <v>9</v>
      </c>
      <c r="D3" s="13">
        <v>8</v>
      </c>
      <c r="E3" s="13">
        <v>11</v>
      </c>
      <c r="F3" s="13">
        <v>10</v>
      </c>
      <c r="G3" s="13">
        <v>6</v>
      </c>
      <c r="H3" s="13">
        <v>7</v>
      </c>
      <c r="I3" s="13">
        <v>0</v>
      </c>
      <c r="J3" s="13">
        <v>0</v>
      </c>
      <c r="K3" s="13">
        <v>0</v>
      </c>
      <c r="L3" s="13">
        <v>10</v>
      </c>
      <c r="M3" s="13">
        <v>0</v>
      </c>
      <c r="N3" s="13">
        <v>6</v>
      </c>
      <c r="O3" s="13">
        <v>2</v>
      </c>
      <c r="P3" s="13">
        <v>6</v>
      </c>
      <c r="Q3" s="13">
        <v>7</v>
      </c>
      <c r="R3" s="13">
        <v>5</v>
      </c>
      <c r="S3" s="13">
        <v>6</v>
      </c>
      <c r="T3" s="13">
        <v>2</v>
      </c>
      <c r="U3" s="13">
        <v>1</v>
      </c>
      <c r="V3" s="13">
        <v>1</v>
      </c>
      <c r="W3" s="13">
        <v>2</v>
      </c>
      <c r="X3" s="13">
        <v>1</v>
      </c>
      <c r="Y3" s="13">
        <v>6</v>
      </c>
      <c r="Z3" s="13">
        <v>11</v>
      </c>
      <c r="AA3" s="13">
        <v>11</v>
      </c>
      <c r="AB3" s="13">
        <v>2</v>
      </c>
    </row>
    <row r="4" spans="1:28" ht="15.75" x14ac:dyDescent="0.25">
      <c r="A4" s="1" t="s">
        <v>139</v>
      </c>
      <c r="B4" s="11">
        <f>B2/11</f>
        <v>1</v>
      </c>
      <c r="C4" s="11">
        <f>C2/11</f>
        <v>1</v>
      </c>
      <c r="D4" s="11">
        <f t="shared" ref="D4:AB4" si="0">D2/11</f>
        <v>0.72727272727272729</v>
      </c>
      <c r="E4" s="11">
        <f t="shared" si="0"/>
        <v>1</v>
      </c>
      <c r="F4" s="11">
        <f t="shared" si="0"/>
        <v>1</v>
      </c>
      <c r="G4" s="11">
        <f t="shared" si="0"/>
        <v>0.54545454545454541</v>
      </c>
      <c r="H4" s="11">
        <f t="shared" si="0"/>
        <v>0.63636363636363635</v>
      </c>
      <c r="I4" s="11">
        <f t="shared" si="0"/>
        <v>0</v>
      </c>
      <c r="J4" s="11">
        <f t="shared" si="0"/>
        <v>0</v>
      </c>
      <c r="K4" s="11">
        <f t="shared" si="0"/>
        <v>0</v>
      </c>
      <c r="L4" s="11">
        <f t="shared" si="0"/>
        <v>1</v>
      </c>
      <c r="M4" s="11">
        <f t="shared" si="0"/>
        <v>0</v>
      </c>
      <c r="N4" s="11">
        <f t="shared" si="0"/>
        <v>0.81818181818181823</v>
      </c>
      <c r="O4" s="11">
        <f t="shared" si="0"/>
        <v>0.18181818181818182</v>
      </c>
      <c r="P4" s="11">
        <f t="shared" si="0"/>
        <v>0.54545454545454541</v>
      </c>
      <c r="Q4" s="11">
        <f t="shared" si="0"/>
        <v>0.72727272727272729</v>
      </c>
      <c r="R4" s="11">
        <f t="shared" si="0"/>
        <v>0.63636363636363635</v>
      </c>
      <c r="S4" s="11">
        <f t="shared" si="0"/>
        <v>0.54545454545454541</v>
      </c>
      <c r="T4" s="11">
        <f t="shared" si="0"/>
        <v>0.36363636363636365</v>
      </c>
      <c r="U4" s="11">
        <f t="shared" si="0"/>
        <v>0.18181818181818182</v>
      </c>
      <c r="V4" s="11">
        <f t="shared" si="0"/>
        <v>9.0909090909090912E-2</v>
      </c>
      <c r="W4" s="11">
        <f t="shared" si="0"/>
        <v>0.18181818181818182</v>
      </c>
      <c r="X4" s="11">
        <f t="shared" si="0"/>
        <v>9.0909090909090912E-2</v>
      </c>
      <c r="Y4" s="11">
        <f t="shared" si="0"/>
        <v>0.54545454545454541</v>
      </c>
      <c r="Z4" s="11">
        <f t="shared" si="0"/>
        <v>1</v>
      </c>
      <c r="AA4" s="11">
        <f t="shared" si="0"/>
        <v>1</v>
      </c>
      <c r="AB4" s="11">
        <f t="shared" si="0"/>
        <v>0.36363636363636365</v>
      </c>
    </row>
    <row r="5" spans="1:28" ht="15.75" x14ac:dyDescent="0.25">
      <c r="A5" s="1" t="s">
        <v>106</v>
      </c>
      <c r="B5" s="11">
        <f>B3/B2</f>
        <v>0.63636363636363635</v>
      </c>
      <c r="C5" s="11">
        <f t="shared" ref="C5" si="1">C3/C2</f>
        <v>0.81818181818181823</v>
      </c>
      <c r="D5" s="11">
        <f>D3/D2</f>
        <v>1</v>
      </c>
      <c r="E5" s="11">
        <f t="shared" ref="E5:AB5" si="2">E3/E2</f>
        <v>1</v>
      </c>
      <c r="F5" s="11">
        <f t="shared" si="2"/>
        <v>0.90909090909090906</v>
      </c>
      <c r="G5" s="11">
        <f t="shared" si="2"/>
        <v>1</v>
      </c>
      <c r="H5" s="11">
        <f t="shared" si="2"/>
        <v>1</v>
      </c>
      <c r="I5" s="11">
        <v>0</v>
      </c>
      <c r="J5" s="11">
        <v>0</v>
      </c>
      <c r="K5" s="11">
        <v>0</v>
      </c>
      <c r="L5" s="11">
        <f t="shared" si="2"/>
        <v>0.90909090909090906</v>
      </c>
      <c r="M5" s="11">
        <v>0</v>
      </c>
      <c r="N5" s="11">
        <f t="shared" si="2"/>
        <v>0.66666666666666663</v>
      </c>
      <c r="O5" s="11">
        <f t="shared" si="2"/>
        <v>1</v>
      </c>
      <c r="P5" s="11">
        <f t="shared" si="2"/>
        <v>1</v>
      </c>
      <c r="Q5" s="11">
        <f t="shared" si="2"/>
        <v>0.875</v>
      </c>
      <c r="R5" s="11">
        <f t="shared" si="2"/>
        <v>0.7142857142857143</v>
      </c>
      <c r="S5" s="11">
        <f t="shared" si="2"/>
        <v>1</v>
      </c>
      <c r="T5" s="11">
        <f t="shared" si="2"/>
        <v>0.5</v>
      </c>
      <c r="U5" s="11">
        <f t="shared" si="2"/>
        <v>0.5</v>
      </c>
      <c r="V5" s="11">
        <f t="shared" si="2"/>
        <v>1</v>
      </c>
      <c r="W5" s="11">
        <f t="shared" si="2"/>
        <v>1</v>
      </c>
      <c r="X5" s="11">
        <f t="shared" si="2"/>
        <v>1</v>
      </c>
      <c r="Y5" s="11">
        <f t="shared" si="2"/>
        <v>1</v>
      </c>
      <c r="Z5" s="11">
        <f t="shared" si="2"/>
        <v>1</v>
      </c>
      <c r="AA5" s="11">
        <f t="shared" si="2"/>
        <v>1</v>
      </c>
      <c r="AB5" s="11">
        <f t="shared" si="2"/>
        <v>0.5</v>
      </c>
    </row>
    <row r="6" spans="1:28" ht="15.75" x14ac:dyDescent="0.25">
      <c r="A6" s="5" t="s">
        <v>326</v>
      </c>
      <c r="B6" s="11">
        <f>B3/11</f>
        <v>0.63636363636363635</v>
      </c>
      <c r="C6" s="11">
        <f t="shared" ref="C6:AB6" si="3">C3/11</f>
        <v>0.81818181818181823</v>
      </c>
      <c r="D6" s="11">
        <f t="shared" si="3"/>
        <v>0.72727272727272729</v>
      </c>
      <c r="E6" s="11">
        <f t="shared" si="3"/>
        <v>1</v>
      </c>
      <c r="F6" s="11">
        <f t="shared" si="3"/>
        <v>0.90909090909090906</v>
      </c>
      <c r="G6" s="11">
        <f t="shared" si="3"/>
        <v>0.54545454545454541</v>
      </c>
      <c r="H6" s="11">
        <f t="shared" si="3"/>
        <v>0.63636363636363635</v>
      </c>
      <c r="I6" s="11">
        <f t="shared" si="3"/>
        <v>0</v>
      </c>
      <c r="J6" s="11">
        <f t="shared" si="3"/>
        <v>0</v>
      </c>
      <c r="K6" s="11">
        <f t="shared" si="3"/>
        <v>0</v>
      </c>
      <c r="L6" s="11">
        <f t="shared" si="3"/>
        <v>0.90909090909090906</v>
      </c>
      <c r="M6" s="11">
        <f t="shared" si="3"/>
        <v>0</v>
      </c>
      <c r="N6" s="11">
        <f t="shared" si="3"/>
        <v>0.54545454545454541</v>
      </c>
      <c r="O6" s="11">
        <f t="shared" si="3"/>
        <v>0.18181818181818182</v>
      </c>
      <c r="P6" s="11">
        <f t="shared" si="3"/>
        <v>0.54545454545454541</v>
      </c>
      <c r="Q6" s="11">
        <f t="shared" si="3"/>
        <v>0.63636363636363635</v>
      </c>
      <c r="R6" s="11">
        <f t="shared" si="3"/>
        <v>0.45454545454545453</v>
      </c>
      <c r="S6" s="11">
        <f t="shared" si="3"/>
        <v>0.54545454545454541</v>
      </c>
      <c r="T6" s="11">
        <f t="shared" si="3"/>
        <v>0.18181818181818182</v>
      </c>
      <c r="U6" s="11">
        <f t="shared" si="3"/>
        <v>9.0909090909090912E-2</v>
      </c>
      <c r="V6" s="11">
        <f t="shared" si="3"/>
        <v>9.0909090909090912E-2</v>
      </c>
      <c r="W6" s="11">
        <f t="shared" si="3"/>
        <v>0.18181818181818182</v>
      </c>
      <c r="X6" s="11">
        <f t="shared" si="3"/>
        <v>9.0909090909090912E-2</v>
      </c>
      <c r="Y6" s="11">
        <f t="shared" si="3"/>
        <v>0.54545454545454541</v>
      </c>
      <c r="Z6" s="11">
        <f t="shared" si="3"/>
        <v>1</v>
      </c>
      <c r="AA6" s="11">
        <f t="shared" si="3"/>
        <v>1</v>
      </c>
      <c r="AB6" s="11">
        <f t="shared" si="3"/>
        <v>0.18181818181818182</v>
      </c>
    </row>
    <row r="8" spans="1:28" ht="15.75" x14ac:dyDescent="0.25">
      <c r="A8" s="13" t="s">
        <v>76</v>
      </c>
      <c r="B8" s="107" t="s">
        <v>302</v>
      </c>
      <c r="C8" s="107" t="s">
        <v>303</v>
      </c>
      <c r="D8" s="99" t="s">
        <v>304</v>
      </c>
      <c r="E8" s="108" t="s">
        <v>305</v>
      </c>
      <c r="F8" s="108" t="s">
        <v>306</v>
      </c>
      <c r="G8" s="108" t="s">
        <v>307</v>
      </c>
      <c r="H8" s="108" t="s">
        <v>308</v>
      </c>
      <c r="I8" s="109" t="s">
        <v>309</v>
      </c>
      <c r="J8" s="110" t="s">
        <v>310</v>
      </c>
      <c r="K8" s="65" t="s">
        <v>311</v>
      </c>
      <c r="L8" s="108" t="s">
        <v>312</v>
      </c>
      <c r="M8" s="111" t="s">
        <v>313</v>
      </c>
      <c r="N8" s="112" t="s">
        <v>314</v>
      </c>
      <c r="O8" s="112" t="s">
        <v>315</v>
      </c>
      <c r="P8" s="111" t="s">
        <v>211</v>
      </c>
      <c r="Q8" s="91" t="s">
        <v>232</v>
      </c>
      <c r="R8" s="113" t="s">
        <v>316</v>
      </c>
      <c r="S8" s="114" t="s">
        <v>317</v>
      </c>
      <c r="T8" s="113" t="s">
        <v>318</v>
      </c>
      <c r="U8" s="113" t="s">
        <v>319</v>
      </c>
      <c r="V8" s="113" t="s">
        <v>234</v>
      </c>
      <c r="W8" s="91" t="s">
        <v>320</v>
      </c>
      <c r="X8" s="91" t="s">
        <v>321</v>
      </c>
      <c r="Y8" s="108" t="s">
        <v>322</v>
      </c>
      <c r="Z8" s="108" t="s">
        <v>323</v>
      </c>
      <c r="AA8" s="1" t="s">
        <v>324</v>
      </c>
      <c r="AB8" s="96" t="s">
        <v>325</v>
      </c>
    </row>
    <row r="9" spans="1:28" ht="15.75" x14ac:dyDescent="0.25">
      <c r="A9" s="1" t="s">
        <v>103</v>
      </c>
      <c r="B9" s="13">
        <v>7</v>
      </c>
      <c r="C9" s="13">
        <v>7</v>
      </c>
      <c r="D9" s="13">
        <v>0</v>
      </c>
      <c r="E9" s="13">
        <v>7</v>
      </c>
      <c r="F9" s="13">
        <v>7</v>
      </c>
      <c r="G9" s="13">
        <v>6</v>
      </c>
      <c r="H9" s="13">
        <v>7</v>
      </c>
      <c r="I9" s="13">
        <v>1</v>
      </c>
      <c r="J9" s="13">
        <v>1</v>
      </c>
      <c r="K9" s="13">
        <v>1</v>
      </c>
      <c r="L9" s="13">
        <v>7</v>
      </c>
      <c r="M9" s="13">
        <v>0</v>
      </c>
      <c r="N9" s="13">
        <v>6</v>
      </c>
      <c r="O9" s="13">
        <v>1</v>
      </c>
      <c r="P9" s="13">
        <v>7</v>
      </c>
      <c r="Q9" s="13">
        <v>7</v>
      </c>
      <c r="R9" s="13">
        <v>7</v>
      </c>
      <c r="S9" s="13">
        <v>1</v>
      </c>
      <c r="T9" s="13">
        <v>1</v>
      </c>
      <c r="U9" s="13">
        <v>0</v>
      </c>
      <c r="V9" s="13">
        <v>0</v>
      </c>
      <c r="W9" s="13">
        <v>0</v>
      </c>
      <c r="X9" s="13">
        <v>0</v>
      </c>
      <c r="Y9" s="13">
        <v>1</v>
      </c>
      <c r="Z9" s="13">
        <v>7</v>
      </c>
      <c r="AA9" s="13">
        <v>7</v>
      </c>
      <c r="AB9" s="13">
        <v>6</v>
      </c>
    </row>
    <row r="10" spans="1:28" ht="15.75" x14ac:dyDescent="0.25">
      <c r="A10" s="1" t="s">
        <v>104</v>
      </c>
      <c r="B10" s="13">
        <v>6</v>
      </c>
      <c r="C10" s="13">
        <v>7</v>
      </c>
      <c r="D10" s="13">
        <v>0</v>
      </c>
      <c r="E10" s="13">
        <v>7</v>
      </c>
      <c r="F10" s="13">
        <v>7</v>
      </c>
      <c r="G10" s="13">
        <v>6</v>
      </c>
      <c r="H10" s="13">
        <v>7</v>
      </c>
      <c r="I10" s="13">
        <v>1</v>
      </c>
      <c r="J10" s="13">
        <v>1</v>
      </c>
      <c r="K10" s="13">
        <v>1</v>
      </c>
      <c r="L10" s="13">
        <v>7</v>
      </c>
      <c r="M10" s="13">
        <v>0</v>
      </c>
      <c r="N10" s="13">
        <v>6</v>
      </c>
      <c r="O10" s="13">
        <v>1</v>
      </c>
      <c r="P10" s="13">
        <v>7</v>
      </c>
      <c r="Q10" s="13">
        <v>6</v>
      </c>
      <c r="R10" s="13">
        <v>6</v>
      </c>
      <c r="S10" s="13">
        <v>1</v>
      </c>
      <c r="T10" s="13">
        <v>1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7</v>
      </c>
      <c r="AA10" s="13">
        <v>7</v>
      </c>
      <c r="AB10" s="13">
        <v>6</v>
      </c>
    </row>
    <row r="11" spans="1:28" ht="15.75" x14ac:dyDescent="0.25">
      <c r="A11" s="1" t="s">
        <v>139</v>
      </c>
      <c r="B11" s="11">
        <f>B9/7</f>
        <v>1</v>
      </c>
      <c r="C11" s="11">
        <f t="shared" ref="C11:AB11" si="4">C9/7</f>
        <v>1</v>
      </c>
      <c r="D11" s="11">
        <f t="shared" si="4"/>
        <v>0</v>
      </c>
      <c r="E11" s="11">
        <f t="shared" si="4"/>
        <v>1</v>
      </c>
      <c r="F11" s="11">
        <f t="shared" si="4"/>
        <v>1</v>
      </c>
      <c r="G11" s="11">
        <f t="shared" si="4"/>
        <v>0.8571428571428571</v>
      </c>
      <c r="H11" s="11">
        <f t="shared" si="4"/>
        <v>1</v>
      </c>
      <c r="I11" s="11">
        <f t="shared" si="4"/>
        <v>0.14285714285714285</v>
      </c>
      <c r="J11" s="11">
        <f t="shared" si="4"/>
        <v>0.14285714285714285</v>
      </c>
      <c r="K11" s="11">
        <f t="shared" si="4"/>
        <v>0.14285714285714285</v>
      </c>
      <c r="L11" s="11">
        <f t="shared" si="4"/>
        <v>1</v>
      </c>
      <c r="M11" s="11">
        <f t="shared" si="4"/>
        <v>0</v>
      </c>
      <c r="N11" s="11">
        <f t="shared" si="4"/>
        <v>0.8571428571428571</v>
      </c>
      <c r="O11" s="11">
        <f t="shared" si="4"/>
        <v>0.14285714285714285</v>
      </c>
      <c r="P11" s="11">
        <f t="shared" si="4"/>
        <v>1</v>
      </c>
      <c r="Q11" s="11">
        <f t="shared" si="4"/>
        <v>1</v>
      </c>
      <c r="R11" s="11">
        <f t="shared" si="4"/>
        <v>1</v>
      </c>
      <c r="S11" s="11">
        <f t="shared" si="4"/>
        <v>0.14285714285714285</v>
      </c>
      <c r="T11" s="11">
        <f t="shared" si="4"/>
        <v>0.14285714285714285</v>
      </c>
      <c r="U11" s="11">
        <f t="shared" si="4"/>
        <v>0</v>
      </c>
      <c r="V11" s="11">
        <f t="shared" si="4"/>
        <v>0</v>
      </c>
      <c r="W11" s="11">
        <f t="shared" si="4"/>
        <v>0</v>
      </c>
      <c r="X11" s="11">
        <f t="shared" si="4"/>
        <v>0</v>
      </c>
      <c r="Y11" s="11">
        <f t="shared" si="4"/>
        <v>0.14285714285714285</v>
      </c>
      <c r="Z11" s="11">
        <f t="shared" si="4"/>
        <v>1</v>
      </c>
      <c r="AA11" s="11">
        <f t="shared" si="4"/>
        <v>1</v>
      </c>
      <c r="AB11" s="11">
        <f t="shared" si="4"/>
        <v>0.8571428571428571</v>
      </c>
    </row>
    <row r="12" spans="1:28" ht="15.75" x14ac:dyDescent="0.25">
      <c r="A12" s="1" t="s">
        <v>106</v>
      </c>
      <c r="B12" s="11">
        <f>B10/B9</f>
        <v>0.8571428571428571</v>
      </c>
      <c r="C12" s="11">
        <f t="shared" ref="C12" si="5">C10/C9</f>
        <v>1</v>
      </c>
      <c r="D12" s="11">
        <v>0</v>
      </c>
      <c r="E12" s="11">
        <f t="shared" ref="E12:AB12" si="6">E10/E9</f>
        <v>1</v>
      </c>
      <c r="F12" s="11">
        <f t="shared" si="6"/>
        <v>1</v>
      </c>
      <c r="G12" s="11">
        <f t="shared" si="6"/>
        <v>1</v>
      </c>
      <c r="H12" s="11">
        <f t="shared" si="6"/>
        <v>1</v>
      </c>
      <c r="I12" s="11">
        <f t="shared" si="6"/>
        <v>1</v>
      </c>
      <c r="J12" s="11">
        <f>J10/J9</f>
        <v>1</v>
      </c>
      <c r="K12" s="11">
        <f t="shared" si="6"/>
        <v>1</v>
      </c>
      <c r="L12" s="11">
        <f t="shared" si="6"/>
        <v>1</v>
      </c>
      <c r="M12" s="11">
        <v>0</v>
      </c>
      <c r="N12" s="11">
        <f t="shared" si="6"/>
        <v>1</v>
      </c>
      <c r="O12" s="11">
        <f t="shared" si="6"/>
        <v>1</v>
      </c>
      <c r="P12" s="11">
        <f t="shared" si="6"/>
        <v>1</v>
      </c>
      <c r="Q12" s="11">
        <f t="shared" si="6"/>
        <v>0.8571428571428571</v>
      </c>
      <c r="R12" s="11">
        <f t="shared" si="6"/>
        <v>0.8571428571428571</v>
      </c>
      <c r="S12" s="11">
        <f t="shared" si="6"/>
        <v>1</v>
      </c>
      <c r="T12" s="11">
        <f t="shared" si="6"/>
        <v>1</v>
      </c>
      <c r="U12" s="11">
        <v>0</v>
      </c>
      <c r="V12" s="11">
        <v>0</v>
      </c>
      <c r="W12" s="11">
        <v>0</v>
      </c>
      <c r="X12" s="11">
        <v>0</v>
      </c>
      <c r="Y12" s="11">
        <f t="shared" si="6"/>
        <v>0</v>
      </c>
      <c r="Z12" s="11">
        <f t="shared" si="6"/>
        <v>1</v>
      </c>
      <c r="AA12" s="11">
        <f t="shared" si="6"/>
        <v>1</v>
      </c>
      <c r="AB12" s="11">
        <f t="shared" si="6"/>
        <v>1</v>
      </c>
    </row>
    <row r="13" spans="1:28" ht="15.75" x14ac:dyDescent="0.25">
      <c r="A13" s="5" t="s">
        <v>326</v>
      </c>
      <c r="B13" s="11">
        <f>B10/7</f>
        <v>0.8571428571428571</v>
      </c>
      <c r="C13" s="11">
        <f t="shared" ref="C13:AB13" si="7">C10/7</f>
        <v>1</v>
      </c>
      <c r="D13" s="11">
        <f t="shared" si="7"/>
        <v>0</v>
      </c>
      <c r="E13" s="11">
        <f t="shared" si="7"/>
        <v>1</v>
      </c>
      <c r="F13" s="11">
        <f t="shared" si="7"/>
        <v>1</v>
      </c>
      <c r="G13" s="11">
        <f t="shared" si="7"/>
        <v>0.8571428571428571</v>
      </c>
      <c r="H13" s="11">
        <f t="shared" si="7"/>
        <v>1</v>
      </c>
      <c r="I13" s="11">
        <f t="shared" si="7"/>
        <v>0.14285714285714285</v>
      </c>
      <c r="J13" s="11">
        <f t="shared" si="7"/>
        <v>0.14285714285714285</v>
      </c>
      <c r="K13" s="11">
        <f t="shared" si="7"/>
        <v>0.14285714285714285</v>
      </c>
      <c r="L13" s="11">
        <f t="shared" si="7"/>
        <v>1</v>
      </c>
      <c r="M13" s="11">
        <f t="shared" si="7"/>
        <v>0</v>
      </c>
      <c r="N13" s="11">
        <f t="shared" si="7"/>
        <v>0.8571428571428571</v>
      </c>
      <c r="O13" s="11">
        <f t="shared" si="7"/>
        <v>0.14285714285714285</v>
      </c>
      <c r="P13" s="11">
        <f t="shared" si="7"/>
        <v>1</v>
      </c>
      <c r="Q13" s="11">
        <f t="shared" si="7"/>
        <v>0.8571428571428571</v>
      </c>
      <c r="R13" s="11">
        <f t="shared" si="7"/>
        <v>0.8571428571428571</v>
      </c>
      <c r="S13" s="11">
        <f t="shared" si="7"/>
        <v>0.14285714285714285</v>
      </c>
      <c r="T13" s="11">
        <f t="shared" si="7"/>
        <v>0.14285714285714285</v>
      </c>
      <c r="U13" s="11">
        <f t="shared" si="7"/>
        <v>0</v>
      </c>
      <c r="V13" s="11">
        <f t="shared" si="7"/>
        <v>0</v>
      </c>
      <c r="W13" s="11">
        <f t="shared" si="7"/>
        <v>0</v>
      </c>
      <c r="X13" s="11">
        <f t="shared" si="7"/>
        <v>0</v>
      </c>
      <c r="Y13" s="11">
        <f t="shared" si="7"/>
        <v>0</v>
      </c>
      <c r="Z13" s="11">
        <f t="shared" si="7"/>
        <v>1</v>
      </c>
      <c r="AA13" s="11">
        <f t="shared" si="7"/>
        <v>1</v>
      </c>
      <c r="AB13" s="11">
        <f t="shared" si="7"/>
        <v>0.8571428571428571</v>
      </c>
    </row>
    <row r="15" spans="1:28" ht="15.75" x14ac:dyDescent="0.25">
      <c r="A15" s="96" t="s">
        <v>57</v>
      </c>
      <c r="B15" s="107" t="s">
        <v>302</v>
      </c>
      <c r="C15" s="107" t="s">
        <v>303</v>
      </c>
      <c r="D15" s="99" t="s">
        <v>304</v>
      </c>
      <c r="E15" s="108" t="s">
        <v>305</v>
      </c>
      <c r="F15" s="108" t="s">
        <v>306</v>
      </c>
      <c r="G15" s="108" t="s">
        <v>307</v>
      </c>
      <c r="H15" s="108" t="s">
        <v>308</v>
      </c>
      <c r="I15" s="109" t="s">
        <v>309</v>
      </c>
      <c r="J15" s="110" t="s">
        <v>310</v>
      </c>
      <c r="K15" s="65" t="s">
        <v>311</v>
      </c>
      <c r="L15" s="108" t="s">
        <v>312</v>
      </c>
      <c r="M15" s="111" t="s">
        <v>313</v>
      </c>
      <c r="N15" s="112" t="s">
        <v>314</v>
      </c>
      <c r="O15" s="112" t="s">
        <v>315</v>
      </c>
      <c r="P15" s="111" t="s">
        <v>211</v>
      </c>
      <c r="Q15" s="91" t="s">
        <v>232</v>
      </c>
      <c r="R15" s="113" t="s">
        <v>316</v>
      </c>
      <c r="S15" s="114" t="s">
        <v>317</v>
      </c>
      <c r="T15" s="113" t="s">
        <v>318</v>
      </c>
      <c r="U15" s="113" t="s">
        <v>319</v>
      </c>
      <c r="V15" s="113" t="s">
        <v>234</v>
      </c>
      <c r="W15" s="91" t="s">
        <v>320</v>
      </c>
      <c r="X15" s="91" t="s">
        <v>321</v>
      </c>
      <c r="Y15" s="108" t="s">
        <v>322</v>
      </c>
      <c r="Z15" s="108" t="s">
        <v>323</v>
      </c>
      <c r="AA15" s="1" t="s">
        <v>324</v>
      </c>
      <c r="AB15" s="96" t="s">
        <v>325</v>
      </c>
    </row>
    <row r="16" spans="1:28" ht="15.75" x14ac:dyDescent="0.25">
      <c r="A16" s="13" t="s">
        <v>327</v>
      </c>
      <c r="B16" s="11">
        <v>0.97499999999999998</v>
      </c>
      <c r="C16" s="11">
        <v>0.97499999999999998</v>
      </c>
      <c r="D16" s="11">
        <v>0.27500000000000002</v>
      </c>
      <c r="E16" s="11">
        <v>0.95</v>
      </c>
      <c r="F16" s="11">
        <v>1</v>
      </c>
      <c r="G16" s="11">
        <v>0.65</v>
      </c>
      <c r="H16" s="11">
        <v>0.25</v>
      </c>
      <c r="I16" s="11">
        <v>0</v>
      </c>
      <c r="J16" s="11">
        <v>0</v>
      </c>
      <c r="K16" s="11">
        <v>0</v>
      </c>
      <c r="L16" s="11">
        <v>1</v>
      </c>
      <c r="M16" s="11"/>
      <c r="N16" s="11">
        <v>0.5</v>
      </c>
      <c r="O16" s="11">
        <v>0.47499999999999998</v>
      </c>
      <c r="P16" s="11">
        <v>0.45</v>
      </c>
      <c r="Q16" s="11">
        <v>0.92500000000000004</v>
      </c>
      <c r="R16" s="11">
        <v>0.97499999999999998</v>
      </c>
      <c r="S16" s="11">
        <v>0.77500000000000002</v>
      </c>
      <c r="T16" s="11">
        <v>0.125</v>
      </c>
      <c r="U16" s="11">
        <v>2.5000000000000001E-2</v>
      </c>
      <c r="V16" s="11">
        <v>2.5000000000000001E-2</v>
      </c>
      <c r="W16" s="11">
        <v>0.05</v>
      </c>
      <c r="X16" s="11"/>
      <c r="Y16" s="11">
        <v>0.35</v>
      </c>
      <c r="Z16" s="11">
        <v>1</v>
      </c>
      <c r="AA16" s="11">
        <v>1</v>
      </c>
      <c r="AB16" s="11">
        <v>7.4999999999999997E-2</v>
      </c>
    </row>
    <row r="17" spans="1:28" ht="15.75" x14ac:dyDescent="0.25">
      <c r="A17" s="13" t="s">
        <v>328</v>
      </c>
      <c r="B17" s="11">
        <v>0.967741935483871</v>
      </c>
      <c r="C17" s="11">
        <v>0.967741935483871</v>
      </c>
      <c r="D17" s="11">
        <v>0.5161290322580645</v>
      </c>
      <c r="E17" s="11">
        <v>1</v>
      </c>
      <c r="F17" s="11">
        <v>1</v>
      </c>
      <c r="G17" s="11">
        <v>0.93548387096774188</v>
      </c>
      <c r="H17" s="11">
        <v>0.87096774193548387</v>
      </c>
      <c r="I17" s="11">
        <v>0</v>
      </c>
      <c r="J17" s="11">
        <v>0</v>
      </c>
      <c r="K17" s="11">
        <v>0</v>
      </c>
      <c r="L17" s="11">
        <v>1</v>
      </c>
      <c r="M17" s="11"/>
      <c r="N17" s="11">
        <v>0.70967741935483875</v>
      </c>
      <c r="O17" s="11">
        <v>0.25806451612903225</v>
      </c>
      <c r="P17" s="11">
        <v>0.83870967741935487</v>
      </c>
      <c r="Q17" s="11">
        <v>0.87096774193548387</v>
      </c>
      <c r="R17" s="11">
        <v>0.38709677419354838</v>
      </c>
      <c r="S17" s="11">
        <v>9.6774193548387094E-2</v>
      </c>
      <c r="T17" s="11">
        <v>0.77419354838709675</v>
      </c>
      <c r="U17" s="11">
        <v>6.4516129032258063E-2</v>
      </c>
      <c r="V17" s="11">
        <v>3.2258064516129031E-2</v>
      </c>
      <c r="W17" s="11">
        <v>0.67741935483870963</v>
      </c>
      <c r="X17" s="11"/>
      <c r="Y17" s="11">
        <v>0.64516129032258063</v>
      </c>
      <c r="Z17" s="11">
        <v>0.967741935483871</v>
      </c>
      <c r="AA17" s="11">
        <v>1</v>
      </c>
      <c r="AB17" s="11">
        <v>0.64516129032258063</v>
      </c>
    </row>
    <row r="18" spans="1:28" ht="15.75" x14ac:dyDescent="0.25">
      <c r="A18" s="13" t="s">
        <v>329</v>
      </c>
      <c r="B18" s="11">
        <v>0.91666666666666663</v>
      </c>
      <c r="C18" s="11">
        <v>1</v>
      </c>
      <c r="D18" s="11">
        <v>0.41666666666666669</v>
      </c>
      <c r="E18" s="11">
        <v>0.91666666666666663</v>
      </c>
      <c r="F18" s="11">
        <v>1</v>
      </c>
      <c r="G18" s="11">
        <v>1</v>
      </c>
      <c r="H18" s="11">
        <v>1</v>
      </c>
      <c r="I18" s="11">
        <v>0.16666666666666666</v>
      </c>
      <c r="J18" s="11">
        <v>0.16666666666666666</v>
      </c>
      <c r="K18" s="11">
        <v>0.16666666666666666</v>
      </c>
      <c r="L18" s="11">
        <v>1</v>
      </c>
      <c r="M18" s="11"/>
      <c r="N18" s="11">
        <v>0.83333333333333337</v>
      </c>
      <c r="O18" s="11">
        <v>0.25</v>
      </c>
      <c r="P18" s="11">
        <v>1</v>
      </c>
      <c r="Q18" s="11">
        <v>1</v>
      </c>
      <c r="R18" s="11">
        <v>0.66666666666666663</v>
      </c>
      <c r="S18" s="11">
        <v>0.16666666666666666</v>
      </c>
      <c r="T18" s="11">
        <v>0.33333333333333331</v>
      </c>
      <c r="U18" s="11">
        <v>0</v>
      </c>
      <c r="V18" s="11">
        <v>0</v>
      </c>
      <c r="W18" s="11">
        <v>8.3333333333333329E-2</v>
      </c>
      <c r="X18" s="11"/>
      <c r="Y18" s="11">
        <v>0.91666666666666663</v>
      </c>
      <c r="Z18" s="11">
        <v>1</v>
      </c>
      <c r="AA18" s="11">
        <v>1</v>
      </c>
      <c r="AB18" s="11">
        <v>0.5</v>
      </c>
    </row>
    <row r="19" spans="1:28" ht="15.75" x14ac:dyDescent="0.25">
      <c r="A19" s="13" t="s">
        <v>60</v>
      </c>
      <c r="B19" s="11">
        <v>1</v>
      </c>
      <c r="C19" s="11">
        <v>1</v>
      </c>
      <c r="D19" s="11">
        <v>0.72727272727272729</v>
      </c>
      <c r="E19" s="11">
        <v>1</v>
      </c>
      <c r="F19" s="11">
        <v>1</v>
      </c>
      <c r="G19" s="11">
        <v>0.54545454545454541</v>
      </c>
      <c r="H19" s="11">
        <v>0.63636363636363635</v>
      </c>
      <c r="I19" s="11">
        <v>0</v>
      </c>
      <c r="J19" s="11">
        <v>0</v>
      </c>
      <c r="K19" s="11">
        <v>0</v>
      </c>
      <c r="L19" s="11">
        <v>1</v>
      </c>
      <c r="M19" s="11"/>
      <c r="N19" s="11">
        <v>0.81818181818181823</v>
      </c>
      <c r="O19" s="11">
        <v>0.18181818181818182</v>
      </c>
      <c r="P19" s="11">
        <v>0.54545454545454541</v>
      </c>
      <c r="Q19" s="11">
        <v>0.72727272727272729</v>
      </c>
      <c r="R19" s="11">
        <v>0.63636363636363635</v>
      </c>
      <c r="S19" s="11">
        <v>0.54545454545454541</v>
      </c>
      <c r="T19" s="11">
        <v>0.36363636363636365</v>
      </c>
      <c r="U19" s="11">
        <v>0.18181818181818182</v>
      </c>
      <c r="V19" s="11">
        <v>9.0909090909090912E-2</v>
      </c>
      <c r="W19" s="11">
        <v>0.18181818181818182</v>
      </c>
      <c r="X19" s="11"/>
      <c r="Y19" s="11">
        <v>0.54545454545454541</v>
      </c>
      <c r="Z19" s="11">
        <v>1</v>
      </c>
      <c r="AA19" s="11">
        <v>1</v>
      </c>
      <c r="AB19" s="11">
        <v>0.36363636363636365</v>
      </c>
    </row>
    <row r="20" spans="1:28" ht="15.75" x14ac:dyDescent="0.25">
      <c r="A20" s="13" t="s">
        <v>76</v>
      </c>
      <c r="B20" s="11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0.8571428571428571</v>
      </c>
      <c r="H20" s="11">
        <v>1</v>
      </c>
      <c r="I20" s="11">
        <v>0.14285714285714285</v>
      </c>
      <c r="J20" s="11">
        <v>1</v>
      </c>
      <c r="K20" s="11">
        <v>1</v>
      </c>
      <c r="L20" s="11">
        <v>1</v>
      </c>
      <c r="M20" s="11"/>
      <c r="N20" s="11">
        <v>0.8571428571428571</v>
      </c>
      <c r="O20" s="11">
        <v>0.14285714285714285</v>
      </c>
      <c r="P20" s="11">
        <v>1</v>
      </c>
      <c r="Q20" s="11">
        <v>1</v>
      </c>
      <c r="R20" s="11">
        <v>1</v>
      </c>
      <c r="S20" s="11">
        <v>0.14285714285714285</v>
      </c>
      <c r="T20" s="11">
        <v>0.14285714285714285</v>
      </c>
      <c r="U20" s="11">
        <v>0</v>
      </c>
      <c r="V20" s="11">
        <v>0</v>
      </c>
      <c r="W20" s="11">
        <v>0</v>
      </c>
      <c r="X20" s="11"/>
      <c r="Y20" s="11">
        <v>0.14285714285714285</v>
      </c>
      <c r="Z20" s="11">
        <v>1</v>
      </c>
      <c r="AA20" s="11">
        <v>1</v>
      </c>
      <c r="AB20" s="11">
        <v>0.8571428571428571</v>
      </c>
    </row>
    <row r="23" spans="1:28" ht="15.75" x14ac:dyDescent="0.25">
      <c r="A23" s="1" t="s">
        <v>326</v>
      </c>
      <c r="B23" s="107" t="s">
        <v>302</v>
      </c>
      <c r="C23" s="107" t="s">
        <v>303</v>
      </c>
      <c r="D23" s="99" t="s">
        <v>304</v>
      </c>
      <c r="E23" s="108" t="s">
        <v>305</v>
      </c>
      <c r="F23" s="108" t="s">
        <v>306</v>
      </c>
      <c r="G23" s="108" t="s">
        <v>307</v>
      </c>
      <c r="H23" s="108" t="s">
        <v>308</v>
      </c>
      <c r="I23" s="109" t="s">
        <v>309</v>
      </c>
      <c r="J23" s="110" t="s">
        <v>310</v>
      </c>
      <c r="K23" s="65" t="s">
        <v>311</v>
      </c>
      <c r="L23" s="108" t="s">
        <v>312</v>
      </c>
      <c r="M23" s="111" t="s">
        <v>313</v>
      </c>
      <c r="N23" s="112" t="s">
        <v>314</v>
      </c>
      <c r="O23" s="112" t="s">
        <v>315</v>
      </c>
      <c r="P23" s="111" t="s">
        <v>211</v>
      </c>
      <c r="Q23" s="91" t="s">
        <v>232</v>
      </c>
      <c r="R23" s="113" t="s">
        <v>316</v>
      </c>
      <c r="S23" s="114" t="s">
        <v>317</v>
      </c>
      <c r="T23" s="113" t="s">
        <v>318</v>
      </c>
      <c r="U23" s="113" t="s">
        <v>319</v>
      </c>
      <c r="V23" s="113" t="s">
        <v>234</v>
      </c>
      <c r="W23" s="91" t="s">
        <v>320</v>
      </c>
      <c r="X23" s="91" t="s">
        <v>321</v>
      </c>
      <c r="Y23" s="108" t="s">
        <v>322</v>
      </c>
      <c r="Z23" s="108" t="s">
        <v>323</v>
      </c>
      <c r="AA23" s="1" t="s">
        <v>324</v>
      </c>
      <c r="AB23" s="96" t="s">
        <v>325</v>
      </c>
    </row>
    <row r="24" spans="1:28" ht="15.75" x14ac:dyDescent="0.25">
      <c r="A24" s="13" t="s">
        <v>327</v>
      </c>
      <c r="B24" s="11">
        <v>0.67500000000000004</v>
      </c>
      <c r="C24" s="11">
        <v>0.65</v>
      </c>
      <c r="D24" s="11">
        <v>0.27500000000000002</v>
      </c>
      <c r="E24" s="11">
        <v>0.67500000000000004</v>
      </c>
      <c r="F24" s="11">
        <v>0.97499999999999998</v>
      </c>
      <c r="G24" s="11">
        <v>0.65</v>
      </c>
      <c r="H24" s="11">
        <v>0.25</v>
      </c>
      <c r="I24" s="11">
        <v>0</v>
      </c>
      <c r="J24" s="11">
        <v>0</v>
      </c>
      <c r="K24" s="11">
        <v>0</v>
      </c>
      <c r="L24" s="11">
        <v>0.95</v>
      </c>
      <c r="M24" s="11"/>
      <c r="N24" s="11">
        <v>0.5</v>
      </c>
      <c r="O24" s="11">
        <v>0.47499999999999998</v>
      </c>
      <c r="P24" s="11">
        <v>0.4</v>
      </c>
      <c r="Q24" s="11">
        <v>0.9</v>
      </c>
      <c r="R24" s="11">
        <v>0.95</v>
      </c>
      <c r="S24" s="11">
        <v>0.72499999999999998</v>
      </c>
      <c r="T24" s="11">
        <v>0.125</v>
      </c>
      <c r="U24" s="11">
        <v>2.5000000000000001E-2</v>
      </c>
      <c r="V24" s="11">
        <v>2.5000000000000001E-2</v>
      </c>
      <c r="W24" s="11">
        <v>0.05</v>
      </c>
      <c r="X24" s="11"/>
      <c r="Y24" s="11">
        <v>0.35</v>
      </c>
      <c r="Z24" s="11">
        <v>1</v>
      </c>
      <c r="AA24" s="11">
        <v>1</v>
      </c>
      <c r="AB24" s="11">
        <v>0.05</v>
      </c>
    </row>
    <row r="25" spans="1:28" ht="15.75" x14ac:dyDescent="0.25">
      <c r="A25" s="13" t="s">
        <v>328</v>
      </c>
      <c r="B25" s="11">
        <v>0.32258064516129031</v>
      </c>
      <c r="C25" s="11">
        <v>0.83870967741935487</v>
      </c>
      <c r="D25" s="11">
        <v>0.4838709677419355</v>
      </c>
      <c r="E25" s="11">
        <v>1</v>
      </c>
      <c r="F25" s="11">
        <v>0.967741935483871</v>
      </c>
      <c r="G25" s="11">
        <v>0.90322580645161288</v>
      </c>
      <c r="H25" s="11">
        <v>0.80645161290322576</v>
      </c>
      <c r="I25" s="11">
        <v>0</v>
      </c>
      <c r="J25" s="11">
        <v>0</v>
      </c>
      <c r="K25" s="11">
        <v>0</v>
      </c>
      <c r="L25" s="11">
        <v>0.64516129032258063</v>
      </c>
      <c r="M25" s="11"/>
      <c r="N25" s="11">
        <v>0.38709677419354838</v>
      </c>
      <c r="O25" s="11">
        <v>0.25806451612903225</v>
      </c>
      <c r="P25" s="11">
        <v>0.61290322580645162</v>
      </c>
      <c r="Q25" s="11">
        <v>0.83870967741935487</v>
      </c>
      <c r="R25" s="11">
        <v>0.38709677419354838</v>
      </c>
      <c r="S25" s="11">
        <v>9.6774193548387094E-2</v>
      </c>
      <c r="T25" s="11">
        <v>0.74193548387096775</v>
      </c>
      <c r="U25" s="11">
        <v>6.4516129032258063E-2</v>
      </c>
      <c r="V25" s="11">
        <v>3.2258064516129031E-2</v>
      </c>
      <c r="W25" s="11">
        <v>0.67741935483870963</v>
      </c>
      <c r="X25" s="11"/>
      <c r="Y25" s="11">
        <v>0.64516129032258063</v>
      </c>
      <c r="Z25" s="11">
        <v>0.967741935483871</v>
      </c>
      <c r="AA25" s="11">
        <v>1</v>
      </c>
      <c r="AB25" s="11">
        <v>9.6774193548387094E-2</v>
      </c>
    </row>
    <row r="26" spans="1:28" ht="15.75" x14ac:dyDescent="0.25">
      <c r="A26" s="13" t="s">
        <v>329</v>
      </c>
      <c r="B26" s="11">
        <v>0.41666666666666669</v>
      </c>
      <c r="C26" s="11">
        <v>0.91666666666666663</v>
      </c>
      <c r="D26" s="11">
        <v>0.33333333333333331</v>
      </c>
      <c r="E26" s="11">
        <v>0.91666666666666663</v>
      </c>
      <c r="F26" s="11">
        <v>0.91666666666666663</v>
      </c>
      <c r="G26" s="11">
        <v>0.91666666666666663</v>
      </c>
      <c r="H26" s="11">
        <v>1</v>
      </c>
      <c r="I26" s="11">
        <v>0.16666666666666666</v>
      </c>
      <c r="J26" s="11">
        <v>0.16666666666666666</v>
      </c>
      <c r="K26" s="11">
        <v>0.16666666666666666</v>
      </c>
      <c r="L26" s="11">
        <v>1</v>
      </c>
      <c r="M26" s="11"/>
      <c r="N26" s="11">
        <v>0.83333333333333337</v>
      </c>
      <c r="O26" s="11">
        <v>0.25</v>
      </c>
      <c r="P26" s="11">
        <v>1</v>
      </c>
      <c r="Q26" s="11">
        <v>1</v>
      </c>
      <c r="R26" s="11">
        <v>0.5</v>
      </c>
      <c r="S26" s="11">
        <v>0.16666666666666666</v>
      </c>
      <c r="T26" s="11">
        <v>0.33333333333333331</v>
      </c>
      <c r="U26" s="11">
        <v>0</v>
      </c>
      <c r="V26" s="11">
        <v>0</v>
      </c>
      <c r="W26" s="11">
        <v>8.3333333333333329E-2</v>
      </c>
      <c r="X26" s="11"/>
      <c r="Y26" s="11">
        <v>0.83333333333333337</v>
      </c>
      <c r="Z26" s="11">
        <v>0.91666666666666663</v>
      </c>
      <c r="AA26" s="11">
        <v>1</v>
      </c>
      <c r="AB26" s="11">
        <v>0.5</v>
      </c>
    </row>
    <row r="27" spans="1:28" ht="15.75" x14ac:dyDescent="0.25">
      <c r="A27" s="13" t="s">
        <v>60</v>
      </c>
      <c r="B27" s="11">
        <v>0.63636363636363635</v>
      </c>
      <c r="C27" s="11">
        <v>0.81818181818181823</v>
      </c>
      <c r="D27" s="11">
        <v>0.72727272727272729</v>
      </c>
      <c r="E27" s="11">
        <v>1</v>
      </c>
      <c r="F27" s="11">
        <v>0.90909090909090906</v>
      </c>
      <c r="G27" s="11">
        <v>0.54545454545454541</v>
      </c>
      <c r="H27" s="11">
        <v>0.63636363636363635</v>
      </c>
      <c r="I27" s="11">
        <v>0</v>
      </c>
      <c r="J27" s="11">
        <v>0</v>
      </c>
      <c r="K27" s="11">
        <v>0</v>
      </c>
      <c r="L27" s="11">
        <v>0.90909090909090906</v>
      </c>
      <c r="M27" s="11"/>
      <c r="N27" s="11">
        <v>0.54545454545454541</v>
      </c>
      <c r="O27" s="11">
        <v>0.18181818181818182</v>
      </c>
      <c r="P27" s="11">
        <v>0.54545454545454541</v>
      </c>
      <c r="Q27" s="11">
        <v>0.63636363636363635</v>
      </c>
      <c r="R27" s="11">
        <v>0.45454545454545453</v>
      </c>
      <c r="S27" s="11">
        <v>0.54545454545454541</v>
      </c>
      <c r="T27" s="11">
        <v>0.18181818181818182</v>
      </c>
      <c r="U27" s="11">
        <v>9.0909090909090912E-2</v>
      </c>
      <c r="V27" s="11">
        <v>9.0909090909090912E-2</v>
      </c>
      <c r="W27" s="11">
        <v>0.18181818181818182</v>
      </c>
      <c r="X27" s="11"/>
      <c r="Y27" s="11">
        <v>0.54545454545454541</v>
      </c>
      <c r="Z27" s="11">
        <v>1</v>
      </c>
      <c r="AA27" s="11">
        <v>1</v>
      </c>
      <c r="AB27" s="11">
        <v>0.18181818181818182</v>
      </c>
    </row>
    <row r="28" spans="1:28" ht="15.75" x14ac:dyDescent="0.25">
      <c r="A28" s="13" t="s">
        <v>76</v>
      </c>
      <c r="B28" s="11">
        <v>0.8571428571428571</v>
      </c>
      <c r="C28" s="11">
        <v>1</v>
      </c>
      <c r="D28" s="11">
        <v>0</v>
      </c>
      <c r="E28" s="11">
        <v>1</v>
      </c>
      <c r="F28" s="11">
        <v>1</v>
      </c>
      <c r="G28" s="11">
        <v>0.8571428571428571</v>
      </c>
      <c r="H28" s="11">
        <v>1</v>
      </c>
      <c r="I28" s="11">
        <v>0.14285714285714285</v>
      </c>
      <c r="J28" s="11">
        <v>0.14285714285714285</v>
      </c>
      <c r="K28" s="11">
        <v>0.14285714285714285</v>
      </c>
      <c r="L28" s="11">
        <v>1</v>
      </c>
      <c r="M28" s="11"/>
      <c r="N28" s="11">
        <v>0.8571428571428571</v>
      </c>
      <c r="O28" s="11">
        <v>0.14285714285714285</v>
      </c>
      <c r="P28" s="11">
        <v>1</v>
      </c>
      <c r="Q28" s="11">
        <v>0.8571428571428571</v>
      </c>
      <c r="R28" s="11">
        <v>0.8571428571428571</v>
      </c>
      <c r="S28" s="11">
        <v>0.14285714285714285</v>
      </c>
      <c r="T28" s="11">
        <v>0.14285714285714285</v>
      </c>
      <c r="U28" s="11">
        <v>0</v>
      </c>
      <c r="V28" s="11">
        <v>0</v>
      </c>
      <c r="W28" s="11">
        <v>0</v>
      </c>
      <c r="X28" s="11"/>
      <c r="Y28" s="11">
        <v>0</v>
      </c>
      <c r="Z28" s="11">
        <v>1</v>
      </c>
      <c r="AA28" s="11">
        <v>1</v>
      </c>
      <c r="AB28" s="11">
        <v>0.8571428571428571</v>
      </c>
    </row>
  </sheetData>
  <conditionalFormatting sqref="B4:AB5">
    <cfRule type="colorScale" priority="4">
      <colorScale>
        <cfvo type="min"/>
        <cfvo type="max"/>
        <color rgb="FFFF0000"/>
        <color rgb="FF13F128"/>
      </colorScale>
    </cfRule>
  </conditionalFormatting>
  <conditionalFormatting sqref="B6:AB6">
    <cfRule type="colorScale" priority="2">
      <colorScale>
        <cfvo type="min"/>
        <cfvo type="max"/>
        <color rgb="FFFF0000"/>
        <color rgb="FF13F128"/>
      </colorScale>
    </cfRule>
  </conditionalFormatting>
  <conditionalFormatting sqref="B11:AB12">
    <cfRule type="colorScale" priority="3">
      <colorScale>
        <cfvo type="min"/>
        <cfvo type="max"/>
        <color rgb="FFFF0000"/>
        <color rgb="FF13F128"/>
      </colorScale>
    </cfRule>
  </conditionalFormatting>
  <conditionalFormatting sqref="B13:AB13">
    <cfRule type="colorScale" priority="1">
      <colorScale>
        <cfvo type="min"/>
        <cfvo type="max"/>
        <color rgb="FFFF0000"/>
        <color rgb="FF13F128"/>
      </colorScale>
    </cfRule>
  </conditionalFormatting>
  <conditionalFormatting sqref="B24:AB28 B16:AB20">
    <cfRule type="colorScale" priority="5">
      <colorScale>
        <cfvo type="percent" val="0"/>
        <cfvo type="percentile" val="45"/>
        <cfvo type="percent" val="100"/>
        <color rgb="FFFF0000"/>
        <color theme="0"/>
        <color rgb="FF1CFF11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8320-BE6D-45FA-A890-BF5592FDE70A}">
  <dimension ref="A1:AZ28"/>
  <sheetViews>
    <sheetView topLeftCell="T1" workbookViewId="0">
      <selection activeCell="B16" sqref="B16:AU16"/>
    </sheetView>
  </sheetViews>
  <sheetFormatPr defaultRowHeight="15" x14ac:dyDescent="0.25"/>
  <cols>
    <col min="1" max="1" width="43.140625" bestFit="1" customWidth="1"/>
  </cols>
  <sheetData>
    <row r="1" spans="1:52" ht="15.75" x14ac:dyDescent="0.25">
      <c r="A1" s="2" t="s">
        <v>41</v>
      </c>
      <c r="B1" s="140" t="s">
        <v>334</v>
      </c>
      <c r="C1" s="140" t="s">
        <v>333</v>
      </c>
      <c r="D1" s="1" t="s">
        <v>3</v>
      </c>
      <c r="E1" s="140" t="s">
        <v>335</v>
      </c>
      <c r="F1" s="1" t="s">
        <v>5</v>
      </c>
      <c r="G1" s="1" t="s">
        <v>6</v>
      </c>
      <c r="H1" s="1" t="s">
        <v>7</v>
      </c>
      <c r="I1" s="1" t="s">
        <v>7</v>
      </c>
      <c r="J1" s="1" t="s">
        <v>8</v>
      </c>
      <c r="K1" s="1" t="s">
        <v>9</v>
      </c>
      <c r="L1" s="1" t="s">
        <v>38</v>
      </c>
      <c r="M1" s="1" t="s">
        <v>13</v>
      </c>
      <c r="N1" s="1" t="s">
        <v>11</v>
      </c>
      <c r="O1" s="1" t="s">
        <v>12</v>
      </c>
      <c r="P1" s="1" t="s">
        <v>14</v>
      </c>
      <c r="Q1" s="1" t="s">
        <v>15</v>
      </c>
      <c r="R1" s="1" t="s">
        <v>10</v>
      </c>
      <c r="S1" s="1" t="s">
        <v>10</v>
      </c>
      <c r="T1" s="1" t="s">
        <v>16</v>
      </c>
      <c r="U1" s="1" t="s">
        <v>17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42" t="s">
        <v>349</v>
      </c>
      <c r="AB1" s="1" t="s">
        <v>22</v>
      </c>
      <c r="AC1" s="1" t="s">
        <v>23</v>
      </c>
      <c r="AD1" s="1" t="s">
        <v>23</v>
      </c>
      <c r="AE1" s="1" t="s">
        <v>23</v>
      </c>
      <c r="AF1" s="1" t="s">
        <v>24</v>
      </c>
      <c r="AG1" s="1" t="s">
        <v>25</v>
      </c>
      <c r="AH1" s="1" t="s">
        <v>25</v>
      </c>
      <c r="AI1" s="1" t="s">
        <v>26</v>
      </c>
      <c r="AJ1" s="1" t="s">
        <v>27</v>
      </c>
      <c r="AK1" s="1" t="s">
        <v>27</v>
      </c>
      <c r="AL1" s="1" t="s">
        <v>28</v>
      </c>
      <c r="AM1" s="1" t="s">
        <v>29</v>
      </c>
      <c r="AN1" s="1" t="s">
        <v>30</v>
      </c>
      <c r="AO1" s="1" t="s">
        <v>31</v>
      </c>
      <c r="AP1" s="1" t="s">
        <v>31</v>
      </c>
      <c r="AQ1" s="1" t="s">
        <v>39</v>
      </c>
      <c r="AR1" s="1" t="s">
        <v>32</v>
      </c>
      <c r="AS1" s="1" t="s">
        <v>33</v>
      </c>
      <c r="AT1" s="1" t="s">
        <v>34</v>
      </c>
      <c r="AU1" s="1" t="s">
        <v>34</v>
      </c>
      <c r="AV1" s="1" t="s">
        <v>35</v>
      </c>
      <c r="AW1" s="1" t="s">
        <v>35</v>
      </c>
      <c r="AX1" s="1" t="s">
        <v>36</v>
      </c>
      <c r="AY1" s="1" t="s">
        <v>37</v>
      </c>
      <c r="AZ1" s="1" t="s">
        <v>40</v>
      </c>
    </row>
    <row r="2" spans="1:52" ht="15.75" x14ac:dyDescent="0.25">
      <c r="A2" s="3" t="s">
        <v>42</v>
      </c>
      <c r="B2" s="1"/>
      <c r="C2" s="1"/>
      <c r="D2" s="1"/>
      <c r="E2" s="1">
        <v>3</v>
      </c>
      <c r="F2" s="1"/>
      <c r="G2" s="1"/>
      <c r="H2" s="1">
        <v>1</v>
      </c>
      <c r="I2" s="1">
        <v>2</v>
      </c>
      <c r="J2" s="1">
        <v>1</v>
      </c>
      <c r="K2" s="1"/>
      <c r="L2" s="1"/>
      <c r="M2" s="1"/>
      <c r="N2" s="1" t="s">
        <v>43</v>
      </c>
      <c r="O2" s="1"/>
      <c r="P2" s="1"/>
      <c r="Q2" s="1">
        <v>1</v>
      </c>
      <c r="R2" s="1"/>
      <c r="S2" s="1"/>
      <c r="T2" s="1" t="s">
        <v>44</v>
      </c>
      <c r="U2" s="1"/>
      <c r="V2" s="1"/>
      <c r="W2" s="1"/>
      <c r="X2" s="1"/>
      <c r="Y2" s="1"/>
      <c r="Z2" s="1"/>
      <c r="AA2" s="1" t="s">
        <v>43</v>
      </c>
      <c r="AB2" s="1"/>
      <c r="AC2" s="1">
        <v>1</v>
      </c>
      <c r="AD2" s="1"/>
      <c r="AE2" s="1"/>
      <c r="AF2" s="1"/>
      <c r="AG2" s="1"/>
      <c r="AH2" s="1"/>
      <c r="AI2" s="1"/>
      <c r="AJ2" s="1"/>
      <c r="AK2" s="1"/>
      <c r="AL2" s="1">
        <v>1</v>
      </c>
      <c r="AM2" s="1"/>
      <c r="AN2" s="1"/>
      <c r="AO2" s="1"/>
      <c r="AP2" s="1"/>
      <c r="AQ2" s="1"/>
      <c r="AR2" s="1"/>
      <c r="AS2" s="1"/>
      <c r="AT2" s="1">
        <v>1</v>
      </c>
      <c r="AU2" s="1">
        <v>1</v>
      </c>
      <c r="AV2" s="1"/>
      <c r="AW2" s="1" t="s">
        <v>43</v>
      </c>
      <c r="AX2" s="1"/>
      <c r="AY2" s="1">
        <v>1</v>
      </c>
      <c r="AZ2" s="1"/>
    </row>
    <row r="3" spans="1:52" ht="15.75" x14ac:dyDescent="0.25">
      <c r="A3" s="3" t="s">
        <v>45</v>
      </c>
      <c r="B3" s="1"/>
      <c r="C3" s="1"/>
      <c r="D3" s="1">
        <v>1</v>
      </c>
      <c r="E3" s="1"/>
      <c r="F3" s="1"/>
      <c r="G3" s="1"/>
      <c r="H3" s="1"/>
      <c r="I3" s="1">
        <v>1</v>
      </c>
      <c r="J3" s="1"/>
      <c r="K3" s="1">
        <v>1</v>
      </c>
      <c r="L3" s="1"/>
      <c r="M3" s="1">
        <v>1</v>
      </c>
      <c r="N3" s="1"/>
      <c r="O3" s="1"/>
      <c r="P3" s="1"/>
      <c r="Q3" s="1">
        <v>1</v>
      </c>
      <c r="R3" s="4"/>
      <c r="S3" s="4"/>
      <c r="T3" s="1"/>
      <c r="U3" s="1"/>
      <c r="V3" s="1">
        <v>1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>
        <v>1</v>
      </c>
      <c r="AI3" s="1"/>
      <c r="AJ3" s="1"/>
      <c r="AK3" s="1">
        <v>1</v>
      </c>
      <c r="AL3" s="1">
        <v>1</v>
      </c>
      <c r="AM3" s="1">
        <v>1</v>
      </c>
      <c r="AN3" s="1"/>
      <c r="AO3" s="1">
        <v>1</v>
      </c>
      <c r="AP3" s="1"/>
      <c r="AQ3" s="1"/>
      <c r="AR3" s="1"/>
      <c r="AS3" s="1"/>
      <c r="AT3" s="1">
        <v>1</v>
      </c>
      <c r="AU3" s="1"/>
      <c r="AV3" s="1"/>
      <c r="AW3" s="1" t="s">
        <v>43</v>
      </c>
      <c r="AX3" s="1"/>
      <c r="AY3" s="1"/>
      <c r="AZ3" s="1"/>
    </row>
    <row r="4" spans="1:52" ht="15.75" x14ac:dyDescent="0.25">
      <c r="A4" s="3" t="s">
        <v>46</v>
      </c>
      <c r="B4" s="1"/>
      <c r="C4" s="1"/>
      <c r="D4" s="1"/>
      <c r="E4" s="1">
        <v>2</v>
      </c>
      <c r="F4" s="1"/>
      <c r="G4" s="1"/>
      <c r="H4" s="1"/>
      <c r="I4" s="1"/>
      <c r="J4" s="1">
        <v>1</v>
      </c>
      <c r="K4" s="1"/>
      <c r="L4" s="1"/>
      <c r="M4" s="1"/>
      <c r="N4" s="1">
        <v>1</v>
      </c>
      <c r="O4" s="1">
        <v>1</v>
      </c>
      <c r="P4" s="1"/>
      <c r="Q4" s="1"/>
      <c r="R4" s="1">
        <v>1</v>
      </c>
      <c r="S4" s="1"/>
      <c r="T4" s="1">
        <v>1</v>
      </c>
      <c r="U4" s="1"/>
      <c r="V4" s="1"/>
      <c r="W4" s="1" t="s">
        <v>43</v>
      </c>
      <c r="X4" s="1">
        <v>1</v>
      </c>
      <c r="Y4" s="1">
        <v>1</v>
      </c>
      <c r="Z4" s="1">
        <v>1</v>
      </c>
      <c r="AA4" s="1">
        <v>1</v>
      </c>
      <c r="AB4" s="1"/>
      <c r="AC4" s="1"/>
      <c r="AD4" s="1"/>
      <c r="AE4" s="1"/>
      <c r="AF4" s="1" t="s">
        <v>43</v>
      </c>
      <c r="AG4" s="1"/>
      <c r="AH4" s="1">
        <v>1</v>
      </c>
      <c r="AI4" s="1">
        <v>1</v>
      </c>
      <c r="AJ4" s="1"/>
      <c r="AK4" s="1"/>
      <c r="AL4" s="1">
        <v>1</v>
      </c>
      <c r="AM4" s="1"/>
      <c r="AN4" s="1"/>
      <c r="AO4" s="1"/>
      <c r="AP4" s="1"/>
      <c r="AQ4" s="1"/>
      <c r="AR4" s="1">
        <v>1</v>
      </c>
      <c r="AS4" s="1">
        <v>1</v>
      </c>
      <c r="AT4" s="1"/>
      <c r="AU4" s="1"/>
      <c r="AV4" s="1"/>
      <c r="AW4" s="1"/>
      <c r="AX4" s="1"/>
      <c r="AY4" s="1"/>
      <c r="AZ4" s="1"/>
    </row>
    <row r="5" spans="1:52" ht="15.75" x14ac:dyDescent="0.25">
      <c r="A5" s="3" t="s">
        <v>47</v>
      </c>
      <c r="B5" s="1"/>
      <c r="C5" s="1" t="s">
        <v>43</v>
      </c>
      <c r="D5" s="1"/>
      <c r="E5" s="1">
        <v>1</v>
      </c>
      <c r="F5" s="1"/>
      <c r="G5" s="1"/>
      <c r="H5" s="1"/>
      <c r="I5" s="1"/>
      <c r="J5" s="1">
        <v>1</v>
      </c>
      <c r="K5" s="1"/>
      <c r="L5" s="1">
        <v>1</v>
      </c>
      <c r="M5" s="1"/>
      <c r="N5" s="1" t="s">
        <v>43</v>
      </c>
      <c r="O5" s="1"/>
      <c r="P5" s="1"/>
      <c r="Q5" s="1"/>
      <c r="R5" s="1"/>
      <c r="S5" s="1"/>
      <c r="T5" s="1"/>
      <c r="U5" s="1"/>
      <c r="V5" s="1"/>
      <c r="W5" s="1" t="s">
        <v>43</v>
      </c>
      <c r="X5" s="1">
        <v>1</v>
      </c>
      <c r="Y5" s="1">
        <v>1</v>
      </c>
      <c r="Z5" s="1">
        <v>1</v>
      </c>
      <c r="AA5" s="1"/>
      <c r="AB5" s="1"/>
      <c r="AC5" s="1"/>
      <c r="AD5" s="1"/>
      <c r="AE5" s="1"/>
      <c r="AF5" s="1" t="s">
        <v>43</v>
      </c>
      <c r="AG5" s="1"/>
      <c r="AH5" s="1"/>
      <c r="AI5" s="1"/>
      <c r="AJ5" s="1"/>
      <c r="AK5" s="1"/>
      <c r="AL5" s="1">
        <v>1</v>
      </c>
      <c r="AM5" s="1" t="s">
        <v>43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 t="s">
        <v>43</v>
      </c>
      <c r="AY5" s="1"/>
      <c r="AZ5" s="1"/>
    </row>
    <row r="6" spans="1:52" ht="15.75" x14ac:dyDescent="0.25">
      <c r="A6" s="3" t="s">
        <v>48</v>
      </c>
      <c r="B6" s="1"/>
      <c r="C6" s="1" t="s">
        <v>43</v>
      </c>
      <c r="D6" s="1"/>
      <c r="E6" s="1">
        <v>1</v>
      </c>
      <c r="F6" s="1" t="s">
        <v>44</v>
      </c>
      <c r="G6" s="1"/>
      <c r="H6" s="1"/>
      <c r="I6" s="1">
        <v>1</v>
      </c>
      <c r="J6" s="1" t="s">
        <v>44</v>
      </c>
      <c r="K6" s="1">
        <v>1</v>
      </c>
      <c r="L6" s="1"/>
      <c r="M6" s="5"/>
      <c r="N6" s="1"/>
      <c r="O6" s="1"/>
      <c r="P6" s="1"/>
      <c r="Q6" s="1"/>
      <c r="R6" s="1"/>
      <c r="S6" s="1"/>
      <c r="T6" s="1"/>
      <c r="U6" s="1"/>
      <c r="V6" s="1">
        <v>1</v>
      </c>
      <c r="W6" s="1">
        <v>1</v>
      </c>
      <c r="X6" s="1"/>
      <c r="Y6" s="1">
        <v>1</v>
      </c>
      <c r="Z6" s="1">
        <v>1</v>
      </c>
      <c r="AA6" s="1"/>
      <c r="AB6" s="1"/>
      <c r="AC6" s="1">
        <v>1</v>
      </c>
      <c r="AD6" s="1">
        <v>1</v>
      </c>
      <c r="AE6" s="1"/>
      <c r="AF6" s="1"/>
      <c r="AG6" s="1"/>
      <c r="AH6" s="1"/>
      <c r="AI6" s="1"/>
      <c r="AJ6" s="1"/>
      <c r="AK6" s="1">
        <v>1</v>
      </c>
      <c r="AL6" s="1">
        <v>1</v>
      </c>
      <c r="AM6" s="1"/>
      <c r="AN6" s="1"/>
      <c r="AO6" s="1"/>
      <c r="AP6" s="1"/>
      <c r="AQ6" s="1"/>
      <c r="AR6" s="1"/>
      <c r="AS6" s="1"/>
      <c r="AT6" s="1">
        <v>1</v>
      </c>
      <c r="AU6" s="1"/>
      <c r="AV6" s="1"/>
      <c r="AW6" s="1"/>
      <c r="AX6" s="1"/>
      <c r="AY6" s="1"/>
      <c r="AZ6" s="1"/>
    </row>
    <row r="7" spans="1:52" ht="15.75" x14ac:dyDescent="0.25">
      <c r="A7" s="6" t="s">
        <v>49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>
        <v>1</v>
      </c>
      <c r="Q7" s="1">
        <v>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>
        <v>1</v>
      </c>
      <c r="AZ7" s="1"/>
    </row>
    <row r="8" spans="1:52" ht="15.75" x14ac:dyDescent="0.25">
      <c r="A8" s="6" t="s">
        <v>50</v>
      </c>
      <c r="B8" s="1">
        <v>4</v>
      </c>
      <c r="C8" s="1">
        <v>1</v>
      </c>
      <c r="D8" s="1">
        <v>1</v>
      </c>
      <c r="E8" s="1"/>
      <c r="F8" s="1" t="s">
        <v>43</v>
      </c>
      <c r="G8" s="1"/>
      <c r="H8" s="1"/>
      <c r="I8" s="1" t="s">
        <v>44</v>
      </c>
      <c r="J8" s="1"/>
      <c r="K8" s="1">
        <v>2</v>
      </c>
      <c r="L8" s="1"/>
      <c r="M8" s="1"/>
      <c r="N8" s="1">
        <v>2</v>
      </c>
      <c r="O8" s="1">
        <v>1</v>
      </c>
      <c r="P8" s="1"/>
      <c r="Q8" s="1">
        <v>4</v>
      </c>
      <c r="R8" s="1">
        <v>1</v>
      </c>
      <c r="S8" s="1">
        <v>1</v>
      </c>
      <c r="T8" s="1"/>
      <c r="U8" s="1"/>
      <c r="V8" s="1">
        <v>1</v>
      </c>
      <c r="W8" s="1"/>
      <c r="X8" s="1"/>
      <c r="Y8" s="1"/>
      <c r="Z8" s="1"/>
      <c r="AA8" s="1"/>
      <c r="AB8" s="1">
        <v>1</v>
      </c>
      <c r="AC8" s="1"/>
      <c r="AD8" s="1"/>
      <c r="AE8" s="1"/>
      <c r="AF8" s="1"/>
      <c r="AG8" s="1"/>
      <c r="AH8" s="1"/>
      <c r="AI8" s="1"/>
      <c r="AJ8" s="1"/>
      <c r="AK8" s="1">
        <v>1</v>
      </c>
      <c r="AL8" s="1"/>
      <c r="AM8" s="1">
        <v>1</v>
      </c>
      <c r="AN8" s="1"/>
      <c r="AO8" s="1"/>
      <c r="AP8" s="1"/>
      <c r="AQ8" s="1">
        <v>1</v>
      </c>
      <c r="AR8" s="1">
        <v>1</v>
      </c>
      <c r="AS8" s="1">
        <v>1</v>
      </c>
      <c r="AT8" s="1">
        <v>1</v>
      </c>
      <c r="AU8" s="1"/>
      <c r="AV8" s="1"/>
      <c r="AW8" s="1"/>
      <c r="AX8" s="1"/>
      <c r="AY8" s="1"/>
      <c r="AZ8" s="1"/>
    </row>
    <row r="9" spans="1:52" ht="15.75" x14ac:dyDescent="0.25">
      <c r="A9" s="6" t="s">
        <v>51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>
        <v>2</v>
      </c>
      <c r="L9" s="1"/>
      <c r="M9" s="1"/>
      <c r="N9" s="1">
        <v>1</v>
      </c>
      <c r="O9" s="1">
        <v>1</v>
      </c>
      <c r="P9" s="1">
        <v>1</v>
      </c>
      <c r="Q9" s="1">
        <v>11</v>
      </c>
      <c r="R9" s="1">
        <v>1</v>
      </c>
      <c r="S9" s="1"/>
      <c r="T9" s="1"/>
      <c r="U9" s="1"/>
      <c r="V9" s="1">
        <v>1</v>
      </c>
      <c r="W9" s="1">
        <v>1</v>
      </c>
      <c r="X9" s="1"/>
      <c r="Y9" s="1">
        <v>1</v>
      </c>
      <c r="Z9" s="1">
        <v>1</v>
      </c>
      <c r="AA9" s="1"/>
      <c r="AB9" s="1"/>
      <c r="AC9" s="1"/>
      <c r="AD9" s="1"/>
      <c r="AE9" s="1"/>
      <c r="AF9" s="1"/>
      <c r="AG9" s="1"/>
      <c r="AH9" s="1">
        <v>1</v>
      </c>
      <c r="AI9" s="1"/>
      <c r="AJ9" s="1">
        <v>1</v>
      </c>
      <c r="AK9" s="1">
        <v>1</v>
      </c>
      <c r="AL9" s="1"/>
      <c r="AM9" s="1">
        <v>1</v>
      </c>
      <c r="AN9" s="1"/>
      <c r="AO9" s="1"/>
      <c r="AP9" s="1"/>
      <c r="AQ9" s="1"/>
      <c r="AR9" s="1"/>
      <c r="AS9" s="1"/>
      <c r="AT9" s="1">
        <v>1</v>
      </c>
      <c r="AU9" s="1"/>
      <c r="AV9" s="1"/>
      <c r="AW9" s="1"/>
      <c r="AX9" s="1"/>
      <c r="AY9" s="1"/>
      <c r="AZ9" s="1"/>
    </row>
    <row r="10" spans="1:52" ht="15.75" x14ac:dyDescent="0.25">
      <c r="A10" s="6" t="s">
        <v>52</v>
      </c>
      <c r="B10" s="1">
        <v>1</v>
      </c>
      <c r="C10" s="1" t="s">
        <v>43</v>
      </c>
      <c r="D10" s="1">
        <v>1</v>
      </c>
      <c r="E10" s="1">
        <v>1</v>
      </c>
      <c r="F10" s="1"/>
      <c r="G10" s="1"/>
      <c r="H10" s="1"/>
      <c r="I10" s="1">
        <v>1</v>
      </c>
      <c r="J10" s="1">
        <v>1</v>
      </c>
      <c r="K10" s="1">
        <v>1</v>
      </c>
      <c r="L10" s="1"/>
      <c r="M10" s="1"/>
      <c r="N10" s="1" t="s">
        <v>43</v>
      </c>
      <c r="O10" s="1"/>
      <c r="P10" s="1"/>
      <c r="Q10" s="1"/>
      <c r="R10" s="1">
        <v>1</v>
      </c>
      <c r="S10" s="1"/>
      <c r="T10" s="1">
        <v>4</v>
      </c>
      <c r="U10" s="1"/>
      <c r="V10" s="1">
        <v>1</v>
      </c>
      <c r="W10" s="1"/>
      <c r="X10" s="1"/>
      <c r="Y10" s="1"/>
      <c r="Z10" s="1"/>
      <c r="AA10" s="1" t="s">
        <v>43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</v>
      </c>
      <c r="AL10" s="1"/>
      <c r="AM10" s="1">
        <v>1</v>
      </c>
      <c r="AN10" s="1"/>
      <c r="AO10" s="1">
        <v>1</v>
      </c>
      <c r="AP10" s="1">
        <v>1</v>
      </c>
      <c r="AQ10" s="1"/>
      <c r="AR10" s="1"/>
      <c r="AS10" s="1"/>
      <c r="AT10" s="1"/>
      <c r="AU10" s="1"/>
      <c r="AV10" s="1"/>
      <c r="AW10" s="1" t="s">
        <v>43</v>
      </c>
      <c r="AX10" s="1"/>
      <c r="AY10" s="1"/>
      <c r="AZ10" s="1">
        <v>1</v>
      </c>
    </row>
    <row r="11" spans="1:52" ht="15.75" x14ac:dyDescent="0.25">
      <c r="A11" s="3" t="s">
        <v>53</v>
      </c>
      <c r="B11" s="1"/>
      <c r="C11" s="1"/>
      <c r="D11" s="1"/>
      <c r="E11" s="1"/>
      <c r="F11" s="1"/>
      <c r="G11" s="1"/>
      <c r="H11" s="1"/>
      <c r="I11" s="1">
        <v>1</v>
      </c>
      <c r="J11" s="1"/>
      <c r="K11" s="1"/>
      <c r="L11" s="1"/>
      <c r="M11" s="1"/>
      <c r="N11" s="1"/>
      <c r="O11" s="1"/>
      <c r="P11" s="1">
        <v>1</v>
      </c>
      <c r="Q11" s="1">
        <v>1</v>
      </c>
      <c r="R11" s="1"/>
      <c r="S11" s="1"/>
      <c r="T11" s="1"/>
      <c r="U11" s="1">
        <v>1</v>
      </c>
      <c r="V11" s="1">
        <v>1</v>
      </c>
      <c r="W11" s="1"/>
      <c r="X11" s="1"/>
      <c r="Y11" s="1"/>
      <c r="Z11" s="1"/>
      <c r="AA11" s="1"/>
      <c r="AB11" s="1"/>
      <c r="AC11" s="1">
        <v>1</v>
      </c>
      <c r="AD11" s="1"/>
      <c r="AE11" s="1"/>
      <c r="AF11" s="1"/>
      <c r="AG11" s="1"/>
      <c r="AH11" s="1">
        <v>1</v>
      </c>
      <c r="AI11" s="1"/>
      <c r="AJ11" s="1"/>
      <c r="AK11" s="1"/>
      <c r="AL11" s="1">
        <v>1</v>
      </c>
      <c r="AM11" s="1"/>
      <c r="AN11" s="1"/>
      <c r="AO11" s="1"/>
      <c r="AP11" s="1"/>
      <c r="AQ11" s="1"/>
      <c r="AR11" s="1"/>
      <c r="AS11" s="1"/>
      <c r="AT11" s="1">
        <v>1</v>
      </c>
      <c r="AU11" s="1"/>
      <c r="AV11" s="1">
        <v>1</v>
      </c>
      <c r="AW11" s="7">
        <v>1</v>
      </c>
      <c r="AX11" s="1">
        <v>1</v>
      </c>
      <c r="AY11" s="1"/>
      <c r="AZ11" s="1"/>
    </row>
    <row r="12" spans="1:52" ht="15.75" x14ac:dyDescent="0.25">
      <c r="A12" s="3" t="s">
        <v>54</v>
      </c>
      <c r="B12" s="1">
        <v>2</v>
      </c>
      <c r="C12" s="1"/>
      <c r="D12" s="1"/>
      <c r="E12" s="1"/>
      <c r="F12" s="1">
        <v>1</v>
      </c>
      <c r="G12" s="1">
        <v>1</v>
      </c>
      <c r="H12" s="1"/>
      <c r="I12" s="1">
        <v>1</v>
      </c>
      <c r="J12" s="1"/>
      <c r="K12" s="1"/>
      <c r="L12" s="1" t="s">
        <v>43</v>
      </c>
      <c r="M12" s="1"/>
      <c r="N12" s="1"/>
      <c r="O12" s="1"/>
      <c r="P12" s="1"/>
      <c r="Q12" s="1"/>
      <c r="R12" s="1"/>
      <c r="S12" s="1"/>
      <c r="T12" s="1">
        <v>1</v>
      </c>
      <c r="U12" s="1"/>
      <c r="V12" s="1">
        <v>1</v>
      </c>
      <c r="W12" s="1">
        <v>1</v>
      </c>
      <c r="X12" s="1"/>
      <c r="Y12" s="1">
        <v>1</v>
      </c>
      <c r="Z12" s="1">
        <v>1</v>
      </c>
      <c r="AA12" s="1"/>
      <c r="AB12" s="1"/>
      <c r="AC12" s="1">
        <v>1</v>
      </c>
      <c r="AD12" s="1">
        <v>1</v>
      </c>
      <c r="AE12" s="1"/>
      <c r="AF12" s="7">
        <v>1</v>
      </c>
      <c r="AH12" s="1"/>
      <c r="AI12" s="1"/>
      <c r="AJ12" s="1"/>
      <c r="AK12" s="1">
        <v>1</v>
      </c>
      <c r="AL12" s="1">
        <v>1</v>
      </c>
      <c r="AM12" s="1"/>
      <c r="AN12" s="1"/>
      <c r="AO12" s="1"/>
      <c r="AP12" s="1"/>
      <c r="AQ12" s="1"/>
      <c r="AR12" s="1"/>
      <c r="AS12" s="1"/>
      <c r="AT12" s="1">
        <v>1</v>
      </c>
      <c r="AU12" s="1"/>
      <c r="AV12" s="1"/>
      <c r="AW12" s="1" t="s">
        <v>43</v>
      </c>
      <c r="AX12" s="1"/>
      <c r="AY12" s="1"/>
      <c r="AZ12" s="1"/>
    </row>
    <row r="13" spans="1:52" ht="15.75" x14ac:dyDescent="0.25">
      <c r="A13" s="8" t="s">
        <v>55</v>
      </c>
      <c r="B13" s="1"/>
      <c r="C13" s="1"/>
      <c r="D13" s="1">
        <v>1</v>
      </c>
      <c r="E13" s="1"/>
      <c r="F13" s="1"/>
      <c r="G13" s="1"/>
      <c r="H13" s="1"/>
      <c r="I13" s="1"/>
      <c r="J13" s="1"/>
      <c r="K13" s="1"/>
      <c r="L13" s="1"/>
      <c r="M13" s="1">
        <v>1</v>
      </c>
      <c r="N13" s="1">
        <v>1</v>
      </c>
      <c r="O13" s="9">
        <v>1</v>
      </c>
      <c r="P13" s="1">
        <v>1</v>
      </c>
      <c r="Q13" s="1">
        <v>5</v>
      </c>
      <c r="R13" s="1">
        <v>1</v>
      </c>
      <c r="S13" s="1">
        <v>1</v>
      </c>
      <c r="T13" s="1">
        <v>1</v>
      </c>
      <c r="U13" s="1"/>
      <c r="V13" s="1">
        <v>1</v>
      </c>
      <c r="W13" s="1"/>
      <c r="X13" s="1"/>
      <c r="Y13" s="1"/>
      <c r="Z13" s="1"/>
      <c r="AA13" s="1"/>
      <c r="AB13" s="1"/>
      <c r="AC13" s="1">
        <v>1</v>
      </c>
      <c r="AD13" s="1">
        <v>1</v>
      </c>
      <c r="AE13" s="1">
        <v>1</v>
      </c>
      <c r="AF13" s="1"/>
      <c r="AG13" s="1">
        <v>1</v>
      </c>
      <c r="AH13" s="1">
        <v>1</v>
      </c>
      <c r="AI13" s="1">
        <v>1</v>
      </c>
      <c r="AJ13" s="1"/>
      <c r="AK13" s="1"/>
      <c r="AL13" s="1">
        <v>1</v>
      </c>
      <c r="AM13" s="1">
        <v>1</v>
      </c>
      <c r="AN13" s="1">
        <v>1</v>
      </c>
      <c r="AO13" s="1"/>
      <c r="AP13" s="1"/>
      <c r="AQ13" s="1"/>
      <c r="AR13" s="1"/>
      <c r="AS13" s="1"/>
      <c r="AT13" s="1"/>
      <c r="AU13" s="1"/>
      <c r="AV13" s="1"/>
      <c r="AW13" s="1">
        <v>1</v>
      </c>
      <c r="AX13" s="1"/>
      <c r="AY13" s="1"/>
      <c r="AZ13" s="1"/>
    </row>
    <row r="16" spans="1:52" ht="15.75" x14ac:dyDescent="0.25">
      <c r="A16" s="16" t="s">
        <v>41</v>
      </c>
      <c r="B16" s="140" t="s">
        <v>333</v>
      </c>
      <c r="C16" s="140" t="s">
        <v>334</v>
      </c>
      <c r="D16" s="140" t="s">
        <v>335</v>
      </c>
      <c r="E16" s="34" t="s">
        <v>3</v>
      </c>
      <c r="F16" s="34" t="s">
        <v>5</v>
      </c>
      <c r="G16" s="35" t="s">
        <v>336</v>
      </c>
      <c r="H16" s="35" t="s">
        <v>337</v>
      </c>
      <c r="I16" s="34" t="s">
        <v>6</v>
      </c>
      <c r="J16" s="140" t="s">
        <v>338</v>
      </c>
      <c r="K16" s="140" t="s">
        <v>339</v>
      </c>
      <c r="L16" s="34" t="s">
        <v>340</v>
      </c>
      <c r="M16" s="34" t="s">
        <v>341</v>
      </c>
      <c r="N16" s="35" t="s">
        <v>11</v>
      </c>
      <c r="O16" s="35" t="s">
        <v>342</v>
      </c>
      <c r="P16" s="34" t="s">
        <v>14</v>
      </c>
      <c r="Q16" s="34" t="s">
        <v>343</v>
      </c>
      <c r="R16" s="34" t="s">
        <v>344</v>
      </c>
      <c r="S16" s="34" t="s">
        <v>16</v>
      </c>
      <c r="T16" s="34" t="s">
        <v>345</v>
      </c>
      <c r="U16" s="141" t="s">
        <v>346</v>
      </c>
      <c r="V16" s="141" t="s">
        <v>20</v>
      </c>
      <c r="W16" s="141" t="s">
        <v>21</v>
      </c>
      <c r="X16" s="141" t="s">
        <v>347</v>
      </c>
      <c r="Y16" s="34" t="s">
        <v>22</v>
      </c>
      <c r="Z16" s="34" t="s">
        <v>348</v>
      </c>
      <c r="AA16" s="142" t="s">
        <v>349</v>
      </c>
      <c r="AB16" s="34" t="s">
        <v>350</v>
      </c>
      <c r="AC16" s="34" t="s">
        <v>351</v>
      </c>
      <c r="AD16" s="34" t="s">
        <v>352</v>
      </c>
      <c r="AE16" s="34" t="s">
        <v>330</v>
      </c>
      <c r="AF16" s="34" t="s">
        <v>331</v>
      </c>
      <c r="AG16" s="34" t="s">
        <v>27</v>
      </c>
      <c r="AH16" s="34" t="s">
        <v>28</v>
      </c>
      <c r="AI16" s="34" t="s">
        <v>29</v>
      </c>
      <c r="AJ16" s="34" t="s">
        <v>30</v>
      </c>
      <c r="AK16" s="34" t="s">
        <v>31</v>
      </c>
      <c r="AL16" s="34" t="s">
        <v>353</v>
      </c>
      <c r="AM16" s="34" t="s">
        <v>354</v>
      </c>
      <c r="AN16" s="34" t="s">
        <v>32</v>
      </c>
      <c r="AO16" s="34" t="s">
        <v>33</v>
      </c>
      <c r="AP16" s="34" t="s">
        <v>34</v>
      </c>
      <c r="AQ16" s="35" t="s">
        <v>355</v>
      </c>
      <c r="AR16" s="34" t="s">
        <v>35</v>
      </c>
      <c r="AS16" s="34" t="s">
        <v>36</v>
      </c>
      <c r="AT16" s="34" t="s">
        <v>356</v>
      </c>
      <c r="AU16" s="34" t="s">
        <v>40</v>
      </c>
    </row>
    <row r="17" spans="1:47" ht="15.75" x14ac:dyDescent="0.25">
      <c r="A17" s="3" t="s">
        <v>42</v>
      </c>
      <c r="B17" s="1"/>
      <c r="C17" s="1"/>
      <c r="D17" s="1">
        <v>3</v>
      </c>
      <c r="E17" s="1"/>
      <c r="F17" s="1"/>
      <c r="G17" s="143">
        <v>2</v>
      </c>
      <c r="H17" s="1">
        <v>1</v>
      </c>
      <c r="I17" s="1"/>
      <c r="J17" s="1">
        <v>3</v>
      </c>
      <c r="K17" s="1">
        <v>1</v>
      </c>
      <c r="L17" s="1"/>
      <c r="M17" s="1"/>
      <c r="N17" s="1" t="s">
        <v>43</v>
      </c>
      <c r="O17" s="1"/>
      <c r="P17" s="1"/>
      <c r="Q17" s="1">
        <v>1</v>
      </c>
      <c r="R17" s="1"/>
      <c r="S17" s="1" t="s">
        <v>44</v>
      </c>
      <c r="T17" s="1"/>
      <c r="U17" s="1"/>
      <c r="V17" s="1"/>
      <c r="W17" s="1"/>
      <c r="X17" s="1"/>
      <c r="Y17" s="1"/>
      <c r="Z17" s="1">
        <v>1</v>
      </c>
      <c r="AA17" s="1" t="s">
        <v>43</v>
      </c>
      <c r="AB17" s="1"/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/>
      <c r="AL17" s="1"/>
      <c r="AM17" s="1"/>
      <c r="AN17" s="1"/>
      <c r="AO17" s="1"/>
      <c r="AP17" s="1">
        <v>2</v>
      </c>
      <c r="AQ17" s="7">
        <v>7</v>
      </c>
      <c r="AR17" s="1" t="s">
        <v>43</v>
      </c>
      <c r="AS17" s="1"/>
      <c r="AT17" s="1">
        <v>1</v>
      </c>
      <c r="AU17" s="1"/>
    </row>
    <row r="18" spans="1:47" ht="15.75" x14ac:dyDescent="0.25">
      <c r="A18" s="3" t="s">
        <v>45</v>
      </c>
      <c r="B18" s="1"/>
      <c r="C18" s="1"/>
      <c r="D18" s="1"/>
      <c r="E18" s="1">
        <v>1</v>
      </c>
      <c r="F18" s="1"/>
      <c r="G18" s="1"/>
      <c r="H18" s="1"/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4"/>
      <c r="S18" s="1"/>
      <c r="T18" s="1">
        <v>1</v>
      </c>
      <c r="U18" s="1"/>
      <c r="V18" s="1"/>
      <c r="W18" s="1"/>
      <c r="X18" s="1"/>
      <c r="Y18" s="1"/>
      <c r="Z18" s="1"/>
      <c r="AA18" s="1"/>
      <c r="AB18" s="1"/>
      <c r="AC18" s="1">
        <v>1</v>
      </c>
      <c r="AD18" s="1"/>
      <c r="AE18" s="1"/>
      <c r="AF18" s="1"/>
      <c r="AG18" s="1">
        <v>1</v>
      </c>
      <c r="AH18" s="1">
        <v>1</v>
      </c>
      <c r="AI18" s="1">
        <v>1</v>
      </c>
      <c r="AJ18" s="1"/>
      <c r="AK18" s="1">
        <v>1</v>
      </c>
      <c r="AL18" s="1">
        <v>1</v>
      </c>
      <c r="AM18" s="1"/>
      <c r="AN18" s="1"/>
      <c r="AO18" s="1"/>
      <c r="AP18" s="1">
        <v>1</v>
      </c>
      <c r="AQ18" s="7">
        <v>1</v>
      </c>
      <c r="AR18" s="1" t="s">
        <v>43</v>
      </c>
      <c r="AS18" s="1"/>
      <c r="AT18" s="1"/>
      <c r="AU18" s="1"/>
    </row>
    <row r="19" spans="1:47" ht="15.75" x14ac:dyDescent="0.25">
      <c r="A19" s="3" t="s">
        <v>46</v>
      </c>
      <c r="B19" s="1"/>
      <c r="C19" s="1"/>
      <c r="D19" s="1">
        <v>2</v>
      </c>
      <c r="E19" s="1"/>
      <c r="F19" s="1"/>
      <c r="G19" s="1" t="s">
        <v>43</v>
      </c>
      <c r="H19" s="1"/>
      <c r="I19" s="1"/>
      <c r="J19" s="1"/>
      <c r="K19" s="1">
        <v>1</v>
      </c>
      <c r="L19" s="1"/>
      <c r="M19" s="1"/>
      <c r="N19" s="1">
        <v>1</v>
      </c>
      <c r="O19" s="1">
        <v>1</v>
      </c>
      <c r="P19" s="1"/>
      <c r="Q19" s="1"/>
      <c r="R19" s="1">
        <v>1</v>
      </c>
      <c r="S19" s="1">
        <v>1</v>
      </c>
      <c r="T19" s="1"/>
      <c r="U19" s="1" t="s">
        <v>43</v>
      </c>
      <c r="V19" s="1">
        <v>1</v>
      </c>
      <c r="W19" s="1">
        <v>1</v>
      </c>
      <c r="X19" s="1">
        <v>1</v>
      </c>
      <c r="Y19" s="1"/>
      <c r="Z19" s="1"/>
      <c r="AA19" s="1">
        <v>1</v>
      </c>
      <c r="AB19" s="1" t="s">
        <v>43</v>
      </c>
      <c r="AC19" s="1">
        <v>1</v>
      </c>
      <c r="AD19" s="1">
        <v>1</v>
      </c>
      <c r="AE19" s="1"/>
      <c r="AF19" s="1"/>
      <c r="AG19" s="1"/>
      <c r="AH19" s="1">
        <v>1</v>
      </c>
      <c r="AI19" s="1"/>
      <c r="AJ19" s="1"/>
      <c r="AK19" s="1"/>
      <c r="AL19" s="1"/>
      <c r="AM19" s="1"/>
      <c r="AN19" s="1">
        <v>1</v>
      </c>
      <c r="AO19" s="1">
        <v>1</v>
      </c>
      <c r="AP19" s="1"/>
      <c r="AQ19" s="1"/>
      <c r="AR19" s="1"/>
      <c r="AS19" s="1"/>
      <c r="AT19" s="1"/>
      <c r="AU19" s="1"/>
    </row>
    <row r="20" spans="1:47" ht="15.75" x14ac:dyDescent="0.25">
      <c r="A20" s="3" t="s">
        <v>47</v>
      </c>
      <c r="B20" s="1" t="s">
        <v>43</v>
      </c>
      <c r="C20" s="1"/>
      <c r="D20" s="1">
        <v>1</v>
      </c>
      <c r="E20" s="1"/>
      <c r="F20" s="1"/>
      <c r="G20" s="1">
        <v>1</v>
      </c>
      <c r="H20" s="1">
        <v>1</v>
      </c>
      <c r="I20" s="1"/>
      <c r="J20" s="1"/>
      <c r="K20" s="1">
        <v>1</v>
      </c>
      <c r="L20" s="1">
        <v>1</v>
      </c>
      <c r="M20" s="1"/>
      <c r="N20" s="1" t="s">
        <v>43</v>
      </c>
      <c r="O20" s="1"/>
      <c r="P20" s="1"/>
      <c r="Q20" s="1"/>
      <c r="R20" s="1"/>
      <c r="S20" s="1"/>
      <c r="T20" s="1"/>
      <c r="U20" s="1" t="s">
        <v>43</v>
      </c>
      <c r="V20" s="1">
        <v>1</v>
      </c>
      <c r="W20" s="1">
        <v>1</v>
      </c>
      <c r="X20" s="1">
        <v>1</v>
      </c>
      <c r="Y20" s="1"/>
      <c r="Z20" s="1"/>
      <c r="AA20" s="1"/>
      <c r="AB20" s="1" t="s">
        <v>43</v>
      </c>
      <c r="AC20" s="1"/>
      <c r="AD20" s="1"/>
      <c r="AE20" s="1">
        <v>4</v>
      </c>
      <c r="AF20" s="1"/>
      <c r="AG20" s="1"/>
      <c r="AH20" s="1">
        <v>1</v>
      </c>
      <c r="AI20" s="1" t="s">
        <v>43</v>
      </c>
      <c r="AJ20" s="1"/>
      <c r="AK20" s="1"/>
      <c r="AL20" s="1"/>
      <c r="AM20" s="1"/>
      <c r="AN20" s="1"/>
      <c r="AO20" s="1"/>
      <c r="AP20" s="1"/>
      <c r="AQ20" s="1"/>
      <c r="AR20" s="1"/>
      <c r="AS20" s="1" t="s">
        <v>43</v>
      </c>
      <c r="AT20" s="1"/>
      <c r="AU20" s="1"/>
    </row>
    <row r="21" spans="1:47" ht="15.75" x14ac:dyDescent="0.25">
      <c r="A21" s="3" t="s">
        <v>48</v>
      </c>
      <c r="B21" s="1" t="s">
        <v>43</v>
      </c>
      <c r="C21" s="1"/>
      <c r="D21" s="1">
        <v>1</v>
      </c>
      <c r="E21" s="1"/>
      <c r="F21" s="144" t="s">
        <v>44</v>
      </c>
      <c r="G21" s="143">
        <v>2</v>
      </c>
      <c r="H21" s="1">
        <v>1</v>
      </c>
      <c r="I21" s="1"/>
      <c r="J21" s="1">
        <v>1</v>
      </c>
      <c r="K21" s="144" t="s">
        <v>44</v>
      </c>
      <c r="L21" s="1"/>
      <c r="M21" s="5"/>
      <c r="N21" s="1"/>
      <c r="O21" s="1"/>
      <c r="P21" s="1"/>
      <c r="Q21" s="1"/>
      <c r="R21" s="1"/>
      <c r="S21" s="1"/>
      <c r="T21" s="1">
        <v>1</v>
      </c>
      <c r="U21" s="1">
        <v>1</v>
      </c>
      <c r="V21" s="1">
        <v>1</v>
      </c>
      <c r="W21" s="1">
        <v>1</v>
      </c>
      <c r="X21" s="1"/>
      <c r="Y21" s="1"/>
      <c r="Z21" s="1">
        <v>2</v>
      </c>
      <c r="AA21" s="1"/>
      <c r="AB21" s="1"/>
      <c r="AC21" s="1"/>
      <c r="AD21" s="1"/>
      <c r="AE21" s="1"/>
      <c r="AF21" s="1"/>
      <c r="AG21" s="1">
        <v>1</v>
      </c>
      <c r="AH21" s="1">
        <v>1</v>
      </c>
      <c r="AI21" s="1"/>
      <c r="AJ21" s="1"/>
      <c r="AK21" s="1"/>
      <c r="AL21" s="1">
        <v>1</v>
      </c>
      <c r="AM21" s="1"/>
      <c r="AN21" s="1"/>
      <c r="AO21" s="1"/>
      <c r="AP21" s="1">
        <v>1</v>
      </c>
      <c r="AQ21" s="7">
        <v>3</v>
      </c>
      <c r="AR21" s="1"/>
      <c r="AS21" s="1"/>
      <c r="AT21" s="1"/>
      <c r="AU21" s="1"/>
    </row>
    <row r="22" spans="1:47" ht="15.75" x14ac:dyDescent="0.25">
      <c r="A22" s="6" t="s">
        <v>49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v>1</v>
      </c>
      <c r="Q22" s="1">
        <v>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>
        <v>1</v>
      </c>
      <c r="AU22" s="1"/>
    </row>
    <row r="23" spans="1:47" ht="15.75" x14ac:dyDescent="0.25">
      <c r="A23" s="6" t="s">
        <v>50</v>
      </c>
      <c r="B23" s="1">
        <v>1</v>
      </c>
      <c r="C23" s="1">
        <v>4</v>
      </c>
      <c r="D23" s="1"/>
      <c r="E23" s="1">
        <v>1</v>
      </c>
      <c r="F23" s="1" t="s">
        <v>43</v>
      </c>
      <c r="G23" s="143">
        <v>3</v>
      </c>
      <c r="H23" s="1">
        <v>1</v>
      </c>
      <c r="I23" s="1"/>
      <c r="J23" s="144" t="s">
        <v>44</v>
      </c>
      <c r="K23" s="1"/>
      <c r="L23" s="1"/>
      <c r="M23" s="1"/>
      <c r="N23" s="1">
        <v>2</v>
      </c>
      <c r="O23" s="1">
        <v>1</v>
      </c>
      <c r="P23" s="1"/>
      <c r="Q23" s="1">
        <v>4</v>
      </c>
      <c r="R23" s="1">
        <v>2</v>
      </c>
      <c r="S23" s="1"/>
      <c r="T23" s="1">
        <v>1</v>
      </c>
      <c r="U23" s="1"/>
      <c r="V23" s="1"/>
      <c r="W23" s="1"/>
      <c r="X23" s="1"/>
      <c r="Y23" s="1">
        <v>1</v>
      </c>
      <c r="Z23" s="1"/>
      <c r="AA23" s="1"/>
      <c r="AB23" s="1"/>
      <c r="AC23" s="1"/>
      <c r="AD23" s="1"/>
      <c r="AE23" s="1">
        <v>2</v>
      </c>
      <c r="AF23" s="1"/>
      <c r="AG23" s="1">
        <v>2</v>
      </c>
      <c r="AH23" s="1"/>
      <c r="AI23" s="1">
        <v>1</v>
      </c>
      <c r="AJ23" s="1"/>
      <c r="AK23" s="1"/>
      <c r="AL23" s="1">
        <v>2</v>
      </c>
      <c r="AM23" s="1">
        <v>1</v>
      </c>
      <c r="AN23" s="1">
        <v>1</v>
      </c>
      <c r="AO23" s="1">
        <v>1</v>
      </c>
      <c r="AP23" s="1">
        <v>1</v>
      </c>
      <c r="AQ23" s="7">
        <v>2</v>
      </c>
      <c r="AR23" s="1"/>
      <c r="AS23" s="1"/>
      <c r="AT23" s="1"/>
      <c r="AU23" s="1"/>
    </row>
    <row r="24" spans="1:47" ht="15.75" x14ac:dyDescent="0.25">
      <c r="A24" s="6" t="s">
        <v>51</v>
      </c>
      <c r="B24" s="1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1</v>
      </c>
      <c r="O24" s="1">
        <v>1</v>
      </c>
      <c r="P24" s="1">
        <v>1</v>
      </c>
      <c r="Q24" s="1">
        <v>11</v>
      </c>
      <c r="R24" s="1">
        <v>1</v>
      </c>
      <c r="S24" s="1"/>
      <c r="T24" s="1">
        <v>1</v>
      </c>
      <c r="U24" s="1">
        <v>1</v>
      </c>
      <c r="V24" s="1">
        <v>1</v>
      </c>
      <c r="W24" s="1">
        <v>1</v>
      </c>
      <c r="X24" s="1"/>
      <c r="Y24" s="1"/>
      <c r="Z24" s="1"/>
      <c r="AA24" s="1"/>
      <c r="AB24" s="1"/>
      <c r="AC24" s="1">
        <v>1</v>
      </c>
      <c r="AD24" s="1"/>
      <c r="AE24" s="1">
        <v>1</v>
      </c>
      <c r="AF24" s="1"/>
      <c r="AG24" s="1">
        <v>2</v>
      </c>
      <c r="AH24" s="1"/>
      <c r="AI24" s="1">
        <v>1</v>
      </c>
      <c r="AJ24" s="1"/>
      <c r="AK24" s="1"/>
      <c r="AL24" s="1">
        <v>2</v>
      </c>
      <c r="AM24" s="1"/>
      <c r="AN24" s="1"/>
      <c r="AO24" s="1"/>
      <c r="AP24" s="1">
        <v>1</v>
      </c>
      <c r="AQ24" s="7">
        <v>6</v>
      </c>
      <c r="AR24" s="1"/>
      <c r="AS24" s="1"/>
      <c r="AT24" s="1"/>
      <c r="AU24" s="1"/>
    </row>
    <row r="25" spans="1:47" ht="15.75" x14ac:dyDescent="0.25">
      <c r="A25" s="6" t="s">
        <v>52</v>
      </c>
      <c r="B25" s="1" t="s">
        <v>43</v>
      </c>
      <c r="C25" s="1">
        <v>1</v>
      </c>
      <c r="D25" s="1">
        <v>1</v>
      </c>
      <c r="E25" s="1">
        <v>1</v>
      </c>
      <c r="F25" s="1"/>
      <c r="G25" s="143">
        <v>5</v>
      </c>
      <c r="H25" s="143">
        <v>1</v>
      </c>
      <c r="I25" s="1"/>
      <c r="J25" s="1">
        <v>1</v>
      </c>
      <c r="K25" s="1">
        <v>1</v>
      </c>
      <c r="L25" s="1"/>
      <c r="M25" s="1"/>
      <c r="N25" s="1" t="s">
        <v>43</v>
      </c>
      <c r="O25" s="1"/>
      <c r="P25" s="1"/>
      <c r="Q25" s="1"/>
      <c r="R25" s="1">
        <v>1</v>
      </c>
      <c r="S25" s="1">
        <v>4</v>
      </c>
      <c r="T25" s="1">
        <v>1</v>
      </c>
      <c r="U25" s="1"/>
      <c r="V25" s="1"/>
      <c r="W25" s="1"/>
      <c r="X25" s="1"/>
      <c r="Y25" s="1"/>
      <c r="Z25" s="1"/>
      <c r="AA25" s="1" t="s">
        <v>43</v>
      </c>
      <c r="AB25" s="1"/>
      <c r="AC25" s="1"/>
      <c r="AD25" s="1"/>
      <c r="AE25" s="1">
        <v>1</v>
      </c>
      <c r="AF25" s="1">
        <v>1</v>
      </c>
      <c r="AG25" s="1">
        <v>2</v>
      </c>
      <c r="AH25" s="1"/>
      <c r="AI25" s="1">
        <v>1</v>
      </c>
      <c r="AJ25" s="1"/>
      <c r="AK25" s="1">
        <v>2</v>
      </c>
      <c r="AL25" s="1">
        <v>1</v>
      </c>
      <c r="AM25" s="1"/>
      <c r="AN25" s="1"/>
      <c r="AO25" s="1"/>
      <c r="AP25" s="1"/>
      <c r="AQ25" s="7">
        <v>9</v>
      </c>
      <c r="AR25" s="1" t="s">
        <v>43</v>
      </c>
      <c r="AS25" s="1"/>
      <c r="AT25" s="1"/>
      <c r="AU25" s="1">
        <v>1</v>
      </c>
    </row>
    <row r="26" spans="1:47" ht="15.75" x14ac:dyDescent="0.25">
      <c r="A26" s="3" t="s">
        <v>53</v>
      </c>
      <c r="B26" s="1"/>
      <c r="C26" s="1"/>
      <c r="D26" s="1"/>
      <c r="E26" s="1"/>
      <c r="F26" s="1"/>
      <c r="G26" s="1"/>
      <c r="H26" s="1"/>
      <c r="I26" s="1"/>
      <c r="J26" s="1">
        <v>1</v>
      </c>
      <c r="K26" s="1"/>
      <c r="L26" s="1"/>
      <c r="M26" s="1"/>
      <c r="N26" s="1"/>
      <c r="O26" s="1"/>
      <c r="P26" s="1">
        <v>1</v>
      </c>
      <c r="Q26" s="1">
        <v>1</v>
      </c>
      <c r="R26" s="1"/>
      <c r="S26" s="1"/>
      <c r="T26" s="1">
        <v>2</v>
      </c>
      <c r="U26" s="1"/>
      <c r="V26" s="1"/>
      <c r="W26" s="1"/>
      <c r="X26" s="1"/>
      <c r="Y26" s="1"/>
      <c r="Z26" s="1">
        <v>1</v>
      </c>
      <c r="AA26" s="1"/>
      <c r="AB26" s="1"/>
      <c r="AC26" s="1">
        <v>1</v>
      </c>
      <c r="AD26" s="1"/>
      <c r="AE26" s="1"/>
      <c r="AF26" s="1"/>
      <c r="AG26" s="1"/>
      <c r="AH26" s="1">
        <v>1</v>
      </c>
      <c r="AI26" s="1"/>
      <c r="AJ26" s="1"/>
      <c r="AK26" s="1"/>
      <c r="AL26" s="1"/>
      <c r="AM26" s="1"/>
      <c r="AN26" s="1"/>
      <c r="AO26" s="1"/>
      <c r="AP26" s="1">
        <v>1</v>
      </c>
      <c r="AQ26" s="7">
        <v>2</v>
      </c>
      <c r="AR26" s="7">
        <v>1</v>
      </c>
      <c r="AS26" s="7">
        <v>1</v>
      </c>
      <c r="AT26" s="1"/>
      <c r="AU26" s="1"/>
    </row>
    <row r="27" spans="1:47" ht="15.75" x14ac:dyDescent="0.25">
      <c r="A27" s="3" t="s">
        <v>54</v>
      </c>
      <c r="B27" s="1"/>
      <c r="C27" s="1">
        <v>2</v>
      </c>
      <c r="D27" s="1"/>
      <c r="E27" s="1"/>
      <c r="F27" s="1">
        <v>1</v>
      </c>
      <c r="G27" s="143">
        <v>3</v>
      </c>
      <c r="H27" s="1">
        <v>2</v>
      </c>
      <c r="I27" s="1">
        <v>1</v>
      </c>
      <c r="J27" s="1">
        <v>1</v>
      </c>
      <c r="K27" s="1"/>
      <c r="L27" s="1" t="s">
        <v>43</v>
      </c>
      <c r="M27" s="1"/>
      <c r="N27" s="1"/>
      <c r="O27" s="1"/>
      <c r="P27" s="1"/>
      <c r="Q27" s="1"/>
      <c r="R27" s="1"/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/>
      <c r="Y27" s="1"/>
      <c r="Z27" s="1">
        <v>2</v>
      </c>
      <c r="AA27" s="1"/>
      <c r="AB27" s="7">
        <v>1</v>
      </c>
      <c r="AC27" s="1"/>
      <c r="AD27" s="1"/>
      <c r="AE27" s="1"/>
      <c r="AF27" s="1"/>
      <c r="AG27" s="1">
        <v>1</v>
      </c>
      <c r="AH27" s="1">
        <v>1</v>
      </c>
      <c r="AI27" s="1"/>
      <c r="AJ27" s="1"/>
      <c r="AK27" s="1"/>
      <c r="AL27" s="1"/>
      <c r="AM27" s="1"/>
      <c r="AN27" s="1"/>
      <c r="AO27" s="1"/>
      <c r="AP27" s="1">
        <v>1</v>
      </c>
      <c r="AQ27" s="7">
        <v>2</v>
      </c>
      <c r="AR27" s="1" t="s">
        <v>43</v>
      </c>
      <c r="AS27" s="1"/>
      <c r="AT27" s="1"/>
      <c r="AU27" s="1"/>
    </row>
    <row r="28" spans="1:47" ht="15.75" x14ac:dyDescent="0.25">
      <c r="A28" s="8" t="s">
        <v>55</v>
      </c>
      <c r="B28" s="1"/>
      <c r="C28" s="1"/>
      <c r="D28" s="1"/>
      <c r="E28" s="1">
        <v>1</v>
      </c>
      <c r="F28" s="1"/>
      <c r="G28" s="1"/>
      <c r="H28" s="1"/>
      <c r="I28" s="1"/>
      <c r="J28" s="1"/>
      <c r="K28" s="1"/>
      <c r="L28" s="1"/>
      <c r="M28" s="1">
        <v>1</v>
      </c>
      <c r="N28" s="1">
        <v>1</v>
      </c>
      <c r="O28" s="9">
        <v>1</v>
      </c>
      <c r="P28" s="1">
        <v>1</v>
      </c>
      <c r="Q28" s="1">
        <v>5</v>
      </c>
      <c r="R28" s="1">
        <v>2</v>
      </c>
      <c r="S28" s="1">
        <v>1</v>
      </c>
      <c r="T28" s="1">
        <v>1</v>
      </c>
      <c r="U28" s="1"/>
      <c r="V28" s="1"/>
      <c r="W28" s="1"/>
      <c r="X28" s="1"/>
      <c r="Y28" s="1"/>
      <c r="Z28" s="1">
        <v>3</v>
      </c>
      <c r="AA28" s="1"/>
      <c r="AB28" s="1"/>
      <c r="AC28" s="1">
        <v>2</v>
      </c>
      <c r="AD28" s="1">
        <v>1</v>
      </c>
      <c r="AE28" s="1"/>
      <c r="AF28" s="1"/>
      <c r="AG28" s="1"/>
      <c r="AH28" s="1">
        <v>1</v>
      </c>
      <c r="AI28" s="1">
        <v>1</v>
      </c>
      <c r="AJ28" s="1">
        <v>1</v>
      </c>
      <c r="AK28" s="1"/>
      <c r="AL28" s="1"/>
      <c r="AM28" s="1"/>
      <c r="AN28" s="1"/>
      <c r="AO28" s="1"/>
      <c r="AP28" s="1"/>
      <c r="AQ28" s="1"/>
      <c r="AR28" s="1">
        <v>1</v>
      </c>
      <c r="AS28" s="1"/>
      <c r="AT28" s="1"/>
      <c r="AU28" s="1"/>
    </row>
  </sheetData>
  <conditionalFormatting sqref="E2:E13">
    <cfRule type="colorScale" priority="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17:AQ18 AQ21">
    <cfRule type="colorScale" priority="6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19">
    <cfRule type="colorScale" priority="3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20">
    <cfRule type="colorScale" priority="2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S17:AS25 AS27:AS28">
    <cfRule type="colorScale" priority="5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S26">
    <cfRule type="colorScale" priority="4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T17:AT28 B17:F28 I17:K28 M17:M28 P17:AA28 AC17:AP28">
    <cfRule type="colorScale" priority="8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U17:AU28 AQ23:AQ28 L17:L28 N17:O28 AR17:AR28 G17:H28 AB17:AB28">
    <cfRule type="colorScale" priority="7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X2:AX13">
    <cfRule type="colorScale" priority="9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Y2:AY13 AH2:AV13 B2:D13 P2:AE13 M2:M13 F2:K13">
    <cfRule type="colorScale" priority="20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Z2:AZ13 L2:L13 N2:O13 AW2:AW13 AF2:AG11 AF13:AG13 AF12">
    <cfRule type="colorScale" priority="2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D26F-F21C-4892-9A1A-49F2E5C02D79}">
  <dimension ref="A1:BD28"/>
  <sheetViews>
    <sheetView workbookViewId="0">
      <selection activeCell="AO28" sqref="A1:AO28"/>
    </sheetView>
  </sheetViews>
  <sheetFormatPr defaultRowHeight="15" x14ac:dyDescent="0.25"/>
  <sheetData>
    <row r="1" spans="1:56" ht="15.75" x14ac:dyDescent="0.25">
      <c r="A1" s="13" t="s">
        <v>206</v>
      </c>
      <c r="B1" s="1" t="s">
        <v>103</v>
      </c>
      <c r="C1" s="1" t="s">
        <v>104</v>
      </c>
      <c r="D1" s="1" t="s">
        <v>139</v>
      </c>
      <c r="E1" s="1" t="s">
        <v>106</v>
      </c>
      <c r="F1" s="5" t="s">
        <v>326</v>
      </c>
      <c r="G1" s="5"/>
      <c r="H1" s="13" t="s">
        <v>327</v>
      </c>
      <c r="I1" s="1" t="s">
        <v>103</v>
      </c>
      <c r="J1" s="1" t="s">
        <v>104</v>
      </c>
      <c r="K1" s="1" t="s">
        <v>139</v>
      </c>
      <c r="L1" s="1" t="s">
        <v>106</v>
      </c>
      <c r="M1" s="5" t="s">
        <v>326</v>
      </c>
      <c r="O1" s="13" t="s">
        <v>328</v>
      </c>
      <c r="P1" s="1" t="s">
        <v>103</v>
      </c>
      <c r="Q1" s="1" t="s">
        <v>104</v>
      </c>
      <c r="R1" s="1" t="s">
        <v>139</v>
      </c>
      <c r="S1" s="1" t="s">
        <v>106</v>
      </c>
      <c r="T1" s="5" t="s">
        <v>326</v>
      </c>
      <c r="V1" s="13" t="s">
        <v>329</v>
      </c>
      <c r="W1" s="1" t="s">
        <v>103</v>
      </c>
      <c r="X1" s="1" t="s">
        <v>104</v>
      </c>
      <c r="Y1" s="1" t="s">
        <v>139</v>
      </c>
      <c r="Z1" s="1" t="s">
        <v>106</v>
      </c>
      <c r="AA1" s="5" t="s">
        <v>326</v>
      </c>
      <c r="AC1" s="13" t="s">
        <v>60</v>
      </c>
      <c r="AD1" s="1" t="s">
        <v>103</v>
      </c>
      <c r="AE1" s="1" t="s">
        <v>104</v>
      </c>
      <c r="AF1" s="1" t="s">
        <v>139</v>
      </c>
      <c r="AG1" s="1" t="s">
        <v>106</v>
      </c>
      <c r="AH1" s="5" t="s">
        <v>326</v>
      </c>
      <c r="AJ1" s="13" t="s">
        <v>76</v>
      </c>
      <c r="AK1" s="1" t="s">
        <v>103</v>
      </c>
      <c r="AL1" s="1" t="s">
        <v>104</v>
      </c>
      <c r="AM1" s="1" t="s">
        <v>139</v>
      </c>
      <c r="AN1" s="1" t="s">
        <v>106</v>
      </c>
      <c r="AO1" s="5" t="s">
        <v>326</v>
      </c>
      <c r="AQ1" s="96" t="s">
        <v>57</v>
      </c>
      <c r="AR1" s="13" t="s">
        <v>327</v>
      </c>
      <c r="AS1" s="13" t="s">
        <v>328</v>
      </c>
      <c r="AT1" s="13" t="s">
        <v>329</v>
      </c>
      <c r="AU1" s="13" t="s">
        <v>60</v>
      </c>
      <c r="AV1" s="13" t="s">
        <v>76</v>
      </c>
      <c r="AY1" s="1" t="s">
        <v>326</v>
      </c>
      <c r="AZ1" s="13" t="s">
        <v>327</v>
      </c>
      <c r="BA1" s="13" t="s">
        <v>328</v>
      </c>
      <c r="BB1" s="13" t="s">
        <v>329</v>
      </c>
      <c r="BC1" s="13" t="s">
        <v>60</v>
      </c>
      <c r="BD1" s="13" t="s">
        <v>76</v>
      </c>
    </row>
    <row r="2" spans="1:56" ht="15.75" x14ac:dyDescent="0.25">
      <c r="A2" s="108" t="s">
        <v>322</v>
      </c>
      <c r="B2" s="13">
        <v>55</v>
      </c>
      <c r="C2" s="13">
        <v>52</v>
      </c>
      <c r="D2" s="11">
        <f t="shared" ref="D2:D28" si="0">B2/108</f>
        <v>0.5092592592592593</v>
      </c>
      <c r="E2" s="11">
        <f t="shared" ref="E2:E28" si="1">C2/B2</f>
        <v>0.94545454545454544</v>
      </c>
      <c r="F2" s="11">
        <f t="shared" ref="F2:F28" si="2">C2/108</f>
        <v>0.48148148148148145</v>
      </c>
      <c r="G2" s="11"/>
      <c r="H2" s="108" t="s">
        <v>322</v>
      </c>
      <c r="I2" s="13">
        <v>14</v>
      </c>
      <c r="J2" s="13">
        <v>14</v>
      </c>
      <c r="K2" s="11">
        <f t="shared" ref="K2:K12" si="3">I2/40</f>
        <v>0.35</v>
      </c>
      <c r="L2" s="11">
        <f>J2/I2</f>
        <v>1</v>
      </c>
      <c r="M2" s="11">
        <f t="shared" ref="M2:M28" si="4">J2/40</f>
        <v>0.35</v>
      </c>
      <c r="O2" s="108" t="s">
        <v>322</v>
      </c>
      <c r="P2" s="13">
        <v>20</v>
      </c>
      <c r="Q2" s="13">
        <v>20</v>
      </c>
      <c r="R2" s="11">
        <f t="shared" ref="R2:R28" si="5">P2/31</f>
        <v>0.64516129032258063</v>
      </c>
      <c r="S2" s="11">
        <f>Q2/P2</f>
        <v>1</v>
      </c>
      <c r="T2" s="11">
        <f t="shared" ref="T2:T28" si="6">Q2/31</f>
        <v>0.64516129032258063</v>
      </c>
      <c r="V2" s="108" t="s">
        <v>322</v>
      </c>
      <c r="W2" s="13">
        <v>11</v>
      </c>
      <c r="X2" s="13">
        <v>10</v>
      </c>
      <c r="Y2" s="11">
        <f t="shared" ref="Y2:Y28" si="7">W2/12</f>
        <v>0.91666666666666663</v>
      </c>
      <c r="Z2" s="11">
        <f t="shared" ref="Z2:Z9" si="8">X2/W2</f>
        <v>0.90909090909090906</v>
      </c>
      <c r="AA2" s="11">
        <f t="shared" ref="AA2:AA28" si="9">X2/12</f>
        <v>0.83333333333333337</v>
      </c>
      <c r="AC2" s="108" t="s">
        <v>322</v>
      </c>
      <c r="AD2" s="13">
        <v>6</v>
      </c>
      <c r="AE2" s="13">
        <v>6</v>
      </c>
      <c r="AF2" s="11">
        <f t="shared" ref="AF2:AF28" si="10">AD2/11</f>
        <v>0.54545454545454541</v>
      </c>
      <c r="AG2" s="11">
        <f>AE2/AD2</f>
        <v>1</v>
      </c>
      <c r="AH2" s="11">
        <f t="shared" ref="AH2:AH28" si="11">AE2/11</f>
        <v>0.54545454545454541</v>
      </c>
      <c r="AJ2" s="108" t="s">
        <v>322</v>
      </c>
      <c r="AK2" s="13">
        <v>1</v>
      </c>
      <c r="AL2" s="13">
        <v>0</v>
      </c>
      <c r="AM2" s="11">
        <f t="shared" ref="AM2:AM28" si="12">AK2/7</f>
        <v>0.14285714285714285</v>
      </c>
      <c r="AN2" s="11">
        <f t="shared" ref="AN2:AN9" si="13">AL2/AK2</f>
        <v>0</v>
      </c>
      <c r="AO2" s="11">
        <f t="shared" ref="AO2:AO28" si="14">AL2/7</f>
        <v>0</v>
      </c>
      <c r="AQ2" s="108" t="s">
        <v>322</v>
      </c>
      <c r="AR2" s="11">
        <v>0.35</v>
      </c>
      <c r="AS2" s="11">
        <v>0.64516129032258063</v>
      </c>
      <c r="AT2" s="11">
        <v>0.91666666666666663</v>
      </c>
      <c r="AU2" s="11">
        <v>0.54545454545454541</v>
      </c>
      <c r="AV2" s="11">
        <v>0.14285714285714285</v>
      </c>
      <c r="AY2" s="108" t="s">
        <v>322</v>
      </c>
      <c r="AZ2" s="11">
        <v>0.35</v>
      </c>
      <c r="BA2" s="11">
        <v>0.64516129032258063</v>
      </c>
      <c r="BB2" s="11">
        <v>0.83333333333333337</v>
      </c>
      <c r="BC2" s="11">
        <v>0.54545454545454541</v>
      </c>
      <c r="BD2" s="11">
        <v>0</v>
      </c>
    </row>
    <row r="3" spans="1:56" ht="15.75" x14ac:dyDescent="0.25">
      <c r="A3" s="108" t="s">
        <v>308</v>
      </c>
      <c r="B3" s="13">
        <v>68</v>
      </c>
      <c r="C3" s="13">
        <v>66</v>
      </c>
      <c r="D3" s="11">
        <f t="shared" si="0"/>
        <v>0.62962962962962965</v>
      </c>
      <c r="E3" s="11">
        <f t="shared" si="1"/>
        <v>0.97058823529411764</v>
      </c>
      <c r="F3" s="11">
        <f t="shared" si="2"/>
        <v>0.61111111111111116</v>
      </c>
      <c r="G3" s="11"/>
      <c r="H3" s="108" t="s">
        <v>308</v>
      </c>
      <c r="I3" s="13">
        <v>10</v>
      </c>
      <c r="J3" s="13">
        <v>10</v>
      </c>
      <c r="K3" s="11">
        <f t="shared" si="3"/>
        <v>0.25</v>
      </c>
      <c r="L3" s="11">
        <f>J3/I3</f>
        <v>1</v>
      </c>
      <c r="M3" s="11">
        <f t="shared" si="4"/>
        <v>0.25</v>
      </c>
      <c r="O3" s="108" t="s">
        <v>308</v>
      </c>
      <c r="P3" s="13">
        <v>27</v>
      </c>
      <c r="Q3" s="13">
        <v>25</v>
      </c>
      <c r="R3" s="11">
        <f t="shared" si="5"/>
        <v>0.87096774193548387</v>
      </c>
      <c r="S3" s="11">
        <f>Q3/P3</f>
        <v>0.92592592592592593</v>
      </c>
      <c r="T3" s="11">
        <f t="shared" si="6"/>
        <v>0.80645161290322576</v>
      </c>
      <c r="V3" s="108" t="s">
        <v>308</v>
      </c>
      <c r="W3" s="13">
        <v>12</v>
      </c>
      <c r="X3" s="13">
        <v>12</v>
      </c>
      <c r="Y3" s="11">
        <f t="shared" si="7"/>
        <v>1</v>
      </c>
      <c r="Z3" s="11">
        <f t="shared" si="8"/>
        <v>1</v>
      </c>
      <c r="AA3" s="11">
        <f t="shared" si="9"/>
        <v>1</v>
      </c>
      <c r="AC3" s="108" t="s">
        <v>308</v>
      </c>
      <c r="AD3" s="13">
        <v>7</v>
      </c>
      <c r="AE3" s="13">
        <v>7</v>
      </c>
      <c r="AF3" s="11">
        <f t="shared" si="10"/>
        <v>0.63636363636363635</v>
      </c>
      <c r="AG3" s="11">
        <f>AE3/AD3</f>
        <v>1</v>
      </c>
      <c r="AH3" s="11">
        <f t="shared" si="11"/>
        <v>0.63636363636363635</v>
      </c>
      <c r="AJ3" s="108" t="s">
        <v>308</v>
      </c>
      <c r="AK3" s="13">
        <v>7</v>
      </c>
      <c r="AL3" s="13">
        <v>7</v>
      </c>
      <c r="AM3" s="11">
        <f t="shared" si="12"/>
        <v>1</v>
      </c>
      <c r="AN3" s="11">
        <f t="shared" si="13"/>
        <v>1</v>
      </c>
      <c r="AO3" s="11">
        <f t="shared" si="14"/>
        <v>1</v>
      </c>
      <c r="AQ3" s="108" t="s">
        <v>308</v>
      </c>
      <c r="AR3" s="11">
        <v>0.25</v>
      </c>
      <c r="AS3" s="11">
        <v>0.87096774193548387</v>
      </c>
      <c r="AT3" s="11">
        <v>1</v>
      </c>
      <c r="AU3" s="11">
        <v>0.63636363636363635</v>
      </c>
      <c r="AV3" s="11">
        <v>1</v>
      </c>
      <c r="AY3" s="108" t="s">
        <v>308</v>
      </c>
      <c r="AZ3" s="11">
        <v>0.25</v>
      </c>
      <c r="BA3" s="11">
        <v>0.80645161290322576</v>
      </c>
      <c r="BB3" s="11">
        <v>1</v>
      </c>
      <c r="BC3" s="11">
        <v>0.63636363636363635</v>
      </c>
      <c r="BD3" s="11">
        <v>1</v>
      </c>
    </row>
    <row r="4" spans="1:56" ht="15.75" x14ac:dyDescent="0.25">
      <c r="A4" s="110" t="s">
        <v>310</v>
      </c>
      <c r="B4" s="13">
        <v>3</v>
      </c>
      <c r="C4" s="13">
        <v>3</v>
      </c>
      <c r="D4" s="11">
        <f t="shared" si="0"/>
        <v>2.7777777777777776E-2</v>
      </c>
      <c r="E4" s="11">
        <f t="shared" si="1"/>
        <v>1</v>
      </c>
      <c r="F4" s="11">
        <f t="shared" si="2"/>
        <v>2.7777777777777776E-2</v>
      </c>
      <c r="G4" s="11"/>
      <c r="H4" s="110" t="s">
        <v>310</v>
      </c>
      <c r="I4" s="104">
        <v>0</v>
      </c>
      <c r="J4" s="13">
        <v>0</v>
      </c>
      <c r="K4" s="11">
        <f t="shared" si="3"/>
        <v>0</v>
      </c>
      <c r="L4" s="11">
        <v>0</v>
      </c>
      <c r="M4" s="11">
        <f t="shared" si="4"/>
        <v>0</v>
      </c>
      <c r="O4" s="110" t="s">
        <v>310</v>
      </c>
      <c r="P4" s="13">
        <v>0</v>
      </c>
      <c r="Q4" s="13">
        <v>0</v>
      </c>
      <c r="R4" s="11">
        <f t="shared" si="5"/>
        <v>0</v>
      </c>
      <c r="S4" s="11">
        <v>0</v>
      </c>
      <c r="T4" s="11">
        <f t="shared" si="6"/>
        <v>0</v>
      </c>
      <c r="V4" s="110" t="s">
        <v>310</v>
      </c>
      <c r="W4" s="13">
        <v>2</v>
      </c>
      <c r="X4" s="13">
        <v>2</v>
      </c>
      <c r="Y4" s="11">
        <f t="shared" si="7"/>
        <v>0.16666666666666666</v>
      </c>
      <c r="Z4" s="11">
        <f t="shared" si="8"/>
        <v>1</v>
      </c>
      <c r="AA4" s="11">
        <f t="shared" si="9"/>
        <v>0.16666666666666666</v>
      </c>
      <c r="AC4" s="110" t="s">
        <v>310</v>
      </c>
      <c r="AD4" s="13">
        <v>0</v>
      </c>
      <c r="AE4" s="13">
        <v>0</v>
      </c>
      <c r="AF4" s="11">
        <f t="shared" si="10"/>
        <v>0</v>
      </c>
      <c r="AG4" s="11">
        <v>0</v>
      </c>
      <c r="AH4" s="11">
        <f t="shared" si="11"/>
        <v>0</v>
      </c>
      <c r="AJ4" s="110" t="s">
        <v>310</v>
      </c>
      <c r="AK4" s="13">
        <v>1</v>
      </c>
      <c r="AL4" s="13">
        <v>1</v>
      </c>
      <c r="AM4" s="11">
        <f t="shared" si="12"/>
        <v>0.14285714285714285</v>
      </c>
      <c r="AN4" s="11">
        <f t="shared" si="13"/>
        <v>1</v>
      </c>
      <c r="AO4" s="11">
        <f t="shared" si="14"/>
        <v>0.14285714285714285</v>
      </c>
      <c r="AQ4" s="110" t="s">
        <v>310</v>
      </c>
      <c r="AR4" s="11">
        <v>0</v>
      </c>
      <c r="AS4" s="11">
        <v>0</v>
      </c>
      <c r="AT4" s="11">
        <v>0.16666666666666666</v>
      </c>
      <c r="AU4" s="11">
        <v>0</v>
      </c>
      <c r="AV4" s="11">
        <v>0.14285714285714285</v>
      </c>
      <c r="AY4" s="110" t="s">
        <v>310</v>
      </c>
      <c r="AZ4" s="11">
        <v>0</v>
      </c>
      <c r="BA4" s="11">
        <v>0</v>
      </c>
      <c r="BB4" s="11">
        <v>0.16666666666666666</v>
      </c>
      <c r="BC4" s="11">
        <v>0</v>
      </c>
      <c r="BD4" s="11">
        <v>0.14285714285714285</v>
      </c>
    </row>
    <row r="5" spans="1:56" ht="15.75" x14ac:dyDescent="0.25">
      <c r="A5" s="111" t="s">
        <v>211</v>
      </c>
      <c r="B5" s="13">
        <v>75</v>
      </c>
      <c r="C5" s="13">
        <v>66</v>
      </c>
      <c r="D5" s="11">
        <f t="shared" si="0"/>
        <v>0.69444444444444442</v>
      </c>
      <c r="E5" s="11">
        <f t="shared" si="1"/>
        <v>0.88</v>
      </c>
      <c r="F5" s="11">
        <f t="shared" si="2"/>
        <v>0.61111111111111116</v>
      </c>
      <c r="G5" s="11"/>
      <c r="H5" s="111" t="s">
        <v>211</v>
      </c>
      <c r="I5" s="13">
        <v>18</v>
      </c>
      <c r="J5" s="13">
        <v>16</v>
      </c>
      <c r="K5" s="11">
        <f t="shared" si="3"/>
        <v>0.45</v>
      </c>
      <c r="L5" s="11">
        <f>J5/I5</f>
        <v>0.88888888888888884</v>
      </c>
      <c r="M5" s="11">
        <f t="shared" si="4"/>
        <v>0.4</v>
      </c>
      <c r="O5" s="111" t="s">
        <v>211</v>
      </c>
      <c r="P5" s="13">
        <v>26</v>
      </c>
      <c r="Q5" s="13">
        <v>19</v>
      </c>
      <c r="R5" s="11">
        <f t="shared" si="5"/>
        <v>0.83870967741935487</v>
      </c>
      <c r="S5" s="11">
        <f>Q5/P5</f>
        <v>0.73076923076923073</v>
      </c>
      <c r="T5" s="11">
        <f t="shared" si="6"/>
        <v>0.61290322580645162</v>
      </c>
      <c r="V5" s="111" t="s">
        <v>211</v>
      </c>
      <c r="W5" s="13">
        <v>12</v>
      </c>
      <c r="X5" s="13">
        <v>12</v>
      </c>
      <c r="Y5" s="11">
        <f t="shared" si="7"/>
        <v>1</v>
      </c>
      <c r="Z5" s="11">
        <f t="shared" si="8"/>
        <v>1</v>
      </c>
      <c r="AA5" s="11">
        <f t="shared" si="9"/>
        <v>1</v>
      </c>
      <c r="AC5" s="111" t="s">
        <v>211</v>
      </c>
      <c r="AD5" s="13">
        <v>6</v>
      </c>
      <c r="AE5" s="13">
        <v>6</v>
      </c>
      <c r="AF5" s="11">
        <f t="shared" si="10"/>
        <v>0.54545454545454541</v>
      </c>
      <c r="AG5" s="11">
        <f>AE5/AD5</f>
        <v>1</v>
      </c>
      <c r="AH5" s="11">
        <f t="shared" si="11"/>
        <v>0.54545454545454541</v>
      </c>
      <c r="AJ5" s="111" t="s">
        <v>211</v>
      </c>
      <c r="AK5" s="13">
        <v>7</v>
      </c>
      <c r="AL5" s="13">
        <v>7</v>
      </c>
      <c r="AM5" s="11">
        <f t="shared" si="12"/>
        <v>1</v>
      </c>
      <c r="AN5" s="11">
        <f t="shared" si="13"/>
        <v>1</v>
      </c>
      <c r="AO5" s="11">
        <f t="shared" si="14"/>
        <v>1</v>
      </c>
      <c r="AQ5" s="111" t="s">
        <v>211</v>
      </c>
      <c r="AR5" s="11">
        <v>0.45</v>
      </c>
      <c r="AS5" s="11">
        <v>0.83870967741935487</v>
      </c>
      <c r="AT5" s="11">
        <v>1</v>
      </c>
      <c r="AU5" s="11">
        <v>0.54545454545454541</v>
      </c>
      <c r="AV5" s="11">
        <v>1</v>
      </c>
      <c r="AY5" s="111" t="s">
        <v>211</v>
      </c>
      <c r="AZ5" s="11">
        <v>0.4</v>
      </c>
      <c r="BA5" s="11">
        <v>0.61290322580645162</v>
      </c>
      <c r="BB5" s="11">
        <v>1</v>
      </c>
      <c r="BC5" s="11">
        <v>0.54545454545454541</v>
      </c>
      <c r="BD5" s="11">
        <v>1</v>
      </c>
    </row>
    <row r="6" spans="1:56" ht="15.75" x14ac:dyDescent="0.25">
      <c r="A6" s="65" t="s">
        <v>311</v>
      </c>
      <c r="B6" s="13">
        <v>3</v>
      </c>
      <c r="C6" s="13">
        <v>3</v>
      </c>
      <c r="D6" s="11">
        <f t="shared" si="0"/>
        <v>2.7777777777777776E-2</v>
      </c>
      <c r="E6" s="11">
        <f t="shared" si="1"/>
        <v>1</v>
      </c>
      <c r="F6" s="11">
        <f t="shared" si="2"/>
        <v>2.7777777777777776E-2</v>
      </c>
      <c r="G6" s="11"/>
      <c r="H6" s="65" t="s">
        <v>311</v>
      </c>
      <c r="I6" s="13">
        <v>0</v>
      </c>
      <c r="J6" s="13">
        <v>0</v>
      </c>
      <c r="K6" s="11">
        <f t="shared" si="3"/>
        <v>0</v>
      </c>
      <c r="L6" s="11">
        <v>0</v>
      </c>
      <c r="M6" s="11">
        <f t="shared" si="4"/>
        <v>0</v>
      </c>
      <c r="O6" s="65" t="s">
        <v>311</v>
      </c>
      <c r="P6" s="13">
        <v>0</v>
      </c>
      <c r="Q6" s="13">
        <v>0</v>
      </c>
      <c r="R6" s="11">
        <f t="shared" si="5"/>
        <v>0</v>
      </c>
      <c r="S6" s="11">
        <v>0</v>
      </c>
      <c r="T6" s="11">
        <f t="shared" si="6"/>
        <v>0</v>
      </c>
      <c r="V6" s="65" t="s">
        <v>311</v>
      </c>
      <c r="W6" s="13">
        <v>2</v>
      </c>
      <c r="X6" s="13">
        <v>2</v>
      </c>
      <c r="Y6" s="11">
        <f t="shared" si="7"/>
        <v>0.16666666666666666</v>
      </c>
      <c r="Z6" s="11">
        <f t="shared" si="8"/>
        <v>1</v>
      </c>
      <c r="AA6" s="11">
        <f t="shared" si="9"/>
        <v>0.16666666666666666</v>
      </c>
      <c r="AC6" s="65" t="s">
        <v>311</v>
      </c>
      <c r="AD6" s="13">
        <v>0</v>
      </c>
      <c r="AE6" s="13">
        <v>0</v>
      </c>
      <c r="AF6" s="11">
        <f t="shared" si="10"/>
        <v>0</v>
      </c>
      <c r="AG6" s="11">
        <v>0</v>
      </c>
      <c r="AH6" s="11">
        <f t="shared" si="11"/>
        <v>0</v>
      </c>
      <c r="AJ6" s="65" t="s">
        <v>311</v>
      </c>
      <c r="AK6" s="13">
        <v>1</v>
      </c>
      <c r="AL6" s="13">
        <v>1</v>
      </c>
      <c r="AM6" s="11">
        <f t="shared" si="12"/>
        <v>0.14285714285714285</v>
      </c>
      <c r="AN6" s="11">
        <f t="shared" si="13"/>
        <v>1</v>
      </c>
      <c r="AO6" s="11">
        <f t="shared" si="14"/>
        <v>0.14285714285714285</v>
      </c>
      <c r="AQ6" s="65" t="s">
        <v>311</v>
      </c>
      <c r="AR6" s="11">
        <v>0</v>
      </c>
      <c r="AS6" s="11">
        <v>0</v>
      </c>
      <c r="AT6" s="11">
        <v>0.16666666666666666</v>
      </c>
      <c r="AU6" s="11">
        <v>0</v>
      </c>
      <c r="AV6" s="11">
        <v>0.14285714285714285</v>
      </c>
      <c r="AY6" s="65" t="s">
        <v>311</v>
      </c>
      <c r="AZ6" s="11">
        <v>0</v>
      </c>
      <c r="BA6" s="11">
        <v>0</v>
      </c>
      <c r="BB6" s="11">
        <v>0.16666666666666666</v>
      </c>
      <c r="BC6" s="11">
        <v>0</v>
      </c>
      <c r="BD6" s="11">
        <v>0.14285714285714285</v>
      </c>
    </row>
    <row r="7" spans="1:56" ht="15.75" x14ac:dyDescent="0.25">
      <c r="A7" s="113" t="s">
        <v>316</v>
      </c>
      <c r="B7" s="13">
        <v>71</v>
      </c>
      <c r="C7" s="13">
        <v>70</v>
      </c>
      <c r="D7" s="11">
        <f t="shared" si="0"/>
        <v>0.65740740740740744</v>
      </c>
      <c r="E7" s="11">
        <f t="shared" si="1"/>
        <v>0.9859154929577465</v>
      </c>
      <c r="F7" s="11">
        <f t="shared" si="2"/>
        <v>0.64814814814814814</v>
      </c>
      <c r="G7" s="11"/>
      <c r="H7" s="113" t="s">
        <v>316</v>
      </c>
      <c r="I7" s="13">
        <v>39</v>
      </c>
      <c r="J7" s="13">
        <v>38</v>
      </c>
      <c r="K7" s="11">
        <f t="shared" si="3"/>
        <v>0.97499999999999998</v>
      </c>
      <c r="L7" s="11">
        <f t="shared" ref="L7:L13" si="15">J7/I7</f>
        <v>0.97435897435897434</v>
      </c>
      <c r="M7" s="11">
        <f t="shared" si="4"/>
        <v>0.95</v>
      </c>
      <c r="O7" s="113" t="s">
        <v>316</v>
      </c>
      <c r="P7" s="13">
        <v>12</v>
      </c>
      <c r="Q7" s="13">
        <v>12</v>
      </c>
      <c r="R7" s="11">
        <f t="shared" si="5"/>
        <v>0.38709677419354838</v>
      </c>
      <c r="S7" s="11">
        <f t="shared" ref="S7:S13" si="16">Q7/P7</f>
        <v>1</v>
      </c>
      <c r="T7" s="11">
        <f t="shared" si="6"/>
        <v>0.38709677419354838</v>
      </c>
      <c r="V7" s="113" t="s">
        <v>316</v>
      </c>
      <c r="W7" s="13">
        <v>8</v>
      </c>
      <c r="X7" s="13">
        <v>6</v>
      </c>
      <c r="Y7" s="11">
        <f t="shared" si="7"/>
        <v>0.66666666666666663</v>
      </c>
      <c r="Z7" s="11">
        <f t="shared" si="8"/>
        <v>0.75</v>
      </c>
      <c r="AA7" s="11">
        <f t="shared" si="9"/>
        <v>0.5</v>
      </c>
      <c r="AC7" s="113" t="s">
        <v>316</v>
      </c>
      <c r="AD7" s="13">
        <v>7</v>
      </c>
      <c r="AE7" s="13">
        <v>5</v>
      </c>
      <c r="AF7" s="11">
        <f t="shared" si="10"/>
        <v>0.63636363636363635</v>
      </c>
      <c r="AG7" s="11">
        <f t="shared" ref="AG7:AG13" si="17">AE7/AD7</f>
        <v>0.7142857142857143</v>
      </c>
      <c r="AH7" s="11">
        <f t="shared" si="11"/>
        <v>0.45454545454545453</v>
      </c>
      <c r="AJ7" s="113" t="s">
        <v>316</v>
      </c>
      <c r="AK7" s="13">
        <v>7</v>
      </c>
      <c r="AL7" s="13">
        <v>6</v>
      </c>
      <c r="AM7" s="11">
        <f t="shared" si="12"/>
        <v>1</v>
      </c>
      <c r="AN7" s="11">
        <f t="shared" si="13"/>
        <v>0.8571428571428571</v>
      </c>
      <c r="AO7" s="11">
        <f t="shared" si="14"/>
        <v>0.8571428571428571</v>
      </c>
      <c r="AQ7" s="113" t="s">
        <v>316</v>
      </c>
      <c r="AR7" s="11">
        <v>0.97499999999999998</v>
      </c>
      <c r="AS7" s="11">
        <v>0.38709677419354838</v>
      </c>
      <c r="AT7" s="11">
        <v>0.66666666666666663</v>
      </c>
      <c r="AU7" s="11">
        <v>0.63636363636363635</v>
      </c>
      <c r="AV7" s="11">
        <v>1</v>
      </c>
      <c r="AY7" s="113" t="s">
        <v>316</v>
      </c>
      <c r="AZ7" s="11">
        <v>0.95</v>
      </c>
      <c r="BA7" s="11">
        <v>0.38709677419354838</v>
      </c>
      <c r="BB7" s="11">
        <v>0.5</v>
      </c>
      <c r="BC7" s="11">
        <v>0.45454545454545453</v>
      </c>
      <c r="BD7" s="11">
        <v>0.8571428571428571</v>
      </c>
    </row>
    <row r="8" spans="1:56" ht="15.75" x14ac:dyDescent="0.25">
      <c r="A8" s="114" t="s">
        <v>317</v>
      </c>
      <c r="B8" s="13">
        <v>46</v>
      </c>
      <c r="C8" s="13">
        <v>44</v>
      </c>
      <c r="D8" s="11">
        <f t="shared" si="0"/>
        <v>0.42592592592592593</v>
      </c>
      <c r="E8" s="11">
        <f t="shared" si="1"/>
        <v>0.95652173913043481</v>
      </c>
      <c r="F8" s="11">
        <f t="shared" si="2"/>
        <v>0.40740740740740738</v>
      </c>
      <c r="G8" s="11"/>
      <c r="H8" s="114" t="s">
        <v>317</v>
      </c>
      <c r="I8" s="13">
        <v>31</v>
      </c>
      <c r="J8" s="13">
        <v>29</v>
      </c>
      <c r="K8" s="11">
        <f t="shared" si="3"/>
        <v>0.77500000000000002</v>
      </c>
      <c r="L8" s="11">
        <f t="shared" si="15"/>
        <v>0.93548387096774188</v>
      </c>
      <c r="M8" s="11">
        <f t="shared" si="4"/>
        <v>0.72499999999999998</v>
      </c>
      <c r="O8" s="114" t="s">
        <v>317</v>
      </c>
      <c r="P8" s="13">
        <v>3</v>
      </c>
      <c r="Q8" s="13">
        <v>3</v>
      </c>
      <c r="R8" s="11">
        <f t="shared" si="5"/>
        <v>9.6774193548387094E-2</v>
      </c>
      <c r="S8" s="11">
        <f t="shared" si="16"/>
        <v>1</v>
      </c>
      <c r="T8" s="11">
        <f t="shared" si="6"/>
        <v>9.6774193548387094E-2</v>
      </c>
      <c r="V8" s="114" t="s">
        <v>317</v>
      </c>
      <c r="W8" s="13">
        <v>2</v>
      </c>
      <c r="X8" s="13">
        <v>2</v>
      </c>
      <c r="Y8" s="11">
        <f t="shared" si="7"/>
        <v>0.16666666666666666</v>
      </c>
      <c r="Z8" s="11">
        <f t="shared" si="8"/>
        <v>1</v>
      </c>
      <c r="AA8" s="11">
        <f t="shared" si="9"/>
        <v>0.16666666666666666</v>
      </c>
      <c r="AC8" s="114" t="s">
        <v>317</v>
      </c>
      <c r="AD8" s="13">
        <v>6</v>
      </c>
      <c r="AE8" s="13">
        <v>6</v>
      </c>
      <c r="AF8" s="11">
        <f t="shared" si="10"/>
        <v>0.54545454545454541</v>
      </c>
      <c r="AG8" s="11">
        <f t="shared" si="17"/>
        <v>1</v>
      </c>
      <c r="AH8" s="11">
        <f t="shared" si="11"/>
        <v>0.54545454545454541</v>
      </c>
      <c r="AJ8" s="114" t="s">
        <v>317</v>
      </c>
      <c r="AK8" s="13">
        <v>1</v>
      </c>
      <c r="AL8" s="13">
        <v>1</v>
      </c>
      <c r="AM8" s="11">
        <f t="shared" si="12"/>
        <v>0.14285714285714285</v>
      </c>
      <c r="AN8" s="11">
        <f t="shared" si="13"/>
        <v>1</v>
      </c>
      <c r="AO8" s="11">
        <f t="shared" si="14"/>
        <v>0.14285714285714285</v>
      </c>
      <c r="AQ8" s="114" t="s">
        <v>317</v>
      </c>
      <c r="AR8" s="11">
        <v>0.77500000000000002</v>
      </c>
      <c r="AS8" s="11">
        <v>9.6774193548387094E-2</v>
      </c>
      <c r="AT8" s="11">
        <v>0.16666666666666666</v>
      </c>
      <c r="AU8" s="11">
        <v>0.54545454545454541</v>
      </c>
      <c r="AV8" s="11">
        <v>0.14285714285714285</v>
      </c>
      <c r="AY8" s="114" t="s">
        <v>317</v>
      </c>
      <c r="AZ8" s="11">
        <v>0.72499999999999998</v>
      </c>
      <c r="BA8" s="11">
        <v>9.6774193548387094E-2</v>
      </c>
      <c r="BB8" s="11">
        <v>0.16666666666666666</v>
      </c>
      <c r="BC8" s="11">
        <v>0.54545454545454541</v>
      </c>
      <c r="BD8" s="11">
        <v>0.14285714285714285</v>
      </c>
    </row>
    <row r="9" spans="1:56" ht="15.75" x14ac:dyDescent="0.25">
      <c r="A9" s="113" t="s">
        <v>318</v>
      </c>
      <c r="B9" s="13">
        <v>40</v>
      </c>
      <c r="C9" s="13">
        <v>31</v>
      </c>
      <c r="D9" s="11">
        <f t="shared" si="0"/>
        <v>0.37037037037037035</v>
      </c>
      <c r="E9" s="11">
        <f t="shared" si="1"/>
        <v>0.77500000000000002</v>
      </c>
      <c r="F9" s="11">
        <f t="shared" si="2"/>
        <v>0.28703703703703703</v>
      </c>
      <c r="G9" s="11"/>
      <c r="H9" s="113" t="s">
        <v>318</v>
      </c>
      <c r="I9" s="13">
        <v>5</v>
      </c>
      <c r="J9" s="13">
        <v>5</v>
      </c>
      <c r="K9" s="11">
        <f t="shared" si="3"/>
        <v>0.125</v>
      </c>
      <c r="L9" s="11">
        <f t="shared" si="15"/>
        <v>1</v>
      </c>
      <c r="M9" s="11">
        <f t="shared" si="4"/>
        <v>0.125</v>
      </c>
      <c r="O9" s="113" t="s">
        <v>318</v>
      </c>
      <c r="P9" s="13">
        <v>24</v>
      </c>
      <c r="Q9" s="13">
        <v>23</v>
      </c>
      <c r="R9" s="11">
        <f t="shared" si="5"/>
        <v>0.77419354838709675</v>
      </c>
      <c r="S9" s="11">
        <f t="shared" si="16"/>
        <v>0.95833333333333337</v>
      </c>
      <c r="T9" s="11">
        <f t="shared" si="6"/>
        <v>0.74193548387096775</v>
      </c>
      <c r="V9" s="113" t="s">
        <v>318</v>
      </c>
      <c r="W9" s="13">
        <v>4</v>
      </c>
      <c r="X9" s="13">
        <v>4</v>
      </c>
      <c r="Y9" s="11">
        <f t="shared" si="7"/>
        <v>0.33333333333333331</v>
      </c>
      <c r="Z9" s="11">
        <f t="shared" si="8"/>
        <v>1</v>
      </c>
      <c r="AA9" s="11">
        <f t="shared" si="9"/>
        <v>0.33333333333333331</v>
      </c>
      <c r="AC9" s="113" t="s">
        <v>318</v>
      </c>
      <c r="AD9" s="13">
        <v>4</v>
      </c>
      <c r="AE9" s="13">
        <v>2</v>
      </c>
      <c r="AF9" s="11">
        <f t="shared" si="10"/>
        <v>0.36363636363636365</v>
      </c>
      <c r="AG9" s="11">
        <f t="shared" si="17"/>
        <v>0.5</v>
      </c>
      <c r="AH9" s="11">
        <f t="shared" si="11"/>
        <v>0.18181818181818182</v>
      </c>
      <c r="AJ9" s="113" t="s">
        <v>318</v>
      </c>
      <c r="AK9" s="13">
        <v>1</v>
      </c>
      <c r="AL9" s="13">
        <v>1</v>
      </c>
      <c r="AM9" s="11">
        <f t="shared" si="12"/>
        <v>0.14285714285714285</v>
      </c>
      <c r="AN9" s="11">
        <f t="shared" si="13"/>
        <v>1</v>
      </c>
      <c r="AO9" s="11">
        <f t="shared" si="14"/>
        <v>0.14285714285714285</v>
      </c>
      <c r="AQ9" s="113" t="s">
        <v>318</v>
      </c>
      <c r="AR9" s="11">
        <v>0.125</v>
      </c>
      <c r="AS9" s="11">
        <v>0.77419354838709675</v>
      </c>
      <c r="AT9" s="11">
        <v>0.33333333333333331</v>
      </c>
      <c r="AU9" s="11">
        <v>0.36363636363636365</v>
      </c>
      <c r="AV9" s="11">
        <v>0.14285714285714285</v>
      </c>
      <c r="AY9" s="113" t="s">
        <v>318</v>
      </c>
      <c r="AZ9" s="11">
        <v>0.125</v>
      </c>
      <c r="BA9" s="11">
        <v>0.74193548387096775</v>
      </c>
      <c r="BB9" s="11">
        <v>0.33333333333333331</v>
      </c>
      <c r="BC9" s="11">
        <v>0.18181818181818182</v>
      </c>
      <c r="BD9" s="11">
        <v>0.14285714285714285</v>
      </c>
    </row>
    <row r="10" spans="1:56" ht="15.75" x14ac:dyDescent="0.25">
      <c r="A10" s="113" t="s">
        <v>319</v>
      </c>
      <c r="B10" s="13">
        <v>5</v>
      </c>
      <c r="C10" s="13">
        <v>4</v>
      </c>
      <c r="D10" s="11">
        <f t="shared" si="0"/>
        <v>4.6296296296296294E-2</v>
      </c>
      <c r="E10" s="11">
        <f t="shared" si="1"/>
        <v>0.8</v>
      </c>
      <c r="F10" s="11">
        <f t="shared" si="2"/>
        <v>3.7037037037037035E-2</v>
      </c>
      <c r="G10" s="11"/>
      <c r="H10" s="113" t="s">
        <v>319</v>
      </c>
      <c r="I10" s="13">
        <v>1</v>
      </c>
      <c r="J10" s="13">
        <v>1</v>
      </c>
      <c r="K10" s="11">
        <f t="shared" si="3"/>
        <v>2.5000000000000001E-2</v>
      </c>
      <c r="L10" s="11">
        <f t="shared" si="15"/>
        <v>1</v>
      </c>
      <c r="M10" s="11">
        <f t="shared" si="4"/>
        <v>2.5000000000000001E-2</v>
      </c>
      <c r="O10" s="113" t="s">
        <v>319</v>
      </c>
      <c r="P10" s="13">
        <v>2</v>
      </c>
      <c r="Q10" s="13">
        <v>2</v>
      </c>
      <c r="R10" s="11">
        <f t="shared" si="5"/>
        <v>6.4516129032258063E-2</v>
      </c>
      <c r="S10" s="11">
        <f t="shared" si="16"/>
        <v>1</v>
      </c>
      <c r="T10" s="11">
        <f t="shared" si="6"/>
        <v>6.4516129032258063E-2</v>
      </c>
      <c r="V10" s="113" t="s">
        <v>319</v>
      </c>
      <c r="W10" s="13">
        <v>0</v>
      </c>
      <c r="X10" s="13">
        <v>0</v>
      </c>
      <c r="Y10" s="11">
        <f t="shared" si="7"/>
        <v>0</v>
      </c>
      <c r="Z10" s="11">
        <v>0</v>
      </c>
      <c r="AA10" s="11">
        <f t="shared" si="9"/>
        <v>0</v>
      </c>
      <c r="AC10" s="113" t="s">
        <v>319</v>
      </c>
      <c r="AD10" s="13">
        <v>2</v>
      </c>
      <c r="AE10" s="13">
        <v>1</v>
      </c>
      <c r="AF10" s="11">
        <f t="shared" si="10"/>
        <v>0.18181818181818182</v>
      </c>
      <c r="AG10" s="11">
        <f t="shared" si="17"/>
        <v>0.5</v>
      </c>
      <c r="AH10" s="11">
        <f t="shared" si="11"/>
        <v>9.0909090909090912E-2</v>
      </c>
      <c r="AJ10" s="113" t="s">
        <v>319</v>
      </c>
      <c r="AK10" s="13">
        <v>0</v>
      </c>
      <c r="AL10" s="13">
        <v>0</v>
      </c>
      <c r="AM10" s="11">
        <f t="shared" si="12"/>
        <v>0</v>
      </c>
      <c r="AN10" s="11">
        <v>0</v>
      </c>
      <c r="AO10" s="11">
        <f t="shared" si="14"/>
        <v>0</v>
      </c>
      <c r="AQ10" s="113" t="s">
        <v>319</v>
      </c>
      <c r="AR10" s="11">
        <v>2.5000000000000001E-2</v>
      </c>
      <c r="AS10" s="11">
        <v>6.4516129032258063E-2</v>
      </c>
      <c r="AT10" s="11">
        <v>0</v>
      </c>
      <c r="AU10" s="11">
        <v>0.18181818181818182</v>
      </c>
      <c r="AV10" s="11">
        <v>0</v>
      </c>
      <c r="AY10" s="113" t="s">
        <v>319</v>
      </c>
      <c r="AZ10" s="11">
        <v>2.5000000000000001E-2</v>
      </c>
      <c r="BA10" s="11">
        <v>6.4516129032258063E-2</v>
      </c>
      <c r="BB10" s="11">
        <v>0</v>
      </c>
      <c r="BC10" s="11">
        <v>9.0909090909090912E-2</v>
      </c>
      <c r="BD10" s="11">
        <v>0</v>
      </c>
    </row>
    <row r="11" spans="1:56" ht="15.75" x14ac:dyDescent="0.25">
      <c r="A11" s="91" t="s">
        <v>232</v>
      </c>
      <c r="B11" s="13">
        <v>98</v>
      </c>
      <c r="C11" s="13">
        <v>94</v>
      </c>
      <c r="D11" s="11">
        <f t="shared" si="0"/>
        <v>0.90740740740740744</v>
      </c>
      <c r="E11" s="11">
        <f t="shared" si="1"/>
        <v>0.95918367346938771</v>
      </c>
      <c r="F11" s="11">
        <f t="shared" si="2"/>
        <v>0.87037037037037035</v>
      </c>
      <c r="G11" s="11"/>
      <c r="H11" s="91" t="s">
        <v>232</v>
      </c>
      <c r="I11" s="13">
        <v>37</v>
      </c>
      <c r="J11" s="13">
        <v>36</v>
      </c>
      <c r="K11" s="11">
        <f t="shared" si="3"/>
        <v>0.92500000000000004</v>
      </c>
      <c r="L11" s="11">
        <f t="shared" si="15"/>
        <v>0.97297297297297303</v>
      </c>
      <c r="M11" s="11">
        <f t="shared" si="4"/>
        <v>0.9</v>
      </c>
      <c r="O11" s="91" t="s">
        <v>232</v>
      </c>
      <c r="P11" s="13">
        <v>27</v>
      </c>
      <c r="Q11" s="13">
        <v>26</v>
      </c>
      <c r="R11" s="11">
        <f t="shared" si="5"/>
        <v>0.87096774193548387</v>
      </c>
      <c r="S11" s="11">
        <f t="shared" si="16"/>
        <v>0.96296296296296291</v>
      </c>
      <c r="T11" s="11">
        <f t="shared" si="6"/>
        <v>0.83870967741935487</v>
      </c>
      <c r="V11" s="91" t="s">
        <v>232</v>
      </c>
      <c r="W11" s="13">
        <v>12</v>
      </c>
      <c r="X11" s="13">
        <v>12</v>
      </c>
      <c r="Y11" s="11">
        <f t="shared" si="7"/>
        <v>1</v>
      </c>
      <c r="Z11" s="11">
        <f>X11/W11</f>
        <v>1</v>
      </c>
      <c r="AA11" s="11">
        <f t="shared" si="9"/>
        <v>1</v>
      </c>
      <c r="AC11" s="91" t="s">
        <v>232</v>
      </c>
      <c r="AD11" s="13">
        <v>8</v>
      </c>
      <c r="AE11" s="13">
        <v>7</v>
      </c>
      <c r="AF11" s="11">
        <f t="shared" si="10"/>
        <v>0.72727272727272729</v>
      </c>
      <c r="AG11" s="11">
        <f t="shared" si="17"/>
        <v>0.875</v>
      </c>
      <c r="AH11" s="11">
        <f t="shared" si="11"/>
        <v>0.63636363636363635</v>
      </c>
      <c r="AJ11" s="91" t="s">
        <v>232</v>
      </c>
      <c r="AK11" s="13">
        <v>7</v>
      </c>
      <c r="AL11" s="13">
        <v>6</v>
      </c>
      <c r="AM11" s="11">
        <f t="shared" si="12"/>
        <v>1</v>
      </c>
      <c r="AN11" s="11">
        <f>AL11/AK11</f>
        <v>0.8571428571428571</v>
      </c>
      <c r="AO11" s="11">
        <f t="shared" si="14"/>
        <v>0.8571428571428571</v>
      </c>
      <c r="AQ11" s="91" t="s">
        <v>232</v>
      </c>
      <c r="AR11" s="11">
        <v>0.92500000000000004</v>
      </c>
      <c r="AS11" s="11">
        <v>0.87096774193548387</v>
      </c>
      <c r="AT11" s="11">
        <v>1</v>
      </c>
      <c r="AU11" s="11">
        <v>0.72727272727272729</v>
      </c>
      <c r="AV11" s="11">
        <v>1</v>
      </c>
      <c r="AY11" s="91" t="s">
        <v>232</v>
      </c>
      <c r="AZ11" s="11">
        <v>0.9</v>
      </c>
      <c r="BA11" s="11">
        <v>0.83870967741935487</v>
      </c>
      <c r="BB11" s="11">
        <v>1</v>
      </c>
      <c r="BC11" s="11">
        <v>0.63636363636363635</v>
      </c>
      <c r="BD11" s="11">
        <v>0.8571428571428571</v>
      </c>
    </row>
    <row r="12" spans="1:56" ht="15.75" x14ac:dyDescent="0.25">
      <c r="A12" s="113" t="s">
        <v>234</v>
      </c>
      <c r="B12" s="13">
        <v>3</v>
      </c>
      <c r="C12" s="13">
        <v>3</v>
      </c>
      <c r="D12" s="11">
        <f t="shared" si="0"/>
        <v>2.7777777777777776E-2</v>
      </c>
      <c r="E12" s="11">
        <f t="shared" si="1"/>
        <v>1</v>
      </c>
      <c r="F12" s="11">
        <f t="shared" si="2"/>
        <v>2.7777777777777776E-2</v>
      </c>
      <c r="G12" s="11"/>
      <c r="H12" s="113" t="s">
        <v>234</v>
      </c>
      <c r="I12" s="13">
        <v>1</v>
      </c>
      <c r="J12" s="13">
        <v>1</v>
      </c>
      <c r="K12" s="11">
        <f t="shared" si="3"/>
        <v>2.5000000000000001E-2</v>
      </c>
      <c r="L12" s="11">
        <f t="shared" si="15"/>
        <v>1</v>
      </c>
      <c r="M12" s="11">
        <f t="shared" si="4"/>
        <v>2.5000000000000001E-2</v>
      </c>
      <c r="O12" s="113" t="s">
        <v>234</v>
      </c>
      <c r="P12" s="13">
        <v>1</v>
      </c>
      <c r="Q12" s="13">
        <v>1</v>
      </c>
      <c r="R12" s="11">
        <f t="shared" si="5"/>
        <v>3.2258064516129031E-2</v>
      </c>
      <c r="S12" s="11">
        <f t="shared" si="16"/>
        <v>1</v>
      </c>
      <c r="T12" s="11">
        <f t="shared" si="6"/>
        <v>3.2258064516129031E-2</v>
      </c>
      <c r="V12" s="113" t="s">
        <v>234</v>
      </c>
      <c r="W12" s="13">
        <v>0</v>
      </c>
      <c r="X12" s="13">
        <v>0</v>
      </c>
      <c r="Y12" s="11">
        <f t="shared" si="7"/>
        <v>0</v>
      </c>
      <c r="Z12" s="11">
        <v>0</v>
      </c>
      <c r="AA12" s="11">
        <f t="shared" si="9"/>
        <v>0</v>
      </c>
      <c r="AC12" s="113" t="s">
        <v>234</v>
      </c>
      <c r="AD12" s="13">
        <v>1</v>
      </c>
      <c r="AE12" s="13">
        <v>1</v>
      </c>
      <c r="AF12" s="11">
        <f t="shared" si="10"/>
        <v>9.0909090909090912E-2</v>
      </c>
      <c r="AG12" s="11">
        <f t="shared" si="17"/>
        <v>1</v>
      </c>
      <c r="AH12" s="11">
        <f t="shared" si="11"/>
        <v>9.0909090909090912E-2</v>
      </c>
      <c r="AJ12" s="113" t="s">
        <v>234</v>
      </c>
      <c r="AK12" s="13">
        <v>0</v>
      </c>
      <c r="AL12" s="13">
        <v>0</v>
      </c>
      <c r="AM12" s="11">
        <f t="shared" si="12"/>
        <v>0</v>
      </c>
      <c r="AN12" s="11">
        <v>0</v>
      </c>
      <c r="AO12" s="11">
        <f t="shared" si="14"/>
        <v>0</v>
      </c>
      <c r="AQ12" s="113" t="s">
        <v>234</v>
      </c>
      <c r="AR12" s="11">
        <v>2.5000000000000001E-2</v>
      </c>
      <c r="AS12" s="11">
        <v>3.2258064516129031E-2</v>
      </c>
      <c r="AT12" s="11">
        <v>0</v>
      </c>
      <c r="AU12" s="11">
        <v>9.0909090909090912E-2</v>
      </c>
      <c r="AV12" s="11">
        <v>0</v>
      </c>
      <c r="AY12" s="113" t="s">
        <v>234</v>
      </c>
      <c r="AZ12" s="11">
        <v>2.5000000000000001E-2</v>
      </c>
      <c r="BA12" s="11">
        <v>3.2258064516129031E-2</v>
      </c>
      <c r="BB12" s="11">
        <v>0</v>
      </c>
      <c r="BC12" s="11">
        <v>9.0909090909090912E-2</v>
      </c>
      <c r="BD12" s="11">
        <v>0</v>
      </c>
    </row>
    <row r="13" spans="1:56" ht="15.75" x14ac:dyDescent="0.25">
      <c r="A13" s="99" t="s">
        <v>304</v>
      </c>
      <c r="B13" s="13">
        <v>47</v>
      </c>
      <c r="C13" s="13">
        <v>41</v>
      </c>
      <c r="D13" s="11">
        <f t="shared" si="0"/>
        <v>0.43518518518518517</v>
      </c>
      <c r="E13" s="11">
        <f t="shared" si="1"/>
        <v>0.87234042553191493</v>
      </c>
      <c r="F13" s="11">
        <f t="shared" si="2"/>
        <v>0.37962962962962965</v>
      </c>
      <c r="G13" s="11"/>
      <c r="H13" s="99" t="s">
        <v>304</v>
      </c>
      <c r="I13" s="13">
        <v>14</v>
      </c>
      <c r="J13" s="13">
        <v>11</v>
      </c>
      <c r="K13" s="11">
        <f>J13/40</f>
        <v>0.27500000000000002</v>
      </c>
      <c r="L13" s="11">
        <f t="shared" si="15"/>
        <v>0.7857142857142857</v>
      </c>
      <c r="M13" s="11">
        <f t="shared" si="4"/>
        <v>0.27500000000000002</v>
      </c>
      <c r="O13" s="99" t="s">
        <v>304</v>
      </c>
      <c r="P13" s="13">
        <v>16</v>
      </c>
      <c r="Q13" s="13">
        <v>15</v>
      </c>
      <c r="R13" s="11">
        <f t="shared" si="5"/>
        <v>0.5161290322580645</v>
      </c>
      <c r="S13" s="11">
        <f t="shared" si="16"/>
        <v>0.9375</v>
      </c>
      <c r="T13" s="11">
        <f t="shared" si="6"/>
        <v>0.4838709677419355</v>
      </c>
      <c r="V13" s="99" t="s">
        <v>304</v>
      </c>
      <c r="W13" s="13">
        <v>5</v>
      </c>
      <c r="X13" s="13">
        <v>4</v>
      </c>
      <c r="Y13" s="11">
        <f t="shared" si="7"/>
        <v>0.41666666666666669</v>
      </c>
      <c r="Z13" s="11">
        <f t="shared" ref="Z13:Z24" si="18">X13/W13</f>
        <v>0.8</v>
      </c>
      <c r="AA13" s="11">
        <f t="shared" si="9"/>
        <v>0.33333333333333331</v>
      </c>
      <c r="AC13" s="99" t="s">
        <v>304</v>
      </c>
      <c r="AD13" s="13">
        <v>8</v>
      </c>
      <c r="AE13" s="13">
        <v>8</v>
      </c>
      <c r="AF13" s="11">
        <f t="shared" si="10"/>
        <v>0.72727272727272729</v>
      </c>
      <c r="AG13" s="11">
        <f t="shared" si="17"/>
        <v>1</v>
      </c>
      <c r="AH13" s="11">
        <f t="shared" si="11"/>
        <v>0.72727272727272729</v>
      </c>
      <c r="AJ13" s="99" t="s">
        <v>304</v>
      </c>
      <c r="AK13" s="13">
        <v>0</v>
      </c>
      <c r="AL13" s="13">
        <v>0</v>
      </c>
      <c r="AM13" s="11">
        <f t="shared" si="12"/>
        <v>0</v>
      </c>
      <c r="AN13" s="11">
        <v>0</v>
      </c>
      <c r="AO13" s="11">
        <f t="shared" si="14"/>
        <v>0</v>
      </c>
      <c r="AQ13" s="99" t="s">
        <v>304</v>
      </c>
      <c r="AR13" s="11">
        <v>0.27500000000000002</v>
      </c>
      <c r="AS13" s="11">
        <v>0.5161290322580645</v>
      </c>
      <c r="AT13" s="11">
        <v>0.41666666666666669</v>
      </c>
      <c r="AU13" s="11">
        <v>0.72727272727272729</v>
      </c>
      <c r="AV13" s="11">
        <v>0</v>
      </c>
      <c r="AY13" s="99" t="s">
        <v>304</v>
      </c>
      <c r="AZ13" s="11">
        <v>0.27500000000000002</v>
      </c>
      <c r="BA13" s="11">
        <v>0.4838709677419355</v>
      </c>
      <c r="BB13" s="11">
        <v>0.33333333333333331</v>
      </c>
      <c r="BC13" s="11">
        <v>0.72727272727272729</v>
      </c>
      <c r="BD13" s="11">
        <v>0</v>
      </c>
    </row>
    <row r="14" spans="1:56" ht="15.75" x14ac:dyDescent="0.25">
      <c r="A14" s="109" t="s">
        <v>309</v>
      </c>
      <c r="B14" s="13">
        <v>3</v>
      </c>
      <c r="C14" s="13">
        <v>3</v>
      </c>
      <c r="D14" s="11">
        <f t="shared" si="0"/>
        <v>2.7777777777777776E-2</v>
      </c>
      <c r="E14" s="11">
        <f t="shared" si="1"/>
        <v>1</v>
      </c>
      <c r="F14" s="11">
        <f t="shared" si="2"/>
        <v>2.7777777777777776E-2</v>
      </c>
      <c r="G14" s="11"/>
      <c r="H14" s="109" t="s">
        <v>309</v>
      </c>
      <c r="I14" s="13">
        <v>0</v>
      </c>
      <c r="J14" s="13">
        <v>0</v>
      </c>
      <c r="K14" s="11">
        <f t="shared" ref="K14:K28" si="19">I14/40</f>
        <v>0</v>
      </c>
      <c r="L14" s="11">
        <v>0</v>
      </c>
      <c r="M14" s="11">
        <f t="shared" si="4"/>
        <v>0</v>
      </c>
      <c r="O14" s="109" t="s">
        <v>309</v>
      </c>
      <c r="P14" s="13">
        <v>0</v>
      </c>
      <c r="Q14" s="13">
        <v>0</v>
      </c>
      <c r="R14" s="11">
        <f t="shared" si="5"/>
        <v>0</v>
      </c>
      <c r="S14" s="11">
        <v>0</v>
      </c>
      <c r="T14" s="11">
        <f t="shared" si="6"/>
        <v>0</v>
      </c>
      <c r="V14" s="109" t="s">
        <v>309</v>
      </c>
      <c r="W14" s="13">
        <v>2</v>
      </c>
      <c r="X14" s="13">
        <v>2</v>
      </c>
      <c r="Y14" s="11">
        <f t="shared" si="7"/>
        <v>0.16666666666666666</v>
      </c>
      <c r="Z14" s="11">
        <f t="shared" si="18"/>
        <v>1</v>
      </c>
      <c r="AA14" s="11">
        <f t="shared" si="9"/>
        <v>0.16666666666666666</v>
      </c>
      <c r="AC14" s="109" t="s">
        <v>309</v>
      </c>
      <c r="AD14" s="13">
        <v>0</v>
      </c>
      <c r="AE14" s="13">
        <v>0</v>
      </c>
      <c r="AF14" s="11">
        <f t="shared" si="10"/>
        <v>0</v>
      </c>
      <c r="AG14" s="11">
        <v>0</v>
      </c>
      <c r="AH14" s="11">
        <f t="shared" si="11"/>
        <v>0</v>
      </c>
      <c r="AJ14" s="109" t="s">
        <v>309</v>
      </c>
      <c r="AK14" s="13">
        <v>1</v>
      </c>
      <c r="AL14" s="13">
        <v>1</v>
      </c>
      <c r="AM14" s="11">
        <f t="shared" si="12"/>
        <v>0.14285714285714285</v>
      </c>
      <c r="AN14" s="11">
        <f t="shared" ref="AN14:AN24" si="20">AL14/AK14</f>
        <v>1</v>
      </c>
      <c r="AO14" s="11">
        <f t="shared" si="14"/>
        <v>0.14285714285714285</v>
      </c>
      <c r="AQ14" s="109" t="s">
        <v>309</v>
      </c>
      <c r="AR14" s="11">
        <v>0</v>
      </c>
      <c r="AS14" s="11">
        <v>0</v>
      </c>
      <c r="AT14" s="11">
        <v>0.16666666666666666</v>
      </c>
      <c r="AU14" s="11">
        <v>0</v>
      </c>
      <c r="AV14" s="11">
        <v>0.14285714285714285</v>
      </c>
      <c r="AY14" s="109" t="s">
        <v>309</v>
      </c>
      <c r="AZ14" s="11">
        <v>0</v>
      </c>
      <c r="BA14" s="11">
        <v>0</v>
      </c>
      <c r="BB14" s="11">
        <v>0.16666666666666666</v>
      </c>
      <c r="BC14" s="11">
        <v>0</v>
      </c>
      <c r="BD14" s="11">
        <v>0.14285714285714285</v>
      </c>
    </row>
    <row r="15" spans="1:56" ht="15.75" x14ac:dyDescent="0.25">
      <c r="A15" s="107" t="s">
        <v>303</v>
      </c>
      <c r="B15" s="13">
        <v>105</v>
      </c>
      <c r="C15" s="13">
        <v>93</v>
      </c>
      <c r="D15" s="11">
        <f t="shared" si="0"/>
        <v>0.97222222222222221</v>
      </c>
      <c r="E15" s="11">
        <f t="shared" si="1"/>
        <v>0.88571428571428568</v>
      </c>
      <c r="F15" s="11">
        <f t="shared" si="2"/>
        <v>0.86111111111111116</v>
      </c>
      <c r="G15" s="11"/>
      <c r="H15" s="107" t="s">
        <v>303</v>
      </c>
      <c r="I15" s="13">
        <v>39</v>
      </c>
      <c r="J15" s="13">
        <v>26</v>
      </c>
      <c r="K15" s="11">
        <f t="shared" si="19"/>
        <v>0.97499999999999998</v>
      </c>
      <c r="L15" s="11">
        <f t="shared" ref="L15:L24" si="21">J15/I15</f>
        <v>0.66666666666666663</v>
      </c>
      <c r="M15" s="11">
        <f t="shared" si="4"/>
        <v>0.65</v>
      </c>
      <c r="O15" s="107" t="s">
        <v>303</v>
      </c>
      <c r="P15" s="13">
        <v>30</v>
      </c>
      <c r="Q15" s="13">
        <v>26</v>
      </c>
      <c r="R15" s="11">
        <f t="shared" si="5"/>
        <v>0.967741935483871</v>
      </c>
      <c r="S15" s="11">
        <f t="shared" ref="S15:S24" si="22">Q15/P15</f>
        <v>0.8666666666666667</v>
      </c>
      <c r="T15" s="11">
        <f t="shared" si="6"/>
        <v>0.83870967741935487</v>
      </c>
      <c r="V15" s="107" t="s">
        <v>303</v>
      </c>
      <c r="W15" s="13">
        <v>12</v>
      </c>
      <c r="X15" s="13">
        <v>11</v>
      </c>
      <c r="Y15" s="11">
        <f t="shared" si="7"/>
        <v>1</v>
      </c>
      <c r="Z15" s="11">
        <f t="shared" si="18"/>
        <v>0.91666666666666663</v>
      </c>
      <c r="AA15" s="11">
        <f t="shared" si="9"/>
        <v>0.91666666666666663</v>
      </c>
      <c r="AC15" s="107" t="s">
        <v>303</v>
      </c>
      <c r="AD15" s="13">
        <v>11</v>
      </c>
      <c r="AE15" s="13">
        <v>9</v>
      </c>
      <c r="AF15" s="11">
        <f t="shared" si="10"/>
        <v>1</v>
      </c>
      <c r="AG15" s="11">
        <f t="shared" ref="AG15:AG24" si="23">AE15/AD15</f>
        <v>0.81818181818181823</v>
      </c>
      <c r="AH15" s="11">
        <f t="shared" si="11"/>
        <v>0.81818181818181823</v>
      </c>
      <c r="AJ15" s="107" t="s">
        <v>303</v>
      </c>
      <c r="AK15" s="13">
        <v>7</v>
      </c>
      <c r="AL15" s="13">
        <v>7</v>
      </c>
      <c r="AM15" s="11">
        <f t="shared" si="12"/>
        <v>1</v>
      </c>
      <c r="AN15" s="11">
        <f t="shared" si="20"/>
        <v>1</v>
      </c>
      <c r="AO15" s="11">
        <f t="shared" si="14"/>
        <v>1</v>
      </c>
      <c r="AQ15" s="107" t="s">
        <v>303</v>
      </c>
      <c r="AR15" s="11">
        <v>0.97499999999999998</v>
      </c>
      <c r="AS15" s="11">
        <v>0.967741935483871</v>
      </c>
      <c r="AT15" s="11">
        <v>1</v>
      </c>
      <c r="AU15" s="11">
        <v>1</v>
      </c>
      <c r="AV15" s="11">
        <v>1</v>
      </c>
      <c r="AY15" s="107" t="s">
        <v>303</v>
      </c>
      <c r="AZ15" s="11">
        <v>0.65</v>
      </c>
      <c r="BA15" s="11">
        <v>0.83870967741935487</v>
      </c>
      <c r="BB15" s="11">
        <v>0.91666666666666663</v>
      </c>
      <c r="BC15" s="11">
        <v>0.81818181818181823</v>
      </c>
      <c r="BD15" s="11">
        <v>1</v>
      </c>
    </row>
    <row r="16" spans="1:56" ht="15.75" x14ac:dyDescent="0.25">
      <c r="A16" s="96" t="s">
        <v>325</v>
      </c>
      <c r="B16" s="13">
        <v>41</v>
      </c>
      <c r="C16" s="13">
        <v>21</v>
      </c>
      <c r="D16" s="11">
        <f t="shared" si="0"/>
        <v>0.37962962962962965</v>
      </c>
      <c r="E16" s="11">
        <f t="shared" si="1"/>
        <v>0.51219512195121952</v>
      </c>
      <c r="F16" s="11">
        <f t="shared" si="2"/>
        <v>0.19444444444444445</v>
      </c>
      <c r="G16" s="11"/>
      <c r="H16" s="96" t="s">
        <v>325</v>
      </c>
      <c r="I16" s="13">
        <v>3</v>
      </c>
      <c r="J16" s="13">
        <v>2</v>
      </c>
      <c r="K16" s="11">
        <f t="shared" si="19"/>
        <v>7.4999999999999997E-2</v>
      </c>
      <c r="L16" s="11">
        <f t="shared" si="21"/>
        <v>0.66666666666666663</v>
      </c>
      <c r="M16" s="11">
        <f t="shared" si="4"/>
        <v>0.05</v>
      </c>
      <c r="O16" s="96" t="s">
        <v>325</v>
      </c>
      <c r="P16" s="13">
        <v>20</v>
      </c>
      <c r="Q16" s="13">
        <v>3</v>
      </c>
      <c r="R16" s="11">
        <f t="shared" si="5"/>
        <v>0.64516129032258063</v>
      </c>
      <c r="S16" s="11">
        <f t="shared" si="22"/>
        <v>0.15</v>
      </c>
      <c r="T16" s="11">
        <f t="shared" si="6"/>
        <v>9.6774193548387094E-2</v>
      </c>
      <c r="V16" s="96" t="s">
        <v>325</v>
      </c>
      <c r="W16" s="13">
        <v>6</v>
      </c>
      <c r="X16" s="13">
        <v>6</v>
      </c>
      <c r="Y16" s="11">
        <f t="shared" si="7"/>
        <v>0.5</v>
      </c>
      <c r="Z16" s="11">
        <f t="shared" si="18"/>
        <v>1</v>
      </c>
      <c r="AA16" s="11">
        <f t="shared" si="9"/>
        <v>0.5</v>
      </c>
      <c r="AC16" s="96" t="s">
        <v>325</v>
      </c>
      <c r="AD16" s="13">
        <v>4</v>
      </c>
      <c r="AE16" s="13">
        <v>2</v>
      </c>
      <c r="AF16" s="11">
        <f t="shared" si="10"/>
        <v>0.36363636363636365</v>
      </c>
      <c r="AG16" s="11">
        <f t="shared" si="23"/>
        <v>0.5</v>
      </c>
      <c r="AH16" s="11">
        <f t="shared" si="11"/>
        <v>0.18181818181818182</v>
      </c>
      <c r="AJ16" s="96" t="s">
        <v>325</v>
      </c>
      <c r="AK16" s="13">
        <v>6</v>
      </c>
      <c r="AL16" s="13">
        <v>6</v>
      </c>
      <c r="AM16" s="11">
        <f t="shared" si="12"/>
        <v>0.8571428571428571</v>
      </c>
      <c r="AN16" s="11">
        <f t="shared" si="20"/>
        <v>1</v>
      </c>
      <c r="AO16" s="11">
        <f t="shared" si="14"/>
        <v>0.8571428571428571</v>
      </c>
      <c r="AQ16" s="96" t="s">
        <v>325</v>
      </c>
      <c r="AR16" s="11">
        <v>7.4999999999999997E-2</v>
      </c>
      <c r="AS16" s="11">
        <v>0.64516129032258063</v>
      </c>
      <c r="AT16" s="11">
        <v>0.5</v>
      </c>
      <c r="AU16" s="11">
        <v>0.36363636363636365</v>
      </c>
      <c r="AV16" s="11">
        <v>0.8571428571428571</v>
      </c>
      <c r="AY16" s="96" t="s">
        <v>325</v>
      </c>
      <c r="AZ16" s="11">
        <v>0.05</v>
      </c>
      <c r="BA16" s="11">
        <v>9.6774193548387094E-2</v>
      </c>
      <c r="BB16" s="11">
        <v>0.5</v>
      </c>
      <c r="BC16" s="11">
        <v>0.18181818181818182</v>
      </c>
      <c r="BD16" s="11">
        <v>0.8571428571428571</v>
      </c>
    </row>
    <row r="17" spans="1:56" ht="15.75" x14ac:dyDescent="0.25">
      <c r="A17" s="107" t="s">
        <v>302</v>
      </c>
      <c r="B17" s="13">
        <v>105</v>
      </c>
      <c r="C17" s="13">
        <v>69</v>
      </c>
      <c r="D17" s="11">
        <f t="shared" si="0"/>
        <v>0.97222222222222221</v>
      </c>
      <c r="E17" s="11">
        <f t="shared" si="1"/>
        <v>0.65714285714285714</v>
      </c>
      <c r="F17" s="11">
        <f t="shared" si="2"/>
        <v>0.63888888888888884</v>
      </c>
      <c r="G17" s="11"/>
      <c r="H17" s="107" t="s">
        <v>302</v>
      </c>
      <c r="I17" s="13">
        <v>39</v>
      </c>
      <c r="J17" s="13">
        <v>27</v>
      </c>
      <c r="K17" s="11">
        <f t="shared" si="19"/>
        <v>0.97499999999999998</v>
      </c>
      <c r="L17" s="11">
        <f t="shared" si="21"/>
        <v>0.69230769230769229</v>
      </c>
      <c r="M17" s="11">
        <f t="shared" si="4"/>
        <v>0.67500000000000004</v>
      </c>
      <c r="O17" s="107" t="s">
        <v>302</v>
      </c>
      <c r="P17" s="13">
        <v>30</v>
      </c>
      <c r="Q17" s="13">
        <v>10</v>
      </c>
      <c r="R17" s="11">
        <f t="shared" si="5"/>
        <v>0.967741935483871</v>
      </c>
      <c r="S17" s="11">
        <f t="shared" si="22"/>
        <v>0.33333333333333331</v>
      </c>
      <c r="T17" s="11">
        <f t="shared" si="6"/>
        <v>0.32258064516129031</v>
      </c>
      <c r="V17" s="107" t="s">
        <v>302</v>
      </c>
      <c r="W17" s="13">
        <v>11</v>
      </c>
      <c r="X17" s="13">
        <v>5</v>
      </c>
      <c r="Y17" s="11">
        <f t="shared" si="7"/>
        <v>0.91666666666666663</v>
      </c>
      <c r="Z17" s="11">
        <f t="shared" si="18"/>
        <v>0.45454545454545453</v>
      </c>
      <c r="AA17" s="11">
        <f t="shared" si="9"/>
        <v>0.41666666666666669</v>
      </c>
      <c r="AC17" s="107" t="s">
        <v>302</v>
      </c>
      <c r="AD17" s="23">
        <v>11</v>
      </c>
      <c r="AE17" s="13">
        <v>7</v>
      </c>
      <c r="AF17" s="11">
        <f t="shared" si="10"/>
        <v>1</v>
      </c>
      <c r="AG17" s="11">
        <f t="shared" si="23"/>
        <v>0.63636363636363635</v>
      </c>
      <c r="AH17" s="11">
        <f t="shared" si="11"/>
        <v>0.63636363636363635</v>
      </c>
      <c r="AJ17" s="107" t="s">
        <v>302</v>
      </c>
      <c r="AK17" s="13">
        <v>7</v>
      </c>
      <c r="AL17" s="13">
        <v>6</v>
      </c>
      <c r="AM17" s="11">
        <f t="shared" si="12"/>
        <v>1</v>
      </c>
      <c r="AN17" s="11">
        <f t="shared" si="20"/>
        <v>0.8571428571428571</v>
      </c>
      <c r="AO17" s="11">
        <f t="shared" si="14"/>
        <v>0.8571428571428571</v>
      </c>
      <c r="AQ17" s="107" t="s">
        <v>302</v>
      </c>
      <c r="AR17" s="11">
        <v>0.97499999999999998</v>
      </c>
      <c r="AS17" s="11">
        <v>0.967741935483871</v>
      </c>
      <c r="AT17" s="11">
        <v>0.91666666666666663</v>
      </c>
      <c r="AU17" s="11">
        <v>1</v>
      </c>
      <c r="AV17" s="11">
        <v>1</v>
      </c>
      <c r="AY17" s="107" t="s">
        <v>302</v>
      </c>
      <c r="AZ17" s="11">
        <v>0.67500000000000004</v>
      </c>
      <c r="BA17" s="11">
        <v>0.32258064516129031</v>
      </c>
      <c r="BB17" s="11">
        <v>0.41666666666666669</v>
      </c>
      <c r="BC17" s="11">
        <v>0.63636363636363635</v>
      </c>
      <c r="BD17" s="11">
        <v>0.8571428571428571</v>
      </c>
    </row>
    <row r="18" spans="1:56" ht="15.75" x14ac:dyDescent="0.25">
      <c r="A18" s="108" t="s">
        <v>305</v>
      </c>
      <c r="B18" s="13">
        <v>105</v>
      </c>
      <c r="C18" s="13">
        <v>102</v>
      </c>
      <c r="D18" s="11">
        <f t="shared" si="0"/>
        <v>0.97222222222222221</v>
      </c>
      <c r="E18" s="11">
        <f t="shared" si="1"/>
        <v>0.97142857142857142</v>
      </c>
      <c r="F18" s="11">
        <f t="shared" si="2"/>
        <v>0.94444444444444442</v>
      </c>
      <c r="G18" s="11"/>
      <c r="H18" s="108" t="s">
        <v>305</v>
      </c>
      <c r="I18" s="13">
        <v>38</v>
      </c>
      <c r="J18" s="13">
        <v>27</v>
      </c>
      <c r="K18" s="11">
        <f t="shared" si="19"/>
        <v>0.95</v>
      </c>
      <c r="L18" s="11">
        <f t="shared" si="21"/>
        <v>0.71052631578947367</v>
      </c>
      <c r="M18" s="11">
        <f t="shared" si="4"/>
        <v>0.67500000000000004</v>
      </c>
      <c r="O18" s="108" t="s">
        <v>305</v>
      </c>
      <c r="P18" s="13">
        <v>31</v>
      </c>
      <c r="Q18" s="13">
        <v>31</v>
      </c>
      <c r="R18" s="11">
        <f t="shared" si="5"/>
        <v>1</v>
      </c>
      <c r="S18" s="11">
        <f t="shared" si="22"/>
        <v>1</v>
      </c>
      <c r="T18" s="11">
        <f t="shared" si="6"/>
        <v>1</v>
      </c>
      <c r="V18" s="108" t="s">
        <v>305</v>
      </c>
      <c r="W18" s="13">
        <v>11</v>
      </c>
      <c r="X18" s="13">
        <v>11</v>
      </c>
      <c r="Y18" s="11">
        <f t="shared" si="7"/>
        <v>0.91666666666666663</v>
      </c>
      <c r="Z18" s="11">
        <f t="shared" si="18"/>
        <v>1</v>
      </c>
      <c r="AA18" s="11">
        <f t="shared" si="9"/>
        <v>0.91666666666666663</v>
      </c>
      <c r="AC18" s="108" t="s">
        <v>305</v>
      </c>
      <c r="AD18" s="13">
        <v>11</v>
      </c>
      <c r="AE18" s="13">
        <v>11</v>
      </c>
      <c r="AF18" s="11">
        <f t="shared" si="10"/>
        <v>1</v>
      </c>
      <c r="AG18" s="11">
        <f t="shared" si="23"/>
        <v>1</v>
      </c>
      <c r="AH18" s="11">
        <f t="shared" si="11"/>
        <v>1</v>
      </c>
      <c r="AJ18" s="108" t="s">
        <v>305</v>
      </c>
      <c r="AK18" s="13">
        <v>7</v>
      </c>
      <c r="AL18" s="13">
        <v>7</v>
      </c>
      <c r="AM18" s="11">
        <f t="shared" si="12"/>
        <v>1</v>
      </c>
      <c r="AN18" s="11">
        <f t="shared" si="20"/>
        <v>1</v>
      </c>
      <c r="AO18" s="11">
        <f t="shared" si="14"/>
        <v>1</v>
      </c>
      <c r="AQ18" s="108" t="s">
        <v>305</v>
      </c>
      <c r="AR18" s="11">
        <v>0.95</v>
      </c>
      <c r="AS18" s="11">
        <v>1</v>
      </c>
      <c r="AT18" s="11">
        <v>0.91666666666666663</v>
      </c>
      <c r="AU18" s="11">
        <v>1</v>
      </c>
      <c r="AV18" s="11">
        <v>1</v>
      </c>
      <c r="AY18" s="108" t="s">
        <v>305</v>
      </c>
      <c r="AZ18" s="11">
        <v>0.67500000000000004</v>
      </c>
      <c r="BA18" s="11">
        <v>1</v>
      </c>
      <c r="BB18" s="11">
        <v>0.91666666666666663</v>
      </c>
      <c r="BC18" s="11">
        <v>1</v>
      </c>
      <c r="BD18" s="11">
        <v>1</v>
      </c>
    </row>
    <row r="19" spans="1:56" ht="15.75" x14ac:dyDescent="0.25">
      <c r="A19" s="108" t="s">
        <v>306</v>
      </c>
      <c r="B19" s="13">
        <v>108</v>
      </c>
      <c r="C19" s="13">
        <v>103</v>
      </c>
      <c r="D19" s="11">
        <f t="shared" si="0"/>
        <v>1</v>
      </c>
      <c r="E19" s="11">
        <f t="shared" si="1"/>
        <v>0.95370370370370372</v>
      </c>
      <c r="F19" s="11">
        <f t="shared" si="2"/>
        <v>0.95370370370370372</v>
      </c>
      <c r="G19" s="11"/>
      <c r="H19" s="108" t="s">
        <v>306</v>
      </c>
      <c r="I19" s="13">
        <v>40</v>
      </c>
      <c r="J19" s="13">
        <v>39</v>
      </c>
      <c r="K19" s="11">
        <f t="shared" si="19"/>
        <v>1</v>
      </c>
      <c r="L19" s="11">
        <f t="shared" si="21"/>
        <v>0.97499999999999998</v>
      </c>
      <c r="M19" s="11">
        <f t="shared" si="4"/>
        <v>0.97499999999999998</v>
      </c>
      <c r="O19" s="108" t="s">
        <v>306</v>
      </c>
      <c r="P19" s="13">
        <v>31</v>
      </c>
      <c r="Q19" s="13">
        <v>30</v>
      </c>
      <c r="R19" s="11">
        <f t="shared" si="5"/>
        <v>1</v>
      </c>
      <c r="S19" s="11">
        <f t="shared" si="22"/>
        <v>0.967741935483871</v>
      </c>
      <c r="T19" s="11">
        <f t="shared" si="6"/>
        <v>0.967741935483871</v>
      </c>
      <c r="V19" s="108" t="s">
        <v>306</v>
      </c>
      <c r="W19" s="13">
        <v>12</v>
      </c>
      <c r="X19" s="13">
        <v>11</v>
      </c>
      <c r="Y19" s="11">
        <f t="shared" si="7"/>
        <v>1</v>
      </c>
      <c r="Z19" s="11">
        <f t="shared" si="18"/>
        <v>0.91666666666666663</v>
      </c>
      <c r="AA19" s="11">
        <f t="shared" si="9"/>
        <v>0.91666666666666663</v>
      </c>
      <c r="AC19" s="108" t="s">
        <v>306</v>
      </c>
      <c r="AD19" s="13">
        <v>11</v>
      </c>
      <c r="AE19" s="13">
        <v>10</v>
      </c>
      <c r="AF19" s="11">
        <f t="shared" si="10"/>
        <v>1</v>
      </c>
      <c r="AG19" s="11">
        <f t="shared" si="23"/>
        <v>0.90909090909090906</v>
      </c>
      <c r="AH19" s="11">
        <f t="shared" si="11"/>
        <v>0.90909090909090906</v>
      </c>
      <c r="AJ19" s="108" t="s">
        <v>306</v>
      </c>
      <c r="AK19" s="13">
        <v>7</v>
      </c>
      <c r="AL19" s="13">
        <v>7</v>
      </c>
      <c r="AM19" s="11">
        <f t="shared" si="12"/>
        <v>1</v>
      </c>
      <c r="AN19" s="11">
        <f t="shared" si="20"/>
        <v>1</v>
      </c>
      <c r="AO19" s="11">
        <f t="shared" si="14"/>
        <v>1</v>
      </c>
      <c r="AQ19" s="108" t="s">
        <v>306</v>
      </c>
      <c r="AR19" s="11">
        <v>1</v>
      </c>
      <c r="AS19" s="11">
        <v>1</v>
      </c>
      <c r="AT19" s="11">
        <v>1</v>
      </c>
      <c r="AU19" s="11">
        <v>1</v>
      </c>
      <c r="AV19" s="11">
        <v>1</v>
      </c>
      <c r="AY19" s="108" t="s">
        <v>306</v>
      </c>
      <c r="AZ19" s="11">
        <v>0.97499999999999998</v>
      </c>
      <c r="BA19" s="11">
        <v>0.967741935483871</v>
      </c>
      <c r="BB19" s="11">
        <v>0.91666666666666663</v>
      </c>
      <c r="BC19" s="11">
        <v>0.90909090909090906</v>
      </c>
      <c r="BD19" s="11">
        <v>1</v>
      </c>
    </row>
    <row r="20" spans="1:56" ht="15.75" x14ac:dyDescent="0.25">
      <c r="A20" s="112" t="s">
        <v>314</v>
      </c>
      <c r="B20" s="13">
        <v>71</v>
      </c>
      <c r="C20" s="13">
        <v>58</v>
      </c>
      <c r="D20" s="11">
        <f t="shared" si="0"/>
        <v>0.65740740740740744</v>
      </c>
      <c r="E20" s="11">
        <f t="shared" si="1"/>
        <v>0.81690140845070425</v>
      </c>
      <c r="F20" s="11">
        <f t="shared" si="2"/>
        <v>0.53703703703703709</v>
      </c>
      <c r="G20" s="11"/>
      <c r="H20" s="112" t="s">
        <v>314</v>
      </c>
      <c r="I20" s="13">
        <v>20</v>
      </c>
      <c r="J20" s="13">
        <v>20</v>
      </c>
      <c r="K20" s="11">
        <f t="shared" si="19"/>
        <v>0.5</v>
      </c>
      <c r="L20" s="11">
        <f t="shared" si="21"/>
        <v>1</v>
      </c>
      <c r="M20" s="11">
        <f t="shared" si="4"/>
        <v>0.5</v>
      </c>
      <c r="O20" s="112" t="s">
        <v>314</v>
      </c>
      <c r="P20" s="13">
        <v>22</v>
      </c>
      <c r="Q20" s="13">
        <v>12</v>
      </c>
      <c r="R20" s="11">
        <f t="shared" si="5"/>
        <v>0.70967741935483875</v>
      </c>
      <c r="S20" s="11">
        <f t="shared" si="22"/>
        <v>0.54545454545454541</v>
      </c>
      <c r="T20" s="11">
        <f t="shared" si="6"/>
        <v>0.38709677419354838</v>
      </c>
      <c r="V20" s="112" t="s">
        <v>314</v>
      </c>
      <c r="W20" s="13">
        <v>10</v>
      </c>
      <c r="X20" s="13">
        <v>10</v>
      </c>
      <c r="Y20" s="11">
        <f t="shared" si="7"/>
        <v>0.83333333333333337</v>
      </c>
      <c r="Z20" s="11">
        <f t="shared" si="18"/>
        <v>1</v>
      </c>
      <c r="AA20" s="11">
        <f t="shared" si="9"/>
        <v>0.83333333333333337</v>
      </c>
      <c r="AC20" s="112" t="s">
        <v>314</v>
      </c>
      <c r="AD20" s="13">
        <v>9</v>
      </c>
      <c r="AE20" s="13">
        <v>6</v>
      </c>
      <c r="AF20" s="11">
        <f t="shared" si="10"/>
        <v>0.81818181818181823</v>
      </c>
      <c r="AG20" s="11">
        <f t="shared" si="23"/>
        <v>0.66666666666666663</v>
      </c>
      <c r="AH20" s="11">
        <f t="shared" si="11"/>
        <v>0.54545454545454541</v>
      </c>
      <c r="AJ20" s="112" t="s">
        <v>314</v>
      </c>
      <c r="AK20" s="13">
        <v>6</v>
      </c>
      <c r="AL20" s="13">
        <v>6</v>
      </c>
      <c r="AM20" s="11">
        <f t="shared" si="12"/>
        <v>0.8571428571428571</v>
      </c>
      <c r="AN20" s="11">
        <f t="shared" si="20"/>
        <v>1</v>
      </c>
      <c r="AO20" s="11">
        <f t="shared" si="14"/>
        <v>0.8571428571428571</v>
      </c>
      <c r="AQ20" s="112" t="s">
        <v>314</v>
      </c>
      <c r="AR20" s="11">
        <v>0.5</v>
      </c>
      <c r="AS20" s="11">
        <v>0.70967741935483875</v>
      </c>
      <c r="AT20" s="11">
        <v>0.83333333333333337</v>
      </c>
      <c r="AU20" s="11">
        <v>0.81818181818181823</v>
      </c>
      <c r="AV20" s="11">
        <v>0.8571428571428571</v>
      </c>
      <c r="AY20" s="112" t="s">
        <v>314</v>
      </c>
      <c r="AZ20" s="11">
        <v>0.5</v>
      </c>
      <c r="BA20" s="11">
        <v>0.38709677419354838</v>
      </c>
      <c r="BB20" s="11">
        <v>0.83333333333333337</v>
      </c>
      <c r="BC20" s="11">
        <v>0.54545454545454541</v>
      </c>
      <c r="BD20" s="11">
        <v>0.8571428571428571</v>
      </c>
    </row>
    <row r="21" spans="1:56" ht="15.75" x14ac:dyDescent="0.25">
      <c r="A21" s="112" t="s">
        <v>315</v>
      </c>
      <c r="B21" s="13">
        <v>35</v>
      </c>
      <c r="C21" s="13">
        <v>35</v>
      </c>
      <c r="D21" s="11">
        <f t="shared" si="0"/>
        <v>0.32407407407407407</v>
      </c>
      <c r="E21" s="11">
        <f t="shared" si="1"/>
        <v>1</v>
      </c>
      <c r="F21" s="11">
        <f t="shared" si="2"/>
        <v>0.32407407407407407</v>
      </c>
      <c r="G21" s="11"/>
      <c r="H21" s="112" t="s">
        <v>315</v>
      </c>
      <c r="I21" s="13">
        <v>19</v>
      </c>
      <c r="J21" s="13">
        <v>19</v>
      </c>
      <c r="K21" s="11">
        <f t="shared" si="19"/>
        <v>0.47499999999999998</v>
      </c>
      <c r="L21" s="11">
        <f t="shared" si="21"/>
        <v>1</v>
      </c>
      <c r="M21" s="11">
        <f t="shared" si="4"/>
        <v>0.47499999999999998</v>
      </c>
      <c r="O21" s="112" t="s">
        <v>315</v>
      </c>
      <c r="P21" s="13">
        <v>8</v>
      </c>
      <c r="Q21" s="13">
        <v>8</v>
      </c>
      <c r="R21" s="11">
        <f t="shared" si="5"/>
        <v>0.25806451612903225</v>
      </c>
      <c r="S21" s="11">
        <f t="shared" si="22"/>
        <v>1</v>
      </c>
      <c r="T21" s="11">
        <f t="shared" si="6"/>
        <v>0.25806451612903225</v>
      </c>
      <c r="V21" s="112" t="s">
        <v>315</v>
      </c>
      <c r="W21" s="13">
        <v>3</v>
      </c>
      <c r="X21" s="13">
        <v>3</v>
      </c>
      <c r="Y21" s="11">
        <f t="shared" si="7"/>
        <v>0.25</v>
      </c>
      <c r="Z21" s="11">
        <f t="shared" si="18"/>
        <v>1</v>
      </c>
      <c r="AA21" s="11">
        <f t="shared" si="9"/>
        <v>0.25</v>
      </c>
      <c r="AC21" s="112" t="s">
        <v>315</v>
      </c>
      <c r="AD21" s="13">
        <v>2</v>
      </c>
      <c r="AE21" s="13">
        <v>2</v>
      </c>
      <c r="AF21" s="11">
        <f t="shared" si="10"/>
        <v>0.18181818181818182</v>
      </c>
      <c r="AG21" s="11">
        <f t="shared" si="23"/>
        <v>1</v>
      </c>
      <c r="AH21" s="11">
        <f t="shared" si="11"/>
        <v>0.18181818181818182</v>
      </c>
      <c r="AJ21" s="112" t="s">
        <v>315</v>
      </c>
      <c r="AK21" s="13">
        <v>1</v>
      </c>
      <c r="AL21" s="13">
        <v>1</v>
      </c>
      <c r="AM21" s="11">
        <f t="shared" si="12"/>
        <v>0.14285714285714285</v>
      </c>
      <c r="AN21" s="11">
        <f t="shared" si="20"/>
        <v>1</v>
      </c>
      <c r="AO21" s="11">
        <f t="shared" si="14"/>
        <v>0.14285714285714285</v>
      </c>
      <c r="AQ21" s="112" t="s">
        <v>315</v>
      </c>
      <c r="AR21" s="11">
        <v>0.47499999999999998</v>
      </c>
      <c r="AS21" s="11">
        <v>0.25806451612903225</v>
      </c>
      <c r="AT21" s="11">
        <v>0.25</v>
      </c>
      <c r="AU21" s="11">
        <v>0.18181818181818182</v>
      </c>
      <c r="AV21" s="11">
        <v>0.14285714285714285</v>
      </c>
      <c r="AY21" s="112" t="s">
        <v>315</v>
      </c>
      <c r="AZ21" s="11">
        <v>0.47499999999999998</v>
      </c>
      <c r="BA21" s="11">
        <v>0.25806451612903225</v>
      </c>
      <c r="BB21" s="11">
        <v>0.25</v>
      </c>
      <c r="BC21" s="11">
        <v>0.18181818181818182</v>
      </c>
      <c r="BD21" s="11">
        <v>0.14285714285714285</v>
      </c>
    </row>
    <row r="22" spans="1:56" ht="15.75" x14ac:dyDescent="0.25">
      <c r="A22" s="108" t="s">
        <v>307</v>
      </c>
      <c r="B22" s="13">
        <v>83</v>
      </c>
      <c r="C22" s="13">
        <v>80</v>
      </c>
      <c r="D22" s="11">
        <f t="shared" si="0"/>
        <v>0.76851851851851849</v>
      </c>
      <c r="E22" s="11">
        <f t="shared" si="1"/>
        <v>0.96385542168674698</v>
      </c>
      <c r="F22" s="11">
        <f t="shared" si="2"/>
        <v>0.7407407407407407</v>
      </c>
      <c r="G22" s="11"/>
      <c r="H22" s="108" t="s">
        <v>307</v>
      </c>
      <c r="I22" s="13">
        <v>26</v>
      </c>
      <c r="J22" s="13">
        <v>26</v>
      </c>
      <c r="K22" s="11">
        <f t="shared" si="19"/>
        <v>0.65</v>
      </c>
      <c r="L22" s="11">
        <f t="shared" si="21"/>
        <v>1</v>
      </c>
      <c r="M22" s="11">
        <f t="shared" si="4"/>
        <v>0.65</v>
      </c>
      <c r="O22" s="108" t="s">
        <v>307</v>
      </c>
      <c r="P22" s="13">
        <v>29</v>
      </c>
      <c r="Q22" s="13">
        <v>28</v>
      </c>
      <c r="R22" s="11">
        <f t="shared" si="5"/>
        <v>0.93548387096774188</v>
      </c>
      <c r="S22" s="11">
        <f t="shared" si="22"/>
        <v>0.96551724137931039</v>
      </c>
      <c r="T22" s="11">
        <f t="shared" si="6"/>
        <v>0.90322580645161288</v>
      </c>
      <c r="V22" s="108" t="s">
        <v>307</v>
      </c>
      <c r="W22" s="13">
        <v>12</v>
      </c>
      <c r="X22" s="13">
        <v>11</v>
      </c>
      <c r="Y22" s="11">
        <f t="shared" si="7"/>
        <v>1</v>
      </c>
      <c r="Z22" s="11">
        <f t="shared" si="18"/>
        <v>0.91666666666666663</v>
      </c>
      <c r="AA22" s="11">
        <f t="shared" si="9"/>
        <v>0.91666666666666663</v>
      </c>
      <c r="AC22" s="108" t="s">
        <v>307</v>
      </c>
      <c r="AD22" s="13">
        <v>6</v>
      </c>
      <c r="AE22" s="13">
        <v>6</v>
      </c>
      <c r="AF22" s="11">
        <f t="shared" si="10"/>
        <v>0.54545454545454541</v>
      </c>
      <c r="AG22" s="11">
        <f t="shared" si="23"/>
        <v>1</v>
      </c>
      <c r="AH22" s="11">
        <f t="shared" si="11"/>
        <v>0.54545454545454541</v>
      </c>
      <c r="AJ22" s="108" t="s">
        <v>307</v>
      </c>
      <c r="AK22" s="13">
        <v>6</v>
      </c>
      <c r="AL22" s="13">
        <v>6</v>
      </c>
      <c r="AM22" s="11">
        <f t="shared" si="12"/>
        <v>0.8571428571428571</v>
      </c>
      <c r="AN22" s="11">
        <f t="shared" si="20"/>
        <v>1</v>
      </c>
      <c r="AO22" s="11">
        <f t="shared" si="14"/>
        <v>0.8571428571428571</v>
      </c>
      <c r="AQ22" s="108" t="s">
        <v>307</v>
      </c>
      <c r="AR22" s="11">
        <v>0.65</v>
      </c>
      <c r="AS22" s="11">
        <v>0.93548387096774188</v>
      </c>
      <c r="AT22" s="11">
        <v>1</v>
      </c>
      <c r="AU22" s="11">
        <v>0.54545454545454541</v>
      </c>
      <c r="AV22" s="11">
        <v>0.8571428571428571</v>
      </c>
      <c r="AY22" s="108" t="s">
        <v>307</v>
      </c>
      <c r="AZ22" s="11">
        <v>0.65</v>
      </c>
      <c r="BA22" s="11">
        <v>0.90322580645161288</v>
      </c>
      <c r="BB22" s="11">
        <v>0.91666666666666663</v>
      </c>
      <c r="BC22" s="11">
        <v>0.54545454545454541</v>
      </c>
      <c r="BD22" s="11">
        <v>0.8571428571428571</v>
      </c>
    </row>
    <row r="23" spans="1:56" ht="15.75" x14ac:dyDescent="0.25">
      <c r="A23" s="108" t="s">
        <v>323</v>
      </c>
      <c r="B23" s="13">
        <v>107</v>
      </c>
      <c r="C23" s="13">
        <v>106</v>
      </c>
      <c r="D23" s="11">
        <f t="shared" si="0"/>
        <v>0.9907407407407407</v>
      </c>
      <c r="E23" s="11">
        <f t="shared" si="1"/>
        <v>0.99065420560747663</v>
      </c>
      <c r="F23" s="11">
        <f t="shared" si="2"/>
        <v>0.98148148148148151</v>
      </c>
      <c r="G23" s="11"/>
      <c r="H23" s="108" t="s">
        <v>323</v>
      </c>
      <c r="I23" s="13">
        <v>40</v>
      </c>
      <c r="J23" s="13">
        <v>40</v>
      </c>
      <c r="K23" s="11">
        <f t="shared" si="19"/>
        <v>1</v>
      </c>
      <c r="L23" s="11">
        <f t="shared" si="21"/>
        <v>1</v>
      </c>
      <c r="M23" s="11">
        <f t="shared" si="4"/>
        <v>1</v>
      </c>
      <c r="O23" s="108" t="s">
        <v>323</v>
      </c>
      <c r="P23" s="13">
        <v>30</v>
      </c>
      <c r="Q23" s="13">
        <v>30</v>
      </c>
      <c r="R23" s="11">
        <f t="shared" si="5"/>
        <v>0.967741935483871</v>
      </c>
      <c r="S23" s="11">
        <f t="shared" si="22"/>
        <v>1</v>
      </c>
      <c r="T23" s="11">
        <f t="shared" si="6"/>
        <v>0.967741935483871</v>
      </c>
      <c r="V23" s="108" t="s">
        <v>323</v>
      </c>
      <c r="W23" s="13">
        <v>12</v>
      </c>
      <c r="X23" s="13">
        <v>11</v>
      </c>
      <c r="Y23" s="11">
        <f t="shared" si="7"/>
        <v>1</v>
      </c>
      <c r="Z23" s="11">
        <f t="shared" si="18"/>
        <v>0.91666666666666663</v>
      </c>
      <c r="AA23" s="11">
        <f t="shared" si="9"/>
        <v>0.91666666666666663</v>
      </c>
      <c r="AC23" s="108" t="s">
        <v>323</v>
      </c>
      <c r="AD23" s="13">
        <v>11</v>
      </c>
      <c r="AE23" s="13">
        <v>11</v>
      </c>
      <c r="AF23" s="11">
        <f t="shared" si="10"/>
        <v>1</v>
      </c>
      <c r="AG23" s="11">
        <f t="shared" si="23"/>
        <v>1</v>
      </c>
      <c r="AH23" s="11">
        <f t="shared" si="11"/>
        <v>1</v>
      </c>
      <c r="AJ23" s="108" t="s">
        <v>323</v>
      </c>
      <c r="AK23" s="13">
        <v>7</v>
      </c>
      <c r="AL23" s="13">
        <v>7</v>
      </c>
      <c r="AM23" s="11">
        <f t="shared" si="12"/>
        <v>1</v>
      </c>
      <c r="AN23" s="11">
        <f t="shared" si="20"/>
        <v>1</v>
      </c>
      <c r="AO23" s="11">
        <f t="shared" si="14"/>
        <v>1</v>
      </c>
      <c r="AQ23" s="108" t="s">
        <v>323</v>
      </c>
      <c r="AR23" s="11">
        <v>1</v>
      </c>
      <c r="AS23" s="11">
        <v>0.967741935483871</v>
      </c>
      <c r="AT23" s="11">
        <v>1</v>
      </c>
      <c r="AU23" s="11">
        <v>1</v>
      </c>
      <c r="AV23" s="11">
        <v>1</v>
      </c>
      <c r="AY23" s="108" t="s">
        <v>323</v>
      </c>
      <c r="AZ23" s="11">
        <v>1</v>
      </c>
      <c r="BA23" s="11">
        <v>0.967741935483871</v>
      </c>
      <c r="BB23" s="11">
        <v>0.91666666666666663</v>
      </c>
      <c r="BC23" s="11">
        <v>1</v>
      </c>
      <c r="BD23" s="11">
        <v>1</v>
      </c>
    </row>
    <row r="24" spans="1:56" ht="15.75" x14ac:dyDescent="0.25">
      <c r="A24" s="1" t="s">
        <v>324</v>
      </c>
      <c r="B24" s="13">
        <v>108</v>
      </c>
      <c r="C24" s="13">
        <v>108</v>
      </c>
      <c r="D24" s="11">
        <f t="shared" si="0"/>
        <v>1</v>
      </c>
      <c r="E24" s="11">
        <f t="shared" si="1"/>
        <v>1</v>
      </c>
      <c r="F24" s="11">
        <f t="shared" si="2"/>
        <v>1</v>
      </c>
      <c r="G24" s="11"/>
      <c r="H24" s="1" t="s">
        <v>324</v>
      </c>
      <c r="I24" s="13">
        <v>40</v>
      </c>
      <c r="J24" s="13">
        <v>40</v>
      </c>
      <c r="K24" s="11">
        <f t="shared" si="19"/>
        <v>1</v>
      </c>
      <c r="L24" s="11">
        <f t="shared" si="21"/>
        <v>1</v>
      </c>
      <c r="M24" s="11">
        <f t="shared" si="4"/>
        <v>1</v>
      </c>
      <c r="O24" s="1" t="s">
        <v>324</v>
      </c>
      <c r="P24" s="13">
        <v>31</v>
      </c>
      <c r="Q24" s="13">
        <v>31</v>
      </c>
      <c r="R24" s="11">
        <f t="shared" si="5"/>
        <v>1</v>
      </c>
      <c r="S24" s="11">
        <f t="shared" si="22"/>
        <v>1</v>
      </c>
      <c r="T24" s="11">
        <f t="shared" si="6"/>
        <v>1</v>
      </c>
      <c r="V24" s="1" t="s">
        <v>324</v>
      </c>
      <c r="W24" s="13">
        <v>12</v>
      </c>
      <c r="X24" s="13">
        <v>12</v>
      </c>
      <c r="Y24" s="11">
        <f t="shared" si="7"/>
        <v>1</v>
      </c>
      <c r="Z24" s="11">
        <f t="shared" si="18"/>
        <v>1</v>
      </c>
      <c r="AA24" s="11">
        <f t="shared" si="9"/>
        <v>1</v>
      </c>
      <c r="AC24" s="1" t="s">
        <v>324</v>
      </c>
      <c r="AD24" s="13">
        <v>11</v>
      </c>
      <c r="AE24" s="13">
        <v>11</v>
      </c>
      <c r="AF24" s="11">
        <f t="shared" si="10"/>
        <v>1</v>
      </c>
      <c r="AG24" s="11">
        <f t="shared" si="23"/>
        <v>1</v>
      </c>
      <c r="AH24" s="11">
        <f t="shared" si="11"/>
        <v>1</v>
      </c>
      <c r="AJ24" s="1" t="s">
        <v>324</v>
      </c>
      <c r="AK24" s="13">
        <v>7</v>
      </c>
      <c r="AL24" s="13">
        <v>7</v>
      </c>
      <c r="AM24" s="11">
        <f t="shared" si="12"/>
        <v>1</v>
      </c>
      <c r="AN24" s="11">
        <f t="shared" si="20"/>
        <v>1</v>
      </c>
      <c r="AO24" s="11">
        <f t="shared" si="14"/>
        <v>1</v>
      </c>
      <c r="AQ24" s="1" t="s">
        <v>324</v>
      </c>
      <c r="AR24" s="11">
        <v>1</v>
      </c>
      <c r="AS24" s="11">
        <v>1</v>
      </c>
      <c r="AT24" s="11">
        <v>1</v>
      </c>
      <c r="AU24" s="11">
        <v>1</v>
      </c>
      <c r="AV24" s="11">
        <v>1</v>
      </c>
      <c r="AY24" s="1" t="s">
        <v>324</v>
      </c>
      <c r="AZ24" s="11">
        <v>1</v>
      </c>
      <c r="BA24" s="11">
        <v>1</v>
      </c>
      <c r="BB24" s="11">
        <v>1</v>
      </c>
      <c r="BC24" s="11">
        <v>1</v>
      </c>
      <c r="BD24" s="11">
        <v>1</v>
      </c>
    </row>
    <row r="25" spans="1:56" ht="15.75" x14ac:dyDescent="0.25">
      <c r="A25" s="111" t="s">
        <v>313</v>
      </c>
      <c r="B25" s="13">
        <v>1</v>
      </c>
      <c r="C25" s="13">
        <v>1</v>
      </c>
      <c r="D25" s="11">
        <f t="shared" si="0"/>
        <v>9.2592592592592587E-3</v>
      </c>
      <c r="E25" s="11">
        <f t="shared" si="1"/>
        <v>1</v>
      </c>
      <c r="F25" s="11">
        <f t="shared" si="2"/>
        <v>9.2592592592592587E-3</v>
      </c>
      <c r="G25" s="11"/>
      <c r="H25" s="111" t="s">
        <v>313</v>
      </c>
      <c r="I25" s="13">
        <v>0</v>
      </c>
      <c r="J25" s="13">
        <v>0</v>
      </c>
      <c r="K25" s="11">
        <f t="shared" si="19"/>
        <v>0</v>
      </c>
      <c r="L25" s="11">
        <v>0</v>
      </c>
      <c r="M25" s="11">
        <f t="shared" si="4"/>
        <v>0</v>
      </c>
      <c r="O25" s="111" t="s">
        <v>313</v>
      </c>
      <c r="P25" s="13">
        <v>0</v>
      </c>
      <c r="Q25" s="13">
        <v>0</v>
      </c>
      <c r="R25" s="11">
        <f t="shared" si="5"/>
        <v>0</v>
      </c>
      <c r="S25" s="11">
        <v>0</v>
      </c>
      <c r="T25" s="11">
        <f t="shared" si="6"/>
        <v>0</v>
      </c>
      <c r="V25" s="111" t="s">
        <v>313</v>
      </c>
      <c r="W25" s="13">
        <v>0</v>
      </c>
      <c r="X25" s="13">
        <v>0</v>
      </c>
      <c r="Y25" s="11">
        <f t="shared" si="7"/>
        <v>0</v>
      </c>
      <c r="Z25" s="11">
        <v>0</v>
      </c>
      <c r="AA25" s="11">
        <f t="shared" si="9"/>
        <v>0</v>
      </c>
      <c r="AC25" s="111" t="s">
        <v>313</v>
      </c>
      <c r="AD25" s="13">
        <v>0</v>
      </c>
      <c r="AE25" s="13">
        <v>0</v>
      </c>
      <c r="AF25" s="11">
        <f t="shared" si="10"/>
        <v>0</v>
      </c>
      <c r="AG25" s="11">
        <v>0</v>
      </c>
      <c r="AH25" s="11">
        <f t="shared" si="11"/>
        <v>0</v>
      </c>
      <c r="AJ25" s="111" t="s">
        <v>313</v>
      </c>
      <c r="AK25" s="13">
        <v>0</v>
      </c>
      <c r="AL25" s="13">
        <v>0</v>
      </c>
      <c r="AM25" s="11">
        <f t="shared" si="12"/>
        <v>0</v>
      </c>
      <c r="AN25" s="11">
        <v>0</v>
      </c>
      <c r="AO25" s="11">
        <f t="shared" si="14"/>
        <v>0</v>
      </c>
      <c r="AQ25" s="111" t="s">
        <v>313</v>
      </c>
      <c r="AR25" s="11"/>
      <c r="AS25" s="11"/>
      <c r="AT25" s="11"/>
      <c r="AU25" s="11"/>
      <c r="AV25" s="11"/>
      <c r="AY25" s="111" t="s">
        <v>313</v>
      </c>
      <c r="AZ25" s="11"/>
      <c r="BA25" s="11"/>
      <c r="BB25" s="11"/>
      <c r="BC25" s="11"/>
      <c r="BD25" s="11"/>
    </row>
    <row r="26" spans="1:56" ht="15.75" x14ac:dyDescent="0.25">
      <c r="A26" s="108" t="s">
        <v>312</v>
      </c>
      <c r="B26" s="13">
        <v>108</v>
      </c>
      <c r="C26" s="13">
        <v>94</v>
      </c>
      <c r="D26" s="11">
        <f t="shared" si="0"/>
        <v>1</v>
      </c>
      <c r="E26" s="11">
        <f t="shared" si="1"/>
        <v>0.87037037037037035</v>
      </c>
      <c r="F26" s="11">
        <f t="shared" si="2"/>
        <v>0.87037037037037035</v>
      </c>
      <c r="G26" s="11"/>
      <c r="H26" s="108" t="s">
        <v>312</v>
      </c>
      <c r="I26" s="13">
        <v>40</v>
      </c>
      <c r="J26" s="13">
        <v>38</v>
      </c>
      <c r="K26" s="11">
        <f t="shared" si="19"/>
        <v>1</v>
      </c>
      <c r="L26" s="11">
        <f>J26/I26</f>
        <v>0.95</v>
      </c>
      <c r="M26" s="11">
        <f t="shared" si="4"/>
        <v>0.95</v>
      </c>
      <c r="O26" s="108" t="s">
        <v>312</v>
      </c>
      <c r="P26" s="13">
        <v>31</v>
      </c>
      <c r="Q26" s="13">
        <v>20</v>
      </c>
      <c r="R26" s="11">
        <f t="shared" si="5"/>
        <v>1</v>
      </c>
      <c r="S26" s="11">
        <f>Q26/P26</f>
        <v>0.64516129032258063</v>
      </c>
      <c r="T26" s="11">
        <f t="shared" si="6"/>
        <v>0.64516129032258063</v>
      </c>
      <c r="V26" s="108" t="s">
        <v>312</v>
      </c>
      <c r="W26" s="13">
        <v>12</v>
      </c>
      <c r="X26" s="13">
        <v>12</v>
      </c>
      <c r="Y26" s="11">
        <f t="shared" si="7"/>
        <v>1</v>
      </c>
      <c r="Z26" s="11">
        <f>X26/W26</f>
        <v>1</v>
      </c>
      <c r="AA26" s="11">
        <f t="shared" si="9"/>
        <v>1</v>
      </c>
      <c r="AC26" s="108" t="s">
        <v>312</v>
      </c>
      <c r="AD26" s="13">
        <v>11</v>
      </c>
      <c r="AE26" s="13">
        <v>10</v>
      </c>
      <c r="AF26" s="11">
        <f t="shared" si="10"/>
        <v>1</v>
      </c>
      <c r="AG26" s="11">
        <f>AE26/AD26</f>
        <v>0.90909090909090906</v>
      </c>
      <c r="AH26" s="11">
        <f t="shared" si="11"/>
        <v>0.90909090909090906</v>
      </c>
      <c r="AJ26" s="108" t="s">
        <v>312</v>
      </c>
      <c r="AK26" s="13">
        <v>7</v>
      </c>
      <c r="AL26" s="13">
        <v>7</v>
      </c>
      <c r="AM26" s="11">
        <f t="shared" si="12"/>
        <v>1</v>
      </c>
      <c r="AN26" s="11">
        <f>AL26/AK26</f>
        <v>1</v>
      </c>
      <c r="AO26" s="11">
        <f t="shared" si="14"/>
        <v>1</v>
      </c>
      <c r="AQ26" s="108" t="s">
        <v>312</v>
      </c>
      <c r="AR26" s="11">
        <v>1</v>
      </c>
      <c r="AS26" s="11">
        <v>1</v>
      </c>
      <c r="AT26" s="11">
        <v>1</v>
      </c>
      <c r="AU26" s="11">
        <v>1</v>
      </c>
      <c r="AV26" s="11">
        <v>1</v>
      </c>
      <c r="AY26" s="108" t="s">
        <v>312</v>
      </c>
      <c r="AZ26" s="11">
        <v>0.95</v>
      </c>
      <c r="BA26" s="11">
        <v>0.64516129032258063</v>
      </c>
      <c r="BB26" s="11">
        <v>1</v>
      </c>
      <c r="BC26" s="11">
        <v>0.90909090909090906</v>
      </c>
      <c r="BD26" s="11">
        <v>1</v>
      </c>
    </row>
    <row r="27" spans="1:56" ht="15.75" x14ac:dyDescent="0.25">
      <c r="A27" s="91" t="s">
        <v>320</v>
      </c>
      <c r="B27" s="13">
        <v>27</v>
      </c>
      <c r="C27" s="13">
        <v>27</v>
      </c>
      <c r="D27" s="11">
        <f t="shared" si="0"/>
        <v>0.25</v>
      </c>
      <c r="E27" s="11">
        <f t="shared" si="1"/>
        <v>1</v>
      </c>
      <c r="F27" s="11">
        <f t="shared" si="2"/>
        <v>0.25</v>
      </c>
      <c r="G27" s="11"/>
      <c r="H27" s="91" t="s">
        <v>320</v>
      </c>
      <c r="I27" s="13">
        <v>2</v>
      </c>
      <c r="J27" s="13">
        <v>2</v>
      </c>
      <c r="K27" s="11">
        <f t="shared" si="19"/>
        <v>0.05</v>
      </c>
      <c r="L27" s="11">
        <f>J27/I27</f>
        <v>1</v>
      </c>
      <c r="M27" s="11">
        <f t="shared" si="4"/>
        <v>0.05</v>
      </c>
      <c r="O27" s="91" t="s">
        <v>320</v>
      </c>
      <c r="P27" s="13">
        <v>21</v>
      </c>
      <c r="Q27" s="13">
        <v>21</v>
      </c>
      <c r="R27" s="11">
        <f t="shared" si="5"/>
        <v>0.67741935483870963</v>
      </c>
      <c r="S27" s="11">
        <f>Q27/P27</f>
        <v>1</v>
      </c>
      <c r="T27" s="11">
        <f t="shared" si="6"/>
        <v>0.67741935483870963</v>
      </c>
      <c r="V27" s="91" t="s">
        <v>320</v>
      </c>
      <c r="W27" s="13">
        <v>1</v>
      </c>
      <c r="X27" s="13">
        <v>1</v>
      </c>
      <c r="Y27" s="11">
        <f t="shared" si="7"/>
        <v>8.3333333333333329E-2</v>
      </c>
      <c r="Z27" s="11">
        <f>X27/W27</f>
        <v>1</v>
      </c>
      <c r="AA27" s="11">
        <f t="shared" si="9"/>
        <v>8.3333333333333329E-2</v>
      </c>
      <c r="AC27" s="91" t="s">
        <v>320</v>
      </c>
      <c r="AD27" s="13">
        <v>2</v>
      </c>
      <c r="AE27" s="13">
        <v>2</v>
      </c>
      <c r="AF27" s="11">
        <f t="shared" si="10"/>
        <v>0.18181818181818182</v>
      </c>
      <c r="AG27" s="11">
        <f>AE27/AD27</f>
        <v>1</v>
      </c>
      <c r="AH27" s="11">
        <f t="shared" si="11"/>
        <v>0.18181818181818182</v>
      </c>
      <c r="AJ27" s="91" t="s">
        <v>320</v>
      </c>
      <c r="AK27" s="13">
        <v>0</v>
      </c>
      <c r="AL27" s="13">
        <v>0</v>
      </c>
      <c r="AM27" s="11">
        <f t="shared" si="12"/>
        <v>0</v>
      </c>
      <c r="AN27" s="11">
        <v>0</v>
      </c>
      <c r="AO27" s="11">
        <f t="shared" si="14"/>
        <v>0</v>
      </c>
      <c r="AQ27" s="91" t="s">
        <v>320</v>
      </c>
      <c r="AR27" s="11">
        <v>0.05</v>
      </c>
      <c r="AS27" s="11">
        <v>0.67741935483870963</v>
      </c>
      <c r="AT27" s="11">
        <v>8.3333333333333329E-2</v>
      </c>
      <c r="AU27" s="11">
        <v>0.18181818181818182</v>
      </c>
      <c r="AV27" s="11">
        <v>0</v>
      </c>
      <c r="AY27" s="91" t="s">
        <v>320</v>
      </c>
      <c r="AZ27" s="11">
        <v>0.05</v>
      </c>
      <c r="BA27" s="11">
        <v>0.67741935483870963</v>
      </c>
      <c r="BB27" s="11">
        <v>8.3333333333333329E-2</v>
      </c>
      <c r="BC27" s="11">
        <v>0.18181818181818182</v>
      </c>
      <c r="BD27" s="11">
        <v>0</v>
      </c>
    </row>
    <row r="28" spans="1:56" ht="15.75" x14ac:dyDescent="0.25">
      <c r="A28" s="91" t="s">
        <v>321</v>
      </c>
      <c r="B28" s="13">
        <v>1</v>
      </c>
      <c r="C28" s="13">
        <v>1</v>
      </c>
      <c r="D28" s="11">
        <f t="shared" si="0"/>
        <v>9.2592592592592587E-3</v>
      </c>
      <c r="E28" s="11">
        <f t="shared" si="1"/>
        <v>1</v>
      </c>
      <c r="F28" s="11">
        <f t="shared" si="2"/>
        <v>9.2592592592592587E-3</v>
      </c>
      <c r="G28" s="11"/>
      <c r="H28" s="91" t="s">
        <v>321</v>
      </c>
      <c r="I28" s="13">
        <v>0</v>
      </c>
      <c r="J28" s="13">
        <v>0</v>
      </c>
      <c r="K28" s="11">
        <f t="shared" si="19"/>
        <v>0</v>
      </c>
      <c r="L28" s="11">
        <v>0</v>
      </c>
      <c r="M28" s="11">
        <f t="shared" si="4"/>
        <v>0</v>
      </c>
      <c r="O28" s="91" t="s">
        <v>321</v>
      </c>
      <c r="P28" s="13">
        <v>0</v>
      </c>
      <c r="Q28" s="13">
        <v>0</v>
      </c>
      <c r="R28" s="11">
        <f t="shared" si="5"/>
        <v>0</v>
      </c>
      <c r="S28" s="11">
        <v>0</v>
      </c>
      <c r="T28" s="11">
        <f t="shared" si="6"/>
        <v>0</v>
      </c>
      <c r="V28" s="91" t="s">
        <v>321</v>
      </c>
      <c r="W28" s="13">
        <v>0</v>
      </c>
      <c r="X28" s="13">
        <v>0</v>
      </c>
      <c r="Y28" s="11">
        <f t="shared" si="7"/>
        <v>0</v>
      </c>
      <c r="Z28" s="11">
        <v>0</v>
      </c>
      <c r="AA28" s="11">
        <f t="shared" si="9"/>
        <v>0</v>
      </c>
      <c r="AC28" s="91" t="s">
        <v>321</v>
      </c>
      <c r="AD28" s="13">
        <v>1</v>
      </c>
      <c r="AE28" s="13">
        <v>1</v>
      </c>
      <c r="AF28" s="11">
        <f t="shared" si="10"/>
        <v>9.0909090909090912E-2</v>
      </c>
      <c r="AG28" s="11">
        <f>AE28/AD28</f>
        <v>1</v>
      </c>
      <c r="AH28" s="11">
        <f t="shared" si="11"/>
        <v>9.0909090909090912E-2</v>
      </c>
      <c r="AJ28" s="91" t="s">
        <v>321</v>
      </c>
      <c r="AK28" s="13">
        <v>0</v>
      </c>
      <c r="AL28" s="13">
        <v>0</v>
      </c>
      <c r="AM28" s="11">
        <f t="shared" si="12"/>
        <v>0</v>
      </c>
      <c r="AN28" s="11">
        <v>0</v>
      </c>
      <c r="AO28" s="11">
        <f t="shared" si="14"/>
        <v>0</v>
      </c>
      <c r="AQ28" s="91" t="s">
        <v>321</v>
      </c>
      <c r="AR28" s="11"/>
      <c r="AS28" s="11"/>
      <c r="AT28" s="11"/>
      <c r="AU28" s="11"/>
      <c r="AV28" s="11"/>
      <c r="AY28" s="91" t="s">
        <v>321</v>
      </c>
      <c r="AZ28" s="11"/>
      <c r="BA28" s="11"/>
      <c r="BB28" s="11"/>
      <c r="BC28" s="11"/>
      <c r="BD28" s="11"/>
    </row>
  </sheetData>
  <autoFilter ref="A1:BD1" xr:uid="{10CFD26F-F21C-4892-9A1A-49F2E5C02D79}">
    <sortState xmlns:xlrd2="http://schemas.microsoft.com/office/spreadsheetml/2017/richdata2" ref="A2:BD28">
      <sortCondition ref="AQ1"/>
    </sortState>
  </autoFilter>
  <conditionalFormatting sqref="K2:L28">
    <cfRule type="colorScale" priority="10">
      <colorScale>
        <cfvo type="min"/>
        <cfvo type="max"/>
        <color rgb="FFFF0000"/>
        <color rgb="FF13F128"/>
      </colorScale>
    </cfRule>
  </conditionalFormatting>
  <conditionalFormatting sqref="M2:M28">
    <cfRule type="colorScale" priority="5">
      <colorScale>
        <cfvo type="min"/>
        <cfvo type="max"/>
        <color rgb="FFFF0000"/>
        <color rgb="FF13F128"/>
      </colorScale>
    </cfRule>
  </conditionalFormatting>
  <conditionalFormatting sqref="R2:S28">
    <cfRule type="colorScale" priority="9">
      <colorScale>
        <cfvo type="min"/>
        <cfvo type="max"/>
        <color rgb="FFFF0000"/>
        <color rgb="FF13F128"/>
      </colorScale>
    </cfRule>
  </conditionalFormatting>
  <conditionalFormatting sqref="T2:T28">
    <cfRule type="colorScale" priority="1">
      <colorScale>
        <cfvo type="min"/>
        <cfvo type="max"/>
        <color rgb="FFFF0000"/>
        <color rgb="FF13F128"/>
      </colorScale>
    </cfRule>
  </conditionalFormatting>
  <conditionalFormatting sqref="Y2:Z28">
    <cfRule type="colorScale" priority="8">
      <colorScale>
        <cfvo type="min"/>
        <cfvo type="max"/>
        <color rgb="FFFF0000"/>
        <color rgb="FF13F128"/>
      </colorScale>
    </cfRule>
  </conditionalFormatting>
  <conditionalFormatting sqref="AA2:AA28">
    <cfRule type="colorScale" priority="4">
      <colorScale>
        <cfvo type="min"/>
        <cfvo type="max"/>
        <color rgb="FFFF0000"/>
        <color rgb="FF13F128"/>
      </colorScale>
    </cfRule>
  </conditionalFormatting>
  <conditionalFormatting sqref="AF2:AG28">
    <cfRule type="colorScale" priority="7">
      <colorScale>
        <cfvo type="min"/>
        <cfvo type="max"/>
        <color rgb="FFFF0000"/>
        <color rgb="FF13F128"/>
      </colorScale>
    </cfRule>
  </conditionalFormatting>
  <conditionalFormatting sqref="AH2:AH28">
    <cfRule type="colorScale" priority="3">
      <colorScale>
        <cfvo type="min"/>
        <cfvo type="max"/>
        <color rgb="FFFF0000"/>
        <color rgb="FF13F128"/>
      </colorScale>
    </cfRule>
  </conditionalFormatting>
  <conditionalFormatting sqref="AM2:AN28">
    <cfRule type="colorScale" priority="6">
      <colorScale>
        <cfvo type="min"/>
        <cfvo type="max"/>
        <color rgb="FFFF0000"/>
        <color rgb="FF13F128"/>
      </colorScale>
    </cfRule>
  </conditionalFormatting>
  <conditionalFormatting sqref="AO2:AO28">
    <cfRule type="colorScale" priority="2">
      <colorScale>
        <cfvo type="min"/>
        <cfvo type="max"/>
        <color rgb="FFFF0000"/>
        <color rgb="FF13F128"/>
      </colorScale>
    </cfRule>
  </conditionalFormatting>
  <conditionalFormatting sqref="AZ2:BD28 AR2:AV28">
    <cfRule type="colorScale" priority="11">
      <colorScale>
        <cfvo type="percent" val="0"/>
        <cfvo type="percentile" val="45"/>
        <cfvo type="percent" val="100"/>
        <color rgb="FFFF0000"/>
        <color theme="0"/>
        <color rgb="FF1CFF11"/>
      </colorScale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3168-C058-406B-9C93-A67936E64BEF}">
  <dimension ref="A1:AB41"/>
  <sheetViews>
    <sheetView topLeftCell="A13" workbookViewId="0">
      <selection sqref="A1:AB41"/>
    </sheetView>
  </sheetViews>
  <sheetFormatPr defaultRowHeight="15" x14ac:dyDescent="0.25"/>
  <sheetData>
    <row r="1" spans="1:28" ht="15.75" x14ac:dyDescent="0.25">
      <c r="A1" s="13" t="s">
        <v>206</v>
      </c>
      <c r="B1" s="108" t="s">
        <v>322</v>
      </c>
      <c r="C1" s="108" t="s">
        <v>308</v>
      </c>
      <c r="D1" s="110" t="s">
        <v>310</v>
      </c>
      <c r="E1" s="111" t="s">
        <v>211</v>
      </c>
      <c r="F1" s="65" t="s">
        <v>311</v>
      </c>
      <c r="G1" s="113" t="s">
        <v>316</v>
      </c>
      <c r="H1" s="114" t="s">
        <v>317</v>
      </c>
      <c r="I1" s="113" t="s">
        <v>318</v>
      </c>
      <c r="J1" s="113" t="s">
        <v>319</v>
      </c>
      <c r="K1" s="91" t="s">
        <v>232</v>
      </c>
      <c r="L1" s="113" t="s">
        <v>234</v>
      </c>
      <c r="M1" s="99" t="s">
        <v>304</v>
      </c>
      <c r="N1" s="109" t="s">
        <v>309</v>
      </c>
      <c r="O1" s="107" t="s">
        <v>303</v>
      </c>
      <c r="P1" s="96" t="s">
        <v>325</v>
      </c>
      <c r="Q1" s="107" t="s">
        <v>302</v>
      </c>
      <c r="R1" s="108" t="s">
        <v>305</v>
      </c>
      <c r="S1" s="108" t="s">
        <v>306</v>
      </c>
      <c r="T1" s="112" t="s">
        <v>314</v>
      </c>
      <c r="U1" s="112" t="s">
        <v>315</v>
      </c>
      <c r="V1" s="108" t="s">
        <v>307</v>
      </c>
      <c r="W1" s="108" t="s">
        <v>323</v>
      </c>
      <c r="X1" s="1" t="s">
        <v>324</v>
      </c>
      <c r="Y1" s="111" t="s">
        <v>313</v>
      </c>
      <c r="Z1" s="108" t="s">
        <v>312</v>
      </c>
      <c r="AA1" s="91" t="s">
        <v>320</v>
      </c>
      <c r="AB1" s="91" t="s">
        <v>321</v>
      </c>
    </row>
    <row r="2" spans="1:28" ht="15.75" x14ac:dyDescent="0.25">
      <c r="A2" s="1" t="s">
        <v>103</v>
      </c>
      <c r="B2" s="13">
        <v>55</v>
      </c>
      <c r="C2" s="13">
        <v>68</v>
      </c>
      <c r="D2" s="13">
        <v>3</v>
      </c>
      <c r="E2" s="13">
        <v>75</v>
      </c>
      <c r="F2" s="13">
        <v>3</v>
      </c>
      <c r="G2" s="13">
        <v>71</v>
      </c>
      <c r="H2" s="13">
        <v>46</v>
      </c>
      <c r="I2" s="13">
        <v>40</v>
      </c>
      <c r="J2" s="13">
        <v>5</v>
      </c>
      <c r="K2" s="13">
        <v>98</v>
      </c>
      <c r="L2" s="13">
        <v>3</v>
      </c>
      <c r="M2" s="13">
        <v>47</v>
      </c>
      <c r="N2" s="13">
        <v>3</v>
      </c>
      <c r="O2" s="13">
        <v>105</v>
      </c>
      <c r="P2" s="13">
        <v>41</v>
      </c>
      <c r="Q2" s="13">
        <v>105</v>
      </c>
      <c r="R2" s="13">
        <v>105</v>
      </c>
      <c r="S2" s="13">
        <v>108</v>
      </c>
      <c r="T2" s="13">
        <v>71</v>
      </c>
      <c r="U2" s="13">
        <v>35</v>
      </c>
      <c r="V2" s="13">
        <v>83</v>
      </c>
      <c r="W2" s="13">
        <v>107</v>
      </c>
      <c r="X2" s="13">
        <v>108</v>
      </c>
      <c r="Y2" s="13">
        <v>1</v>
      </c>
      <c r="Z2" s="13">
        <v>108</v>
      </c>
      <c r="AA2" s="13">
        <v>27</v>
      </c>
      <c r="AB2" s="13">
        <v>1</v>
      </c>
    </row>
    <row r="3" spans="1:28" ht="15.75" x14ac:dyDescent="0.25">
      <c r="A3" s="1" t="s">
        <v>104</v>
      </c>
      <c r="B3" s="13">
        <v>52</v>
      </c>
      <c r="C3" s="13">
        <v>66</v>
      </c>
      <c r="D3" s="13">
        <v>3</v>
      </c>
      <c r="E3" s="13">
        <v>66</v>
      </c>
      <c r="F3" s="13">
        <v>3</v>
      </c>
      <c r="G3" s="13">
        <v>70</v>
      </c>
      <c r="H3" s="13">
        <v>44</v>
      </c>
      <c r="I3" s="13">
        <v>31</v>
      </c>
      <c r="J3" s="13">
        <v>4</v>
      </c>
      <c r="K3" s="13">
        <v>94</v>
      </c>
      <c r="L3" s="13">
        <v>3</v>
      </c>
      <c r="M3" s="13">
        <v>41</v>
      </c>
      <c r="N3" s="13">
        <v>3</v>
      </c>
      <c r="O3" s="13">
        <v>93</v>
      </c>
      <c r="P3" s="13">
        <v>21</v>
      </c>
      <c r="Q3" s="13">
        <v>69</v>
      </c>
      <c r="R3" s="13">
        <v>102</v>
      </c>
      <c r="S3" s="13">
        <v>103</v>
      </c>
      <c r="T3" s="13">
        <v>58</v>
      </c>
      <c r="U3" s="13">
        <v>35</v>
      </c>
      <c r="V3" s="13">
        <v>80</v>
      </c>
      <c r="W3" s="13">
        <v>106</v>
      </c>
      <c r="X3" s="13">
        <v>108</v>
      </c>
      <c r="Y3" s="13">
        <v>1</v>
      </c>
      <c r="Z3" s="13">
        <v>94</v>
      </c>
      <c r="AA3" s="13">
        <v>27</v>
      </c>
      <c r="AB3" s="13">
        <v>1</v>
      </c>
    </row>
    <row r="4" spans="1:28" ht="15.75" x14ac:dyDescent="0.25">
      <c r="A4" s="1" t="s">
        <v>139</v>
      </c>
      <c r="B4" s="11">
        <f t="shared" ref="B4:AB4" si="0">B2/108</f>
        <v>0.5092592592592593</v>
      </c>
      <c r="C4" s="11">
        <f t="shared" si="0"/>
        <v>0.62962962962962965</v>
      </c>
      <c r="D4" s="11">
        <f t="shared" si="0"/>
        <v>2.7777777777777776E-2</v>
      </c>
      <c r="E4" s="11">
        <f t="shared" si="0"/>
        <v>0.69444444444444442</v>
      </c>
      <c r="F4" s="11">
        <f t="shared" si="0"/>
        <v>2.7777777777777776E-2</v>
      </c>
      <c r="G4" s="11">
        <f t="shared" si="0"/>
        <v>0.65740740740740744</v>
      </c>
      <c r="H4" s="11">
        <f t="shared" si="0"/>
        <v>0.42592592592592593</v>
      </c>
      <c r="I4" s="11">
        <f t="shared" si="0"/>
        <v>0.37037037037037035</v>
      </c>
      <c r="J4" s="11">
        <f t="shared" si="0"/>
        <v>4.6296296296296294E-2</v>
      </c>
      <c r="K4" s="11">
        <f t="shared" si="0"/>
        <v>0.90740740740740744</v>
      </c>
      <c r="L4" s="11">
        <f t="shared" si="0"/>
        <v>2.7777777777777776E-2</v>
      </c>
      <c r="M4" s="11">
        <f t="shared" si="0"/>
        <v>0.43518518518518517</v>
      </c>
      <c r="N4" s="11">
        <f t="shared" si="0"/>
        <v>2.7777777777777776E-2</v>
      </c>
      <c r="O4" s="11">
        <f t="shared" si="0"/>
        <v>0.97222222222222221</v>
      </c>
      <c r="P4" s="11">
        <f t="shared" si="0"/>
        <v>0.37962962962962965</v>
      </c>
      <c r="Q4" s="11">
        <f t="shared" si="0"/>
        <v>0.97222222222222221</v>
      </c>
      <c r="R4" s="11">
        <f t="shared" si="0"/>
        <v>0.97222222222222221</v>
      </c>
      <c r="S4" s="11">
        <f t="shared" si="0"/>
        <v>1</v>
      </c>
      <c r="T4" s="11">
        <f t="shared" si="0"/>
        <v>0.65740740740740744</v>
      </c>
      <c r="U4" s="11">
        <f t="shared" si="0"/>
        <v>0.32407407407407407</v>
      </c>
      <c r="V4" s="11">
        <f t="shared" si="0"/>
        <v>0.76851851851851849</v>
      </c>
      <c r="W4" s="11">
        <f t="shared" si="0"/>
        <v>0.9907407407407407</v>
      </c>
      <c r="X4" s="11">
        <f t="shared" si="0"/>
        <v>1</v>
      </c>
      <c r="Y4" s="11">
        <f t="shared" si="0"/>
        <v>9.2592592592592587E-3</v>
      </c>
      <c r="Z4" s="11">
        <f t="shared" si="0"/>
        <v>1</v>
      </c>
      <c r="AA4" s="11">
        <f t="shared" si="0"/>
        <v>0.25</v>
      </c>
      <c r="AB4" s="11">
        <f t="shared" si="0"/>
        <v>9.2592592592592587E-3</v>
      </c>
    </row>
    <row r="5" spans="1:28" ht="15.75" x14ac:dyDescent="0.25">
      <c r="A5" s="1" t="s">
        <v>106</v>
      </c>
      <c r="B5" s="11">
        <f t="shared" ref="B5:AB5" si="1">B3/B2</f>
        <v>0.94545454545454544</v>
      </c>
      <c r="C5" s="11">
        <f t="shared" si="1"/>
        <v>0.97058823529411764</v>
      </c>
      <c r="D5" s="11">
        <f t="shared" si="1"/>
        <v>1</v>
      </c>
      <c r="E5" s="11">
        <f t="shared" si="1"/>
        <v>0.88</v>
      </c>
      <c r="F5" s="11">
        <f t="shared" si="1"/>
        <v>1</v>
      </c>
      <c r="G5" s="11">
        <f t="shared" si="1"/>
        <v>0.9859154929577465</v>
      </c>
      <c r="H5" s="11">
        <f t="shared" si="1"/>
        <v>0.95652173913043481</v>
      </c>
      <c r="I5" s="11">
        <f t="shared" si="1"/>
        <v>0.77500000000000002</v>
      </c>
      <c r="J5" s="11">
        <f t="shared" si="1"/>
        <v>0.8</v>
      </c>
      <c r="K5" s="11">
        <f t="shared" si="1"/>
        <v>0.95918367346938771</v>
      </c>
      <c r="L5" s="11">
        <f t="shared" si="1"/>
        <v>1</v>
      </c>
      <c r="M5" s="11">
        <f t="shared" si="1"/>
        <v>0.87234042553191493</v>
      </c>
      <c r="N5" s="11">
        <f t="shared" si="1"/>
        <v>1</v>
      </c>
      <c r="O5" s="11">
        <f t="shared" si="1"/>
        <v>0.88571428571428568</v>
      </c>
      <c r="P5" s="11">
        <f t="shared" si="1"/>
        <v>0.51219512195121952</v>
      </c>
      <c r="Q5" s="11">
        <f t="shared" si="1"/>
        <v>0.65714285714285714</v>
      </c>
      <c r="R5" s="11">
        <f t="shared" si="1"/>
        <v>0.97142857142857142</v>
      </c>
      <c r="S5" s="11">
        <f t="shared" si="1"/>
        <v>0.95370370370370372</v>
      </c>
      <c r="T5" s="11">
        <f t="shared" si="1"/>
        <v>0.81690140845070425</v>
      </c>
      <c r="U5" s="11">
        <f t="shared" si="1"/>
        <v>1</v>
      </c>
      <c r="V5" s="11">
        <f t="shared" si="1"/>
        <v>0.96385542168674698</v>
      </c>
      <c r="W5" s="11">
        <f t="shared" si="1"/>
        <v>0.99065420560747663</v>
      </c>
      <c r="X5" s="11">
        <f t="shared" si="1"/>
        <v>1</v>
      </c>
      <c r="Y5" s="11">
        <f t="shared" si="1"/>
        <v>1</v>
      </c>
      <c r="Z5" s="11">
        <f t="shared" si="1"/>
        <v>0.87037037037037035</v>
      </c>
      <c r="AA5" s="11">
        <f t="shared" si="1"/>
        <v>1</v>
      </c>
      <c r="AB5" s="11">
        <f t="shared" si="1"/>
        <v>1</v>
      </c>
    </row>
    <row r="6" spans="1:28" ht="15.75" x14ac:dyDescent="0.25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15.75" x14ac:dyDescent="0.25">
      <c r="A7" s="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ht="15.75" x14ac:dyDescent="0.25">
      <c r="A8" s="13" t="s">
        <v>327</v>
      </c>
      <c r="B8" s="108" t="s">
        <v>322</v>
      </c>
      <c r="C8" s="108" t="s">
        <v>308</v>
      </c>
      <c r="D8" s="110" t="s">
        <v>310</v>
      </c>
      <c r="E8" s="111" t="s">
        <v>211</v>
      </c>
      <c r="F8" s="65" t="s">
        <v>311</v>
      </c>
      <c r="G8" s="113" t="s">
        <v>316</v>
      </c>
      <c r="H8" s="114" t="s">
        <v>317</v>
      </c>
      <c r="I8" s="113" t="s">
        <v>318</v>
      </c>
      <c r="J8" s="113" t="s">
        <v>319</v>
      </c>
      <c r="K8" s="91" t="s">
        <v>232</v>
      </c>
      <c r="L8" s="113" t="s">
        <v>234</v>
      </c>
      <c r="M8" s="99" t="s">
        <v>304</v>
      </c>
      <c r="N8" s="109" t="s">
        <v>309</v>
      </c>
      <c r="O8" s="107" t="s">
        <v>303</v>
      </c>
      <c r="P8" s="96" t="s">
        <v>325</v>
      </c>
      <c r="Q8" s="107" t="s">
        <v>302</v>
      </c>
      <c r="R8" s="108" t="s">
        <v>305</v>
      </c>
      <c r="S8" s="108" t="s">
        <v>306</v>
      </c>
      <c r="T8" s="112" t="s">
        <v>314</v>
      </c>
      <c r="U8" s="112" t="s">
        <v>315</v>
      </c>
      <c r="V8" s="108" t="s">
        <v>307</v>
      </c>
      <c r="W8" s="108" t="s">
        <v>323</v>
      </c>
      <c r="X8" s="1" t="s">
        <v>324</v>
      </c>
      <c r="Y8" s="111" t="s">
        <v>313</v>
      </c>
      <c r="Z8" s="108" t="s">
        <v>312</v>
      </c>
      <c r="AA8" s="91" t="s">
        <v>320</v>
      </c>
      <c r="AB8" s="91" t="s">
        <v>321</v>
      </c>
    </row>
    <row r="9" spans="1:28" ht="15.75" x14ac:dyDescent="0.25">
      <c r="A9" s="1" t="s">
        <v>103</v>
      </c>
      <c r="B9" s="13">
        <v>14</v>
      </c>
      <c r="C9" s="13">
        <v>10</v>
      </c>
      <c r="D9" s="104">
        <v>0</v>
      </c>
      <c r="E9" s="13">
        <v>18</v>
      </c>
      <c r="F9" s="13">
        <v>0</v>
      </c>
      <c r="G9" s="13">
        <v>39</v>
      </c>
      <c r="H9" s="13">
        <v>31</v>
      </c>
      <c r="I9" s="13">
        <v>5</v>
      </c>
      <c r="J9" s="13">
        <v>1</v>
      </c>
      <c r="K9" s="13">
        <v>37</v>
      </c>
      <c r="L9" s="13">
        <v>1</v>
      </c>
      <c r="M9" s="13">
        <v>14</v>
      </c>
      <c r="N9" s="13">
        <v>0</v>
      </c>
      <c r="O9" s="13">
        <v>39</v>
      </c>
      <c r="P9" s="13">
        <v>3</v>
      </c>
      <c r="Q9" s="13">
        <v>39</v>
      </c>
      <c r="R9" s="13">
        <v>38</v>
      </c>
      <c r="S9" s="13">
        <v>40</v>
      </c>
      <c r="T9" s="13">
        <v>20</v>
      </c>
      <c r="U9" s="13">
        <v>19</v>
      </c>
      <c r="V9" s="13">
        <v>26</v>
      </c>
      <c r="W9" s="13">
        <v>40</v>
      </c>
      <c r="X9" s="13">
        <v>40</v>
      </c>
      <c r="Y9" s="13">
        <v>0</v>
      </c>
      <c r="Z9" s="13">
        <v>40</v>
      </c>
      <c r="AA9" s="13">
        <v>2</v>
      </c>
      <c r="AB9" s="13">
        <v>0</v>
      </c>
    </row>
    <row r="10" spans="1:28" ht="15.75" x14ac:dyDescent="0.25">
      <c r="A10" s="1" t="s">
        <v>104</v>
      </c>
      <c r="B10" s="13">
        <v>14</v>
      </c>
      <c r="C10" s="13">
        <v>10</v>
      </c>
      <c r="D10" s="13">
        <v>0</v>
      </c>
      <c r="E10" s="13">
        <v>16</v>
      </c>
      <c r="F10" s="13">
        <v>0</v>
      </c>
      <c r="G10" s="13">
        <v>38</v>
      </c>
      <c r="H10" s="13">
        <v>29</v>
      </c>
      <c r="I10" s="13">
        <v>5</v>
      </c>
      <c r="J10" s="13">
        <v>1</v>
      </c>
      <c r="K10" s="13">
        <v>36</v>
      </c>
      <c r="L10" s="13">
        <v>1</v>
      </c>
      <c r="M10" s="13">
        <v>11</v>
      </c>
      <c r="N10" s="13">
        <v>0</v>
      </c>
      <c r="O10" s="13">
        <v>26</v>
      </c>
      <c r="P10" s="13">
        <v>2</v>
      </c>
      <c r="Q10" s="13">
        <v>27</v>
      </c>
      <c r="R10" s="13">
        <v>27</v>
      </c>
      <c r="S10" s="13">
        <v>39</v>
      </c>
      <c r="T10" s="13">
        <v>20</v>
      </c>
      <c r="U10" s="13">
        <v>19</v>
      </c>
      <c r="V10" s="13">
        <v>26</v>
      </c>
      <c r="W10" s="13">
        <v>40</v>
      </c>
      <c r="X10" s="13">
        <v>40</v>
      </c>
      <c r="Y10" s="13">
        <v>0</v>
      </c>
      <c r="Z10" s="13">
        <v>38</v>
      </c>
      <c r="AA10" s="13">
        <v>2</v>
      </c>
      <c r="AB10" s="13">
        <v>0</v>
      </c>
    </row>
    <row r="11" spans="1:28" ht="15.75" x14ac:dyDescent="0.25">
      <c r="A11" s="1" t="s">
        <v>139</v>
      </c>
      <c r="B11" s="11">
        <f t="shared" ref="B11:L11" si="2">B9/40</f>
        <v>0.35</v>
      </c>
      <c r="C11" s="11">
        <f t="shared" si="2"/>
        <v>0.25</v>
      </c>
      <c r="D11" s="11">
        <f t="shared" si="2"/>
        <v>0</v>
      </c>
      <c r="E11" s="11">
        <f t="shared" si="2"/>
        <v>0.45</v>
      </c>
      <c r="F11" s="11">
        <f t="shared" si="2"/>
        <v>0</v>
      </c>
      <c r="G11" s="11">
        <f t="shared" si="2"/>
        <v>0.97499999999999998</v>
      </c>
      <c r="H11" s="11">
        <f t="shared" si="2"/>
        <v>0.77500000000000002</v>
      </c>
      <c r="I11" s="11">
        <f t="shared" si="2"/>
        <v>0.125</v>
      </c>
      <c r="J11" s="11">
        <f t="shared" si="2"/>
        <v>2.5000000000000001E-2</v>
      </c>
      <c r="K11" s="11">
        <f t="shared" si="2"/>
        <v>0.92500000000000004</v>
      </c>
      <c r="L11" s="11">
        <f t="shared" si="2"/>
        <v>2.5000000000000001E-2</v>
      </c>
      <c r="M11" s="11">
        <f>M10/40</f>
        <v>0.27500000000000002</v>
      </c>
      <c r="N11" s="11">
        <f t="shared" ref="N11:AB11" si="3">N9/40</f>
        <v>0</v>
      </c>
      <c r="O11" s="11">
        <f t="shared" si="3"/>
        <v>0.97499999999999998</v>
      </c>
      <c r="P11" s="11">
        <f t="shared" si="3"/>
        <v>7.4999999999999997E-2</v>
      </c>
      <c r="Q11" s="11">
        <f t="shared" si="3"/>
        <v>0.97499999999999998</v>
      </c>
      <c r="R11" s="11">
        <f t="shared" si="3"/>
        <v>0.95</v>
      </c>
      <c r="S11" s="11">
        <f t="shared" si="3"/>
        <v>1</v>
      </c>
      <c r="T11" s="11">
        <f t="shared" si="3"/>
        <v>0.5</v>
      </c>
      <c r="U11" s="11">
        <f t="shared" si="3"/>
        <v>0.47499999999999998</v>
      </c>
      <c r="V11" s="11">
        <f t="shared" si="3"/>
        <v>0.65</v>
      </c>
      <c r="W11" s="11">
        <f t="shared" si="3"/>
        <v>1</v>
      </c>
      <c r="X11" s="11">
        <f t="shared" si="3"/>
        <v>1</v>
      </c>
      <c r="Y11" s="11">
        <f t="shared" si="3"/>
        <v>0</v>
      </c>
      <c r="Z11" s="11">
        <f t="shared" si="3"/>
        <v>1</v>
      </c>
      <c r="AA11" s="11">
        <f t="shared" si="3"/>
        <v>0.05</v>
      </c>
      <c r="AB11" s="11">
        <f t="shared" si="3"/>
        <v>0</v>
      </c>
    </row>
    <row r="12" spans="1:28" ht="15.75" x14ac:dyDescent="0.25">
      <c r="A12" s="1" t="s">
        <v>106</v>
      </c>
      <c r="B12" s="11">
        <f>B10/B9</f>
        <v>1</v>
      </c>
      <c r="C12" s="11">
        <f>C10/C9</f>
        <v>1</v>
      </c>
      <c r="D12" s="11">
        <v>0</v>
      </c>
      <c r="E12" s="11">
        <f>E10/E9</f>
        <v>0.88888888888888884</v>
      </c>
      <c r="F12" s="11">
        <v>0</v>
      </c>
      <c r="G12" s="11">
        <f t="shared" ref="G12:M12" si="4">G10/G9</f>
        <v>0.97435897435897434</v>
      </c>
      <c r="H12" s="11">
        <f t="shared" si="4"/>
        <v>0.93548387096774188</v>
      </c>
      <c r="I12" s="11">
        <f t="shared" si="4"/>
        <v>1</v>
      </c>
      <c r="J12" s="11">
        <f t="shared" si="4"/>
        <v>1</v>
      </c>
      <c r="K12" s="11">
        <f t="shared" si="4"/>
        <v>0.97297297297297303</v>
      </c>
      <c r="L12" s="11">
        <f t="shared" si="4"/>
        <v>1</v>
      </c>
      <c r="M12" s="11">
        <f t="shared" si="4"/>
        <v>0.7857142857142857</v>
      </c>
      <c r="N12" s="11">
        <v>0</v>
      </c>
      <c r="O12" s="11">
        <f t="shared" ref="O12:X12" si="5">O10/O9</f>
        <v>0.66666666666666663</v>
      </c>
      <c r="P12" s="11">
        <f t="shared" si="5"/>
        <v>0.66666666666666663</v>
      </c>
      <c r="Q12" s="11">
        <f t="shared" si="5"/>
        <v>0.69230769230769229</v>
      </c>
      <c r="R12" s="11">
        <f t="shared" si="5"/>
        <v>0.71052631578947367</v>
      </c>
      <c r="S12" s="11">
        <f t="shared" si="5"/>
        <v>0.97499999999999998</v>
      </c>
      <c r="T12" s="11">
        <f t="shared" si="5"/>
        <v>1</v>
      </c>
      <c r="U12" s="11">
        <f t="shared" si="5"/>
        <v>1</v>
      </c>
      <c r="V12" s="11">
        <f t="shared" si="5"/>
        <v>1</v>
      </c>
      <c r="W12" s="11">
        <f t="shared" si="5"/>
        <v>1</v>
      </c>
      <c r="X12" s="11">
        <f t="shared" si="5"/>
        <v>1</v>
      </c>
      <c r="Y12" s="11">
        <v>0</v>
      </c>
      <c r="Z12" s="11">
        <f>Z10/Z9</f>
        <v>0.95</v>
      </c>
      <c r="AA12" s="11">
        <f>AA10/AA9</f>
        <v>1</v>
      </c>
      <c r="AB12" s="11">
        <v>0</v>
      </c>
    </row>
    <row r="13" spans="1:28" ht="15.75" x14ac:dyDescent="0.25">
      <c r="A13" s="5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5" spans="1:28" ht="15.75" x14ac:dyDescent="0.25">
      <c r="A15" s="13" t="s">
        <v>328</v>
      </c>
      <c r="B15" s="108" t="s">
        <v>322</v>
      </c>
      <c r="C15" s="108" t="s">
        <v>308</v>
      </c>
      <c r="D15" s="110" t="s">
        <v>310</v>
      </c>
      <c r="E15" s="111" t="s">
        <v>211</v>
      </c>
      <c r="F15" s="65" t="s">
        <v>311</v>
      </c>
      <c r="G15" s="113" t="s">
        <v>316</v>
      </c>
      <c r="H15" s="114" t="s">
        <v>317</v>
      </c>
      <c r="I15" s="113" t="s">
        <v>318</v>
      </c>
      <c r="J15" s="113" t="s">
        <v>319</v>
      </c>
      <c r="K15" s="91" t="s">
        <v>232</v>
      </c>
      <c r="L15" s="113" t="s">
        <v>234</v>
      </c>
      <c r="M15" s="99" t="s">
        <v>304</v>
      </c>
      <c r="N15" s="109" t="s">
        <v>309</v>
      </c>
      <c r="O15" s="107" t="s">
        <v>303</v>
      </c>
      <c r="P15" s="96" t="s">
        <v>325</v>
      </c>
      <c r="Q15" s="107" t="s">
        <v>302</v>
      </c>
      <c r="R15" s="108" t="s">
        <v>305</v>
      </c>
      <c r="S15" s="108" t="s">
        <v>306</v>
      </c>
      <c r="T15" s="112" t="s">
        <v>314</v>
      </c>
      <c r="U15" s="112" t="s">
        <v>315</v>
      </c>
      <c r="V15" s="108" t="s">
        <v>307</v>
      </c>
      <c r="W15" s="108" t="s">
        <v>323</v>
      </c>
      <c r="X15" s="1" t="s">
        <v>324</v>
      </c>
      <c r="Y15" s="111" t="s">
        <v>313</v>
      </c>
      <c r="Z15" s="108" t="s">
        <v>312</v>
      </c>
      <c r="AA15" s="91" t="s">
        <v>320</v>
      </c>
      <c r="AB15" s="91" t="s">
        <v>321</v>
      </c>
    </row>
    <row r="16" spans="1:28" ht="15.75" x14ac:dyDescent="0.25">
      <c r="A16" s="1" t="s">
        <v>103</v>
      </c>
      <c r="B16" s="13">
        <v>20</v>
      </c>
      <c r="C16" s="13">
        <v>27</v>
      </c>
      <c r="D16" s="13">
        <v>0</v>
      </c>
      <c r="E16" s="13">
        <v>26</v>
      </c>
      <c r="F16" s="13">
        <v>0</v>
      </c>
      <c r="G16" s="13">
        <v>12</v>
      </c>
      <c r="H16" s="13">
        <v>3</v>
      </c>
      <c r="I16" s="13">
        <v>24</v>
      </c>
      <c r="J16" s="13">
        <v>2</v>
      </c>
      <c r="K16" s="13">
        <v>27</v>
      </c>
      <c r="L16" s="13">
        <v>1</v>
      </c>
      <c r="M16" s="13">
        <v>16</v>
      </c>
      <c r="N16" s="13">
        <v>0</v>
      </c>
      <c r="O16" s="13">
        <v>30</v>
      </c>
      <c r="P16" s="13">
        <v>20</v>
      </c>
      <c r="Q16" s="13">
        <v>30</v>
      </c>
      <c r="R16" s="13">
        <v>31</v>
      </c>
      <c r="S16" s="13">
        <v>31</v>
      </c>
      <c r="T16" s="13">
        <v>22</v>
      </c>
      <c r="U16" s="13">
        <v>8</v>
      </c>
      <c r="V16" s="13">
        <v>29</v>
      </c>
      <c r="W16" s="13">
        <v>30</v>
      </c>
      <c r="X16" s="13">
        <v>31</v>
      </c>
      <c r="Y16" s="13">
        <v>0</v>
      </c>
      <c r="Z16" s="13">
        <v>31</v>
      </c>
      <c r="AA16" s="13">
        <v>21</v>
      </c>
      <c r="AB16" s="13">
        <v>0</v>
      </c>
    </row>
    <row r="17" spans="1:28" ht="15.75" x14ac:dyDescent="0.25">
      <c r="A17" s="1" t="s">
        <v>104</v>
      </c>
      <c r="B17" s="13">
        <v>20</v>
      </c>
      <c r="C17" s="13">
        <v>25</v>
      </c>
      <c r="D17" s="13">
        <v>0</v>
      </c>
      <c r="E17" s="13">
        <v>19</v>
      </c>
      <c r="F17" s="13">
        <v>0</v>
      </c>
      <c r="G17" s="13">
        <v>12</v>
      </c>
      <c r="H17" s="13">
        <v>3</v>
      </c>
      <c r="I17" s="13">
        <v>23</v>
      </c>
      <c r="J17" s="13">
        <v>2</v>
      </c>
      <c r="K17" s="13">
        <v>26</v>
      </c>
      <c r="L17" s="13">
        <v>1</v>
      </c>
      <c r="M17" s="13">
        <v>15</v>
      </c>
      <c r="N17" s="13">
        <v>0</v>
      </c>
      <c r="O17" s="13">
        <v>26</v>
      </c>
      <c r="P17" s="13">
        <v>3</v>
      </c>
      <c r="Q17" s="13">
        <v>10</v>
      </c>
      <c r="R17" s="13">
        <v>31</v>
      </c>
      <c r="S17" s="13">
        <v>30</v>
      </c>
      <c r="T17" s="13">
        <v>12</v>
      </c>
      <c r="U17" s="13">
        <v>8</v>
      </c>
      <c r="V17" s="13">
        <v>28</v>
      </c>
      <c r="W17" s="13">
        <v>30</v>
      </c>
      <c r="X17" s="13">
        <v>31</v>
      </c>
      <c r="Y17" s="13">
        <v>0</v>
      </c>
      <c r="Z17" s="13">
        <v>20</v>
      </c>
      <c r="AA17" s="13">
        <v>21</v>
      </c>
      <c r="AB17" s="13">
        <v>0</v>
      </c>
    </row>
    <row r="18" spans="1:28" ht="15.75" x14ac:dyDescent="0.25">
      <c r="A18" s="1" t="s">
        <v>139</v>
      </c>
      <c r="B18" s="11">
        <f t="shared" ref="B18:AB18" si="6">B16/31</f>
        <v>0.64516129032258063</v>
      </c>
      <c r="C18" s="11">
        <f t="shared" si="6"/>
        <v>0.87096774193548387</v>
      </c>
      <c r="D18" s="11">
        <f t="shared" si="6"/>
        <v>0</v>
      </c>
      <c r="E18" s="11">
        <f t="shared" si="6"/>
        <v>0.83870967741935487</v>
      </c>
      <c r="F18" s="11">
        <f t="shared" si="6"/>
        <v>0</v>
      </c>
      <c r="G18" s="11">
        <f t="shared" si="6"/>
        <v>0.38709677419354838</v>
      </c>
      <c r="H18" s="11">
        <f t="shared" si="6"/>
        <v>9.6774193548387094E-2</v>
      </c>
      <c r="I18" s="11">
        <f t="shared" si="6"/>
        <v>0.77419354838709675</v>
      </c>
      <c r="J18" s="11">
        <f t="shared" si="6"/>
        <v>6.4516129032258063E-2</v>
      </c>
      <c r="K18" s="11">
        <f t="shared" si="6"/>
        <v>0.87096774193548387</v>
      </c>
      <c r="L18" s="11">
        <f t="shared" si="6"/>
        <v>3.2258064516129031E-2</v>
      </c>
      <c r="M18" s="11">
        <f t="shared" si="6"/>
        <v>0.5161290322580645</v>
      </c>
      <c r="N18" s="11">
        <f t="shared" si="6"/>
        <v>0</v>
      </c>
      <c r="O18" s="11">
        <f t="shared" si="6"/>
        <v>0.967741935483871</v>
      </c>
      <c r="P18" s="11">
        <f t="shared" si="6"/>
        <v>0.64516129032258063</v>
      </c>
      <c r="Q18" s="11">
        <f t="shared" si="6"/>
        <v>0.967741935483871</v>
      </c>
      <c r="R18" s="11">
        <f t="shared" si="6"/>
        <v>1</v>
      </c>
      <c r="S18" s="11">
        <f t="shared" si="6"/>
        <v>1</v>
      </c>
      <c r="T18" s="11">
        <f t="shared" si="6"/>
        <v>0.70967741935483875</v>
      </c>
      <c r="U18" s="11">
        <f t="shared" si="6"/>
        <v>0.25806451612903225</v>
      </c>
      <c r="V18" s="11">
        <f t="shared" si="6"/>
        <v>0.93548387096774188</v>
      </c>
      <c r="W18" s="11">
        <f t="shared" si="6"/>
        <v>0.967741935483871</v>
      </c>
      <c r="X18" s="11">
        <f t="shared" si="6"/>
        <v>1</v>
      </c>
      <c r="Y18" s="11">
        <f t="shared" si="6"/>
        <v>0</v>
      </c>
      <c r="Z18" s="11">
        <f t="shared" si="6"/>
        <v>1</v>
      </c>
      <c r="AA18" s="11">
        <f t="shared" si="6"/>
        <v>0.67741935483870963</v>
      </c>
      <c r="AB18" s="11">
        <f t="shared" si="6"/>
        <v>0</v>
      </c>
    </row>
    <row r="19" spans="1:28" ht="15.75" x14ac:dyDescent="0.25">
      <c r="A19" s="1" t="s">
        <v>106</v>
      </c>
      <c r="B19" s="11">
        <f>B17/B16</f>
        <v>1</v>
      </c>
      <c r="C19" s="11">
        <f>C17/C16</f>
        <v>0.92592592592592593</v>
      </c>
      <c r="D19" s="11">
        <v>0</v>
      </c>
      <c r="E19" s="11">
        <f>E17/E16</f>
        <v>0.73076923076923073</v>
      </c>
      <c r="F19" s="11">
        <v>0</v>
      </c>
      <c r="G19" s="11">
        <f t="shared" ref="G19:M19" si="7">G17/G16</f>
        <v>1</v>
      </c>
      <c r="H19" s="11">
        <f t="shared" si="7"/>
        <v>1</v>
      </c>
      <c r="I19" s="11">
        <f t="shared" si="7"/>
        <v>0.95833333333333337</v>
      </c>
      <c r="J19" s="11">
        <f t="shared" si="7"/>
        <v>1</v>
      </c>
      <c r="K19" s="11">
        <f t="shared" si="7"/>
        <v>0.96296296296296291</v>
      </c>
      <c r="L19" s="11">
        <f t="shared" si="7"/>
        <v>1</v>
      </c>
      <c r="M19" s="11">
        <f t="shared" si="7"/>
        <v>0.9375</v>
      </c>
      <c r="N19" s="11">
        <v>0</v>
      </c>
      <c r="O19" s="11">
        <f t="shared" ref="O19:X19" si="8">O17/O16</f>
        <v>0.8666666666666667</v>
      </c>
      <c r="P19" s="11">
        <f t="shared" si="8"/>
        <v>0.15</v>
      </c>
      <c r="Q19" s="11">
        <f t="shared" si="8"/>
        <v>0.33333333333333331</v>
      </c>
      <c r="R19" s="11">
        <f t="shared" si="8"/>
        <v>1</v>
      </c>
      <c r="S19" s="11">
        <f t="shared" si="8"/>
        <v>0.967741935483871</v>
      </c>
      <c r="T19" s="11">
        <f t="shared" si="8"/>
        <v>0.54545454545454541</v>
      </c>
      <c r="U19" s="11">
        <f t="shared" si="8"/>
        <v>1</v>
      </c>
      <c r="V19" s="11">
        <f t="shared" si="8"/>
        <v>0.96551724137931039</v>
      </c>
      <c r="W19" s="11">
        <f t="shared" si="8"/>
        <v>1</v>
      </c>
      <c r="X19" s="11">
        <f t="shared" si="8"/>
        <v>1</v>
      </c>
      <c r="Y19" s="11">
        <v>0</v>
      </c>
      <c r="Z19" s="11">
        <f>Z17/Z16</f>
        <v>0.64516129032258063</v>
      </c>
      <c r="AA19" s="11">
        <f>AA17/AA16</f>
        <v>1</v>
      </c>
      <c r="AB19" s="11">
        <v>0</v>
      </c>
    </row>
    <row r="20" spans="1:28" ht="15.75" x14ac:dyDescent="0.25">
      <c r="A20" s="5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2" spans="1:28" ht="15.75" x14ac:dyDescent="0.25">
      <c r="A22" s="13" t="s">
        <v>329</v>
      </c>
      <c r="B22" s="108" t="s">
        <v>322</v>
      </c>
      <c r="C22" s="108" t="s">
        <v>308</v>
      </c>
      <c r="D22" s="110" t="s">
        <v>310</v>
      </c>
      <c r="E22" s="111" t="s">
        <v>211</v>
      </c>
      <c r="F22" s="65" t="s">
        <v>311</v>
      </c>
      <c r="G22" s="113" t="s">
        <v>316</v>
      </c>
      <c r="H22" s="114" t="s">
        <v>317</v>
      </c>
      <c r="I22" s="113" t="s">
        <v>318</v>
      </c>
      <c r="J22" s="113" t="s">
        <v>319</v>
      </c>
      <c r="K22" s="91" t="s">
        <v>232</v>
      </c>
      <c r="L22" s="113" t="s">
        <v>234</v>
      </c>
      <c r="M22" s="99" t="s">
        <v>304</v>
      </c>
      <c r="N22" s="109" t="s">
        <v>309</v>
      </c>
      <c r="O22" s="107" t="s">
        <v>303</v>
      </c>
      <c r="P22" s="96" t="s">
        <v>325</v>
      </c>
      <c r="Q22" s="107" t="s">
        <v>302</v>
      </c>
      <c r="R22" s="108" t="s">
        <v>305</v>
      </c>
      <c r="S22" s="108" t="s">
        <v>306</v>
      </c>
      <c r="T22" s="112" t="s">
        <v>314</v>
      </c>
      <c r="U22" s="112" t="s">
        <v>315</v>
      </c>
      <c r="V22" s="108" t="s">
        <v>307</v>
      </c>
      <c r="W22" s="108" t="s">
        <v>323</v>
      </c>
      <c r="X22" s="1" t="s">
        <v>324</v>
      </c>
      <c r="Y22" s="111" t="s">
        <v>313</v>
      </c>
      <c r="Z22" s="108" t="s">
        <v>312</v>
      </c>
      <c r="AA22" s="91" t="s">
        <v>320</v>
      </c>
      <c r="AB22" s="91" t="s">
        <v>321</v>
      </c>
    </row>
    <row r="23" spans="1:28" ht="15.75" x14ac:dyDescent="0.25">
      <c r="A23" s="1" t="s">
        <v>103</v>
      </c>
      <c r="B23" s="13">
        <v>11</v>
      </c>
      <c r="C23" s="13">
        <v>12</v>
      </c>
      <c r="D23" s="13">
        <v>2</v>
      </c>
      <c r="E23" s="13">
        <v>12</v>
      </c>
      <c r="F23" s="13">
        <v>2</v>
      </c>
      <c r="G23" s="13">
        <v>8</v>
      </c>
      <c r="H23" s="13">
        <v>2</v>
      </c>
      <c r="I23" s="13">
        <v>4</v>
      </c>
      <c r="J23" s="13">
        <v>0</v>
      </c>
      <c r="K23" s="13">
        <v>12</v>
      </c>
      <c r="L23" s="13">
        <v>0</v>
      </c>
      <c r="M23" s="13">
        <v>5</v>
      </c>
      <c r="N23" s="13">
        <v>2</v>
      </c>
      <c r="O23" s="13">
        <v>12</v>
      </c>
      <c r="P23" s="13">
        <v>6</v>
      </c>
      <c r="Q23" s="13">
        <v>11</v>
      </c>
      <c r="R23" s="13">
        <v>11</v>
      </c>
      <c r="S23" s="13">
        <v>12</v>
      </c>
      <c r="T23" s="13">
        <v>10</v>
      </c>
      <c r="U23" s="13">
        <v>3</v>
      </c>
      <c r="V23" s="13">
        <v>12</v>
      </c>
      <c r="W23" s="13">
        <v>12</v>
      </c>
      <c r="X23" s="13">
        <v>12</v>
      </c>
      <c r="Y23" s="13">
        <v>0</v>
      </c>
      <c r="Z23" s="13">
        <v>12</v>
      </c>
      <c r="AA23" s="13">
        <v>1</v>
      </c>
      <c r="AB23" s="13">
        <v>0</v>
      </c>
    </row>
    <row r="24" spans="1:28" ht="15.75" x14ac:dyDescent="0.25">
      <c r="A24" s="1" t="s">
        <v>104</v>
      </c>
      <c r="B24" s="13">
        <v>10</v>
      </c>
      <c r="C24" s="13">
        <v>12</v>
      </c>
      <c r="D24" s="13">
        <v>2</v>
      </c>
      <c r="E24" s="13">
        <v>12</v>
      </c>
      <c r="F24" s="13">
        <v>2</v>
      </c>
      <c r="G24" s="13">
        <v>6</v>
      </c>
      <c r="H24" s="13">
        <v>2</v>
      </c>
      <c r="I24" s="13">
        <v>4</v>
      </c>
      <c r="J24" s="13">
        <v>0</v>
      </c>
      <c r="K24" s="13">
        <v>12</v>
      </c>
      <c r="L24" s="13">
        <v>0</v>
      </c>
      <c r="M24" s="13">
        <v>4</v>
      </c>
      <c r="N24" s="13">
        <v>2</v>
      </c>
      <c r="O24" s="13">
        <v>11</v>
      </c>
      <c r="P24" s="13">
        <v>6</v>
      </c>
      <c r="Q24" s="13">
        <v>5</v>
      </c>
      <c r="R24" s="13">
        <v>11</v>
      </c>
      <c r="S24" s="13">
        <v>11</v>
      </c>
      <c r="T24" s="13">
        <v>10</v>
      </c>
      <c r="U24" s="13">
        <v>3</v>
      </c>
      <c r="V24" s="13">
        <v>11</v>
      </c>
      <c r="W24" s="13">
        <v>11</v>
      </c>
      <c r="X24" s="13">
        <v>12</v>
      </c>
      <c r="Y24" s="13">
        <v>0</v>
      </c>
      <c r="Z24" s="13">
        <v>12</v>
      </c>
      <c r="AA24" s="13">
        <v>1</v>
      </c>
      <c r="AB24" s="13">
        <v>0</v>
      </c>
    </row>
    <row r="25" spans="1:28" ht="15.75" x14ac:dyDescent="0.25">
      <c r="A25" s="1" t="s">
        <v>139</v>
      </c>
      <c r="B25" s="11">
        <f t="shared" ref="B25:AB25" si="9">B23/12</f>
        <v>0.91666666666666663</v>
      </c>
      <c r="C25" s="11">
        <f t="shared" si="9"/>
        <v>1</v>
      </c>
      <c r="D25" s="11">
        <f t="shared" si="9"/>
        <v>0.16666666666666666</v>
      </c>
      <c r="E25" s="11">
        <f t="shared" si="9"/>
        <v>1</v>
      </c>
      <c r="F25" s="11">
        <f t="shared" si="9"/>
        <v>0.16666666666666666</v>
      </c>
      <c r="G25" s="11">
        <f t="shared" si="9"/>
        <v>0.66666666666666663</v>
      </c>
      <c r="H25" s="11">
        <f t="shared" si="9"/>
        <v>0.16666666666666666</v>
      </c>
      <c r="I25" s="11">
        <f t="shared" si="9"/>
        <v>0.33333333333333331</v>
      </c>
      <c r="J25" s="11">
        <f t="shared" si="9"/>
        <v>0</v>
      </c>
      <c r="K25" s="11">
        <f t="shared" si="9"/>
        <v>1</v>
      </c>
      <c r="L25" s="11">
        <f t="shared" si="9"/>
        <v>0</v>
      </c>
      <c r="M25" s="11">
        <f t="shared" si="9"/>
        <v>0.41666666666666669</v>
      </c>
      <c r="N25" s="11">
        <f t="shared" si="9"/>
        <v>0.16666666666666666</v>
      </c>
      <c r="O25" s="11">
        <f t="shared" si="9"/>
        <v>1</v>
      </c>
      <c r="P25" s="11">
        <f t="shared" si="9"/>
        <v>0.5</v>
      </c>
      <c r="Q25" s="11">
        <f t="shared" si="9"/>
        <v>0.91666666666666663</v>
      </c>
      <c r="R25" s="11">
        <f t="shared" si="9"/>
        <v>0.91666666666666663</v>
      </c>
      <c r="S25" s="11">
        <f t="shared" si="9"/>
        <v>1</v>
      </c>
      <c r="T25" s="11">
        <f t="shared" si="9"/>
        <v>0.83333333333333337</v>
      </c>
      <c r="U25" s="11">
        <f t="shared" si="9"/>
        <v>0.25</v>
      </c>
      <c r="V25" s="11">
        <f t="shared" si="9"/>
        <v>1</v>
      </c>
      <c r="W25" s="11">
        <f t="shared" si="9"/>
        <v>1</v>
      </c>
      <c r="X25" s="11">
        <f t="shared" si="9"/>
        <v>1</v>
      </c>
      <c r="Y25" s="11">
        <f t="shared" si="9"/>
        <v>0</v>
      </c>
      <c r="Z25" s="11">
        <f t="shared" si="9"/>
        <v>1</v>
      </c>
      <c r="AA25" s="11">
        <f t="shared" si="9"/>
        <v>8.3333333333333329E-2</v>
      </c>
      <c r="AB25" s="11">
        <f t="shared" si="9"/>
        <v>0</v>
      </c>
    </row>
    <row r="26" spans="1:28" ht="15.75" x14ac:dyDescent="0.25">
      <c r="A26" s="1" t="s">
        <v>106</v>
      </c>
      <c r="B26" s="11">
        <f t="shared" ref="B26:I26" si="10">B24/B23</f>
        <v>0.90909090909090906</v>
      </c>
      <c r="C26" s="11">
        <f t="shared" si="10"/>
        <v>1</v>
      </c>
      <c r="D26" s="11">
        <f t="shared" si="10"/>
        <v>1</v>
      </c>
      <c r="E26" s="11">
        <f t="shared" si="10"/>
        <v>1</v>
      </c>
      <c r="F26" s="11">
        <f t="shared" si="10"/>
        <v>1</v>
      </c>
      <c r="G26" s="11">
        <f t="shared" si="10"/>
        <v>0.75</v>
      </c>
      <c r="H26" s="11">
        <f t="shared" si="10"/>
        <v>1</v>
      </c>
      <c r="I26" s="11">
        <f t="shared" si="10"/>
        <v>1</v>
      </c>
      <c r="J26" s="11">
        <v>0</v>
      </c>
      <c r="K26" s="11">
        <f>K24/K23</f>
        <v>1</v>
      </c>
      <c r="L26" s="11">
        <v>0</v>
      </c>
      <c r="M26" s="11">
        <f t="shared" ref="M26:X26" si="11">M24/M23</f>
        <v>0.8</v>
      </c>
      <c r="N26" s="11">
        <f t="shared" si="11"/>
        <v>1</v>
      </c>
      <c r="O26" s="11">
        <f t="shared" si="11"/>
        <v>0.91666666666666663</v>
      </c>
      <c r="P26" s="11">
        <f t="shared" si="11"/>
        <v>1</v>
      </c>
      <c r="Q26" s="11">
        <f t="shared" si="11"/>
        <v>0.45454545454545453</v>
      </c>
      <c r="R26" s="11">
        <f t="shared" si="11"/>
        <v>1</v>
      </c>
      <c r="S26" s="11">
        <f t="shared" si="11"/>
        <v>0.91666666666666663</v>
      </c>
      <c r="T26" s="11">
        <f t="shared" si="11"/>
        <v>1</v>
      </c>
      <c r="U26" s="11">
        <f t="shared" si="11"/>
        <v>1</v>
      </c>
      <c r="V26" s="11">
        <f t="shared" si="11"/>
        <v>0.91666666666666663</v>
      </c>
      <c r="W26" s="11">
        <f t="shared" si="11"/>
        <v>0.91666666666666663</v>
      </c>
      <c r="X26" s="11">
        <f t="shared" si="11"/>
        <v>1</v>
      </c>
      <c r="Y26" s="11">
        <v>0</v>
      </c>
      <c r="Z26" s="11">
        <f>Z24/Z23</f>
        <v>1</v>
      </c>
      <c r="AA26" s="11">
        <f>AA24/AA23</f>
        <v>1</v>
      </c>
      <c r="AB26" s="11">
        <v>0</v>
      </c>
    </row>
    <row r="27" spans="1:28" ht="15.75" x14ac:dyDescent="0.25">
      <c r="A27" s="5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9" spans="1:28" ht="15.75" x14ac:dyDescent="0.25">
      <c r="A29" s="13" t="s">
        <v>60</v>
      </c>
      <c r="B29" s="108" t="s">
        <v>322</v>
      </c>
      <c r="C29" s="108" t="s">
        <v>308</v>
      </c>
      <c r="D29" s="110" t="s">
        <v>310</v>
      </c>
      <c r="E29" s="111" t="s">
        <v>211</v>
      </c>
      <c r="F29" s="65" t="s">
        <v>311</v>
      </c>
      <c r="G29" s="113" t="s">
        <v>316</v>
      </c>
      <c r="H29" s="114" t="s">
        <v>317</v>
      </c>
      <c r="I29" s="113" t="s">
        <v>318</v>
      </c>
      <c r="J29" s="113" t="s">
        <v>319</v>
      </c>
      <c r="K29" s="91" t="s">
        <v>232</v>
      </c>
      <c r="L29" s="113" t="s">
        <v>234</v>
      </c>
      <c r="M29" s="99" t="s">
        <v>304</v>
      </c>
      <c r="N29" s="109" t="s">
        <v>309</v>
      </c>
      <c r="O29" s="107" t="s">
        <v>303</v>
      </c>
      <c r="P29" s="96" t="s">
        <v>325</v>
      </c>
      <c r="Q29" s="107" t="s">
        <v>302</v>
      </c>
      <c r="R29" s="108" t="s">
        <v>305</v>
      </c>
      <c r="S29" s="108" t="s">
        <v>306</v>
      </c>
      <c r="T29" s="112" t="s">
        <v>314</v>
      </c>
      <c r="U29" s="112" t="s">
        <v>315</v>
      </c>
      <c r="V29" s="108" t="s">
        <v>307</v>
      </c>
      <c r="W29" s="108" t="s">
        <v>323</v>
      </c>
      <c r="X29" s="1" t="s">
        <v>324</v>
      </c>
      <c r="Y29" s="111" t="s">
        <v>313</v>
      </c>
      <c r="Z29" s="108" t="s">
        <v>312</v>
      </c>
      <c r="AA29" s="91" t="s">
        <v>320</v>
      </c>
      <c r="AB29" s="91" t="s">
        <v>321</v>
      </c>
    </row>
    <row r="30" spans="1:28" ht="15.75" x14ac:dyDescent="0.25">
      <c r="A30" s="1" t="s">
        <v>103</v>
      </c>
      <c r="B30" s="13">
        <v>6</v>
      </c>
      <c r="C30" s="13">
        <v>7</v>
      </c>
      <c r="D30" s="13">
        <v>0</v>
      </c>
      <c r="E30" s="13">
        <v>6</v>
      </c>
      <c r="F30" s="13">
        <v>0</v>
      </c>
      <c r="G30" s="13">
        <v>7</v>
      </c>
      <c r="H30" s="13">
        <v>6</v>
      </c>
      <c r="I30" s="13">
        <v>4</v>
      </c>
      <c r="J30" s="13">
        <v>2</v>
      </c>
      <c r="K30" s="13">
        <v>8</v>
      </c>
      <c r="L30" s="13">
        <v>1</v>
      </c>
      <c r="M30" s="13">
        <v>8</v>
      </c>
      <c r="N30" s="13">
        <v>0</v>
      </c>
      <c r="O30" s="13">
        <v>11</v>
      </c>
      <c r="P30" s="13">
        <v>4</v>
      </c>
      <c r="Q30" s="23">
        <v>11</v>
      </c>
      <c r="R30" s="13">
        <v>11</v>
      </c>
      <c r="S30" s="13">
        <v>11</v>
      </c>
      <c r="T30" s="13">
        <v>9</v>
      </c>
      <c r="U30" s="13">
        <v>2</v>
      </c>
      <c r="V30" s="13">
        <v>6</v>
      </c>
      <c r="W30" s="13">
        <v>11</v>
      </c>
      <c r="X30" s="13">
        <v>11</v>
      </c>
      <c r="Y30" s="13">
        <v>0</v>
      </c>
      <c r="Z30" s="13">
        <v>11</v>
      </c>
      <c r="AA30" s="13">
        <v>2</v>
      </c>
      <c r="AB30" s="13">
        <v>1</v>
      </c>
    </row>
    <row r="31" spans="1:28" ht="15.75" x14ac:dyDescent="0.25">
      <c r="A31" s="1" t="s">
        <v>104</v>
      </c>
      <c r="B31" s="13">
        <v>6</v>
      </c>
      <c r="C31" s="13">
        <v>7</v>
      </c>
      <c r="D31" s="13">
        <v>0</v>
      </c>
      <c r="E31" s="13">
        <v>6</v>
      </c>
      <c r="F31" s="13">
        <v>0</v>
      </c>
      <c r="G31" s="13">
        <v>5</v>
      </c>
      <c r="H31" s="13">
        <v>6</v>
      </c>
      <c r="I31" s="13">
        <v>2</v>
      </c>
      <c r="J31" s="13">
        <v>1</v>
      </c>
      <c r="K31" s="13">
        <v>7</v>
      </c>
      <c r="L31" s="13">
        <v>1</v>
      </c>
      <c r="M31" s="13">
        <v>8</v>
      </c>
      <c r="N31" s="13">
        <v>0</v>
      </c>
      <c r="O31" s="13">
        <v>9</v>
      </c>
      <c r="P31" s="13">
        <v>2</v>
      </c>
      <c r="Q31" s="13">
        <v>7</v>
      </c>
      <c r="R31" s="13">
        <v>11</v>
      </c>
      <c r="S31" s="13">
        <v>10</v>
      </c>
      <c r="T31" s="13">
        <v>6</v>
      </c>
      <c r="U31" s="13">
        <v>2</v>
      </c>
      <c r="V31" s="13">
        <v>6</v>
      </c>
      <c r="W31" s="13">
        <v>11</v>
      </c>
      <c r="X31" s="13">
        <v>11</v>
      </c>
      <c r="Y31" s="13">
        <v>0</v>
      </c>
      <c r="Z31" s="13">
        <v>10</v>
      </c>
      <c r="AA31" s="13">
        <v>2</v>
      </c>
      <c r="AB31" s="13">
        <v>1</v>
      </c>
    </row>
    <row r="32" spans="1:28" ht="15.75" x14ac:dyDescent="0.25">
      <c r="A32" s="1" t="s">
        <v>139</v>
      </c>
      <c r="B32" s="11">
        <f t="shared" ref="B32:AB32" si="12">B30/11</f>
        <v>0.54545454545454541</v>
      </c>
      <c r="C32" s="11">
        <f t="shared" si="12"/>
        <v>0.63636363636363635</v>
      </c>
      <c r="D32" s="11">
        <f t="shared" si="12"/>
        <v>0</v>
      </c>
      <c r="E32" s="11">
        <f t="shared" si="12"/>
        <v>0.54545454545454541</v>
      </c>
      <c r="F32" s="11">
        <f t="shared" si="12"/>
        <v>0</v>
      </c>
      <c r="G32" s="11">
        <f t="shared" si="12"/>
        <v>0.63636363636363635</v>
      </c>
      <c r="H32" s="11">
        <f t="shared" si="12"/>
        <v>0.54545454545454541</v>
      </c>
      <c r="I32" s="11">
        <f t="shared" si="12"/>
        <v>0.36363636363636365</v>
      </c>
      <c r="J32" s="11">
        <f t="shared" si="12"/>
        <v>0.18181818181818182</v>
      </c>
      <c r="K32" s="11">
        <f t="shared" si="12"/>
        <v>0.72727272727272729</v>
      </c>
      <c r="L32" s="11">
        <f t="shared" si="12"/>
        <v>9.0909090909090912E-2</v>
      </c>
      <c r="M32" s="11">
        <f t="shared" si="12"/>
        <v>0.72727272727272729</v>
      </c>
      <c r="N32" s="11">
        <f t="shared" si="12"/>
        <v>0</v>
      </c>
      <c r="O32" s="11">
        <f t="shared" si="12"/>
        <v>1</v>
      </c>
      <c r="P32" s="11">
        <f t="shared" si="12"/>
        <v>0.36363636363636365</v>
      </c>
      <c r="Q32" s="11">
        <f t="shared" si="12"/>
        <v>1</v>
      </c>
      <c r="R32" s="11">
        <f t="shared" si="12"/>
        <v>1</v>
      </c>
      <c r="S32" s="11">
        <f t="shared" si="12"/>
        <v>1</v>
      </c>
      <c r="T32" s="11">
        <f t="shared" si="12"/>
        <v>0.81818181818181823</v>
      </c>
      <c r="U32" s="11">
        <f t="shared" si="12"/>
        <v>0.18181818181818182</v>
      </c>
      <c r="V32" s="11">
        <f t="shared" si="12"/>
        <v>0.54545454545454541</v>
      </c>
      <c r="W32" s="11">
        <f t="shared" si="12"/>
        <v>1</v>
      </c>
      <c r="X32" s="11">
        <f t="shared" si="12"/>
        <v>1</v>
      </c>
      <c r="Y32" s="11">
        <f t="shared" si="12"/>
        <v>0</v>
      </c>
      <c r="Z32" s="11">
        <f t="shared" si="12"/>
        <v>1</v>
      </c>
      <c r="AA32" s="11">
        <f t="shared" si="12"/>
        <v>0.18181818181818182</v>
      </c>
      <c r="AB32" s="11">
        <f t="shared" si="12"/>
        <v>9.0909090909090912E-2</v>
      </c>
    </row>
    <row r="33" spans="1:28" ht="15.75" x14ac:dyDescent="0.25">
      <c r="A33" s="1" t="s">
        <v>106</v>
      </c>
      <c r="B33" s="11">
        <f>B31/B30</f>
        <v>1</v>
      </c>
      <c r="C33" s="11">
        <f>C31/C30</f>
        <v>1</v>
      </c>
      <c r="D33" s="11">
        <v>0</v>
      </c>
      <c r="E33" s="11">
        <f>E31/E30</f>
        <v>1</v>
      </c>
      <c r="F33" s="11">
        <v>0</v>
      </c>
      <c r="G33" s="11">
        <f t="shared" ref="G33:M33" si="13">G31/G30</f>
        <v>0.7142857142857143</v>
      </c>
      <c r="H33" s="11">
        <f t="shared" si="13"/>
        <v>1</v>
      </c>
      <c r="I33" s="11">
        <f t="shared" si="13"/>
        <v>0.5</v>
      </c>
      <c r="J33" s="11">
        <f t="shared" si="13"/>
        <v>0.5</v>
      </c>
      <c r="K33" s="11">
        <f t="shared" si="13"/>
        <v>0.875</v>
      </c>
      <c r="L33" s="11">
        <f t="shared" si="13"/>
        <v>1</v>
      </c>
      <c r="M33" s="11">
        <f t="shared" si="13"/>
        <v>1</v>
      </c>
      <c r="N33" s="11">
        <v>0</v>
      </c>
      <c r="O33" s="11">
        <f t="shared" ref="O33:X33" si="14">O31/O30</f>
        <v>0.81818181818181823</v>
      </c>
      <c r="P33" s="11">
        <f t="shared" si="14"/>
        <v>0.5</v>
      </c>
      <c r="Q33" s="11">
        <f t="shared" si="14"/>
        <v>0.63636363636363635</v>
      </c>
      <c r="R33" s="11">
        <f t="shared" si="14"/>
        <v>1</v>
      </c>
      <c r="S33" s="11">
        <f t="shared" si="14"/>
        <v>0.90909090909090906</v>
      </c>
      <c r="T33" s="11">
        <f t="shared" si="14"/>
        <v>0.66666666666666663</v>
      </c>
      <c r="U33" s="11">
        <f t="shared" si="14"/>
        <v>1</v>
      </c>
      <c r="V33" s="11">
        <f t="shared" si="14"/>
        <v>1</v>
      </c>
      <c r="W33" s="11">
        <f t="shared" si="14"/>
        <v>1</v>
      </c>
      <c r="X33" s="11">
        <f t="shared" si="14"/>
        <v>1</v>
      </c>
      <c r="Y33" s="11">
        <v>0</v>
      </c>
      <c r="Z33" s="11">
        <f>Z31/Z30</f>
        <v>0.90909090909090906</v>
      </c>
      <c r="AA33" s="11">
        <f>AA31/AA30</f>
        <v>1</v>
      </c>
      <c r="AB33" s="11">
        <f>AB31/AB30</f>
        <v>1</v>
      </c>
    </row>
    <row r="34" spans="1:28" ht="15.75" x14ac:dyDescent="0.25">
      <c r="A34" s="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6" spans="1:28" ht="15.75" x14ac:dyDescent="0.25">
      <c r="A36" s="13" t="s">
        <v>76</v>
      </c>
      <c r="B36" s="108" t="s">
        <v>322</v>
      </c>
      <c r="C36" s="108" t="s">
        <v>308</v>
      </c>
      <c r="D36" s="110" t="s">
        <v>310</v>
      </c>
      <c r="E36" s="111" t="s">
        <v>211</v>
      </c>
      <c r="F36" s="65" t="s">
        <v>311</v>
      </c>
      <c r="G36" s="113" t="s">
        <v>316</v>
      </c>
      <c r="H36" s="114" t="s">
        <v>317</v>
      </c>
      <c r="I36" s="113" t="s">
        <v>318</v>
      </c>
      <c r="J36" s="113" t="s">
        <v>319</v>
      </c>
      <c r="K36" s="91" t="s">
        <v>232</v>
      </c>
      <c r="L36" s="113" t="s">
        <v>234</v>
      </c>
      <c r="M36" s="99" t="s">
        <v>304</v>
      </c>
      <c r="N36" s="109" t="s">
        <v>309</v>
      </c>
      <c r="O36" s="107" t="s">
        <v>303</v>
      </c>
      <c r="P36" s="96" t="s">
        <v>325</v>
      </c>
      <c r="Q36" s="107" t="s">
        <v>302</v>
      </c>
      <c r="R36" s="108" t="s">
        <v>305</v>
      </c>
      <c r="S36" s="108" t="s">
        <v>306</v>
      </c>
      <c r="T36" s="112" t="s">
        <v>314</v>
      </c>
      <c r="U36" s="112" t="s">
        <v>315</v>
      </c>
      <c r="V36" s="108" t="s">
        <v>307</v>
      </c>
      <c r="W36" s="108" t="s">
        <v>323</v>
      </c>
      <c r="X36" s="1" t="s">
        <v>324</v>
      </c>
      <c r="Y36" s="111" t="s">
        <v>313</v>
      </c>
      <c r="Z36" s="108" t="s">
        <v>312</v>
      </c>
      <c r="AA36" s="91" t="s">
        <v>320</v>
      </c>
      <c r="AB36" s="91" t="s">
        <v>321</v>
      </c>
    </row>
    <row r="37" spans="1:28" ht="15.75" x14ac:dyDescent="0.25">
      <c r="A37" s="1" t="s">
        <v>103</v>
      </c>
      <c r="B37" s="13">
        <v>1</v>
      </c>
      <c r="C37" s="13">
        <v>7</v>
      </c>
      <c r="D37" s="13">
        <v>1</v>
      </c>
      <c r="E37" s="13">
        <v>7</v>
      </c>
      <c r="F37" s="13">
        <v>1</v>
      </c>
      <c r="G37" s="13">
        <v>7</v>
      </c>
      <c r="H37" s="13">
        <v>1</v>
      </c>
      <c r="I37" s="13">
        <v>1</v>
      </c>
      <c r="J37" s="13">
        <v>0</v>
      </c>
      <c r="K37" s="13">
        <v>7</v>
      </c>
      <c r="L37" s="13">
        <v>0</v>
      </c>
      <c r="M37" s="13">
        <v>0</v>
      </c>
      <c r="N37" s="13">
        <v>1</v>
      </c>
      <c r="O37" s="13">
        <v>7</v>
      </c>
      <c r="P37" s="13">
        <v>6</v>
      </c>
      <c r="Q37" s="13">
        <v>7</v>
      </c>
      <c r="R37" s="13">
        <v>7</v>
      </c>
      <c r="S37" s="13">
        <v>7</v>
      </c>
      <c r="T37" s="13">
        <v>6</v>
      </c>
      <c r="U37" s="13">
        <v>1</v>
      </c>
      <c r="V37" s="13">
        <v>6</v>
      </c>
      <c r="W37" s="13">
        <v>7</v>
      </c>
      <c r="X37" s="13">
        <v>7</v>
      </c>
      <c r="Y37" s="13">
        <v>0</v>
      </c>
      <c r="Z37" s="13">
        <v>7</v>
      </c>
      <c r="AA37" s="13">
        <v>0</v>
      </c>
      <c r="AB37" s="13">
        <v>0</v>
      </c>
    </row>
    <row r="38" spans="1:28" ht="15.75" x14ac:dyDescent="0.25">
      <c r="A38" s="1" t="s">
        <v>104</v>
      </c>
      <c r="B38" s="13">
        <v>0</v>
      </c>
      <c r="C38" s="13">
        <v>7</v>
      </c>
      <c r="D38" s="13">
        <v>1</v>
      </c>
      <c r="E38" s="13">
        <v>7</v>
      </c>
      <c r="F38" s="13">
        <v>1</v>
      </c>
      <c r="G38" s="13">
        <v>6</v>
      </c>
      <c r="H38" s="13">
        <v>1</v>
      </c>
      <c r="I38" s="13">
        <v>1</v>
      </c>
      <c r="J38" s="13">
        <v>0</v>
      </c>
      <c r="K38" s="13">
        <v>6</v>
      </c>
      <c r="L38" s="13">
        <v>0</v>
      </c>
      <c r="M38" s="13">
        <v>0</v>
      </c>
      <c r="N38" s="13">
        <v>1</v>
      </c>
      <c r="O38" s="13">
        <v>7</v>
      </c>
      <c r="P38" s="13">
        <v>6</v>
      </c>
      <c r="Q38" s="13">
        <v>6</v>
      </c>
      <c r="R38" s="13">
        <v>7</v>
      </c>
      <c r="S38" s="13">
        <v>7</v>
      </c>
      <c r="T38" s="13">
        <v>6</v>
      </c>
      <c r="U38" s="13">
        <v>1</v>
      </c>
      <c r="V38" s="13">
        <v>6</v>
      </c>
      <c r="W38" s="13">
        <v>7</v>
      </c>
      <c r="X38" s="13">
        <v>7</v>
      </c>
      <c r="Y38" s="13">
        <v>0</v>
      </c>
      <c r="Z38" s="13">
        <v>7</v>
      </c>
      <c r="AA38" s="13">
        <v>0</v>
      </c>
      <c r="AB38" s="13">
        <v>0</v>
      </c>
    </row>
    <row r="39" spans="1:28" ht="15.75" x14ac:dyDescent="0.25">
      <c r="A39" s="1" t="s">
        <v>139</v>
      </c>
      <c r="B39" s="11">
        <f t="shared" ref="B39:AB39" si="15">B37/7</f>
        <v>0.14285714285714285</v>
      </c>
      <c r="C39" s="11">
        <f t="shared" si="15"/>
        <v>1</v>
      </c>
      <c r="D39" s="11">
        <f t="shared" si="15"/>
        <v>0.14285714285714285</v>
      </c>
      <c r="E39" s="11">
        <f t="shared" si="15"/>
        <v>1</v>
      </c>
      <c r="F39" s="11">
        <f t="shared" si="15"/>
        <v>0.14285714285714285</v>
      </c>
      <c r="G39" s="11">
        <f t="shared" si="15"/>
        <v>1</v>
      </c>
      <c r="H39" s="11">
        <f t="shared" si="15"/>
        <v>0.14285714285714285</v>
      </c>
      <c r="I39" s="11">
        <f t="shared" si="15"/>
        <v>0.14285714285714285</v>
      </c>
      <c r="J39" s="11">
        <f t="shared" si="15"/>
        <v>0</v>
      </c>
      <c r="K39" s="11">
        <f t="shared" si="15"/>
        <v>1</v>
      </c>
      <c r="L39" s="11">
        <f t="shared" si="15"/>
        <v>0</v>
      </c>
      <c r="M39" s="11">
        <f t="shared" si="15"/>
        <v>0</v>
      </c>
      <c r="N39" s="11">
        <f t="shared" si="15"/>
        <v>0.14285714285714285</v>
      </c>
      <c r="O39" s="11">
        <f t="shared" si="15"/>
        <v>1</v>
      </c>
      <c r="P39" s="11">
        <f t="shared" si="15"/>
        <v>0.8571428571428571</v>
      </c>
      <c r="Q39" s="11">
        <f t="shared" si="15"/>
        <v>1</v>
      </c>
      <c r="R39" s="11">
        <f t="shared" si="15"/>
        <v>1</v>
      </c>
      <c r="S39" s="11">
        <f t="shared" si="15"/>
        <v>1</v>
      </c>
      <c r="T39" s="11">
        <f t="shared" si="15"/>
        <v>0.8571428571428571</v>
      </c>
      <c r="U39" s="11">
        <f t="shared" si="15"/>
        <v>0.14285714285714285</v>
      </c>
      <c r="V39" s="11">
        <f t="shared" si="15"/>
        <v>0.8571428571428571</v>
      </c>
      <c r="W39" s="11">
        <f t="shared" si="15"/>
        <v>1</v>
      </c>
      <c r="X39" s="11">
        <f t="shared" si="15"/>
        <v>1</v>
      </c>
      <c r="Y39" s="11">
        <f t="shared" si="15"/>
        <v>0</v>
      </c>
      <c r="Z39" s="11">
        <f t="shared" si="15"/>
        <v>1</v>
      </c>
      <c r="AA39" s="11">
        <f t="shared" si="15"/>
        <v>0</v>
      </c>
      <c r="AB39" s="11">
        <f t="shared" si="15"/>
        <v>0</v>
      </c>
    </row>
    <row r="40" spans="1:28" ht="15.75" x14ac:dyDescent="0.25">
      <c r="A40" s="1" t="s">
        <v>106</v>
      </c>
      <c r="B40" s="11">
        <f t="shared" ref="B40:I40" si="16">B38/B37</f>
        <v>0</v>
      </c>
      <c r="C40" s="11">
        <f t="shared" si="16"/>
        <v>1</v>
      </c>
      <c r="D40" s="11">
        <f t="shared" si="16"/>
        <v>1</v>
      </c>
      <c r="E40" s="11">
        <f t="shared" si="16"/>
        <v>1</v>
      </c>
      <c r="F40" s="11">
        <f t="shared" si="16"/>
        <v>1</v>
      </c>
      <c r="G40" s="11">
        <f t="shared" si="16"/>
        <v>0.8571428571428571</v>
      </c>
      <c r="H40" s="11">
        <f t="shared" si="16"/>
        <v>1</v>
      </c>
      <c r="I40" s="11">
        <f t="shared" si="16"/>
        <v>1</v>
      </c>
      <c r="J40" s="11">
        <v>0</v>
      </c>
      <c r="K40" s="11">
        <f>K38/K37</f>
        <v>0.8571428571428571</v>
      </c>
      <c r="L40" s="11">
        <v>0</v>
      </c>
      <c r="M40" s="11">
        <v>0</v>
      </c>
      <c r="N40" s="11">
        <f t="shared" ref="N40:X40" si="17">N38/N37</f>
        <v>1</v>
      </c>
      <c r="O40" s="11">
        <f t="shared" si="17"/>
        <v>1</v>
      </c>
      <c r="P40" s="11">
        <f t="shared" si="17"/>
        <v>1</v>
      </c>
      <c r="Q40" s="11">
        <f t="shared" si="17"/>
        <v>0.8571428571428571</v>
      </c>
      <c r="R40" s="11">
        <f t="shared" si="17"/>
        <v>1</v>
      </c>
      <c r="S40" s="11">
        <f t="shared" si="17"/>
        <v>1</v>
      </c>
      <c r="T40" s="11">
        <f t="shared" si="17"/>
        <v>1</v>
      </c>
      <c r="U40" s="11">
        <f t="shared" si="17"/>
        <v>1</v>
      </c>
      <c r="V40" s="11">
        <f t="shared" si="17"/>
        <v>1</v>
      </c>
      <c r="W40" s="11">
        <f t="shared" si="17"/>
        <v>1</v>
      </c>
      <c r="X40" s="11">
        <f t="shared" si="17"/>
        <v>1</v>
      </c>
      <c r="Y40" s="11">
        <v>0</v>
      </c>
      <c r="Z40" s="11">
        <f>Z38/Z37</f>
        <v>1</v>
      </c>
      <c r="AA40" s="11">
        <v>0</v>
      </c>
      <c r="AB40" s="11">
        <v>0</v>
      </c>
    </row>
    <row r="41" spans="1:28" ht="15.75" x14ac:dyDescent="0.25">
      <c r="A41" s="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</sheetData>
  <conditionalFormatting sqref="B11:AB12">
    <cfRule type="colorScale" priority="10">
      <colorScale>
        <cfvo type="min"/>
        <cfvo type="max"/>
        <color rgb="FFFF0000"/>
        <color rgb="FF13F128"/>
      </colorScale>
    </cfRule>
  </conditionalFormatting>
  <conditionalFormatting sqref="B13:AB13">
    <cfRule type="colorScale" priority="5">
      <colorScale>
        <cfvo type="min"/>
        <cfvo type="max"/>
        <color rgb="FFFF0000"/>
        <color rgb="FF13F128"/>
      </colorScale>
    </cfRule>
  </conditionalFormatting>
  <conditionalFormatting sqref="B18:AB19">
    <cfRule type="colorScale" priority="9">
      <colorScale>
        <cfvo type="min"/>
        <cfvo type="max"/>
        <color rgb="FFFF0000"/>
        <color rgb="FF13F128"/>
      </colorScale>
    </cfRule>
  </conditionalFormatting>
  <conditionalFormatting sqref="B20:AB20">
    <cfRule type="colorScale" priority="1">
      <colorScale>
        <cfvo type="min"/>
        <cfvo type="max"/>
        <color rgb="FFFF0000"/>
        <color rgb="FF13F128"/>
      </colorScale>
    </cfRule>
  </conditionalFormatting>
  <conditionalFormatting sqref="B25:AB26">
    <cfRule type="colorScale" priority="8">
      <colorScale>
        <cfvo type="min"/>
        <cfvo type="max"/>
        <color rgb="FFFF0000"/>
        <color rgb="FF13F128"/>
      </colorScale>
    </cfRule>
  </conditionalFormatting>
  <conditionalFormatting sqref="B27:AB27">
    <cfRule type="colorScale" priority="4">
      <colorScale>
        <cfvo type="min"/>
        <cfvo type="max"/>
        <color rgb="FFFF0000"/>
        <color rgb="FF13F128"/>
      </colorScale>
    </cfRule>
  </conditionalFormatting>
  <conditionalFormatting sqref="B32:AB33">
    <cfRule type="colorScale" priority="7">
      <colorScale>
        <cfvo type="min"/>
        <cfvo type="max"/>
        <color rgb="FFFF0000"/>
        <color rgb="FF13F128"/>
      </colorScale>
    </cfRule>
  </conditionalFormatting>
  <conditionalFormatting sqref="B34:AB34">
    <cfRule type="colorScale" priority="3">
      <colorScale>
        <cfvo type="min"/>
        <cfvo type="max"/>
        <color rgb="FFFF0000"/>
        <color rgb="FF13F128"/>
      </colorScale>
    </cfRule>
  </conditionalFormatting>
  <conditionalFormatting sqref="B39:AB40">
    <cfRule type="colorScale" priority="6">
      <colorScale>
        <cfvo type="min"/>
        <cfvo type="max"/>
        <color rgb="FFFF0000"/>
        <color rgb="FF13F128"/>
      </colorScale>
    </cfRule>
  </conditionalFormatting>
  <conditionalFormatting sqref="B41:AB41">
    <cfRule type="colorScale" priority="2">
      <colorScale>
        <cfvo type="min"/>
        <cfvo type="max"/>
        <color rgb="FFFF0000"/>
        <color rgb="FF13F128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0FF9-3CD2-4CEE-A784-26377EFCC0C2}">
  <dimension ref="A1:M53"/>
  <sheetViews>
    <sheetView workbookViewId="0">
      <selection activeCell="L30" sqref="L30"/>
    </sheetView>
  </sheetViews>
  <sheetFormatPr defaultRowHeight="15" x14ac:dyDescent="0.25"/>
  <sheetData>
    <row r="1" spans="1:13" ht="15.75" x14ac:dyDescent="0.25">
      <c r="A1" s="2" t="s">
        <v>41</v>
      </c>
      <c r="B1" s="3" t="s">
        <v>42</v>
      </c>
      <c r="C1" s="3" t="s">
        <v>45</v>
      </c>
      <c r="D1" s="3" t="s">
        <v>46</v>
      </c>
      <c r="E1" s="3" t="s">
        <v>47</v>
      </c>
      <c r="F1" s="3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3" t="s">
        <v>53</v>
      </c>
      <c r="L1" s="3" t="s">
        <v>54</v>
      </c>
      <c r="M1" s="8" t="s">
        <v>55</v>
      </c>
    </row>
    <row r="2" spans="1:13" ht="15.75" x14ac:dyDescent="0.25">
      <c r="A2" s="1" t="s">
        <v>2</v>
      </c>
      <c r="B2" s="1"/>
      <c r="C2" s="1"/>
      <c r="D2" s="1"/>
      <c r="E2" s="1"/>
      <c r="F2" s="1"/>
      <c r="G2" s="1"/>
      <c r="H2" s="1">
        <v>4</v>
      </c>
      <c r="I2" s="1"/>
      <c r="J2" s="1">
        <v>1</v>
      </c>
      <c r="K2" s="1"/>
      <c r="L2" s="1">
        <v>2</v>
      </c>
      <c r="M2" s="1"/>
    </row>
    <row r="3" spans="1:13" ht="15.75" x14ac:dyDescent="0.25">
      <c r="A3" s="1" t="s">
        <v>1</v>
      </c>
      <c r="B3" s="1"/>
      <c r="C3" s="1"/>
      <c r="D3" s="1"/>
      <c r="E3" s="1" t="s">
        <v>43</v>
      </c>
      <c r="F3" s="1" t="s">
        <v>43</v>
      </c>
      <c r="G3" s="1"/>
      <c r="H3" s="1">
        <v>1</v>
      </c>
      <c r="I3" s="1">
        <v>1</v>
      </c>
      <c r="J3" s="1" t="s">
        <v>43</v>
      </c>
      <c r="K3" s="1"/>
      <c r="L3" s="1"/>
      <c r="M3" s="1"/>
    </row>
    <row r="4" spans="1:13" ht="15.75" x14ac:dyDescent="0.25">
      <c r="A4" s="1" t="s">
        <v>0</v>
      </c>
      <c r="B4" s="1" t="s">
        <v>43</v>
      </c>
      <c r="C4" s="1"/>
      <c r="D4" s="1">
        <v>1</v>
      </c>
      <c r="E4" s="1"/>
      <c r="F4" s="1"/>
      <c r="G4" s="1"/>
      <c r="H4" s="1"/>
      <c r="I4" s="1"/>
      <c r="J4" s="1" t="s">
        <v>43</v>
      </c>
      <c r="K4" s="1"/>
      <c r="L4" s="1"/>
      <c r="M4" s="1"/>
    </row>
    <row r="5" spans="1:13" ht="15.75" x14ac:dyDescent="0.25">
      <c r="A5" s="1" t="s">
        <v>3</v>
      </c>
      <c r="B5" s="1"/>
      <c r="C5" s="1">
        <v>1</v>
      </c>
      <c r="D5" s="1"/>
      <c r="E5" s="1"/>
      <c r="F5" s="1"/>
      <c r="G5" s="1"/>
      <c r="H5" s="1">
        <v>1</v>
      </c>
      <c r="I5" s="1"/>
      <c r="J5" s="1">
        <v>1</v>
      </c>
      <c r="K5" s="1"/>
      <c r="L5" s="1"/>
      <c r="M5" s="1">
        <v>1</v>
      </c>
    </row>
    <row r="6" spans="1:13" ht="15.75" x14ac:dyDescent="0.25">
      <c r="A6" s="1" t="s">
        <v>4</v>
      </c>
      <c r="B6" s="1">
        <v>3</v>
      </c>
      <c r="C6" s="1"/>
      <c r="D6" s="1">
        <v>2</v>
      </c>
      <c r="E6" s="1">
        <v>1</v>
      </c>
      <c r="F6" s="1">
        <v>1</v>
      </c>
      <c r="G6" s="1"/>
      <c r="H6" s="1"/>
      <c r="I6" s="1"/>
      <c r="J6" s="1">
        <v>1</v>
      </c>
      <c r="K6" s="1"/>
      <c r="L6" s="1"/>
      <c r="M6" s="1"/>
    </row>
    <row r="7" spans="1:13" ht="15.75" x14ac:dyDescent="0.25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75" x14ac:dyDescent="0.25">
      <c r="A8" s="1" t="s">
        <v>5</v>
      </c>
      <c r="B8" s="1"/>
      <c r="C8" s="1"/>
      <c r="D8" s="1"/>
      <c r="E8" s="1"/>
      <c r="F8" s="1" t="s">
        <v>44</v>
      </c>
      <c r="G8" s="1"/>
      <c r="H8" s="1" t="s">
        <v>43</v>
      </c>
      <c r="I8" s="1"/>
      <c r="J8" s="1"/>
      <c r="K8" s="1"/>
      <c r="L8" s="1">
        <v>1</v>
      </c>
      <c r="M8" s="1"/>
    </row>
    <row r="9" spans="1:13" ht="15.75" x14ac:dyDescent="0.25">
      <c r="A9" s="1" t="s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>
        <v>1</v>
      </c>
      <c r="M9" s="1"/>
    </row>
    <row r="10" spans="1:13" ht="15.75" x14ac:dyDescent="0.25">
      <c r="A10" s="1" t="s">
        <v>7</v>
      </c>
      <c r="B10" s="1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5.75" x14ac:dyDescent="0.25">
      <c r="A11" s="1" t="s">
        <v>7</v>
      </c>
      <c r="B11" s="1">
        <v>2</v>
      </c>
      <c r="C11" s="1">
        <v>1</v>
      </c>
      <c r="D11" s="1"/>
      <c r="E11" s="1"/>
      <c r="F11" s="1">
        <v>1</v>
      </c>
      <c r="G11" s="1"/>
      <c r="H11" s="1" t="s">
        <v>44</v>
      </c>
      <c r="I11" s="1"/>
      <c r="J11" s="1">
        <v>1</v>
      </c>
      <c r="K11" s="1">
        <v>1</v>
      </c>
      <c r="L11" s="1">
        <v>1</v>
      </c>
      <c r="M11" s="1"/>
    </row>
    <row r="12" spans="1:13" ht="15.75" x14ac:dyDescent="0.25">
      <c r="A12" s="1" t="s">
        <v>8</v>
      </c>
      <c r="B12" s="1">
        <v>1</v>
      </c>
      <c r="C12" s="1"/>
      <c r="D12" s="1">
        <v>1</v>
      </c>
      <c r="E12" s="1">
        <v>1</v>
      </c>
      <c r="F12" s="1" t="s">
        <v>44</v>
      </c>
      <c r="G12" s="1"/>
      <c r="H12" s="1"/>
      <c r="I12" s="1"/>
      <c r="J12" s="1">
        <v>1</v>
      </c>
      <c r="K12" s="1"/>
      <c r="L12" s="1"/>
      <c r="M12" s="1"/>
    </row>
    <row r="13" spans="1:13" ht="15.75" x14ac:dyDescent="0.25">
      <c r="A13" s="1" t="s">
        <v>9</v>
      </c>
      <c r="B13" s="1"/>
      <c r="C13" s="1">
        <v>1</v>
      </c>
      <c r="D13" s="1"/>
      <c r="E13" s="1"/>
      <c r="F13" s="1">
        <v>1</v>
      </c>
      <c r="G13" s="1"/>
      <c r="H13" s="1">
        <v>2</v>
      </c>
      <c r="I13" s="1">
        <v>2</v>
      </c>
      <c r="J13" s="1">
        <v>1</v>
      </c>
      <c r="K13" s="1"/>
      <c r="L13" s="1"/>
      <c r="M13" s="1"/>
    </row>
    <row r="14" spans="1:13" ht="15.75" x14ac:dyDescent="0.25">
      <c r="A14" s="1" t="s">
        <v>38</v>
      </c>
      <c r="B14" s="1"/>
      <c r="C14" s="1"/>
      <c r="D14" s="1"/>
      <c r="E14" s="1">
        <v>1</v>
      </c>
      <c r="F14" s="1"/>
      <c r="G14" s="1"/>
      <c r="H14" s="1"/>
      <c r="I14" s="1"/>
      <c r="J14" s="1"/>
      <c r="K14" s="1"/>
      <c r="L14" s="1" t="s">
        <v>43</v>
      </c>
      <c r="M14" s="1"/>
    </row>
    <row r="15" spans="1:13" ht="15.75" x14ac:dyDescent="0.25">
      <c r="A15" s="1" t="s">
        <v>13</v>
      </c>
      <c r="B15" s="1"/>
      <c r="C15" s="1">
        <v>1</v>
      </c>
      <c r="D15" s="1"/>
      <c r="E15" s="1"/>
      <c r="F15" s="1"/>
      <c r="G15" s="1"/>
      <c r="H15" s="1"/>
      <c r="I15" s="1"/>
      <c r="J15" s="1"/>
      <c r="K15" s="1"/>
      <c r="L15" s="1"/>
      <c r="M15" s="1">
        <v>1</v>
      </c>
    </row>
    <row r="16" spans="1:13" ht="15.75" x14ac:dyDescent="0.25">
      <c r="A16" s="1" t="s">
        <v>11</v>
      </c>
      <c r="B16" s="1" t="s">
        <v>43</v>
      </c>
      <c r="C16" s="1"/>
      <c r="D16" s="1">
        <v>1</v>
      </c>
      <c r="E16" s="1" t="s">
        <v>43</v>
      </c>
      <c r="F16" s="1"/>
      <c r="G16" s="1"/>
      <c r="H16" s="1">
        <v>2</v>
      </c>
      <c r="I16" s="1">
        <v>1</v>
      </c>
      <c r="J16" s="1" t="s">
        <v>43</v>
      </c>
      <c r="K16" s="1"/>
      <c r="L16" s="1"/>
      <c r="M16" s="1">
        <v>1</v>
      </c>
    </row>
    <row r="17" spans="1:13" ht="15.75" x14ac:dyDescent="0.25">
      <c r="A17" s="1" t="s">
        <v>14</v>
      </c>
      <c r="B17" s="1"/>
      <c r="C17" s="1"/>
      <c r="D17" s="1"/>
      <c r="E17" s="1"/>
      <c r="F17" s="1"/>
      <c r="G17" s="1">
        <v>1</v>
      </c>
      <c r="H17" s="1"/>
      <c r="I17" s="1">
        <v>1</v>
      </c>
      <c r="J17" s="1"/>
      <c r="K17" s="1">
        <v>1</v>
      </c>
      <c r="L17" s="1"/>
      <c r="M17" s="9">
        <v>1</v>
      </c>
    </row>
    <row r="18" spans="1:13" ht="15.75" x14ac:dyDescent="0.25">
      <c r="A18" s="1" t="s">
        <v>12</v>
      </c>
      <c r="B18" s="1"/>
      <c r="C18" s="1"/>
      <c r="D18" s="1">
        <v>1</v>
      </c>
      <c r="E18" s="1"/>
      <c r="F18" s="5"/>
      <c r="G18" s="1"/>
      <c r="H18" s="1">
        <v>1</v>
      </c>
      <c r="I18" s="1">
        <v>1</v>
      </c>
      <c r="J18" s="1"/>
      <c r="K18" s="1"/>
      <c r="L18" s="1"/>
      <c r="M18" s="1">
        <v>1</v>
      </c>
    </row>
    <row r="19" spans="1:13" ht="15.75" x14ac:dyDescent="0.25">
      <c r="A19" s="1" t="s">
        <v>15</v>
      </c>
      <c r="B19" s="1">
        <v>1</v>
      </c>
      <c r="C19" s="1">
        <v>1</v>
      </c>
      <c r="D19" s="1"/>
      <c r="E19" s="1"/>
      <c r="F19" s="1"/>
      <c r="G19" s="1">
        <v>1</v>
      </c>
      <c r="H19" s="1">
        <v>4</v>
      </c>
      <c r="I19" s="1">
        <v>11</v>
      </c>
      <c r="J19" s="1"/>
      <c r="K19" s="1">
        <v>1</v>
      </c>
      <c r="L19" s="1"/>
      <c r="M19" s="1">
        <v>5</v>
      </c>
    </row>
    <row r="20" spans="1:13" ht="15.75" x14ac:dyDescent="0.25">
      <c r="A20" s="1" t="s">
        <v>10</v>
      </c>
      <c r="B20" s="1"/>
      <c r="C20" s="4"/>
      <c r="D20" s="1">
        <v>1</v>
      </c>
      <c r="E20" s="1"/>
      <c r="F20" s="1"/>
      <c r="G20" s="1"/>
      <c r="H20" s="1">
        <v>1</v>
      </c>
      <c r="I20" s="1">
        <v>1</v>
      </c>
      <c r="J20" s="1">
        <v>1</v>
      </c>
      <c r="K20" s="1"/>
      <c r="L20" s="1"/>
      <c r="M20" s="1">
        <v>1</v>
      </c>
    </row>
    <row r="21" spans="1:13" ht="15.75" x14ac:dyDescent="0.25">
      <c r="A21" s="1" t="s">
        <v>10</v>
      </c>
      <c r="B21" s="1"/>
      <c r="C21" s="4"/>
      <c r="D21" s="1"/>
      <c r="E21" s="1"/>
      <c r="F21" s="1"/>
      <c r="G21" s="1"/>
      <c r="H21" s="1">
        <v>1</v>
      </c>
      <c r="I21" s="1"/>
      <c r="J21" s="1"/>
      <c r="K21" s="1"/>
      <c r="L21" s="1"/>
      <c r="M21" s="1">
        <v>1</v>
      </c>
    </row>
    <row r="22" spans="1:13" ht="15.75" x14ac:dyDescent="0.25">
      <c r="A22" s="1" t="s">
        <v>16</v>
      </c>
      <c r="B22" s="1" t="s">
        <v>44</v>
      </c>
      <c r="C22" s="1"/>
      <c r="D22" s="1">
        <v>1</v>
      </c>
      <c r="E22" s="1"/>
      <c r="F22" s="1"/>
      <c r="G22" s="1"/>
      <c r="H22" s="1"/>
      <c r="I22" s="1"/>
      <c r="J22" s="1">
        <v>4</v>
      </c>
      <c r="K22" s="1"/>
      <c r="L22" s="1">
        <v>1</v>
      </c>
      <c r="M22" s="1">
        <v>1</v>
      </c>
    </row>
    <row r="23" spans="1:13" ht="15.75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>
        <v>1</v>
      </c>
      <c r="L23" s="1"/>
      <c r="M23" s="1"/>
    </row>
    <row r="24" spans="1:13" ht="15.75" x14ac:dyDescent="0.25">
      <c r="A24" s="1" t="s">
        <v>17</v>
      </c>
      <c r="B24" s="1"/>
      <c r="C24" s="1">
        <v>1</v>
      </c>
      <c r="D24" s="1"/>
      <c r="E24" s="1"/>
      <c r="F24" s="1">
        <v>1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</row>
    <row r="25" spans="1:13" ht="15.75" x14ac:dyDescent="0.25">
      <c r="A25" s="1" t="s">
        <v>18</v>
      </c>
      <c r="B25" s="1"/>
      <c r="C25" s="1"/>
      <c r="D25" s="1" t="s">
        <v>43</v>
      </c>
      <c r="E25" s="1" t="s">
        <v>43</v>
      </c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</row>
    <row r="26" spans="1:13" ht="15.75" x14ac:dyDescent="0.25">
      <c r="A26" s="1" t="s">
        <v>20</v>
      </c>
      <c r="B26" s="1"/>
      <c r="C26" s="1"/>
      <c r="D26" s="1">
        <v>1</v>
      </c>
      <c r="E26" s="1">
        <v>1</v>
      </c>
      <c r="F26" s="1">
        <v>1</v>
      </c>
      <c r="G26" s="1"/>
      <c r="H26" s="1"/>
      <c r="I26" s="1">
        <v>1</v>
      </c>
      <c r="J26" s="1"/>
      <c r="K26" s="1"/>
      <c r="L26" s="1">
        <v>1</v>
      </c>
      <c r="M26" s="1"/>
    </row>
    <row r="27" spans="1:13" ht="15.75" x14ac:dyDescent="0.25">
      <c r="A27" s="1" t="s">
        <v>21</v>
      </c>
      <c r="B27" s="1"/>
      <c r="C27" s="1"/>
      <c r="D27" s="1">
        <v>1</v>
      </c>
      <c r="E27" s="1">
        <v>1</v>
      </c>
      <c r="F27" s="1">
        <v>1</v>
      </c>
      <c r="G27" s="1"/>
      <c r="H27" s="1"/>
      <c r="I27" s="1">
        <v>1</v>
      </c>
      <c r="J27" s="1"/>
      <c r="K27" s="1"/>
      <c r="L27" s="1">
        <v>1</v>
      </c>
      <c r="M27" s="1"/>
    </row>
    <row r="28" spans="1:13" ht="15.75" x14ac:dyDescent="0.25">
      <c r="A28" s="1" t="s">
        <v>19</v>
      </c>
      <c r="B28" s="1"/>
      <c r="C28" s="1"/>
      <c r="D28" s="1">
        <v>1</v>
      </c>
      <c r="E28" s="1">
        <v>1</v>
      </c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1" t="s">
        <v>22</v>
      </c>
      <c r="B29" s="1"/>
      <c r="C29" s="1"/>
      <c r="D29" s="1"/>
      <c r="E29" s="1"/>
      <c r="F29" s="1"/>
      <c r="G29" s="1"/>
      <c r="H29" s="1">
        <v>1</v>
      </c>
      <c r="I29" s="1"/>
      <c r="J29" s="1"/>
      <c r="K29" s="1"/>
      <c r="L29" s="1"/>
      <c r="M29" s="1"/>
    </row>
    <row r="30" spans="1:13" ht="15.75" x14ac:dyDescent="0.25">
      <c r="A30" s="1" t="s">
        <v>23</v>
      </c>
      <c r="B30" s="1">
        <v>1</v>
      </c>
      <c r="C30" s="1"/>
      <c r="D30" s="1"/>
      <c r="E30" s="1"/>
      <c r="F30" s="1">
        <v>1</v>
      </c>
      <c r="G30" s="1"/>
      <c r="H30" s="1"/>
      <c r="I30" s="1"/>
      <c r="J30" s="1"/>
      <c r="K30" s="1">
        <v>1</v>
      </c>
      <c r="L30" s="1">
        <v>1</v>
      </c>
      <c r="M30" s="1">
        <v>1</v>
      </c>
    </row>
    <row r="31" spans="1:13" ht="15.75" x14ac:dyDescent="0.25">
      <c r="A31" s="1" t="s">
        <v>23</v>
      </c>
      <c r="B31" s="1"/>
      <c r="C31" s="1"/>
      <c r="D31" s="1"/>
      <c r="E31" s="1"/>
      <c r="F31" s="1">
        <v>1</v>
      </c>
      <c r="G31" s="1"/>
      <c r="H31" s="1"/>
      <c r="I31" s="1"/>
      <c r="J31" s="1"/>
      <c r="K31" s="1"/>
      <c r="L31" s="1">
        <v>1</v>
      </c>
      <c r="M31" s="1">
        <v>1</v>
      </c>
    </row>
    <row r="32" spans="1:13" ht="15.75" x14ac:dyDescent="0.25">
      <c r="A32" s="1" t="s">
        <v>23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1</v>
      </c>
    </row>
    <row r="33" spans="1:13" ht="15.75" x14ac:dyDescent="0.25">
      <c r="A33" s="1" t="s">
        <v>24</v>
      </c>
      <c r="B33" s="1"/>
      <c r="C33" s="1"/>
      <c r="D33" s="1" t="s">
        <v>43</v>
      </c>
      <c r="E33" s="1" t="s">
        <v>43</v>
      </c>
      <c r="F33" s="1"/>
      <c r="G33" s="1"/>
      <c r="H33" s="1"/>
      <c r="I33" s="1"/>
      <c r="J33" s="1"/>
      <c r="K33" s="1"/>
      <c r="L33" s="115">
        <v>1</v>
      </c>
      <c r="M33" s="1"/>
    </row>
    <row r="34" spans="1:13" ht="15.75" x14ac:dyDescent="0.25">
      <c r="A34" s="1" t="s">
        <v>25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4"/>
      <c r="M34" s="1">
        <v>1</v>
      </c>
    </row>
    <row r="35" spans="1:13" ht="15.75" x14ac:dyDescent="0.25">
      <c r="A35" s="1" t="s">
        <v>25</v>
      </c>
      <c r="B35" s="1"/>
      <c r="C35" s="1">
        <v>1</v>
      </c>
      <c r="D35" s="1">
        <v>1</v>
      </c>
      <c r="E35" s="1"/>
      <c r="F35" s="1"/>
      <c r="G35" s="1"/>
      <c r="H35" s="1"/>
      <c r="I35" s="1">
        <v>1</v>
      </c>
      <c r="J35" s="1"/>
      <c r="K35" s="1">
        <v>1</v>
      </c>
      <c r="L35" s="1"/>
      <c r="M35" s="1">
        <v>1</v>
      </c>
    </row>
    <row r="36" spans="1:13" ht="15.75" x14ac:dyDescent="0.25">
      <c r="A36" s="1" t="s">
        <v>26</v>
      </c>
      <c r="B36" s="1"/>
      <c r="C36" s="1"/>
      <c r="D36" s="1">
        <v>1</v>
      </c>
      <c r="E36" s="1"/>
      <c r="F36" s="1"/>
      <c r="G36" s="1"/>
      <c r="H36" s="1"/>
      <c r="I36" s="1"/>
      <c r="J36" s="1"/>
      <c r="K36" s="1"/>
      <c r="L36" s="1"/>
      <c r="M36" s="1">
        <v>1</v>
      </c>
    </row>
    <row r="37" spans="1:13" ht="15.75" x14ac:dyDescent="0.25">
      <c r="A37" s="1" t="s">
        <v>27</v>
      </c>
      <c r="B37" s="1"/>
      <c r="C37" s="1"/>
      <c r="D37" s="1"/>
      <c r="E37" s="1"/>
      <c r="F37" s="1"/>
      <c r="G37" s="1"/>
      <c r="H37" s="1"/>
      <c r="I37" s="1">
        <v>1</v>
      </c>
      <c r="J37" s="1">
        <v>1</v>
      </c>
      <c r="K37" s="1"/>
      <c r="L37" s="1"/>
      <c r="M37" s="1"/>
    </row>
    <row r="38" spans="1:13" ht="15.75" x14ac:dyDescent="0.25">
      <c r="A38" s="1" t="s">
        <v>27</v>
      </c>
      <c r="B38" s="1"/>
      <c r="C38" s="1">
        <v>1</v>
      </c>
      <c r="D38" s="1"/>
      <c r="E38" s="1"/>
      <c r="F38" s="1">
        <v>1</v>
      </c>
      <c r="G38" s="1"/>
      <c r="H38" s="1">
        <v>1</v>
      </c>
      <c r="I38" s="1">
        <v>1</v>
      </c>
      <c r="J38" s="1">
        <v>1</v>
      </c>
      <c r="K38" s="1"/>
      <c r="L38" s="1">
        <v>1</v>
      </c>
      <c r="M38" s="1"/>
    </row>
    <row r="39" spans="1:13" ht="15.75" x14ac:dyDescent="0.25">
      <c r="A39" s="1" t="s">
        <v>28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/>
      <c r="H39" s="1"/>
      <c r="I39" s="1"/>
      <c r="J39" s="1"/>
      <c r="K39" s="1">
        <v>1</v>
      </c>
      <c r="L39" s="1">
        <v>1</v>
      </c>
      <c r="M39" s="1">
        <v>1</v>
      </c>
    </row>
    <row r="40" spans="1:13" ht="15.75" x14ac:dyDescent="0.25">
      <c r="A40" s="1" t="s">
        <v>29</v>
      </c>
      <c r="B40" s="1"/>
      <c r="C40" s="1">
        <v>1</v>
      </c>
      <c r="D40" s="1"/>
      <c r="E40" s="1" t="s">
        <v>43</v>
      </c>
      <c r="F40" s="1"/>
      <c r="G40" s="1"/>
      <c r="H40" s="1">
        <v>1</v>
      </c>
      <c r="I40" s="1">
        <v>1</v>
      </c>
      <c r="J40" s="1">
        <v>1</v>
      </c>
      <c r="K40" s="1"/>
      <c r="L40" s="1"/>
      <c r="M40" s="1">
        <v>1</v>
      </c>
    </row>
    <row r="41" spans="1:13" ht="15.75" x14ac:dyDescent="0.25">
      <c r="A41" s="1" t="s">
        <v>30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1</v>
      </c>
    </row>
    <row r="42" spans="1:13" ht="15.75" x14ac:dyDescent="0.25">
      <c r="A42" s="1" t="s">
        <v>31</v>
      </c>
      <c r="B42" s="1"/>
      <c r="C42" s="1">
        <v>1</v>
      </c>
      <c r="D42" s="1"/>
      <c r="E42" s="1"/>
      <c r="F42" s="1"/>
      <c r="G42" s="1"/>
      <c r="H42" s="1"/>
      <c r="I42" s="1"/>
      <c r="J42" s="1">
        <v>1</v>
      </c>
      <c r="K42" s="1"/>
      <c r="L42" s="1"/>
      <c r="M42" s="1"/>
    </row>
    <row r="43" spans="1:13" ht="15.75" x14ac:dyDescent="0.25">
      <c r="A43" s="1" t="s">
        <v>31</v>
      </c>
      <c r="B43" s="1"/>
      <c r="C43" s="1"/>
      <c r="D43" s="1"/>
      <c r="E43" s="1"/>
      <c r="F43" s="1"/>
      <c r="G43" s="1"/>
      <c r="H43" s="1"/>
      <c r="I43" s="1"/>
      <c r="J43" s="1">
        <v>1</v>
      </c>
      <c r="K43" s="1"/>
      <c r="L43" s="1"/>
      <c r="M43" s="1"/>
    </row>
    <row r="44" spans="1:13" ht="15.75" x14ac:dyDescent="0.25">
      <c r="A44" s="1" t="s">
        <v>39</v>
      </c>
      <c r="B44" s="1"/>
      <c r="C44" s="1"/>
      <c r="D44" s="1"/>
      <c r="E44" s="1"/>
      <c r="F44" s="1"/>
      <c r="G44" s="1"/>
      <c r="H44" s="1">
        <v>1</v>
      </c>
      <c r="I44" s="1"/>
      <c r="J44" s="1"/>
      <c r="K44" s="1"/>
      <c r="L44" s="1"/>
      <c r="M44" s="1"/>
    </row>
    <row r="45" spans="1:13" ht="15.75" x14ac:dyDescent="0.25">
      <c r="A45" s="1" t="s">
        <v>32</v>
      </c>
      <c r="B45" s="1"/>
      <c r="C45" s="1"/>
      <c r="D45" s="1">
        <v>1</v>
      </c>
      <c r="E45" s="1"/>
      <c r="F45" s="1"/>
      <c r="G45" s="1"/>
      <c r="H45" s="1">
        <v>1</v>
      </c>
      <c r="I45" s="1"/>
      <c r="J45" s="1"/>
      <c r="K45" s="1"/>
      <c r="L45" s="1"/>
      <c r="M45" s="1"/>
    </row>
    <row r="46" spans="1:13" ht="15.75" x14ac:dyDescent="0.25">
      <c r="A46" s="1" t="s">
        <v>33</v>
      </c>
      <c r="B46" s="1"/>
      <c r="C46" s="1"/>
      <c r="D46" s="1">
        <v>1</v>
      </c>
      <c r="E46" s="1"/>
      <c r="F46" s="1"/>
      <c r="G46" s="1"/>
      <c r="H46" s="1">
        <v>1</v>
      </c>
      <c r="I46" s="1"/>
      <c r="J46" s="1"/>
      <c r="K46" s="1"/>
      <c r="L46" s="1"/>
      <c r="M46" s="1"/>
    </row>
    <row r="47" spans="1:13" ht="15.75" x14ac:dyDescent="0.25">
      <c r="A47" s="1" t="s">
        <v>34</v>
      </c>
      <c r="B47" s="1">
        <v>1</v>
      </c>
      <c r="C47" s="1">
        <v>1</v>
      </c>
      <c r="D47" s="1"/>
      <c r="E47" s="1"/>
      <c r="F47" s="1">
        <v>1</v>
      </c>
      <c r="G47" s="1"/>
      <c r="H47" s="1">
        <v>1</v>
      </c>
      <c r="I47" s="1">
        <v>1</v>
      </c>
      <c r="J47" s="1"/>
      <c r="K47" s="1">
        <v>1</v>
      </c>
      <c r="L47" s="1">
        <v>1</v>
      </c>
      <c r="M47" s="1"/>
    </row>
    <row r="48" spans="1:13" ht="15.75" x14ac:dyDescent="0.25">
      <c r="A48" s="1" t="s">
        <v>34</v>
      </c>
      <c r="B48" s="1">
        <v>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x14ac:dyDescent="0.25">
      <c r="A49" s="1" t="s">
        <v>35</v>
      </c>
      <c r="B49" s="1"/>
      <c r="C49" s="1"/>
      <c r="D49" s="1"/>
      <c r="E49" s="1"/>
      <c r="F49" s="1"/>
      <c r="G49" s="1"/>
      <c r="H49" s="1"/>
      <c r="I49" s="1"/>
      <c r="J49" s="1"/>
      <c r="K49" s="1">
        <v>1</v>
      </c>
      <c r="L49" s="1"/>
      <c r="M49" s="1"/>
    </row>
    <row r="50" spans="1:13" ht="15.75" x14ac:dyDescent="0.25">
      <c r="A50" s="1" t="s">
        <v>35</v>
      </c>
      <c r="B50" s="1" t="s">
        <v>43</v>
      </c>
      <c r="C50" s="1" t="s">
        <v>43</v>
      </c>
      <c r="D50" s="1"/>
      <c r="E50" s="1"/>
      <c r="F50" s="1"/>
      <c r="G50" s="1"/>
      <c r="H50" s="1"/>
      <c r="I50" s="1"/>
      <c r="J50" s="1" t="s">
        <v>43</v>
      </c>
      <c r="K50" s="7">
        <v>1</v>
      </c>
      <c r="L50" s="1" t="s">
        <v>43</v>
      </c>
      <c r="M50" s="1">
        <v>1</v>
      </c>
    </row>
    <row r="51" spans="1:13" ht="15.75" x14ac:dyDescent="0.25">
      <c r="A51" s="1" t="s">
        <v>36</v>
      </c>
      <c r="B51" s="1"/>
      <c r="C51" s="1"/>
      <c r="D51" s="1"/>
      <c r="E51" s="1" t="s">
        <v>43</v>
      </c>
      <c r="F51" s="1"/>
      <c r="G51" s="1"/>
      <c r="H51" s="1"/>
      <c r="I51" s="1"/>
      <c r="J51" s="1"/>
      <c r="K51" s="1">
        <v>1</v>
      </c>
      <c r="L51" s="1"/>
      <c r="M51" s="1"/>
    </row>
    <row r="52" spans="1:13" ht="15.75" x14ac:dyDescent="0.25">
      <c r="A52" s="1" t="s">
        <v>37</v>
      </c>
      <c r="B52" s="1">
        <v>1</v>
      </c>
      <c r="C52" s="1"/>
      <c r="D52" s="1"/>
      <c r="E52" s="1"/>
      <c r="F52" s="1"/>
      <c r="G52" s="1">
        <v>1</v>
      </c>
      <c r="H52" s="1"/>
      <c r="I52" s="1"/>
      <c r="J52" s="1"/>
      <c r="K52" s="1"/>
      <c r="L52" s="1"/>
      <c r="M52" s="1"/>
    </row>
    <row r="53" spans="1:13" ht="15.75" x14ac:dyDescent="0.25">
      <c r="A53" s="1" t="s">
        <v>40</v>
      </c>
      <c r="B53" s="1"/>
      <c r="C53" s="1"/>
      <c r="D53" s="1"/>
      <c r="E53" s="1"/>
      <c r="F53" s="1"/>
      <c r="G53" s="1"/>
      <c r="H53" s="1"/>
      <c r="I53" s="1"/>
      <c r="J53" s="1">
        <v>1</v>
      </c>
      <c r="K53" s="1"/>
      <c r="L53" s="1"/>
      <c r="M53" s="1"/>
    </row>
  </sheetData>
  <autoFilter ref="A1:M1" xr:uid="{30110FF9-3CD2-4CEE-A784-26377EFCC0C2}">
    <sortState xmlns:xlrd2="http://schemas.microsoft.com/office/spreadsheetml/2017/richdata2" ref="A2:M53">
      <sortCondition ref="A1"/>
    </sortState>
  </autoFilter>
  <conditionalFormatting sqref="B49:M49">
    <cfRule type="colorScale" priority="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B52:M52 B2:M15 B18:M31 B34:M47 B50:M50">
    <cfRule type="colorScale" priority="2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B53:M53 B51:M51 B16:M17 B48:M48 B32:K33 M32:M33 L32">
    <cfRule type="colorScale" priority="3">
      <colorScale>
        <cfvo type="min"/>
        <cfvo type="percentile" val="50"/>
        <cfvo type="max"/>
        <color rgb="FF5DD96C"/>
        <color rgb="FF00B050"/>
        <color rgb="FF1F892C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E99A-213B-4C2F-83E0-EF30C42AB0A8}">
  <dimension ref="A1:AA11"/>
  <sheetViews>
    <sheetView workbookViewId="0">
      <selection activeCell="I20" sqref="I20"/>
    </sheetView>
  </sheetViews>
  <sheetFormatPr defaultRowHeight="15" x14ac:dyDescent="0.25"/>
  <cols>
    <col min="1" max="1" width="16" bestFit="1" customWidth="1"/>
    <col min="18" max="18" width="18.140625" customWidth="1"/>
  </cols>
  <sheetData>
    <row r="1" spans="1:27" ht="15.75" x14ac:dyDescent="0.25">
      <c r="A1" s="13"/>
      <c r="B1" s="1" t="s">
        <v>78</v>
      </c>
      <c r="C1" s="14" t="s">
        <v>79</v>
      </c>
      <c r="D1" s="15" t="s">
        <v>80</v>
      </c>
      <c r="E1" s="16" t="s">
        <v>81</v>
      </c>
      <c r="F1" s="17" t="s">
        <v>367</v>
      </c>
      <c r="G1" s="22" t="s">
        <v>369</v>
      </c>
      <c r="H1" s="17" t="s">
        <v>368</v>
      </c>
      <c r="I1" s="18" t="s">
        <v>84</v>
      </c>
      <c r="J1" s="18" t="s">
        <v>85</v>
      </c>
      <c r="K1" s="18" t="s">
        <v>86</v>
      </c>
      <c r="L1" s="18" t="s">
        <v>87</v>
      </c>
      <c r="M1" s="18" t="s">
        <v>88</v>
      </c>
      <c r="N1" s="19" t="s">
        <v>372</v>
      </c>
      <c r="O1" s="146" t="s">
        <v>373</v>
      </c>
      <c r="P1" s="146" t="s">
        <v>374</v>
      </c>
      <c r="Q1" s="1" t="s">
        <v>92</v>
      </c>
      <c r="R1" s="20" t="s">
        <v>93</v>
      </c>
      <c r="S1" s="20" t="s">
        <v>94</v>
      </c>
      <c r="T1" s="7" t="s">
        <v>95</v>
      </c>
      <c r="U1" s="1" t="s">
        <v>96</v>
      </c>
      <c r="V1" s="1" t="s">
        <v>37</v>
      </c>
      <c r="W1" s="18" t="s">
        <v>97</v>
      </c>
      <c r="X1" s="18" t="s">
        <v>98</v>
      </c>
      <c r="Y1" s="21" t="s">
        <v>99</v>
      </c>
      <c r="Z1" s="7" t="s">
        <v>370</v>
      </c>
      <c r="AA1" s="21" t="s">
        <v>371</v>
      </c>
    </row>
    <row r="2" spans="1:27" ht="15.75" x14ac:dyDescent="0.25">
      <c r="A2" s="13" t="s">
        <v>103</v>
      </c>
      <c r="B2" s="13">
        <v>32</v>
      </c>
      <c r="C2" s="23">
        <v>32</v>
      </c>
      <c r="D2" s="23">
        <v>31</v>
      </c>
      <c r="E2" s="13">
        <v>30</v>
      </c>
      <c r="F2" s="13">
        <v>30</v>
      </c>
      <c r="G2" s="23">
        <v>32</v>
      </c>
      <c r="H2" s="13">
        <v>2</v>
      </c>
      <c r="I2" s="13">
        <v>32</v>
      </c>
      <c r="J2" s="13">
        <v>19</v>
      </c>
      <c r="K2" s="13">
        <v>1</v>
      </c>
      <c r="L2" s="13">
        <v>5</v>
      </c>
      <c r="M2" s="13">
        <v>7</v>
      </c>
      <c r="N2" s="13">
        <v>32</v>
      </c>
      <c r="O2" s="13">
        <v>7</v>
      </c>
      <c r="P2" s="13">
        <v>5</v>
      </c>
      <c r="Q2" s="13">
        <v>32</v>
      </c>
      <c r="R2" s="13">
        <v>32</v>
      </c>
      <c r="S2" s="13">
        <v>32</v>
      </c>
      <c r="T2" s="13">
        <v>32</v>
      </c>
      <c r="U2" s="13">
        <v>32</v>
      </c>
      <c r="V2" s="13">
        <v>32</v>
      </c>
      <c r="W2" s="13">
        <v>32</v>
      </c>
      <c r="X2" s="13">
        <v>32</v>
      </c>
      <c r="Y2" s="13">
        <v>32</v>
      </c>
      <c r="Z2" s="13">
        <v>32</v>
      </c>
      <c r="AA2" s="13">
        <v>32</v>
      </c>
    </row>
    <row r="3" spans="1:27" ht="15.75" x14ac:dyDescent="0.25">
      <c r="A3" s="13" t="s">
        <v>104</v>
      </c>
      <c r="B3" s="13">
        <v>31</v>
      </c>
      <c r="C3" s="23">
        <v>8</v>
      </c>
      <c r="D3" s="23">
        <v>15</v>
      </c>
      <c r="E3" s="13">
        <v>12</v>
      </c>
      <c r="F3" s="13">
        <v>30</v>
      </c>
      <c r="G3" s="13">
        <v>32</v>
      </c>
      <c r="H3" s="13">
        <v>1</v>
      </c>
      <c r="I3" s="13">
        <v>32</v>
      </c>
      <c r="J3" s="13">
        <v>19</v>
      </c>
      <c r="K3" s="13">
        <v>1</v>
      </c>
      <c r="L3" s="13">
        <v>5</v>
      </c>
      <c r="M3" s="13">
        <v>7</v>
      </c>
      <c r="N3" s="13">
        <v>30</v>
      </c>
      <c r="O3" s="13">
        <v>7</v>
      </c>
      <c r="P3" s="13">
        <v>5</v>
      </c>
      <c r="Q3" s="13">
        <v>32</v>
      </c>
      <c r="R3" s="13">
        <v>0</v>
      </c>
      <c r="S3" s="13">
        <v>31</v>
      </c>
      <c r="T3" s="13">
        <v>31</v>
      </c>
      <c r="U3" s="13">
        <v>31</v>
      </c>
      <c r="V3" s="13">
        <v>31</v>
      </c>
      <c r="W3" s="13">
        <v>15</v>
      </c>
      <c r="X3" s="13">
        <v>25</v>
      </c>
      <c r="Y3" s="13">
        <v>32</v>
      </c>
      <c r="Z3" s="13">
        <v>32</v>
      </c>
      <c r="AA3" s="13">
        <v>32</v>
      </c>
    </row>
    <row r="4" spans="1:27" ht="15.75" x14ac:dyDescent="0.25">
      <c r="A4" s="13" t="s">
        <v>105</v>
      </c>
      <c r="B4" s="11">
        <f>B2/32</f>
        <v>1</v>
      </c>
      <c r="C4" s="11">
        <f t="shared" ref="C4:AA4" si="0">C2/32</f>
        <v>1</v>
      </c>
      <c r="D4" s="11">
        <f t="shared" si="0"/>
        <v>0.96875</v>
      </c>
      <c r="E4" s="11">
        <f t="shared" si="0"/>
        <v>0.9375</v>
      </c>
      <c r="F4" s="11">
        <f>F2/32</f>
        <v>0.9375</v>
      </c>
      <c r="G4" s="11">
        <f>G2/32</f>
        <v>1</v>
      </c>
      <c r="H4" s="11">
        <f t="shared" si="0"/>
        <v>6.25E-2</v>
      </c>
      <c r="I4" s="11">
        <f t="shared" si="0"/>
        <v>1</v>
      </c>
      <c r="J4" s="11">
        <f t="shared" si="0"/>
        <v>0.59375</v>
      </c>
      <c r="K4" s="11">
        <f t="shared" si="0"/>
        <v>3.125E-2</v>
      </c>
      <c r="L4" s="11">
        <f t="shared" si="0"/>
        <v>0.15625</v>
      </c>
      <c r="M4" s="11">
        <f t="shared" si="0"/>
        <v>0.21875</v>
      </c>
      <c r="N4" s="11">
        <f t="shared" si="0"/>
        <v>1</v>
      </c>
      <c r="O4" s="11">
        <f t="shared" si="0"/>
        <v>0.21875</v>
      </c>
      <c r="P4" s="11">
        <f>P2/32</f>
        <v>0.15625</v>
      </c>
      <c r="Q4" s="11">
        <f t="shared" si="0"/>
        <v>1</v>
      </c>
      <c r="R4" s="11">
        <f t="shared" si="0"/>
        <v>1</v>
      </c>
      <c r="S4" s="11">
        <f t="shared" si="0"/>
        <v>1</v>
      </c>
      <c r="T4" s="11">
        <f t="shared" si="0"/>
        <v>1</v>
      </c>
      <c r="U4" s="11">
        <f t="shared" si="0"/>
        <v>1</v>
      </c>
      <c r="V4" s="11">
        <f t="shared" si="0"/>
        <v>1</v>
      </c>
      <c r="W4" s="11">
        <f t="shared" si="0"/>
        <v>1</v>
      </c>
      <c r="X4" s="11">
        <f t="shared" si="0"/>
        <v>1</v>
      </c>
      <c r="Y4" s="11">
        <f t="shared" si="0"/>
        <v>1</v>
      </c>
      <c r="Z4" s="11">
        <f t="shared" si="0"/>
        <v>1</v>
      </c>
      <c r="AA4" s="11">
        <f t="shared" si="0"/>
        <v>1</v>
      </c>
    </row>
    <row r="5" spans="1:27" ht="15.75" x14ac:dyDescent="0.25">
      <c r="A5" s="13" t="s">
        <v>106</v>
      </c>
      <c r="B5" s="11">
        <f>B3/B2</f>
        <v>0.96875</v>
      </c>
      <c r="C5" s="11">
        <f t="shared" ref="C5:AA5" si="1">C3/C2</f>
        <v>0.25</v>
      </c>
      <c r="D5" s="11">
        <f t="shared" si="1"/>
        <v>0.4838709677419355</v>
      </c>
      <c r="E5" s="11">
        <f t="shared" si="1"/>
        <v>0.4</v>
      </c>
      <c r="F5" s="11">
        <f t="shared" si="1"/>
        <v>1</v>
      </c>
      <c r="G5" s="11">
        <f>G3/G2</f>
        <v>1</v>
      </c>
      <c r="H5" s="11">
        <f t="shared" si="1"/>
        <v>0.5</v>
      </c>
      <c r="I5" s="11">
        <f t="shared" si="1"/>
        <v>1</v>
      </c>
      <c r="J5" s="11">
        <f t="shared" si="1"/>
        <v>1</v>
      </c>
      <c r="K5" s="11">
        <f t="shared" si="1"/>
        <v>1</v>
      </c>
      <c r="L5" s="11">
        <f t="shared" si="1"/>
        <v>1</v>
      </c>
      <c r="M5" s="11">
        <f t="shared" si="1"/>
        <v>1</v>
      </c>
      <c r="N5" s="11">
        <f t="shared" si="1"/>
        <v>0.9375</v>
      </c>
      <c r="O5" s="11">
        <f t="shared" si="1"/>
        <v>1</v>
      </c>
      <c r="P5" s="11">
        <f>P3/P2</f>
        <v>1</v>
      </c>
      <c r="Q5" s="11">
        <f t="shared" si="1"/>
        <v>1</v>
      </c>
      <c r="R5" s="11">
        <f t="shared" si="1"/>
        <v>0</v>
      </c>
      <c r="S5" s="11">
        <f t="shared" si="1"/>
        <v>0.96875</v>
      </c>
      <c r="T5" s="11">
        <f t="shared" si="1"/>
        <v>0.96875</v>
      </c>
      <c r="U5" s="11">
        <f t="shared" si="1"/>
        <v>0.96875</v>
      </c>
      <c r="V5" s="11">
        <f t="shared" si="1"/>
        <v>0.96875</v>
      </c>
      <c r="W5" s="11">
        <f t="shared" si="1"/>
        <v>0.46875</v>
      </c>
      <c r="X5" s="11">
        <f t="shared" si="1"/>
        <v>0.78125</v>
      </c>
      <c r="Y5" s="11">
        <f t="shared" si="1"/>
        <v>1</v>
      </c>
      <c r="Z5" s="11">
        <f t="shared" si="1"/>
        <v>1</v>
      </c>
      <c r="AA5" s="11">
        <f t="shared" si="1"/>
        <v>1</v>
      </c>
    </row>
    <row r="7" spans="1:27" ht="15.75" x14ac:dyDescent="0.25">
      <c r="B7" t="s">
        <v>78</v>
      </c>
      <c r="C7" t="s">
        <v>79</v>
      </c>
      <c r="D7" t="s">
        <v>80</v>
      </c>
      <c r="E7" t="s">
        <v>81</v>
      </c>
      <c r="F7" s="17" t="s">
        <v>367</v>
      </c>
      <c r="G7" s="22" t="s">
        <v>369</v>
      </c>
      <c r="H7" s="17" t="s">
        <v>368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 t="s">
        <v>89</v>
      </c>
      <c r="O7" t="s">
        <v>91</v>
      </c>
      <c r="P7" t="s">
        <v>90</v>
      </c>
      <c r="Q7" t="s">
        <v>92</v>
      </c>
      <c r="R7" t="s">
        <v>93</v>
      </c>
      <c r="S7" t="s">
        <v>94</v>
      </c>
      <c r="T7" t="s">
        <v>95</v>
      </c>
      <c r="U7" t="s">
        <v>96</v>
      </c>
      <c r="V7" t="s">
        <v>37</v>
      </c>
      <c r="W7" t="s">
        <v>97</v>
      </c>
      <c r="X7" t="s">
        <v>98</v>
      </c>
      <c r="Y7" t="s">
        <v>99</v>
      </c>
      <c r="Z7" t="s">
        <v>100</v>
      </c>
      <c r="AA7" t="s">
        <v>101</v>
      </c>
    </row>
    <row r="8" spans="1:27" x14ac:dyDescent="0.25">
      <c r="A8" t="s">
        <v>103</v>
      </c>
      <c r="B8">
        <v>32</v>
      </c>
      <c r="C8">
        <v>32</v>
      </c>
      <c r="D8">
        <v>31</v>
      </c>
      <c r="E8">
        <v>30</v>
      </c>
      <c r="F8">
        <v>30</v>
      </c>
      <c r="G8">
        <v>32</v>
      </c>
      <c r="H8">
        <v>2</v>
      </c>
      <c r="I8">
        <v>32</v>
      </c>
      <c r="J8">
        <v>19</v>
      </c>
      <c r="K8">
        <v>1</v>
      </c>
      <c r="L8">
        <v>5</v>
      </c>
      <c r="M8">
        <v>7</v>
      </c>
      <c r="N8">
        <v>1</v>
      </c>
      <c r="O8">
        <v>7</v>
      </c>
      <c r="P8">
        <v>5</v>
      </c>
      <c r="Q8">
        <v>32</v>
      </c>
      <c r="R8">
        <v>32</v>
      </c>
      <c r="S8">
        <v>32</v>
      </c>
      <c r="T8">
        <v>32</v>
      </c>
      <c r="U8">
        <v>32</v>
      </c>
      <c r="V8">
        <v>32</v>
      </c>
      <c r="W8">
        <v>32</v>
      </c>
      <c r="X8">
        <v>32</v>
      </c>
      <c r="Y8">
        <v>32</v>
      </c>
      <c r="Z8">
        <v>32</v>
      </c>
      <c r="AA8">
        <v>32</v>
      </c>
    </row>
    <row r="9" spans="1:27" x14ac:dyDescent="0.25">
      <c r="A9" t="s">
        <v>104</v>
      </c>
      <c r="B9">
        <v>31</v>
      </c>
      <c r="C9">
        <v>8</v>
      </c>
      <c r="D9">
        <v>15</v>
      </c>
      <c r="E9">
        <v>12</v>
      </c>
      <c r="F9">
        <v>30</v>
      </c>
      <c r="G9">
        <v>32</v>
      </c>
      <c r="H9">
        <v>1</v>
      </c>
      <c r="I9">
        <v>32</v>
      </c>
      <c r="J9">
        <v>19</v>
      </c>
      <c r="K9">
        <v>1</v>
      </c>
      <c r="L9">
        <v>5</v>
      </c>
      <c r="M9">
        <v>7</v>
      </c>
      <c r="N9">
        <v>1</v>
      </c>
      <c r="O9">
        <v>7</v>
      </c>
      <c r="P9">
        <v>5</v>
      </c>
      <c r="Q9">
        <v>32</v>
      </c>
      <c r="R9">
        <v>0</v>
      </c>
      <c r="S9">
        <v>31</v>
      </c>
      <c r="T9">
        <v>31</v>
      </c>
      <c r="U9">
        <v>31</v>
      </c>
      <c r="V9">
        <v>31</v>
      </c>
      <c r="W9">
        <v>15</v>
      </c>
      <c r="X9">
        <v>25</v>
      </c>
      <c r="Y9">
        <v>32</v>
      </c>
      <c r="Z9">
        <v>32</v>
      </c>
      <c r="AA9">
        <v>32</v>
      </c>
    </row>
    <row r="10" spans="1:27" x14ac:dyDescent="0.25">
      <c r="A10" t="s">
        <v>105</v>
      </c>
      <c r="B10">
        <v>1</v>
      </c>
      <c r="C10">
        <v>1</v>
      </c>
      <c r="D10">
        <v>0.96875</v>
      </c>
      <c r="E10">
        <v>0.9375</v>
      </c>
      <c r="F10">
        <v>0.9375</v>
      </c>
      <c r="G10">
        <v>1</v>
      </c>
      <c r="H10">
        <v>6.25E-2</v>
      </c>
      <c r="I10">
        <v>1</v>
      </c>
      <c r="J10">
        <v>0.59375</v>
      </c>
      <c r="K10">
        <v>3.125E-2</v>
      </c>
      <c r="L10">
        <v>0.15625</v>
      </c>
      <c r="M10">
        <v>0.21875</v>
      </c>
      <c r="N10">
        <v>3.125E-2</v>
      </c>
      <c r="O10">
        <v>0.21875</v>
      </c>
      <c r="P10">
        <v>0.15625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</row>
    <row r="11" spans="1:27" x14ac:dyDescent="0.25">
      <c r="A11" t="s">
        <v>106</v>
      </c>
      <c r="B11">
        <v>0.96875</v>
      </c>
      <c r="C11">
        <v>0.25</v>
      </c>
      <c r="D11">
        <v>0.4838709677419355</v>
      </c>
      <c r="E11">
        <v>0.4</v>
      </c>
      <c r="F11">
        <v>1</v>
      </c>
      <c r="G11">
        <v>1</v>
      </c>
      <c r="H11">
        <v>0.5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0.96875</v>
      </c>
      <c r="T11">
        <v>0.96875</v>
      </c>
      <c r="U11">
        <v>0.96875</v>
      </c>
      <c r="V11">
        <v>0.96875</v>
      </c>
      <c r="W11">
        <v>0.46875</v>
      </c>
      <c r="X11">
        <v>0.78125</v>
      </c>
      <c r="Y11">
        <v>1</v>
      </c>
      <c r="Z11">
        <v>1</v>
      </c>
      <c r="AA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85C7-299F-4EC0-9A89-D838BB83E4F9}">
  <dimension ref="A1:AL27"/>
  <sheetViews>
    <sheetView topLeftCell="K1" workbookViewId="0">
      <selection activeCell="Q9" sqref="Q9"/>
    </sheetView>
  </sheetViews>
  <sheetFormatPr defaultRowHeight="15" x14ac:dyDescent="0.25"/>
  <sheetData>
    <row r="1" spans="1:38" ht="15.75" x14ac:dyDescent="0.25">
      <c r="A1" s="13"/>
      <c r="B1" s="13" t="s">
        <v>103</v>
      </c>
      <c r="C1" s="13" t="s">
        <v>104</v>
      </c>
      <c r="D1" s="13" t="s">
        <v>105</v>
      </c>
      <c r="E1" s="13" t="s">
        <v>106</v>
      </c>
      <c r="H1" s="24">
        <v>1</v>
      </c>
      <c r="I1" s="24">
        <v>4</v>
      </c>
    </row>
    <row r="2" spans="1:38" ht="15.75" x14ac:dyDescent="0.25">
      <c r="A2" s="19" t="s">
        <v>89</v>
      </c>
      <c r="B2" s="13">
        <v>1</v>
      </c>
      <c r="C2" s="13">
        <v>1</v>
      </c>
      <c r="D2" s="11">
        <f t="shared" ref="D2:D27" si="0">B2/32</f>
        <v>3.125E-2</v>
      </c>
      <c r="E2" s="11">
        <f t="shared" ref="E2:E27" si="1">C2/B2</f>
        <v>1</v>
      </c>
      <c r="H2" t="s">
        <v>89</v>
      </c>
      <c r="I2">
        <v>3.125E-2</v>
      </c>
      <c r="J2">
        <v>3.125E-2</v>
      </c>
      <c r="L2" s="13"/>
      <c r="M2" s="19" t="s">
        <v>89</v>
      </c>
      <c r="N2" s="19" t="s">
        <v>90</v>
      </c>
      <c r="O2" s="19" t="s">
        <v>91</v>
      </c>
      <c r="P2" s="14" t="s">
        <v>79</v>
      </c>
      <c r="Q2" s="15" t="s">
        <v>80</v>
      </c>
      <c r="R2" s="17" t="s">
        <v>82</v>
      </c>
      <c r="S2" s="22" t="s">
        <v>102</v>
      </c>
      <c r="T2" s="17" t="s">
        <v>83</v>
      </c>
      <c r="U2" s="16" t="s">
        <v>81</v>
      </c>
      <c r="V2" s="1" t="s">
        <v>96</v>
      </c>
      <c r="W2" s="20" t="s">
        <v>93</v>
      </c>
      <c r="X2" s="21" t="s">
        <v>99</v>
      </c>
      <c r="Y2" s="21" t="s">
        <v>100</v>
      </c>
      <c r="Z2" s="21" t="s">
        <v>101</v>
      </c>
      <c r="AA2" s="1" t="s">
        <v>78</v>
      </c>
      <c r="AB2" s="1" t="s">
        <v>92</v>
      </c>
      <c r="AC2" s="18" t="s">
        <v>84</v>
      </c>
      <c r="AD2" s="18" t="s">
        <v>97</v>
      </c>
      <c r="AE2" s="20" t="s">
        <v>94</v>
      </c>
      <c r="AF2" s="7" t="s">
        <v>95</v>
      </c>
      <c r="AG2" s="18" t="s">
        <v>85</v>
      </c>
      <c r="AH2" s="18" t="s">
        <v>86</v>
      </c>
      <c r="AI2" s="18" t="s">
        <v>87</v>
      </c>
      <c r="AJ2" s="18" t="s">
        <v>88</v>
      </c>
      <c r="AK2" s="18" t="s">
        <v>98</v>
      </c>
      <c r="AL2" s="1" t="s">
        <v>37</v>
      </c>
    </row>
    <row r="3" spans="1:38" ht="15.75" x14ac:dyDescent="0.25">
      <c r="A3" s="19" t="s">
        <v>90</v>
      </c>
      <c r="B3" s="13">
        <v>5</v>
      </c>
      <c r="C3" s="13">
        <v>5</v>
      </c>
      <c r="D3" s="11">
        <f t="shared" si="0"/>
        <v>0.15625</v>
      </c>
      <c r="E3" s="11">
        <f t="shared" si="1"/>
        <v>1</v>
      </c>
      <c r="H3" t="s">
        <v>90</v>
      </c>
      <c r="I3">
        <v>0.15625</v>
      </c>
      <c r="J3">
        <v>0.15625</v>
      </c>
      <c r="L3" s="13" t="s">
        <v>103</v>
      </c>
      <c r="M3" s="13">
        <v>1</v>
      </c>
      <c r="N3" s="13">
        <v>5</v>
      </c>
      <c r="O3" s="13">
        <v>7</v>
      </c>
      <c r="P3" s="23">
        <v>32</v>
      </c>
      <c r="Q3" s="23">
        <v>31</v>
      </c>
      <c r="R3" s="13">
        <v>30</v>
      </c>
      <c r="S3" s="23">
        <v>32</v>
      </c>
      <c r="T3" s="13">
        <v>2</v>
      </c>
      <c r="U3" s="13">
        <v>30</v>
      </c>
      <c r="V3" s="13">
        <v>32</v>
      </c>
      <c r="W3" s="13">
        <v>32</v>
      </c>
      <c r="X3" s="13">
        <v>32</v>
      </c>
      <c r="Y3" s="13">
        <v>32</v>
      </c>
      <c r="Z3" s="13">
        <v>32</v>
      </c>
      <c r="AA3" s="13">
        <v>32</v>
      </c>
      <c r="AB3" s="13">
        <v>32</v>
      </c>
      <c r="AC3" s="13">
        <v>32</v>
      </c>
      <c r="AD3" s="13">
        <v>32</v>
      </c>
      <c r="AE3" s="13">
        <v>32</v>
      </c>
      <c r="AF3" s="13">
        <v>32</v>
      </c>
      <c r="AG3" s="13">
        <v>19</v>
      </c>
      <c r="AH3" s="13">
        <v>1</v>
      </c>
      <c r="AI3" s="13">
        <v>5</v>
      </c>
      <c r="AJ3" s="13">
        <v>7</v>
      </c>
      <c r="AK3" s="13">
        <v>32</v>
      </c>
      <c r="AL3" s="13">
        <v>32</v>
      </c>
    </row>
    <row r="4" spans="1:38" ht="15.75" x14ac:dyDescent="0.25">
      <c r="A4" s="19" t="s">
        <v>91</v>
      </c>
      <c r="B4" s="13">
        <v>7</v>
      </c>
      <c r="C4" s="13">
        <v>7</v>
      </c>
      <c r="D4" s="11">
        <f t="shared" si="0"/>
        <v>0.21875</v>
      </c>
      <c r="E4" s="11">
        <f t="shared" si="1"/>
        <v>1</v>
      </c>
      <c r="H4" t="s">
        <v>91</v>
      </c>
      <c r="I4">
        <v>0.21875</v>
      </c>
      <c r="J4">
        <v>0.21875</v>
      </c>
      <c r="L4" s="13" t="s">
        <v>104</v>
      </c>
      <c r="M4" s="13">
        <v>1</v>
      </c>
      <c r="N4" s="13">
        <v>5</v>
      </c>
      <c r="O4" s="13">
        <v>7</v>
      </c>
      <c r="P4" s="23">
        <v>8</v>
      </c>
      <c r="Q4" s="23">
        <v>15</v>
      </c>
      <c r="R4" s="13">
        <v>30</v>
      </c>
      <c r="S4" s="13">
        <v>32</v>
      </c>
      <c r="T4" s="13">
        <v>1</v>
      </c>
      <c r="U4" s="13">
        <v>12</v>
      </c>
      <c r="V4" s="13">
        <v>31</v>
      </c>
      <c r="W4" s="13">
        <v>0</v>
      </c>
      <c r="X4" s="13">
        <v>32</v>
      </c>
      <c r="Y4" s="13">
        <v>32</v>
      </c>
      <c r="Z4" s="13">
        <v>32</v>
      </c>
      <c r="AA4" s="13">
        <v>31</v>
      </c>
      <c r="AB4" s="13">
        <v>32</v>
      </c>
      <c r="AC4" s="13">
        <v>32</v>
      </c>
      <c r="AD4" s="13">
        <v>15</v>
      </c>
      <c r="AE4" s="13">
        <v>31</v>
      </c>
      <c r="AF4" s="13">
        <v>31</v>
      </c>
      <c r="AG4" s="13">
        <v>19</v>
      </c>
      <c r="AH4" s="13">
        <v>1</v>
      </c>
      <c r="AI4" s="13">
        <v>5</v>
      </c>
      <c r="AJ4" s="13">
        <v>7</v>
      </c>
      <c r="AK4" s="13">
        <v>25</v>
      </c>
      <c r="AL4" s="13">
        <v>31</v>
      </c>
    </row>
    <row r="5" spans="1:38" ht="15.75" x14ac:dyDescent="0.25">
      <c r="A5" s="14" t="s">
        <v>79</v>
      </c>
      <c r="B5" s="23">
        <v>32</v>
      </c>
      <c r="C5" s="23">
        <v>8</v>
      </c>
      <c r="D5" s="11">
        <f t="shared" si="0"/>
        <v>1</v>
      </c>
      <c r="E5" s="11">
        <f t="shared" si="1"/>
        <v>0.25</v>
      </c>
      <c r="H5" t="s">
        <v>79</v>
      </c>
      <c r="I5">
        <v>1</v>
      </c>
      <c r="J5">
        <v>0.25</v>
      </c>
      <c r="L5" s="13" t="s">
        <v>105</v>
      </c>
      <c r="M5" s="11">
        <f t="shared" ref="M5:AL5" si="2">M3/32</f>
        <v>3.125E-2</v>
      </c>
      <c r="N5" s="11">
        <f t="shared" si="2"/>
        <v>0.15625</v>
      </c>
      <c r="O5" s="11">
        <f t="shared" si="2"/>
        <v>0.21875</v>
      </c>
      <c r="P5" s="11">
        <f t="shared" si="2"/>
        <v>1</v>
      </c>
      <c r="Q5" s="11">
        <f t="shared" si="2"/>
        <v>0.96875</v>
      </c>
      <c r="R5" s="11">
        <f t="shared" si="2"/>
        <v>0.9375</v>
      </c>
      <c r="S5" s="11">
        <f t="shared" si="2"/>
        <v>1</v>
      </c>
      <c r="T5" s="11">
        <f t="shared" si="2"/>
        <v>6.25E-2</v>
      </c>
      <c r="U5" s="11">
        <f t="shared" si="2"/>
        <v>0.9375</v>
      </c>
      <c r="V5" s="11">
        <f t="shared" si="2"/>
        <v>1</v>
      </c>
      <c r="W5" s="11">
        <f t="shared" si="2"/>
        <v>1</v>
      </c>
      <c r="X5" s="11">
        <f t="shared" si="2"/>
        <v>1</v>
      </c>
      <c r="Y5" s="11">
        <f t="shared" si="2"/>
        <v>1</v>
      </c>
      <c r="Z5" s="11">
        <f t="shared" si="2"/>
        <v>1</v>
      </c>
      <c r="AA5" s="11">
        <f t="shared" si="2"/>
        <v>1</v>
      </c>
      <c r="AB5" s="11">
        <f t="shared" si="2"/>
        <v>1</v>
      </c>
      <c r="AC5" s="11">
        <f t="shared" si="2"/>
        <v>1</v>
      </c>
      <c r="AD5" s="11">
        <f t="shared" si="2"/>
        <v>1</v>
      </c>
      <c r="AE5" s="11">
        <f t="shared" si="2"/>
        <v>1</v>
      </c>
      <c r="AF5" s="11">
        <f t="shared" si="2"/>
        <v>1</v>
      </c>
      <c r="AG5" s="11">
        <f t="shared" si="2"/>
        <v>0.59375</v>
      </c>
      <c r="AH5" s="11">
        <f t="shared" si="2"/>
        <v>3.125E-2</v>
      </c>
      <c r="AI5" s="11">
        <f t="shared" si="2"/>
        <v>0.15625</v>
      </c>
      <c r="AJ5" s="11">
        <f t="shared" si="2"/>
        <v>0.21875</v>
      </c>
      <c r="AK5" s="11">
        <f t="shared" si="2"/>
        <v>1</v>
      </c>
      <c r="AL5" s="11">
        <f t="shared" si="2"/>
        <v>1</v>
      </c>
    </row>
    <row r="6" spans="1:38" ht="15.75" x14ac:dyDescent="0.25">
      <c r="A6" s="15" t="s">
        <v>80</v>
      </c>
      <c r="B6" s="23">
        <v>31</v>
      </c>
      <c r="C6" s="23">
        <v>15</v>
      </c>
      <c r="D6" s="11">
        <f t="shared" si="0"/>
        <v>0.96875</v>
      </c>
      <c r="E6" s="11">
        <f t="shared" si="1"/>
        <v>0.4838709677419355</v>
      </c>
      <c r="H6" t="s">
        <v>80</v>
      </c>
      <c r="I6">
        <v>0.96875</v>
      </c>
      <c r="J6">
        <v>0.46875</v>
      </c>
      <c r="L6" s="13" t="s">
        <v>106</v>
      </c>
      <c r="M6" s="11">
        <f t="shared" ref="M6:AL6" si="3">M4/M3</f>
        <v>1</v>
      </c>
      <c r="N6" s="11">
        <f t="shared" si="3"/>
        <v>1</v>
      </c>
      <c r="O6" s="11">
        <f t="shared" si="3"/>
        <v>1</v>
      </c>
      <c r="P6" s="11">
        <f t="shared" si="3"/>
        <v>0.25</v>
      </c>
      <c r="Q6" s="11">
        <f t="shared" si="3"/>
        <v>0.4838709677419355</v>
      </c>
      <c r="R6" s="11">
        <f t="shared" si="3"/>
        <v>1</v>
      </c>
      <c r="S6" s="11">
        <f t="shared" si="3"/>
        <v>1</v>
      </c>
      <c r="T6" s="11">
        <f t="shared" si="3"/>
        <v>0.5</v>
      </c>
      <c r="U6" s="11">
        <f t="shared" si="3"/>
        <v>0.4</v>
      </c>
      <c r="V6" s="11">
        <f t="shared" si="3"/>
        <v>0.96875</v>
      </c>
      <c r="W6" s="11">
        <f t="shared" si="3"/>
        <v>0</v>
      </c>
      <c r="X6" s="11">
        <f t="shared" si="3"/>
        <v>1</v>
      </c>
      <c r="Y6" s="11">
        <f t="shared" si="3"/>
        <v>1</v>
      </c>
      <c r="Z6" s="11">
        <f t="shared" si="3"/>
        <v>1</v>
      </c>
      <c r="AA6" s="11">
        <f t="shared" si="3"/>
        <v>0.96875</v>
      </c>
      <c r="AB6" s="11">
        <f t="shared" si="3"/>
        <v>1</v>
      </c>
      <c r="AC6" s="11">
        <f t="shared" si="3"/>
        <v>1</v>
      </c>
      <c r="AD6" s="11">
        <f t="shared" si="3"/>
        <v>0.46875</v>
      </c>
      <c r="AE6" s="11">
        <f t="shared" si="3"/>
        <v>0.96875</v>
      </c>
      <c r="AF6" s="11">
        <f t="shared" si="3"/>
        <v>0.96875</v>
      </c>
      <c r="AG6" s="11">
        <f t="shared" si="3"/>
        <v>1</v>
      </c>
      <c r="AH6" s="11">
        <f t="shared" si="3"/>
        <v>1</v>
      </c>
      <c r="AI6" s="11">
        <f t="shared" si="3"/>
        <v>1</v>
      </c>
      <c r="AJ6" s="11">
        <f t="shared" si="3"/>
        <v>1</v>
      </c>
      <c r="AK6" s="11">
        <f t="shared" si="3"/>
        <v>0.78125</v>
      </c>
      <c r="AL6" s="11">
        <f t="shared" si="3"/>
        <v>0.96875</v>
      </c>
    </row>
    <row r="7" spans="1:38" ht="15.75" x14ac:dyDescent="0.25">
      <c r="A7" s="17" t="s">
        <v>82</v>
      </c>
      <c r="B7" s="13">
        <v>30</v>
      </c>
      <c r="C7" s="13">
        <v>30</v>
      </c>
      <c r="D7" s="11">
        <f t="shared" si="0"/>
        <v>0.9375</v>
      </c>
      <c r="E7" s="11">
        <f t="shared" si="1"/>
        <v>1</v>
      </c>
      <c r="H7" t="s">
        <v>82</v>
      </c>
      <c r="I7">
        <v>0.9375</v>
      </c>
      <c r="J7">
        <v>0.9375</v>
      </c>
      <c r="Q7" t="s">
        <v>43</v>
      </c>
    </row>
    <row r="8" spans="1:38" ht="15.75" x14ac:dyDescent="0.25">
      <c r="A8" s="22" t="s">
        <v>102</v>
      </c>
      <c r="B8" s="23">
        <v>32</v>
      </c>
      <c r="C8" s="13">
        <v>32</v>
      </c>
      <c r="D8" s="11">
        <f t="shared" si="0"/>
        <v>1</v>
      </c>
      <c r="E8" s="11">
        <f t="shared" si="1"/>
        <v>1</v>
      </c>
      <c r="H8" t="s">
        <v>102</v>
      </c>
      <c r="I8">
        <v>1</v>
      </c>
      <c r="J8">
        <v>1</v>
      </c>
    </row>
    <row r="9" spans="1:38" ht="15.75" x14ac:dyDescent="0.25">
      <c r="A9" s="17" t="s">
        <v>83</v>
      </c>
      <c r="B9" s="13">
        <v>2</v>
      </c>
      <c r="C9" s="13">
        <v>1</v>
      </c>
      <c r="D9" s="11">
        <f t="shared" si="0"/>
        <v>6.25E-2</v>
      </c>
      <c r="E9" s="11">
        <f t="shared" si="1"/>
        <v>0.5</v>
      </c>
      <c r="H9" t="s">
        <v>83</v>
      </c>
      <c r="I9">
        <v>6.25E-2</v>
      </c>
      <c r="J9">
        <v>3.125E-2</v>
      </c>
    </row>
    <row r="10" spans="1:38" ht="15.75" x14ac:dyDescent="0.25">
      <c r="A10" s="16" t="s">
        <v>81</v>
      </c>
      <c r="B10" s="13">
        <v>30</v>
      </c>
      <c r="C10" s="13">
        <v>12</v>
      </c>
      <c r="D10" s="11">
        <f t="shared" si="0"/>
        <v>0.9375</v>
      </c>
      <c r="E10" s="11">
        <f t="shared" si="1"/>
        <v>0.4</v>
      </c>
      <c r="H10" t="s">
        <v>81</v>
      </c>
      <c r="I10">
        <v>0.9375</v>
      </c>
      <c r="J10">
        <v>0.375</v>
      </c>
    </row>
    <row r="11" spans="1:38" ht="15.75" x14ac:dyDescent="0.25">
      <c r="A11" s="1" t="s">
        <v>96</v>
      </c>
      <c r="B11" s="13">
        <v>32</v>
      </c>
      <c r="C11" s="13">
        <v>31</v>
      </c>
      <c r="D11" s="11">
        <f t="shared" si="0"/>
        <v>1</v>
      </c>
      <c r="E11" s="11">
        <f t="shared" si="1"/>
        <v>0.96875</v>
      </c>
      <c r="H11" t="s">
        <v>96</v>
      </c>
      <c r="I11">
        <v>1</v>
      </c>
      <c r="J11">
        <v>0.96875</v>
      </c>
    </row>
    <row r="12" spans="1:38" ht="15.75" x14ac:dyDescent="0.25">
      <c r="A12" s="20" t="s">
        <v>93</v>
      </c>
      <c r="B12" s="13">
        <v>32</v>
      </c>
      <c r="C12" s="13">
        <v>0</v>
      </c>
      <c r="D12" s="11">
        <f t="shared" si="0"/>
        <v>1</v>
      </c>
      <c r="E12" s="11">
        <f t="shared" si="1"/>
        <v>0</v>
      </c>
      <c r="H12" t="s">
        <v>93</v>
      </c>
      <c r="I12">
        <v>1</v>
      </c>
      <c r="J12">
        <v>0</v>
      </c>
    </row>
    <row r="13" spans="1:38" ht="15.75" x14ac:dyDescent="0.25">
      <c r="A13" s="21" t="s">
        <v>99</v>
      </c>
      <c r="B13" s="13">
        <v>32</v>
      </c>
      <c r="C13" s="13">
        <v>32</v>
      </c>
      <c r="D13" s="11">
        <f t="shared" si="0"/>
        <v>1</v>
      </c>
      <c r="E13" s="11">
        <f t="shared" si="1"/>
        <v>1</v>
      </c>
      <c r="H13" t="s">
        <v>99</v>
      </c>
      <c r="I13">
        <v>1</v>
      </c>
      <c r="J13">
        <v>1</v>
      </c>
    </row>
    <row r="14" spans="1:38" ht="15.75" x14ac:dyDescent="0.25">
      <c r="A14" s="21" t="s">
        <v>100</v>
      </c>
      <c r="B14" s="13">
        <v>32</v>
      </c>
      <c r="C14" s="13">
        <v>32</v>
      </c>
      <c r="D14" s="11">
        <f t="shared" si="0"/>
        <v>1</v>
      </c>
      <c r="E14" s="11">
        <f t="shared" si="1"/>
        <v>1</v>
      </c>
      <c r="H14" t="s">
        <v>100</v>
      </c>
      <c r="I14">
        <v>1</v>
      </c>
      <c r="J14">
        <v>1</v>
      </c>
    </row>
    <row r="15" spans="1:38" ht="15.75" x14ac:dyDescent="0.25">
      <c r="A15" s="21" t="s">
        <v>101</v>
      </c>
      <c r="B15" s="13">
        <v>32</v>
      </c>
      <c r="C15" s="13">
        <v>32</v>
      </c>
      <c r="D15" s="11">
        <f t="shared" si="0"/>
        <v>1</v>
      </c>
      <c r="E15" s="11">
        <f t="shared" si="1"/>
        <v>1</v>
      </c>
      <c r="H15" t="s">
        <v>101</v>
      </c>
      <c r="I15">
        <v>1</v>
      </c>
      <c r="J15">
        <v>1</v>
      </c>
    </row>
    <row r="16" spans="1:38" ht="15.75" x14ac:dyDescent="0.25">
      <c r="A16" s="1" t="s">
        <v>78</v>
      </c>
      <c r="B16" s="13">
        <v>32</v>
      </c>
      <c r="C16" s="13">
        <v>31</v>
      </c>
      <c r="D16" s="11">
        <f t="shared" si="0"/>
        <v>1</v>
      </c>
      <c r="E16" s="11">
        <f t="shared" si="1"/>
        <v>0.96875</v>
      </c>
      <c r="H16" t="s">
        <v>78</v>
      </c>
      <c r="I16">
        <v>1</v>
      </c>
      <c r="J16">
        <v>0.96875</v>
      </c>
    </row>
    <row r="17" spans="1:10" ht="15.75" x14ac:dyDescent="0.25">
      <c r="A17" s="1" t="s">
        <v>92</v>
      </c>
      <c r="B17" s="13">
        <v>32</v>
      </c>
      <c r="C17" s="13">
        <v>32</v>
      </c>
      <c r="D17" s="11">
        <f t="shared" si="0"/>
        <v>1</v>
      </c>
      <c r="E17" s="11">
        <f t="shared" si="1"/>
        <v>1</v>
      </c>
      <c r="H17" t="s">
        <v>92</v>
      </c>
      <c r="I17">
        <v>1</v>
      </c>
      <c r="J17">
        <v>1</v>
      </c>
    </row>
    <row r="18" spans="1:10" ht="15.75" x14ac:dyDescent="0.25">
      <c r="A18" s="18" t="s">
        <v>84</v>
      </c>
      <c r="B18" s="13">
        <v>32</v>
      </c>
      <c r="C18" s="13">
        <v>32</v>
      </c>
      <c r="D18" s="11">
        <f t="shared" si="0"/>
        <v>1</v>
      </c>
      <c r="E18" s="11">
        <f t="shared" si="1"/>
        <v>1</v>
      </c>
      <c r="H18" t="s">
        <v>84</v>
      </c>
      <c r="I18">
        <v>1</v>
      </c>
      <c r="J18">
        <v>1</v>
      </c>
    </row>
    <row r="19" spans="1:10" ht="15.75" x14ac:dyDescent="0.25">
      <c r="A19" s="18" t="s">
        <v>97</v>
      </c>
      <c r="B19" s="13">
        <v>32</v>
      </c>
      <c r="C19" s="13">
        <v>15</v>
      </c>
      <c r="D19" s="11">
        <f t="shared" si="0"/>
        <v>1</v>
      </c>
      <c r="E19" s="11">
        <f t="shared" si="1"/>
        <v>0.46875</v>
      </c>
      <c r="H19" t="s">
        <v>97</v>
      </c>
      <c r="I19">
        <v>1</v>
      </c>
      <c r="J19">
        <v>0.46875</v>
      </c>
    </row>
    <row r="20" spans="1:10" ht="15.75" x14ac:dyDescent="0.25">
      <c r="A20" s="20" t="s">
        <v>94</v>
      </c>
      <c r="B20" s="13">
        <v>32</v>
      </c>
      <c r="C20" s="13">
        <v>31</v>
      </c>
      <c r="D20" s="11">
        <f t="shared" si="0"/>
        <v>1</v>
      </c>
      <c r="E20" s="11">
        <f t="shared" si="1"/>
        <v>0.96875</v>
      </c>
      <c r="H20" t="s">
        <v>94</v>
      </c>
      <c r="I20">
        <v>1</v>
      </c>
      <c r="J20">
        <v>0.96875</v>
      </c>
    </row>
    <row r="21" spans="1:10" ht="15.75" x14ac:dyDescent="0.25">
      <c r="A21" s="7" t="s">
        <v>95</v>
      </c>
      <c r="B21" s="13">
        <v>32</v>
      </c>
      <c r="C21" s="13">
        <v>31</v>
      </c>
      <c r="D21" s="11">
        <f t="shared" si="0"/>
        <v>1</v>
      </c>
      <c r="E21" s="11">
        <f t="shared" si="1"/>
        <v>0.96875</v>
      </c>
      <c r="H21" t="s">
        <v>95</v>
      </c>
      <c r="I21">
        <v>1</v>
      </c>
      <c r="J21">
        <v>0.96875</v>
      </c>
    </row>
    <row r="22" spans="1:10" ht="15.75" x14ac:dyDescent="0.25">
      <c r="A22" s="18" t="s">
        <v>85</v>
      </c>
      <c r="B22" s="13">
        <v>19</v>
      </c>
      <c r="C22" s="13">
        <v>19</v>
      </c>
      <c r="D22" s="11">
        <f t="shared" si="0"/>
        <v>0.59375</v>
      </c>
      <c r="E22" s="11">
        <f t="shared" si="1"/>
        <v>1</v>
      </c>
      <c r="H22" t="s">
        <v>85</v>
      </c>
      <c r="I22">
        <v>0.59375</v>
      </c>
      <c r="J22">
        <v>0.59375</v>
      </c>
    </row>
    <row r="23" spans="1:10" ht="15.75" x14ac:dyDescent="0.25">
      <c r="A23" s="18" t="s">
        <v>86</v>
      </c>
      <c r="B23" s="13">
        <v>1</v>
      </c>
      <c r="C23" s="13">
        <v>1</v>
      </c>
      <c r="D23" s="11">
        <f t="shared" si="0"/>
        <v>3.125E-2</v>
      </c>
      <c r="E23" s="11">
        <f t="shared" si="1"/>
        <v>1</v>
      </c>
      <c r="H23" t="s">
        <v>86</v>
      </c>
      <c r="I23">
        <v>3.125E-2</v>
      </c>
      <c r="J23">
        <v>3.125E-2</v>
      </c>
    </row>
    <row r="24" spans="1:10" ht="15.75" x14ac:dyDescent="0.25">
      <c r="A24" s="18" t="s">
        <v>87</v>
      </c>
      <c r="B24" s="13">
        <v>5</v>
      </c>
      <c r="C24" s="13">
        <v>5</v>
      </c>
      <c r="D24" s="11">
        <f t="shared" si="0"/>
        <v>0.15625</v>
      </c>
      <c r="E24" s="11">
        <f t="shared" si="1"/>
        <v>1</v>
      </c>
      <c r="H24" t="s">
        <v>87</v>
      </c>
      <c r="I24">
        <v>0.15625</v>
      </c>
      <c r="J24">
        <v>0.15625</v>
      </c>
    </row>
    <row r="25" spans="1:10" ht="15.75" x14ac:dyDescent="0.25">
      <c r="A25" s="18" t="s">
        <v>88</v>
      </c>
      <c r="B25" s="13">
        <v>7</v>
      </c>
      <c r="C25" s="13">
        <v>7</v>
      </c>
      <c r="D25" s="11">
        <f t="shared" si="0"/>
        <v>0.21875</v>
      </c>
      <c r="E25" s="11">
        <f t="shared" si="1"/>
        <v>1</v>
      </c>
      <c r="H25" t="s">
        <v>88</v>
      </c>
      <c r="I25">
        <v>0.21875</v>
      </c>
      <c r="J25">
        <v>0.21875</v>
      </c>
    </row>
    <row r="26" spans="1:10" ht="15.75" x14ac:dyDescent="0.25">
      <c r="A26" s="18" t="s">
        <v>98</v>
      </c>
      <c r="B26" s="13">
        <v>32</v>
      </c>
      <c r="C26" s="13">
        <v>25</v>
      </c>
      <c r="D26" s="11">
        <f t="shared" si="0"/>
        <v>1</v>
      </c>
      <c r="E26" s="11">
        <f t="shared" si="1"/>
        <v>0.78125</v>
      </c>
      <c r="H26" t="s">
        <v>98</v>
      </c>
      <c r="I26">
        <v>1</v>
      </c>
      <c r="J26">
        <v>0.78125</v>
      </c>
    </row>
    <row r="27" spans="1:10" ht="15.75" x14ac:dyDescent="0.25">
      <c r="A27" s="1" t="s">
        <v>37</v>
      </c>
      <c r="B27" s="13">
        <v>32</v>
      </c>
      <c r="C27" s="13">
        <v>31</v>
      </c>
      <c r="D27" s="11">
        <f t="shared" si="0"/>
        <v>1</v>
      </c>
      <c r="E27" s="11">
        <f t="shared" si="1"/>
        <v>0.96875</v>
      </c>
      <c r="H27" t="s">
        <v>37</v>
      </c>
      <c r="I27">
        <v>1</v>
      </c>
      <c r="J27">
        <v>0.96875</v>
      </c>
    </row>
  </sheetData>
  <autoFilter ref="A1:E1" xr:uid="{91D485C7-299F-4EC0-9A89-D838BB83E4F9}">
    <sortState xmlns:xlrd2="http://schemas.microsoft.com/office/spreadsheetml/2017/richdata2" ref="A2:E27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D41A-3796-4444-8624-F929DB2A5902}">
  <dimension ref="A1:N9"/>
  <sheetViews>
    <sheetView workbookViewId="0">
      <selection activeCell="J24" sqref="J24"/>
    </sheetView>
  </sheetViews>
  <sheetFormatPr defaultRowHeight="15" x14ac:dyDescent="0.25"/>
  <sheetData>
    <row r="1" spans="1:14" ht="15.75" x14ac:dyDescent="0.25">
      <c r="A1" s="13" t="s">
        <v>107</v>
      </c>
      <c r="B1" s="25" t="s">
        <v>108</v>
      </c>
      <c r="C1" s="26" t="s">
        <v>109</v>
      </c>
      <c r="D1" s="25" t="s">
        <v>94</v>
      </c>
      <c r="E1" s="27" t="s">
        <v>110</v>
      </c>
      <c r="F1" s="28" t="s">
        <v>111</v>
      </c>
      <c r="G1" s="28" t="s">
        <v>112</v>
      </c>
      <c r="H1" s="28" t="s">
        <v>113</v>
      </c>
      <c r="I1" s="28" t="s">
        <v>114</v>
      </c>
      <c r="J1" s="28" t="s">
        <v>115</v>
      </c>
      <c r="K1" s="28" t="s">
        <v>116</v>
      </c>
      <c r="L1" s="28" t="s">
        <v>117</v>
      </c>
      <c r="M1" s="25" t="s">
        <v>118</v>
      </c>
      <c r="N1" s="26" t="s">
        <v>119</v>
      </c>
    </row>
    <row r="2" spans="1:14" ht="15.75" x14ac:dyDescent="0.25">
      <c r="A2" s="1" t="s">
        <v>120</v>
      </c>
      <c r="B2" s="29">
        <v>26</v>
      </c>
      <c r="C2" s="29">
        <v>26</v>
      </c>
      <c r="D2" s="29">
        <v>26</v>
      </c>
      <c r="E2" s="29">
        <v>16</v>
      </c>
      <c r="F2" s="29">
        <v>26</v>
      </c>
      <c r="G2" s="29">
        <v>26</v>
      </c>
      <c r="H2" s="29">
        <v>26</v>
      </c>
      <c r="I2" s="29">
        <v>26</v>
      </c>
      <c r="J2" s="29">
        <v>26</v>
      </c>
      <c r="K2" s="29">
        <v>26</v>
      </c>
      <c r="L2" s="29">
        <v>26</v>
      </c>
      <c r="M2" s="29">
        <v>23</v>
      </c>
      <c r="N2" s="29">
        <v>26</v>
      </c>
    </row>
    <row r="3" spans="1:14" ht="15.75" x14ac:dyDescent="0.25">
      <c r="A3" s="1" t="s">
        <v>104</v>
      </c>
      <c r="B3" s="29">
        <v>9</v>
      </c>
      <c r="C3" s="29">
        <v>25</v>
      </c>
      <c r="D3" s="29">
        <v>18</v>
      </c>
      <c r="E3" s="29">
        <v>8</v>
      </c>
      <c r="F3" s="29">
        <v>22</v>
      </c>
      <c r="G3" s="29">
        <v>26</v>
      </c>
      <c r="H3" s="29">
        <v>13</v>
      </c>
      <c r="I3" s="29">
        <v>18</v>
      </c>
      <c r="J3" s="29">
        <v>18</v>
      </c>
      <c r="K3" s="29">
        <v>26</v>
      </c>
      <c r="L3" s="29">
        <v>26</v>
      </c>
      <c r="M3" s="29">
        <v>6</v>
      </c>
      <c r="N3" s="29">
        <v>14</v>
      </c>
    </row>
    <row r="4" spans="1:14" ht="15.75" x14ac:dyDescent="0.25">
      <c r="A4" s="1" t="s">
        <v>121</v>
      </c>
      <c r="B4" s="30">
        <f>B2/26</f>
        <v>1</v>
      </c>
      <c r="C4" s="30">
        <f t="shared" ref="C4:N4" si="0">C2/26</f>
        <v>1</v>
      </c>
      <c r="D4" s="30">
        <f t="shared" si="0"/>
        <v>1</v>
      </c>
      <c r="E4" s="30">
        <f t="shared" si="0"/>
        <v>0.61538461538461542</v>
      </c>
      <c r="F4" s="30">
        <f t="shared" si="0"/>
        <v>1</v>
      </c>
      <c r="G4" s="30">
        <f t="shared" si="0"/>
        <v>1</v>
      </c>
      <c r="H4" s="30">
        <f t="shared" si="0"/>
        <v>1</v>
      </c>
      <c r="I4" s="30">
        <f t="shared" si="0"/>
        <v>1</v>
      </c>
      <c r="J4" s="30">
        <f t="shared" si="0"/>
        <v>1</v>
      </c>
      <c r="K4" s="30">
        <f t="shared" si="0"/>
        <v>1</v>
      </c>
      <c r="L4" s="30">
        <f t="shared" si="0"/>
        <v>1</v>
      </c>
      <c r="M4" s="30">
        <f t="shared" si="0"/>
        <v>0.88461538461538458</v>
      </c>
      <c r="N4" s="30">
        <f t="shared" si="0"/>
        <v>1</v>
      </c>
    </row>
    <row r="5" spans="1:14" ht="15.75" x14ac:dyDescent="0.25">
      <c r="A5" s="1" t="s">
        <v>106</v>
      </c>
      <c r="B5" s="30">
        <f>B3/B2</f>
        <v>0.34615384615384615</v>
      </c>
      <c r="C5" s="30">
        <f t="shared" ref="C5:N5" si="1">C3/C2</f>
        <v>0.96153846153846156</v>
      </c>
      <c r="D5" s="30">
        <f t="shared" si="1"/>
        <v>0.69230769230769229</v>
      </c>
      <c r="E5" s="30">
        <f t="shared" si="1"/>
        <v>0.5</v>
      </c>
      <c r="F5" s="30">
        <f t="shared" si="1"/>
        <v>0.84615384615384615</v>
      </c>
      <c r="G5" s="30">
        <f t="shared" si="1"/>
        <v>1</v>
      </c>
      <c r="H5" s="30">
        <f t="shared" si="1"/>
        <v>0.5</v>
      </c>
      <c r="I5" s="30">
        <f t="shared" si="1"/>
        <v>0.69230769230769229</v>
      </c>
      <c r="J5" s="30">
        <f t="shared" si="1"/>
        <v>0.69230769230769229</v>
      </c>
      <c r="K5" s="30">
        <f t="shared" si="1"/>
        <v>1</v>
      </c>
      <c r="L5" s="30">
        <f t="shared" si="1"/>
        <v>1</v>
      </c>
      <c r="M5" s="30">
        <f t="shared" si="1"/>
        <v>0.2608695652173913</v>
      </c>
      <c r="N5" s="30">
        <f t="shared" si="1"/>
        <v>0.53846153846153844</v>
      </c>
    </row>
    <row r="9" spans="1:14" x14ac:dyDescent="0.25">
      <c r="H9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E5DD0-1E97-4DF3-8022-3354552DEC96}">
  <dimension ref="A1:U14"/>
  <sheetViews>
    <sheetView workbookViewId="0">
      <selection activeCell="I1" sqref="I1:U5"/>
    </sheetView>
  </sheetViews>
  <sheetFormatPr defaultRowHeight="15" x14ac:dyDescent="0.25"/>
  <sheetData>
    <row r="1" spans="1:21" ht="15.75" x14ac:dyDescent="0.25">
      <c r="A1" s="13" t="s">
        <v>107</v>
      </c>
      <c r="B1" s="1" t="s">
        <v>120</v>
      </c>
      <c r="C1" s="1" t="s">
        <v>104</v>
      </c>
      <c r="D1" s="1" t="s">
        <v>121</v>
      </c>
      <c r="E1" s="1" t="s">
        <v>106</v>
      </c>
      <c r="H1" s="13" t="s">
        <v>107</v>
      </c>
      <c r="I1" s="26" t="s">
        <v>119</v>
      </c>
      <c r="J1" s="28" t="s">
        <v>117</v>
      </c>
      <c r="K1" s="27" t="s">
        <v>110</v>
      </c>
      <c r="L1" s="28" t="s">
        <v>112</v>
      </c>
      <c r="M1" s="28" t="s">
        <v>113</v>
      </c>
      <c r="N1" s="28" t="s">
        <v>115</v>
      </c>
      <c r="O1" s="28" t="s">
        <v>111</v>
      </c>
      <c r="P1" s="26" t="s">
        <v>109</v>
      </c>
      <c r="Q1" s="28" t="s">
        <v>114</v>
      </c>
      <c r="R1" s="28" t="s">
        <v>116</v>
      </c>
      <c r="S1" s="25" t="s">
        <v>118</v>
      </c>
      <c r="T1" s="25" t="s">
        <v>108</v>
      </c>
      <c r="U1" s="25" t="s">
        <v>94</v>
      </c>
    </row>
    <row r="2" spans="1:21" ht="15.75" x14ac:dyDescent="0.25">
      <c r="A2" s="26" t="s">
        <v>119</v>
      </c>
      <c r="B2" s="29">
        <v>26</v>
      </c>
      <c r="C2" s="29">
        <v>14</v>
      </c>
      <c r="D2" s="30">
        <f t="shared" ref="D2:D14" si="0">B2/26</f>
        <v>1</v>
      </c>
      <c r="E2" s="30">
        <f t="shared" ref="E2:E14" si="1">C2/B2</f>
        <v>0.53846153846153844</v>
      </c>
      <c r="H2" s="1" t="s">
        <v>120</v>
      </c>
      <c r="I2" s="29">
        <v>26</v>
      </c>
      <c r="J2" s="29">
        <v>26</v>
      </c>
      <c r="K2" s="29">
        <v>16</v>
      </c>
      <c r="L2" s="29">
        <v>26</v>
      </c>
      <c r="M2" s="29">
        <v>26</v>
      </c>
      <c r="N2" s="29">
        <v>26</v>
      </c>
      <c r="O2" s="29">
        <v>26</v>
      </c>
      <c r="P2" s="29">
        <v>26</v>
      </c>
      <c r="Q2" s="29">
        <v>26</v>
      </c>
      <c r="R2" s="29">
        <v>26</v>
      </c>
      <c r="S2" s="29">
        <v>23</v>
      </c>
      <c r="T2" s="29">
        <v>26</v>
      </c>
      <c r="U2" s="29">
        <v>26</v>
      </c>
    </row>
    <row r="3" spans="1:21" ht="15.75" x14ac:dyDescent="0.25">
      <c r="A3" s="28" t="s">
        <v>117</v>
      </c>
      <c r="B3" s="29">
        <v>26</v>
      </c>
      <c r="C3" s="29">
        <v>26</v>
      </c>
      <c r="D3" s="30">
        <f t="shared" si="0"/>
        <v>1</v>
      </c>
      <c r="E3" s="30">
        <f t="shared" si="1"/>
        <v>1</v>
      </c>
      <c r="H3" s="1" t="s">
        <v>104</v>
      </c>
      <c r="I3" s="29">
        <v>14</v>
      </c>
      <c r="J3" s="29">
        <v>26</v>
      </c>
      <c r="K3" s="29">
        <v>8</v>
      </c>
      <c r="L3" s="29">
        <v>26</v>
      </c>
      <c r="M3" s="29">
        <v>13</v>
      </c>
      <c r="N3" s="29">
        <v>18</v>
      </c>
      <c r="O3" s="29">
        <v>22</v>
      </c>
      <c r="P3" s="29">
        <v>25</v>
      </c>
      <c r="Q3" s="29">
        <v>18</v>
      </c>
      <c r="R3" s="29">
        <v>26</v>
      </c>
      <c r="S3" s="29">
        <v>6</v>
      </c>
      <c r="T3" s="29">
        <v>9</v>
      </c>
      <c r="U3" s="29">
        <v>18</v>
      </c>
    </row>
    <row r="4" spans="1:21" ht="15.75" x14ac:dyDescent="0.25">
      <c r="A4" s="27" t="s">
        <v>110</v>
      </c>
      <c r="B4" s="29">
        <v>16</v>
      </c>
      <c r="C4" s="29">
        <v>8</v>
      </c>
      <c r="D4" s="30">
        <f t="shared" si="0"/>
        <v>0.61538461538461542</v>
      </c>
      <c r="E4" s="30">
        <f t="shared" si="1"/>
        <v>0.5</v>
      </c>
      <c r="H4" s="1" t="s">
        <v>121</v>
      </c>
      <c r="I4" s="30">
        <f t="shared" ref="I4:U4" si="2">I2/26</f>
        <v>1</v>
      </c>
      <c r="J4" s="30">
        <f t="shared" si="2"/>
        <v>1</v>
      </c>
      <c r="K4" s="30">
        <f t="shared" si="2"/>
        <v>0.61538461538461542</v>
      </c>
      <c r="L4" s="30">
        <f t="shared" si="2"/>
        <v>1</v>
      </c>
      <c r="M4" s="30">
        <f t="shared" si="2"/>
        <v>1</v>
      </c>
      <c r="N4" s="30">
        <f t="shared" si="2"/>
        <v>1</v>
      </c>
      <c r="O4" s="30">
        <f t="shared" si="2"/>
        <v>1</v>
      </c>
      <c r="P4" s="30">
        <f t="shared" si="2"/>
        <v>1</v>
      </c>
      <c r="Q4" s="30">
        <f t="shared" si="2"/>
        <v>1</v>
      </c>
      <c r="R4" s="30">
        <f t="shared" si="2"/>
        <v>1</v>
      </c>
      <c r="S4" s="30">
        <f t="shared" si="2"/>
        <v>0.88461538461538458</v>
      </c>
      <c r="T4" s="30">
        <f t="shared" si="2"/>
        <v>1</v>
      </c>
      <c r="U4" s="30">
        <f t="shared" si="2"/>
        <v>1</v>
      </c>
    </row>
    <row r="5" spans="1:21" ht="15.75" x14ac:dyDescent="0.25">
      <c r="A5" s="28" t="s">
        <v>112</v>
      </c>
      <c r="B5" s="29">
        <v>26</v>
      </c>
      <c r="C5" s="29">
        <v>26</v>
      </c>
      <c r="D5" s="30">
        <f t="shared" si="0"/>
        <v>1</v>
      </c>
      <c r="E5" s="30">
        <f t="shared" si="1"/>
        <v>1</v>
      </c>
      <c r="H5" s="1" t="s">
        <v>106</v>
      </c>
      <c r="I5" s="30">
        <f t="shared" ref="I5:U5" si="3">I3/I2</f>
        <v>0.53846153846153844</v>
      </c>
      <c r="J5" s="30">
        <f t="shared" si="3"/>
        <v>1</v>
      </c>
      <c r="K5" s="30">
        <f t="shared" si="3"/>
        <v>0.5</v>
      </c>
      <c r="L5" s="30">
        <f t="shared" si="3"/>
        <v>1</v>
      </c>
      <c r="M5" s="30">
        <f t="shared" si="3"/>
        <v>0.5</v>
      </c>
      <c r="N5" s="30">
        <f t="shared" si="3"/>
        <v>0.69230769230769229</v>
      </c>
      <c r="O5" s="30">
        <f t="shared" si="3"/>
        <v>0.84615384615384615</v>
      </c>
      <c r="P5" s="30">
        <f t="shared" si="3"/>
        <v>0.96153846153846156</v>
      </c>
      <c r="Q5" s="30">
        <f t="shared" si="3"/>
        <v>0.69230769230769229</v>
      </c>
      <c r="R5" s="30">
        <f t="shared" si="3"/>
        <v>1</v>
      </c>
      <c r="S5" s="30">
        <f t="shared" si="3"/>
        <v>0.2608695652173913</v>
      </c>
      <c r="T5" s="30">
        <f t="shared" si="3"/>
        <v>0.34615384615384615</v>
      </c>
      <c r="U5" s="30">
        <f t="shared" si="3"/>
        <v>0.69230769230769229</v>
      </c>
    </row>
    <row r="6" spans="1:21" x14ac:dyDescent="0.25">
      <c r="A6" s="28" t="s">
        <v>113</v>
      </c>
      <c r="B6" s="29">
        <v>26</v>
      </c>
      <c r="C6" s="29">
        <v>13</v>
      </c>
      <c r="D6" s="30">
        <f t="shared" si="0"/>
        <v>1</v>
      </c>
      <c r="E6" s="30">
        <f t="shared" si="1"/>
        <v>0.5</v>
      </c>
    </row>
    <row r="7" spans="1:21" x14ac:dyDescent="0.25">
      <c r="A7" s="28" t="s">
        <v>115</v>
      </c>
      <c r="B7" s="29">
        <v>26</v>
      </c>
      <c r="C7" s="29">
        <v>18</v>
      </c>
      <c r="D7" s="30">
        <f t="shared" si="0"/>
        <v>1</v>
      </c>
      <c r="E7" s="30">
        <f t="shared" si="1"/>
        <v>0.69230769230769229</v>
      </c>
    </row>
    <row r="8" spans="1:21" x14ac:dyDescent="0.25">
      <c r="A8" s="28" t="s">
        <v>111</v>
      </c>
      <c r="B8" s="29">
        <v>26</v>
      </c>
      <c r="C8" s="29">
        <v>22</v>
      </c>
      <c r="D8" s="30">
        <f t="shared" si="0"/>
        <v>1</v>
      </c>
      <c r="E8" s="30">
        <f t="shared" si="1"/>
        <v>0.84615384615384615</v>
      </c>
    </row>
    <row r="9" spans="1:21" x14ac:dyDescent="0.25">
      <c r="A9" s="26" t="s">
        <v>109</v>
      </c>
      <c r="B9" s="29">
        <v>26</v>
      </c>
      <c r="C9" s="29">
        <v>25</v>
      </c>
      <c r="D9" s="30">
        <f t="shared" si="0"/>
        <v>1</v>
      </c>
      <c r="E9" s="30">
        <f t="shared" si="1"/>
        <v>0.96153846153846156</v>
      </c>
    </row>
    <row r="10" spans="1:21" x14ac:dyDescent="0.25">
      <c r="A10" s="28" t="s">
        <v>114</v>
      </c>
      <c r="B10" s="29">
        <v>26</v>
      </c>
      <c r="C10" s="29">
        <v>18</v>
      </c>
      <c r="D10" s="30">
        <f t="shared" si="0"/>
        <v>1</v>
      </c>
      <c r="E10" s="30">
        <f t="shared" si="1"/>
        <v>0.69230769230769229</v>
      </c>
    </row>
    <row r="11" spans="1:21" x14ac:dyDescent="0.25">
      <c r="A11" s="28" t="s">
        <v>116</v>
      </c>
      <c r="B11" s="29">
        <v>26</v>
      </c>
      <c r="C11" s="29">
        <v>26</v>
      </c>
      <c r="D11" s="30">
        <f t="shared" si="0"/>
        <v>1</v>
      </c>
      <c r="E11" s="30">
        <f t="shared" si="1"/>
        <v>1</v>
      </c>
    </row>
    <row r="12" spans="1:21" x14ac:dyDescent="0.25">
      <c r="A12" s="25" t="s">
        <v>118</v>
      </c>
      <c r="B12" s="29">
        <v>23</v>
      </c>
      <c r="C12" s="29">
        <v>6</v>
      </c>
      <c r="D12" s="30">
        <f t="shared" si="0"/>
        <v>0.88461538461538458</v>
      </c>
      <c r="E12" s="30">
        <f t="shared" si="1"/>
        <v>0.2608695652173913</v>
      </c>
    </row>
    <row r="13" spans="1:21" x14ac:dyDescent="0.25">
      <c r="A13" s="25" t="s">
        <v>108</v>
      </c>
      <c r="B13" s="29">
        <v>26</v>
      </c>
      <c r="C13" s="29">
        <v>9</v>
      </c>
      <c r="D13" s="30">
        <f t="shared" si="0"/>
        <v>1</v>
      </c>
      <c r="E13" s="30">
        <f t="shared" si="1"/>
        <v>0.34615384615384615</v>
      </c>
    </row>
    <row r="14" spans="1:21" x14ac:dyDescent="0.25">
      <c r="A14" s="25" t="s">
        <v>94</v>
      </c>
      <c r="B14" s="29">
        <v>26</v>
      </c>
      <c r="C14" s="29">
        <v>18</v>
      </c>
      <c r="D14" s="30">
        <f t="shared" si="0"/>
        <v>1</v>
      </c>
      <c r="E14" s="30">
        <f t="shared" si="1"/>
        <v>0.69230769230769229</v>
      </c>
    </row>
  </sheetData>
  <autoFilter ref="A1:E1" xr:uid="{BDDE5DD0-1E97-4DF3-8022-3354552DEC96}">
    <sortState xmlns:xlrd2="http://schemas.microsoft.com/office/spreadsheetml/2017/richdata2" ref="A2:E14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5EA8-7309-4A73-80EF-F82ABA7435A9}">
  <dimension ref="A1:R5"/>
  <sheetViews>
    <sheetView workbookViewId="0">
      <selection activeCell="R4" sqref="R4"/>
    </sheetView>
  </sheetViews>
  <sheetFormatPr defaultRowHeight="15" x14ac:dyDescent="0.25"/>
  <sheetData>
    <row r="1" spans="1:18" ht="15.75" x14ac:dyDescent="0.25">
      <c r="A1" s="31"/>
      <c r="B1" s="32" t="s">
        <v>122</v>
      </c>
      <c r="C1" s="33" t="s">
        <v>123</v>
      </c>
      <c r="D1" s="34" t="s">
        <v>124</v>
      </c>
      <c r="E1" s="35" t="s">
        <v>125</v>
      </c>
      <c r="F1" s="35" t="s">
        <v>126</v>
      </c>
      <c r="G1" s="18" t="s">
        <v>127</v>
      </c>
      <c r="H1" s="36" t="s">
        <v>128</v>
      </c>
      <c r="I1" s="37" t="s">
        <v>129</v>
      </c>
      <c r="J1" s="37" t="s">
        <v>130</v>
      </c>
      <c r="K1" s="36" t="s">
        <v>131</v>
      </c>
      <c r="L1" s="36" t="s">
        <v>132</v>
      </c>
      <c r="M1" s="36" t="s">
        <v>133</v>
      </c>
      <c r="N1" s="35" t="s">
        <v>134</v>
      </c>
      <c r="O1" s="35" t="s">
        <v>135</v>
      </c>
      <c r="P1" s="35" t="s">
        <v>136</v>
      </c>
      <c r="Q1" s="34" t="s">
        <v>137</v>
      </c>
      <c r="R1" s="38" t="s">
        <v>138</v>
      </c>
    </row>
    <row r="2" spans="1:18" x14ac:dyDescent="0.25">
      <c r="A2" s="31" t="s">
        <v>103</v>
      </c>
      <c r="B2" s="31">
        <v>6</v>
      </c>
      <c r="C2" s="31">
        <v>6</v>
      </c>
      <c r="D2" s="31">
        <v>5</v>
      </c>
      <c r="E2" s="31">
        <v>1</v>
      </c>
      <c r="F2" s="31">
        <v>1</v>
      </c>
      <c r="G2" s="31">
        <v>1</v>
      </c>
      <c r="H2" s="31">
        <v>11</v>
      </c>
      <c r="I2" s="31">
        <v>11</v>
      </c>
      <c r="J2" s="31">
        <v>11</v>
      </c>
      <c r="K2" s="31">
        <v>11</v>
      </c>
      <c r="L2" s="31">
        <v>11</v>
      </c>
      <c r="M2" s="31">
        <v>11</v>
      </c>
      <c r="N2" s="31">
        <v>11</v>
      </c>
      <c r="O2" s="31">
        <v>7</v>
      </c>
      <c r="P2" s="31">
        <v>4</v>
      </c>
      <c r="Q2" s="31">
        <v>11</v>
      </c>
      <c r="R2" s="31">
        <v>7</v>
      </c>
    </row>
    <row r="3" spans="1:18" x14ac:dyDescent="0.25">
      <c r="A3" s="31" t="s">
        <v>104</v>
      </c>
      <c r="B3" s="31">
        <v>6</v>
      </c>
      <c r="C3" s="31">
        <v>6</v>
      </c>
      <c r="D3" s="31">
        <v>4</v>
      </c>
      <c r="E3" s="31">
        <v>1</v>
      </c>
      <c r="F3" s="31">
        <v>1</v>
      </c>
      <c r="G3" s="31">
        <v>1</v>
      </c>
      <c r="H3" s="31">
        <v>11</v>
      </c>
      <c r="I3" s="31">
        <v>11</v>
      </c>
      <c r="J3" s="31">
        <v>11</v>
      </c>
      <c r="K3" s="31">
        <v>10</v>
      </c>
      <c r="L3" s="31">
        <v>10</v>
      </c>
      <c r="M3" s="31">
        <v>11</v>
      </c>
      <c r="N3" s="31">
        <v>11</v>
      </c>
      <c r="O3" s="31">
        <v>6</v>
      </c>
      <c r="P3" s="31">
        <v>4</v>
      </c>
      <c r="Q3" s="31">
        <v>11</v>
      </c>
      <c r="R3" s="31">
        <v>0</v>
      </c>
    </row>
    <row r="4" spans="1:18" x14ac:dyDescent="0.25">
      <c r="A4" s="31" t="s">
        <v>139</v>
      </c>
      <c r="B4" s="39">
        <f t="shared" ref="B4:R4" si="0">B2/11</f>
        <v>0.54545454545454541</v>
      </c>
      <c r="C4" s="39">
        <f t="shared" si="0"/>
        <v>0.54545454545454541</v>
      </c>
      <c r="D4" s="39">
        <f t="shared" si="0"/>
        <v>0.45454545454545453</v>
      </c>
      <c r="E4" s="39">
        <f t="shared" si="0"/>
        <v>9.0909090909090912E-2</v>
      </c>
      <c r="F4" s="39">
        <f t="shared" si="0"/>
        <v>9.0909090909090912E-2</v>
      </c>
      <c r="G4" s="39">
        <f t="shared" si="0"/>
        <v>9.0909090909090912E-2</v>
      </c>
      <c r="H4" s="39">
        <f t="shared" si="0"/>
        <v>1</v>
      </c>
      <c r="I4" s="39">
        <f t="shared" si="0"/>
        <v>1</v>
      </c>
      <c r="J4" s="39">
        <f t="shared" si="0"/>
        <v>1</v>
      </c>
      <c r="K4" s="39">
        <f t="shared" si="0"/>
        <v>1</v>
      </c>
      <c r="L4" s="39">
        <f t="shared" si="0"/>
        <v>1</v>
      </c>
      <c r="M4" s="39">
        <f t="shared" si="0"/>
        <v>1</v>
      </c>
      <c r="N4" s="39">
        <f t="shared" si="0"/>
        <v>1</v>
      </c>
      <c r="O4" s="39">
        <f t="shared" si="0"/>
        <v>0.63636363636363635</v>
      </c>
      <c r="P4" s="39">
        <f t="shared" si="0"/>
        <v>0.36363636363636365</v>
      </c>
      <c r="Q4" s="39">
        <f t="shared" si="0"/>
        <v>1</v>
      </c>
      <c r="R4" s="39">
        <f t="shared" si="0"/>
        <v>0.63636363636363635</v>
      </c>
    </row>
    <row r="5" spans="1:18" x14ac:dyDescent="0.25">
      <c r="A5" s="31" t="s">
        <v>106</v>
      </c>
      <c r="B5" s="39">
        <f>B3/B2</f>
        <v>1</v>
      </c>
      <c r="C5" s="39">
        <f t="shared" ref="C5" si="1">C3/C2</f>
        <v>1</v>
      </c>
      <c r="D5" s="39">
        <f>D3/D2</f>
        <v>0.8</v>
      </c>
      <c r="E5" s="39">
        <f t="shared" ref="E5:R5" si="2">E3/E2</f>
        <v>1</v>
      </c>
      <c r="F5" s="39">
        <f t="shared" si="2"/>
        <v>1</v>
      </c>
      <c r="G5" s="39">
        <f t="shared" si="2"/>
        <v>1</v>
      </c>
      <c r="H5" s="39">
        <f t="shared" si="2"/>
        <v>1</v>
      </c>
      <c r="I5" s="39">
        <f t="shared" si="2"/>
        <v>1</v>
      </c>
      <c r="J5" s="39">
        <f t="shared" si="2"/>
        <v>1</v>
      </c>
      <c r="K5" s="39">
        <f t="shared" si="2"/>
        <v>0.90909090909090906</v>
      </c>
      <c r="L5" s="39">
        <f t="shared" si="2"/>
        <v>0.90909090909090906</v>
      </c>
      <c r="M5" s="39">
        <f t="shared" si="2"/>
        <v>1</v>
      </c>
      <c r="N5" s="39">
        <f t="shared" si="2"/>
        <v>1</v>
      </c>
      <c r="O5" s="39">
        <f t="shared" si="2"/>
        <v>0.8571428571428571</v>
      </c>
      <c r="P5" s="39">
        <f t="shared" si="2"/>
        <v>1</v>
      </c>
      <c r="Q5" s="39">
        <f t="shared" si="2"/>
        <v>1</v>
      </c>
      <c r="R5" s="39">
        <f t="shared" si="2"/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07654c-1543-47e1-81c5-300c2627be14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Summary % Presence</vt:lpstr>
      <vt:lpstr>Summary % Functional</vt:lpstr>
      <vt:lpstr>Basic Sheet</vt:lpstr>
      <vt:lpstr>Sheet27</vt:lpstr>
      <vt:lpstr>Actinobacillus pleuropneumoniae</vt:lpstr>
      <vt:lpstr>Sheet4</vt:lpstr>
      <vt:lpstr>Aggregatibacter actinomycetemco</vt:lpstr>
      <vt:lpstr>Sheet16</vt:lpstr>
      <vt:lpstr>Avibacterium paragallinarum</vt:lpstr>
      <vt:lpstr>Sheet17</vt:lpstr>
      <vt:lpstr>Gallibacterium anatis</vt:lpstr>
      <vt:lpstr>Sheet18</vt:lpstr>
      <vt:lpstr>Glaesserella parasuis</vt:lpstr>
      <vt:lpstr>Sheet19</vt:lpstr>
      <vt:lpstr>Haemophilus ducreyi</vt:lpstr>
      <vt:lpstr>Sheet20</vt:lpstr>
      <vt:lpstr>Haemophilus haemolyticus</vt:lpstr>
      <vt:lpstr>Sheet21</vt:lpstr>
      <vt:lpstr>Haemophilus influenzae All </vt:lpstr>
      <vt:lpstr>Sheet22</vt:lpstr>
      <vt:lpstr>Sheet1</vt:lpstr>
      <vt:lpstr>Haemophilus parainfluenzae</vt:lpstr>
      <vt:lpstr>Sheet23</vt:lpstr>
      <vt:lpstr>Histophilus somni</vt:lpstr>
      <vt:lpstr>Sheet24</vt:lpstr>
      <vt:lpstr>Mannheimia haemolytica All </vt:lpstr>
      <vt:lpstr>Sheet25</vt:lpstr>
      <vt:lpstr>Pasteurella multocida All </vt:lpstr>
      <vt:lpstr>Sheet3</vt:lpstr>
      <vt:lpstr>Sheet26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2025-06-28T03:03:49Z</dcterms:created>
  <dcterms:modified xsi:type="dcterms:W3CDTF">2026-06-06T05:31:11Z</dcterms:modified>
</cp:coreProperties>
</file>